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工作日常\技术文档\"/>
    </mc:Choice>
  </mc:AlternateContent>
  <bookViews>
    <workbookView xWindow="0" yWindow="0" windowWidth="1920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1" l="1"/>
  <c r="L62" i="1"/>
  <c r="L63" i="1"/>
  <c r="L60" i="1"/>
  <c r="L36" i="1"/>
  <c r="L37" i="1"/>
  <c r="L38" i="1"/>
  <c r="L35" i="1"/>
  <c r="K63" i="1"/>
  <c r="K61" i="1"/>
  <c r="K62" i="1"/>
  <c r="K60" i="1"/>
  <c r="K36" i="1"/>
  <c r="K37" i="1"/>
  <c r="K38" i="1"/>
  <c r="K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5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AD36" i="1" l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35" i="1"/>
  <c r="AF63" i="1"/>
  <c r="Y59" i="1"/>
  <c r="X59" i="1"/>
  <c r="AA59" i="1" s="1"/>
  <c r="W59" i="1"/>
  <c r="V59" i="1"/>
  <c r="Z59" i="1" s="1"/>
  <c r="K16" i="1" l="1"/>
  <c r="I18" i="1"/>
  <c r="J18" i="1"/>
  <c r="H18" i="1"/>
  <c r="D16" i="1"/>
  <c r="Q60" i="1" l="1"/>
  <c r="Q61" i="1"/>
  <c r="Q62" i="1"/>
  <c r="Q63" i="1"/>
  <c r="Q59" i="1"/>
  <c r="O39" i="1"/>
  <c r="O55" i="1"/>
  <c r="N50" i="1"/>
  <c r="O56" i="1"/>
  <c r="N43" i="1"/>
  <c r="O41" i="1"/>
  <c r="O49" i="1"/>
  <c r="O57" i="1"/>
  <c r="N36" i="1"/>
  <c r="R36" i="1" s="1"/>
  <c r="N44" i="1"/>
  <c r="N52" i="1"/>
  <c r="N60" i="1"/>
  <c r="R60" i="1" s="1"/>
  <c r="O42" i="1"/>
  <c r="O50" i="1"/>
  <c r="O58" i="1"/>
  <c r="N37" i="1"/>
  <c r="R37" i="1" s="1"/>
  <c r="N45" i="1"/>
  <c r="N53" i="1"/>
  <c r="N61" i="1"/>
  <c r="R61" i="1" s="1"/>
  <c r="O51" i="1"/>
  <c r="O59" i="1"/>
  <c r="N46" i="1"/>
  <c r="N54" i="1"/>
  <c r="N62" i="1"/>
  <c r="R62" i="1" s="1"/>
  <c r="O36" i="1"/>
  <c r="S36" i="1" s="1"/>
  <c r="O52" i="1"/>
  <c r="N39" i="1"/>
  <c r="N47" i="1"/>
  <c r="N63" i="1"/>
  <c r="R63" i="1" s="1"/>
  <c r="O37" i="1"/>
  <c r="S37" i="1" s="1"/>
  <c r="O53" i="1"/>
  <c r="N40" i="1"/>
  <c r="N48" i="1"/>
  <c r="N35" i="1"/>
  <c r="R35" i="1" s="1"/>
  <c r="O38" i="1"/>
  <c r="S38" i="1" s="1"/>
  <c r="O46" i="1"/>
  <c r="O62" i="1"/>
  <c r="S62" i="1" s="1"/>
  <c r="N49" i="1"/>
  <c r="N57" i="1"/>
  <c r="O47" i="1"/>
  <c r="N42" i="1"/>
  <c r="N58" i="1"/>
  <c r="O40" i="1"/>
  <c r="O48" i="1"/>
  <c r="O35" i="1"/>
  <c r="S35" i="1" s="1"/>
  <c r="N59" i="1"/>
  <c r="O43" i="1"/>
  <c r="N38" i="1"/>
  <c r="R38" i="1" s="1"/>
  <c r="O44" i="1"/>
  <c r="O60" i="1"/>
  <c r="S60" i="1" s="1"/>
  <c r="N55" i="1"/>
  <c r="O45" i="1"/>
  <c r="O61" i="1"/>
  <c r="S61" i="1" s="1"/>
  <c r="N56" i="1"/>
  <c r="O54" i="1"/>
  <c r="N41" i="1"/>
  <c r="O63" i="1"/>
  <c r="S63" i="1" s="1"/>
  <c r="N51" i="1"/>
  <c r="B42" i="1"/>
  <c r="B35" i="1"/>
  <c r="B63" i="1"/>
  <c r="B62" i="1"/>
  <c r="B61" i="1"/>
  <c r="B60" i="1"/>
  <c r="B38" i="1"/>
  <c r="B37" i="1"/>
  <c r="B36" i="1"/>
  <c r="C35" i="1"/>
  <c r="B49" i="1"/>
  <c r="B56" i="1"/>
  <c r="B46" i="1"/>
  <c r="B48" i="1"/>
  <c r="B40" i="1"/>
  <c r="B55" i="1"/>
  <c r="B45" i="1"/>
  <c r="B52" i="1"/>
  <c r="B59" i="1"/>
  <c r="B51" i="1"/>
  <c r="B43" i="1"/>
  <c r="B57" i="1"/>
  <c r="B41" i="1"/>
  <c r="B47" i="1"/>
  <c r="B54" i="1"/>
  <c r="B53" i="1"/>
  <c r="B39" i="1"/>
  <c r="B44" i="1"/>
  <c r="B58" i="1"/>
  <c r="B50" i="1"/>
  <c r="X63" i="1" l="1"/>
  <c r="Y63" i="1"/>
  <c r="X61" i="1"/>
  <c r="Y61" i="1"/>
  <c r="X62" i="1"/>
  <c r="AA62" i="1" s="1"/>
  <c r="Y62" i="1"/>
  <c r="X60" i="1"/>
  <c r="AA60" i="1" s="1"/>
  <c r="Y60" i="1"/>
  <c r="V63" i="1"/>
  <c r="W63" i="1"/>
  <c r="V61" i="1"/>
  <c r="W61" i="1"/>
  <c r="W62" i="1"/>
  <c r="V62" i="1"/>
  <c r="Z62" i="1" s="1"/>
  <c r="W60" i="1"/>
  <c r="V60" i="1"/>
  <c r="Z60" i="1" s="1"/>
  <c r="Y55" i="1"/>
  <c r="X55" i="1"/>
  <c r="AA55" i="1" s="1"/>
  <c r="V58" i="1"/>
  <c r="W58" i="1"/>
  <c r="X47" i="1"/>
  <c r="Y47" i="1"/>
  <c r="V37" i="1"/>
  <c r="W37" i="1"/>
  <c r="X57" i="1"/>
  <c r="Y57" i="1"/>
  <c r="W41" i="1"/>
  <c r="V41" i="1"/>
  <c r="Y53" i="1"/>
  <c r="X53" i="1"/>
  <c r="X58" i="1"/>
  <c r="Y58" i="1"/>
  <c r="W53" i="1"/>
  <c r="V53" i="1"/>
  <c r="Z53" i="1" s="1"/>
  <c r="W40" i="1"/>
  <c r="V40" i="1"/>
  <c r="W56" i="1"/>
  <c r="V56" i="1"/>
  <c r="Y38" i="1"/>
  <c r="X38" i="1"/>
  <c r="W38" i="1"/>
  <c r="V38" i="1"/>
  <c r="Z38" i="1" s="1"/>
  <c r="Y42" i="1"/>
  <c r="X42" i="1"/>
  <c r="V43" i="1"/>
  <c r="W43" i="1"/>
  <c r="W55" i="1"/>
  <c r="V55" i="1"/>
  <c r="Z55" i="1" s="1"/>
  <c r="Y45" i="1"/>
  <c r="X45" i="1"/>
  <c r="AA45" i="1" s="1"/>
  <c r="X48" i="1"/>
  <c r="Y48" i="1"/>
  <c r="Y46" i="1"/>
  <c r="X46" i="1"/>
  <c r="V47" i="1"/>
  <c r="W47" i="1"/>
  <c r="Y51" i="1"/>
  <c r="X51" i="1"/>
  <c r="AA51" i="1" s="1"/>
  <c r="X56" i="1"/>
  <c r="Y56" i="1"/>
  <c r="Y35" i="1"/>
  <c r="X35" i="1"/>
  <c r="C49" i="1"/>
  <c r="C63" i="1"/>
  <c r="T63" i="1"/>
  <c r="AI63" i="1" s="1"/>
  <c r="AL63" i="1" s="1"/>
  <c r="C53" i="1"/>
  <c r="U53" i="1"/>
  <c r="AJ53" i="1" s="1"/>
  <c r="AM53" i="1" s="1"/>
  <c r="T53" i="1"/>
  <c r="AI53" i="1" s="1"/>
  <c r="AL53" i="1" s="1"/>
  <c r="C45" i="1"/>
  <c r="U45" i="1"/>
  <c r="AJ45" i="1" s="1"/>
  <c r="AM45" i="1" s="1"/>
  <c r="T52" i="1"/>
  <c r="AI52" i="1" s="1"/>
  <c r="AL52" i="1" s="1"/>
  <c r="C47" i="1"/>
  <c r="U47" i="1"/>
  <c r="AJ47" i="1" s="1"/>
  <c r="AM47" i="1" s="1"/>
  <c r="T47" i="1"/>
  <c r="AI47" i="1" s="1"/>
  <c r="AL47" i="1" s="1"/>
  <c r="C55" i="1"/>
  <c r="U55" i="1"/>
  <c r="AJ55" i="1" s="1"/>
  <c r="AM55" i="1" s="1"/>
  <c r="T55" i="1"/>
  <c r="AI55" i="1" s="1"/>
  <c r="AL55" i="1" s="1"/>
  <c r="U52" i="1"/>
  <c r="AJ52" i="1" s="1"/>
  <c r="AM52" i="1" s="1"/>
  <c r="T44" i="1"/>
  <c r="AI44" i="1" s="1"/>
  <c r="AL44" i="1" s="1"/>
  <c r="C39" i="1"/>
  <c r="C52" i="1"/>
  <c r="U35" i="1"/>
  <c r="AJ35" i="1" s="1"/>
  <c r="AM35" i="1" s="1"/>
  <c r="C54" i="1"/>
  <c r="T54" i="1"/>
  <c r="AI54" i="1" s="1"/>
  <c r="AL54" i="1" s="1"/>
  <c r="C42" i="1"/>
  <c r="U42" i="1"/>
  <c r="AJ42" i="1" s="1"/>
  <c r="AM42" i="1" s="1"/>
  <c r="C41" i="1"/>
  <c r="T41" i="1"/>
  <c r="AI41" i="1" s="1"/>
  <c r="AL41" i="1" s="1"/>
  <c r="C40" i="1"/>
  <c r="T40" i="1"/>
  <c r="AI40" i="1" s="1"/>
  <c r="AL40" i="1" s="1"/>
  <c r="U63" i="1"/>
  <c r="AJ63" i="1" s="1"/>
  <c r="AM63" i="1" s="1"/>
  <c r="T42" i="1"/>
  <c r="AI42" i="1" s="1"/>
  <c r="AL42" i="1" s="1"/>
  <c r="T36" i="1"/>
  <c r="AI36" i="1" s="1"/>
  <c r="AL36" i="1" s="1"/>
  <c r="C59" i="1"/>
  <c r="U59" i="1"/>
  <c r="AJ59" i="1" s="1"/>
  <c r="AM59" i="1" s="1"/>
  <c r="T59" i="1"/>
  <c r="AI59" i="1" s="1"/>
  <c r="AL59" i="1" s="1"/>
  <c r="C50" i="1"/>
  <c r="T50" i="1"/>
  <c r="AI50" i="1" s="1"/>
  <c r="AL50" i="1" s="1"/>
  <c r="C57" i="1"/>
  <c r="U57" i="1"/>
  <c r="AJ57" i="1" s="1"/>
  <c r="AM57" i="1" s="1"/>
  <c r="C48" i="1"/>
  <c r="U48" i="1"/>
  <c r="AJ48" i="1" s="1"/>
  <c r="AM48" i="1" s="1"/>
  <c r="C60" i="1"/>
  <c r="U60" i="1"/>
  <c r="AJ60" i="1" s="1"/>
  <c r="AM60" i="1" s="1"/>
  <c r="T60" i="1"/>
  <c r="AI60" i="1" s="1"/>
  <c r="AL60" i="1" s="1"/>
  <c r="C58" i="1"/>
  <c r="U58" i="1"/>
  <c r="AJ58" i="1" s="1"/>
  <c r="AM58" i="1" s="1"/>
  <c r="T58" i="1"/>
  <c r="AI58" i="1" s="1"/>
  <c r="AL58" i="1" s="1"/>
  <c r="C43" i="1"/>
  <c r="T43" i="1"/>
  <c r="AI43" i="1" s="1"/>
  <c r="AL43" i="1" s="1"/>
  <c r="C46" i="1"/>
  <c r="U46" i="1"/>
  <c r="AJ46" i="1" s="1"/>
  <c r="AM46" i="1" s="1"/>
  <c r="C61" i="1"/>
  <c r="U61" i="1"/>
  <c r="AJ61" i="1" s="1"/>
  <c r="AM61" i="1" s="1"/>
  <c r="T61" i="1"/>
  <c r="AI61" i="1" s="1"/>
  <c r="AL61" i="1" s="1"/>
  <c r="U49" i="1"/>
  <c r="AJ49" i="1" s="1"/>
  <c r="AM49" i="1" s="1"/>
  <c r="C44" i="1"/>
  <c r="C51" i="1"/>
  <c r="U51" i="1"/>
  <c r="AJ51" i="1" s="1"/>
  <c r="AM51" i="1" s="1"/>
  <c r="T51" i="1"/>
  <c r="AI51" i="1" s="1"/>
  <c r="AL51" i="1" s="1"/>
  <c r="C56" i="1"/>
  <c r="T56" i="1"/>
  <c r="AI56" i="1" s="1"/>
  <c r="AL56" i="1" s="1"/>
  <c r="U56" i="1"/>
  <c r="AJ56" i="1" s="1"/>
  <c r="AM56" i="1" s="1"/>
  <c r="C62" i="1"/>
  <c r="U62" i="1"/>
  <c r="AJ62" i="1" s="1"/>
  <c r="AM62" i="1" s="1"/>
  <c r="T62" i="1"/>
  <c r="AI62" i="1" s="1"/>
  <c r="AL62" i="1" s="1"/>
  <c r="T49" i="1"/>
  <c r="AI49" i="1" s="1"/>
  <c r="AL49" i="1" s="1"/>
  <c r="C36" i="1"/>
  <c r="U36" i="1"/>
  <c r="AJ36" i="1" s="1"/>
  <c r="AM36" i="1" s="1"/>
  <c r="C37" i="1"/>
  <c r="T37" i="1"/>
  <c r="AI37" i="1" s="1"/>
  <c r="AL37" i="1" s="1"/>
  <c r="C38" i="1"/>
  <c r="T38" i="1"/>
  <c r="AI38" i="1" s="1"/>
  <c r="AL38" i="1" s="1"/>
  <c r="U38" i="1"/>
  <c r="AJ38" i="1" s="1"/>
  <c r="AM38" i="1" s="1"/>
  <c r="AA61" i="1" l="1"/>
  <c r="AA63" i="1"/>
  <c r="AA38" i="1"/>
  <c r="AA35" i="1"/>
  <c r="Z63" i="1"/>
  <c r="Z61" i="1"/>
  <c r="AA47" i="1"/>
  <c r="AA46" i="1"/>
  <c r="Z56" i="1"/>
  <c r="AA42" i="1"/>
  <c r="Z40" i="1"/>
  <c r="Z41" i="1"/>
  <c r="Y37" i="1"/>
  <c r="X37" i="1"/>
  <c r="V52" i="1"/>
  <c r="W52" i="1"/>
  <c r="X43" i="1"/>
  <c r="Y43" i="1"/>
  <c r="X40" i="1"/>
  <c r="Y40" i="1"/>
  <c r="W51" i="1"/>
  <c r="V51" i="1"/>
  <c r="Z47" i="1"/>
  <c r="AA58" i="1"/>
  <c r="Z37" i="1"/>
  <c r="Y44" i="1"/>
  <c r="X44" i="1"/>
  <c r="AA44" i="1" s="1"/>
  <c r="U43" i="1"/>
  <c r="AJ43" i="1" s="1"/>
  <c r="AM43" i="1" s="1"/>
  <c r="U54" i="1"/>
  <c r="AJ54" i="1" s="1"/>
  <c r="AM54" i="1" s="1"/>
  <c r="Y54" i="1"/>
  <c r="X54" i="1"/>
  <c r="X39" i="1"/>
  <c r="Y39" i="1"/>
  <c r="U40" i="1"/>
  <c r="AJ40" i="1" s="1"/>
  <c r="AM40" i="1" s="1"/>
  <c r="AA53" i="1"/>
  <c r="W39" i="1"/>
  <c r="V39" i="1"/>
  <c r="U44" i="1"/>
  <c r="AJ44" i="1" s="1"/>
  <c r="AM44" i="1" s="1"/>
  <c r="W36" i="1"/>
  <c r="V36" i="1"/>
  <c r="U39" i="1"/>
  <c r="AJ39" i="1" s="1"/>
  <c r="AM39" i="1" s="1"/>
  <c r="Z43" i="1"/>
  <c r="T39" i="1"/>
  <c r="AI39" i="1" s="1"/>
  <c r="AL39" i="1" s="1"/>
  <c r="Y36" i="1"/>
  <c r="X36" i="1"/>
  <c r="AA56" i="1"/>
  <c r="AA48" i="1"/>
  <c r="Z58" i="1"/>
  <c r="U37" i="1"/>
  <c r="AJ37" i="1" s="1"/>
  <c r="AM37" i="1" s="1"/>
  <c r="T57" i="1"/>
  <c r="AI57" i="1" s="1"/>
  <c r="AL57" i="1" s="1"/>
  <c r="W57" i="1"/>
  <c r="V57" i="1"/>
  <c r="U50" i="1"/>
  <c r="AJ50" i="1" s="1"/>
  <c r="AM50" i="1" s="1"/>
  <c r="X50" i="1"/>
  <c r="Y50" i="1"/>
  <c r="T45" i="1"/>
  <c r="AI45" i="1" s="1"/>
  <c r="AL45" i="1" s="1"/>
  <c r="V45" i="1"/>
  <c r="Z45" i="1" s="1"/>
  <c r="W45" i="1"/>
  <c r="U41" i="1"/>
  <c r="AJ41" i="1" s="1"/>
  <c r="AM41" i="1" s="1"/>
  <c r="X41" i="1"/>
  <c r="Y41" i="1"/>
  <c r="T48" i="1"/>
  <c r="AI48" i="1" s="1"/>
  <c r="AL48" i="1" s="1"/>
  <c r="W48" i="1"/>
  <c r="V48" i="1"/>
  <c r="W44" i="1"/>
  <c r="V44" i="1"/>
  <c r="T46" i="1"/>
  <c r="AI46" i="1" s="1"/>
  <c r="AL46" i="1" s="1"/>
  <c r="W46" i="1"/>
  <c r="V46" i="1"/>
  <c r="W54" i="1"/>
  <c r="V54" i="1"/>
  <c r="V42" i="1"/>
  <c r="W42" i="1"/>
  <c r="V50" i="1"/>
  <c r="W50" i="1"/>
  <c r="X52" i="1"/>
  <c r="Y52" i="1"/>
  <c r="AA57" i="1"/>
  <c r="T35" i="1"/>
  <c r="AI35" i="1" s="1"/>
  <c r="AL35" i="1" s="1"/>
  <c r="W35" i="1"/>
  <c r="V35" i="1"/>
  <c r="Y49" i="1"/>
  <c r="W49" i="1"/>
  <c r="V49" i="1"/>
  <c r="X49" i="1"/>
  <c r="Z35" i="1" l="1"/>
  <c r="AA43" i="1"/>
  <c r="Z57" i="1"/>
  <c r="Z48" i="1"/>
  <c r="Z36" i="1"/>
  <c r="AA50" i="1"/>
  <c r="Z51" i="1"/>
  <c r="AA37" i="1"/>
  <c r="AA41" i="1"/>
  <c r="AA52" i="1"/>
  <c r="AA40" i="1"/>
  <c r="Z50" i="1"/>
  <c r="Z44" i="1"/>
  <c r="Z42" i="1"/>
  <c r="AA39" i="1"/>
  <c r="Z54" i="1"/>
  <c r="AA54" i="1"/>
  <c r="Z52" i="1"/>
  <c r="AA49" i="1"/>
  <c r="Z46" i="1"/>
  <c r="AA36" i="1"/>
  <c r="Z39" i="1"/>
  <c r="Z49" i="1"/>
</calcChain>
</file>

<file path=xl/sharedStrings.xml><?xml version="1.0" encoding="utf-8"?>
<sst xmlns="http://schemas.openxmlformats.org/spreadsheetml/2006/main" count="91" uniqueCount="87">
  <si>
    <t>总有功</t>
    <phoneticPr fontId="2" type="noConversion"/>
  </si>
  <si>
    <t>P/KW</t>
    <phoneticPr fontId="2" type="noConversion"/>
  </si>
  <si>
    <t>转速</t>
    <phoneticPr fontId="2" type="noConversion"/>
  </si>
  <si>
    <t>n/rpm</t>
    <phoneticPr fontId="2" type="noConversion"/>
  </si>
  <si>
    <t>转矩</t>
    <phoneticPr fontId="2" type="noConversion"/>
  </si>
  <si>
    <t>N.m</t>
    <phoneticPr fontId="2" type="noConversion"/>
  </si>
  <si>
    <t>计算方法：</t>
    <phoneticPr fontId="2" type="noConversion"/>
  </si>
  <si>
    <t>3.转速范围不受并网转速范围限制。</t>
    <phoneticPr fontId="2" type="noConversion"/>
  </si>
  <si>
    <t>边界条件</t>
    <phoneticPr fontId="2" type="noConversion"/>
  </si>
  <si>
    <t>网侧电流上限</t>
    <phoneticPr fontId="2" type="noConversion"/>
  </si>
  <si>
    <t>转子侧电流上限</t>
    <phoneticPr fontId="2" type="noConversion"/>
  </si>
  <si>
    <t>母线电压上限</t>
    <phoneticPr fontId="2" type="noConversion"/>
  </si>
  <si>
    <t>非同步</t>
    <phoneticPr fontId="2" type="noConversion"/>
  </si>
  <si>
    <t>长期运行</t>
    <phoneticPr fontId="2" type="noConversion"/>
  </si>
  <si>
    <t>同步附近</t>
    <phoneticPr fontId="2" type="noConversion"/>
  </si>
  <si>
    <t>转差率</t>
  </si>
  <si>
    <t>Hz转差频率</t>
  </si>
  <si>
    <t>RPM转速</t>
  </si>
  <si>
    <t>运行区间</t>
    <phoneticPr fontId="2" type="noConversion"/>
  </si>
  <si>
    <r>
      <t xml:space="preserve">同步速附近
</t>
    </r>
    <r>
      <rPr>
        <b/>
        <sz val="11"/>
        <color rgb="FFFF0000"/>
        <rFont val="等线"/>
        <family val="3"/>
        <charset val="134"/>
        <scheme val="minor"/>
      </rPr>
      <t xml:space="preserve">（嵌套公式为：由转差率计算转速）
</t>
    </r>
    <r>
      <rPr>
        <b/>
        <sz val="11"/>
        <color rgb="FF00B050"/>
        <rFont val="等线"/>
        <family val="3"/>
        <charset val="134"/>
        <scheme val="minor"/>
      </rPr>
      <t>可插入转速</t>
    </r>
    <phoneticPr fontId="2" type="noConversion"/>
  </si>
  <si>
    <r>
      <t xml:space="preserve">超同步速
</t>
    </r>
    <r>
      <rPr>
        <b/>
        <sz val="11"/>
        <color rgb="FFFF0000"/>
        <rFont val="等线"/>
        <family val="3"/>
        <charset val="134"/>
        <scheme val="minor"/>
      </rPr>
      <t xml:space="preserve">（嵌套公式为：由转速计算转差率）
</t>
    </r>
    <r>
      <rPr>
        <b/>
        <sz val="11"/>
        <color rgb="FF00B050"/>
        <rFont val="等线"/>
        <family val="3"/>
        <charset val="134"/>
        <scheme val="minor"/>
      </rPr>
      <t>可插入转速</t>
    </r>
    <phoneticPr fontId="2" type="noConversion"/>
  </si>
  <si>
    <t>电机参数</t>
    <phoneticPr fontId="2" type="noConversion"/>
  </si>
  <si>
    <t>极对数</t>
    <phoneticPr fontId="2" type="noConversion"/>
  </si>
  <si>
    <t>转子开口电压V</t>
    <phoneticPr fontId="2" type="noConversion"/>
  </si>
  <si>
    <t>同步转速rpm</t>
    <phoneticPr fontId="2" type="noConversion"/>
  </si>
  <si>
    <t>定子电组ohm</t>
    <phoneticPr fontId="2" type="noConversion"/>
  </si>
  <si>
    <t>转子电阻ohm</t>
    <phoneticPr fontId="2" type="noConversion"/>
  </si>
  <si>
    <t>定子漏抗ohm</t>
    <phoneticPr fontId="2" type="noConversion"/>
  </si>
  <si>
    <t>转子漏抗ohm</t>
    <phoneticPr fontId="2" type="noConversion"/>
  </si>
  <si>
    <t>励磁电抗ohm</t>
    <phoneticPr fontId="2" type="noConversion"/>
  </si>
  <si>
    <t>参数转换</t>
    <phoneticPr fontId="2" type="noConversion"/>
  </si>
  <si>
    <t>电网频率Hz</t>
    <phoneticPr fontId="2" type="noConversion"/>
  </si>
  <si>
    <t>定子漏感H</t>
    <phoneticPr fontId="2" type="noConversion"/>
  </si>
  <si>
    <t>转子漏感H</t>
    <phoneticPr fontId="2" type="noConversion"/>
  </si>
  <si>
    <t>励磁电感H</t>
    <phoneticPr fontId="2" type="noConversion"/>
  </si>
  <si>
    <r>
      <rPr>
        <b/>
        <sz val="11"/>
        <rFont val="等线"/>
        <family val="3"/>
        <charset val="134"/>
        <scheme val="minor"/>
      </rPr>
      <t>亚同步速</t>
    </r>
    <r>
      <rPr>
        <b/>
        <sz val="11"/>
        <color rgb="FFFF0000"/>
        <rFont val="等线"/>
        <family val="3"/>
        <charset val="134"/>
        <scheme val="minor"/>
      </rPr>
      <t xml:space="preserve">
（嵌套公式为：由转速计算转差率）</t>
    </r>
    <r>
      <rPr>
        <b/>
        <sz val="11"/>
        <color theme="1"/>
        <rFont val="等线"/>
        <family val="3"/>
        <charset val="134"/>
        <scheme val="minor"/>
      </rPr>
      <t xml:space="preserve">
</t>
    </r>
    <r>
      <rPr>
        <b/>
        <sz val="11"/>
        <color rgb="FF00B050"/>
        <rFont val="等线"/>
        <family val="3"/>
        <charset val="134"/>
        <scheme val="minor"/>
      </rPr>
      <t>可插入转速</t>
    </r>
    <phoneticPr fontId="2" type="noConversion"/>
  </si>
  <si>
    <t>说明</t>
  </si>
  <si>
    <t>定子电流</t>
  </si>
  <si>
    <t>长期运行</t>
  </si>
  <si>
    <t>告警门限</t>
  </si>
  <si>
    <t>故障门限</t>
  </si>
  <si>
    <t>3.其他边界条件</t>
  </si>
  <si>
    <t>定子电流上限</t>
  </si>
  <si>
    <t>同步转速范围</t>
  </si>
  <si>
    <t>4.功率因数取1。</t>
  </si>
  <si>
    <t>2.根据计算公式和边界条件，算出每个转矩点的长期运行转速范围和短时运行范围。</t>
  </si>
  <si>
    <t>短时运行</t>
  </si>
  <si>
    <t>匝数比</t>
    <phoneticPr fontId="2" type="noConversion"/>
  </si>
  <si>
    <t>额定电压V</t>
    <phoneticPr fontId="2" type="noConversion"/>
  </si>
  <si>
    <t>A（网侧长期）rms</t>
    <phoneticPr fontId="2" type="noConversion"/>
  </si>
  <si>
    <t>A （网侧短时）rms</t>
    <phoneticPr fontId="2" type="noConversion"/>
  </si>
  <si>
    <t>A（转子长期）rms</t>
    <phoneticPr fontId="2" type="noConversion"/>
  </si>
  <si>
    <t>A （转子短时）rms</t>
    <phoneticPr fontId="2" type="noConversion"/>
  </si>
  <si>
    <r>
      <t xml:space="preserve">A（转子长期）rms
</t>
    </r>
    <r>
      <rPr>
        <b/>
        <sz val="14"/>
        <color theme="9" tint="-0.249977111117893"/>
        <rFont val="等线"/>
        <family val="3"/>
        <charset val="134"/>
        <scheme val="minor"/>
      </rPr>
      <t>折算到定子侧——计算用</t>
    </r>
    <phoneticPr fontId="2" type="noConversion"/>
  </si>
  <si>
    <r>
      <t xml:space="preserve">A （转子短时）rms
</t>
    </r>
    <r>
      <rPr>
        <b/>
        <sz val="14"/>
        <color theme="9" tint="-0.249977111117893"/>
        <rFont val="等线"/>
        <family val="3"/>
        <charset val="134"/>
        <scheme val="minor"/>
      </rPr>
      <t>折算到定子侧——计算用</t>
    </r>
    <phoneticPr fontId="2" type="noConversion"/>
  </si>
  <si>
    <r>
      <t xml:space="preserve">A（转子励磁电流irq-峰值-长期&amp;短时）
</t>
    </r>
    <r>
      <rPr>
        <b/>
        <sz val="14"/>
        <color theme="9" tint="-0.249977111117893"/>
        <rFont val="等线"/>
        <family val="3"/>
        <charset val="134"/>
        <scheme val="minor"/>
      </rPr>
      <t>——计算用</t>
    </r>
    <phoneticPr fontId="2" type="noConversion"/>
  </si>
  <si>
    <t>方法1：按照转子侧变流器能力计算</t>
    <phoneticPr fontId="2" type="noConversion"/>
  </si>
  <si>
    <r>
      <t xml:space="preserve">A（转子长期）有功电流ird 峰值
</t>
    </r>
    <r>
      <rPr>
        <b/>
        <sz val="14"/>
        <color theme="9" tint="-0.249977111117893"/>
        <rFont val="等线"/>
        <family val="3"/>
        <charset val="134"/>
        <scheme val="minor"/>
      </rPr>
      <t>折算到定子侧——计算用</t>
    </r>
    <phoneticPr fontId="2" type="noConversion"/>
  </si>
  <si>
    <r>
      <t xml:space="preserve">A （转子短时）有功电流ird 峰值
</t>
    </r>
    <r>
      <rPr>
        <b/>
        <sz val="14"/>
        <color theme="9" tint="-0.249977111117893"/>
        <rFont val="等线"/>
        <family val="3"/>
        <charset val="134"/>
        <scheme val="minor"/>
      </rPr>
      <t>折算到定子侧——计算用</t>
    </r>
    <phoneticPr fontId="2" type="noConversion"/>
  </si>
  <si>
    <r>
      <t xml:space="preserve">W 电机输出功率-短时
根据（转子短时）有功电流ird 计算
</t>
    </r>
    <r>
      <rPr>
        <b/>
        <sz val="14"/>
        <color theme="9" tint="-0.249977111117893"/>
        <rFont val="等线"/>
        <family val="3"/>
        <charset val="134"/>
        <scheme val="minor"/>
      </rPr>
      <t>（s-1）*Us*ird*Lm/Ls*1.5</t>
    </r>
    <phoneticPr fontId="2" type="noConversion"/>
  </si>
  <si>
    <r>
      <t xml:space="preserve">W 电机输出功率-长期
根据（转子长期）有功电流ird 计算
</t>
    </r>
    <r>
      <rPr>
        <b/>
        <sz val="14"/>
        <color theme="9" tint="-0.249977111117893"/>
        <rFont val="等线"/>
        <family val="3"/>
        <charset val="134"/>
        <scheme val="minor"/>
      </rPr>
      <t>（s-1）*Us*ird*Lm/Ls*1.5</t>
    </r>
    <phoneticPr fontId="2" type="noConversion"/>
  </si>
  <si>
    <t>urd（转子长期）</t>
    <phoneticPr fontId="2" type="noConversion"/>
  </si>
  <si>
    <t>urq（转子短时）</t>
    <phoneticPr fontId="2" type="noConversion"/>
  </si>
  <si>
    <t>urq（转子长期）</t>
    <phoneticPr fontId="2" type="noConversion"/>
  </si>
  <si>
    <t>urd（转子短时）</t>
    <phoneticPr fontId="2" type="noConversion"/>
  </si>
  <si>
    <r>
      <t>W 电机输出功率-长期
根据转子电压、电流、功率</t>
    </r>
    <r>
      <rPr>
        <b/>
        <sz val="14"/>
        <color theme="9" tint="-0.249977111117893"/>
        <rFont val="等线"/>
        <family val="3"/>
        <charset val="134"/>
        <scheme val="minor"/>
      </rPr>
      <t>核算校验</t>
    </r>
    <phoneticPr fontId="2" type="noConversion"/>
  </si>
  <si>
    <r>
      <t>W 电机输出功率-长期
根据转子电压、电流、功率</t>
    </r>
    <r>
      <rPr>
        <b/>
        <sz val="14"/>
        <color theme="9" tint="-0.249977111117893"/>
        <rFont val="等线"/>
        <family val="3"/>
        <charset val="134"/>
        <scheme val="minor"/>
      </rPr>
      <t>核算校验</t>
    </r>
    <phoneticPr fontId="2" type="noConversion"/>
  </si>
  <si>
    <r>
      <t xml:space="preserve">W 电机输出功率-长期
根据网侧变流器能力 计算，全有功
</t>
    </r>
    <r>
      <rPr>
        <b/>
        <sz val="14"/>
        <color theme="9" tint="-0.249977111117893"/>
        <rFont val="等线"/>
        <family val="3"/>
        <charset val="134"/>
        <scheme val="minor"/>
      </rPr>
      <t>Per/(1-1/s)</t>
    </r>
    <phoneticPr fontId="2" type="noConversion"/>
  </si>
  <si>
    <r>
      <t xml:space="preserve">W 电机输出功率-短时
根据网侧变流器能力 计算，全有功
</t>
    </r>
    <r>
      <rPr>
        <b/>
        <sz val="14"/>
        <color theme="9" tint="-0.249977111117893"/>
        <rFont val="等线"/>
        <family val="3"/>
        <charset val="134"/>
        <scheme val="minor"/>
      </rPr>
      <t>Per/(1-1/s)</t>
    </r>
    <phoneticPr fontId="2" type="noConversion"/>
  </si>
  <si>
    <t>方法2：按照网侧变流器能力计算</t>
    <phoneticPr fontId="2" type="noConversion"/>
  </si>
  <si>
    <r>
      <t xml:space="preserve">W 电机输出功率-长期
根据电机定子能力 计算，全有功
</t>
    </r>
    <r>
      <rPr>
        <b/>
        <sz val="14"/>
        <color theme="9" tint="-0.249977111117893"/>
        <rFont val="等线"/>
        <family val="3"/>
        <charset val="134"/>
        <scheme val="minor"/>
      </rPr>
      <t>Pes*(1-s)</t>
    </r>
    <phoneticPr fontId="2" type="noConversion"/>
  </si>
  <si>
    <r>
      <t xml:space="preserve">W 电机输出功率-短时
根据电机定子能力 计算，全有功
</t>
    </r>
    <r>
      <rPr>
        <b/>
        <sz val="14"/>
        <color theme="9" tint="-0.249977111117893"/>
        <rFont val="等线"/>
        <family val="3"/>
        <charset val="134"/>
        <scheme val="minor"/>
      </rPr>
      <t>Pes*(1-s)</t>
    </r>
    <phoneticPr fontId="2" type="noConversion"/>
  </si>
  <si>
    <t>方法3：按照电机定子能力计算</t>
    <phoneticPr fontId="2" type="noConversion"/>
  </si>
  <si>
    <r>
      <t xml:space="preserve">W 电机输出功率-长期
</t>
    </r>
    <r>
      <rPr>
        <b/>
        <sz val="14"/>
        <color theme="9" tint="-0.249977111117893"/>
        <rFont val="等线"/>
        <family val="3"/>
        <charset val="134"/>
        <scheme val="minor"/>
      </rPr>
      <t>上述三种方法的最小值</t>
    </r>
    <phoneticPr fontId="2" type="noConversion"/>
  </si>
  <si>
    <r>
      <t xml:space="preserve">W 电机输出功率-短时
</t>
    </r>
    <r>
      <rPr>
        <b/>
        <sz val="14"/>
        <color theme="9" tint="-0.249977111117893"/>
        <rFont val="等线"/>
        <family val="3"/>
        <charset val="134"/>
        <scheme val="minor"/>
      </rPr>
      <t>上述三种方法的最小值</t>
    </r>
    <phoneticPr fontId="2" type="noConversion"/>
  </si>
  <si>
    <t>结论：长期和短时最小功率</t>
    <phoneticPr fontId="2" type="noConversion"/>
  </si>
  <si>
    <t>A （定子短时）rms</t>
    <phoneticPr fontId="2" type="noConversion"/>
  </si>
  <si>
    <t>A（定子长期）rms</t>
    <phoneticPr fontId="2" type="noConversion"/>
  </si>
  <si>
    <t>Nm 电机输出转矩-长期</t>
    <phoneticPr fontId="2" type="noConversion"/>
  </si>
  <si>
    <t>Nm 电机输出转矩-短时</t>
    <phoneticPr fontId="2" type="noConversion"/>
  </si>
  <si>
    <t>结论：长期和短时转矩</t>
    <phoneticPr fontId="2" type="noConversion"/>
  </si>
  <si>
    <t>转速-转矩曲线</t>
    <phoneticPr fontId="2" type="noConversion"/>
  </si>
  <si>
    <t>转矩 Nm</t>
    <phoneticPr fontId="2" type="noConversion"/>
  </si>
  <si>
    <t>1.根据转矩曲线，编列计算的转矩</t>
    <phoneticPr fontId="2" type="noConversion"/>
  </si>
  <si>
    <r>
      <t xml:space="preserve">使用说明
</t>
    </r>
    <r>
      <rPr>
        <b/>
        <sz val="14"/>
        <rFont val="楷体"/>
        <family val="3"/>
        <charset val="134"/>
      </rPr>
      <t>1.基于单位功率因数情况下，计算发电机的输出功率——定子不发无功，转子时刻保持额定无功励磁（除无功励磁电流外，其余的转子电流全部用来发有功）；
2.不考虑直流母线电压在转速范围内的支撑问题，即：认为在本计算转速区间内，认为直流母线电压均有足够的输出能力；
3.比较同样工况下——同一转速下，按照三个部件的最大输出能力，考察发电机的最小功率、转矩，依次得到转速-转矩包络；三个部件分别为：网侧变流器、机侧变流器、发电机定子电流（考虑此电流等级情况下，对变流器的影响，并默认转子电流能力足够）；</t>
    </r>
    <r>
      <rPr>
        <b/>
        <sz val="14"/>
        <color rgb="FFFF0000"/>
        <rFont val="楷体"/>
        <family val="3"/>
        <charset val="134"/>
      </rPr>
      <t xml:space="preserve">
4.表中标识“绿底色”的部分，由风电公司提供；标识“黄底色”和“棕底色”的部分表示实际硬件的能力，由供应商提供并填写，其他颜色表示中间计算过程或者结果——最终结果为：“长期”、“短时”以及“载荷需求”的转速-转矩包络。</t>
    </r>
    <phoneticPr fontId="2" type="noConversion"/>
  </si>
  <si>
    <t>在下方的表格中填写</t>
    <phoneticPr fontId="2" type="noConversion"/>
  </si>
  <si>
    <t>在下方的表格中填写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</si>
</sst>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_ "/>
    <numFmt numFmtId="177" formatCode="0.00_);[Red]\(0.00\)"/>
    <numFmt numFmtId="178" formatCode="0.00.E+00"/>
    <numFmt numFmtId="179" formatCode="0.0000.E+00"/>
    <numFmt numFmtId="180" formatCode="0.000"/>
    <numFmt numFmtId="181" formatCode="0.0"/>
    <numFmt numFmtId="182" formatCode="0.00_ "/>
  </numFmts>
  <fonts count="16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4"/>
      <color theme="9" tint="-0.249977111117893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8"/>
      <color rgb="FFFF0000"/>
      <name val="楷体"/>
      <family val="3"/>
      <charset val="134"/>
    </font>
    <font>
      <b/>
      <sz val="14"/>
      <color rgb="FFFF0000"/>
      <name val="楷体"/>
      <family val="3"/>
      <charset val="134"/>
    </font>
    <font>
      <b/>
      <sz val="14"/>
      <name val="楷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13" fillId="0" borderId="0" xfId="0" applyFont="1" applyAlignment="1" applyProtection="1">
      <alignment horizontal="left" vertical="top" wrapText="1"/>
      <protection locked="0"/>
    </xf>
    <xf numFmtId="176" fontId="0" fillId="0" borderId="5" xfId="0" applyNumberFormat="1" applyBorder="1" applyProtection="1">
      <alignment vertical="center"/>
      <protection locked="0"/>
    </xf>
    <xf numFmtId="176" fontId="0" fillId="0" borderId="8" xfId="0" applyNumberFormat="1" applyBorder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4" borderId="13" xfId="0" applyFont="1" applyFill="1" applyBorder="1" applyAlignment="1" applyProtection="1">
      <alignment horizontal="center" vertical="center"/>
      <protection locked="0"/>
    </xf>
    <xf numFmtId="0" fontId="12" fillId="4" borderId="14" xfId="0" applyFont="1" applyFill="1" applyBorder="1" applyAlignment="1" applyProtection="1">
      <alignment horizontal="center" vertical="center"/>
      <protection locked="0"/>
    </xf>
    <xf numFmtId="0" fontId="12" fillId="4" borderId="15" xfId="0" applyFont="1" applyFill="1" applyBorder="1" applyAlignment="1" applyProtection="1">
      <alignment horizontal="center" vertical="center"/>
      <protection locked="0"/>
    </xf>
    <xf numFmtId="0" fontId="12" fillId="4" borderId="16" xfId="0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Border="1" applyAlignment="1" applyProtection="1">
      <alignment horizontal="center" vertical="center"/>
      <protection locked="0"/>
    </xf>
    <xf numFmtId="0" fontId="12" fillId="4" borderId="17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hidden="1"/>
    </xf>
    <xf numFmtId="0" fontId="0" fillId="0" borderId="16" xfId="0" applyBorder="1" applyProtection="1">
      <alignment vertical="center"/>
      <protection hidden="1"/>
    </xf>
    <xf numFmtId="11" fontId="0" fillId="0" borderId="19" xfId="0" applyNumberFormat="1" applyBorder="1" applyProtection="1">
      <alignment vertical="center"/>
      <protection hidden="1"/>
    </xf>
    <xf numFmtId="180" fontId="0" fillId="0" borderId="0" xfId="0" applyNumberFormat="1" applyBorder="1" applyProtection="1">
      <alignment vertical="center"/>
      <protection hidden="1"/>
    </xf>
    <xf numFmtId="181" fontId="0" fillId="0" borderId="0" xfId="0" applyNumberFormat="1" applyBorder="1" applyProtection="1">
      <alignment vertical="center"/>
      <protection hidden="1"/>
    </xf>
    <xf numFmtId="182" fontId="0" fillId="0" borderId="0" xfId="0" applyNumberFormat="1" applyAlignment="1" applyProtection="1">
      <alignment vertical="center"/>
      <protection hidden="1"/>
    </xf>
    <xf numFmtId="2" fontId="0" fillId="0" borderId="0" xfId="0" applyNumberFormat="1" applyProtection="1">
      <alignment vertical="center"/>
      <protection hidden="1"/>
    </xf>
    <xf numFmtId="11" fontId="0" fillId="3" borderId="0" xfId="0" applyNumberFormat="1" applyFill="1" applyProtection="1">
      <alignment vertical="center"/>
      <protection hidden="1"/>
    </xf>
    <xf numFmtId="11" fontId="0" fillId="5" borderId="0" xfId="0" applyNumberFormat="1" applyFill="1" applyProtection="1">
      <alignment vertical="center"/>
      <protection hidden="1"/>
    </xf>
    <xf numFmtId="11" fontId="0" fillId="0" borderId="0" xfId="0" applyNumberFormat="1" applyFill="1" applyProtection="1">
      <alignment vertical="center"/>
      <protection hidden="1"/>
    </xf>
    <xf numFmtId="11" fontId="0" fillId="0" borderId="0" xfId="0" applyNumberFormat="1" applyProtection="1">
      <alignment vertical="center"/>
      <protection hidden="1"/>
    </xf>
    <xf numFmtId="11" fontId="0" fillId="0" borderId="16" xfId="0" applyNumberFormat="1" applyBorder="1" applyProtection="1">
      <alignment vertical="center"/>
      <protection hidden="1"/>
    </xf>
    <xf numFmtId="11" fontId="0" fillId="0" borderId="0" xfId="0" applyNumberFormat="1" applyBorder="1" applyProtection="1">
      <alignment vertical="center"/>
      <protection hidden="1"/>
    </xf>
    <xf numFmtId="11" fontId="0" fillId="0" borderId="18" xfId="0" applyNumberFormat="1" applyBorder="1" applyProtection="1">
      <alignment vertical="center"/>
      <protection hidden="1"/>
    </xf>
    <xf numFmtId="2" fontId="0" fillId="0" borderId="0" xfId="0" applyNumberFormat="1" applyBorder="1" applyProtection="1">
      <alignment vertical="center"/>
      <protection hidden="1"/>
    </xf>
    <xf numFmtId="2" fontId="0" fillId="0" borderId="17" xfId="0" applyNumberFormat="1" applyBorder="1" applyProtection="1">
      <alignment vertical="center"/>
      <protection hidden="1"/>
    </xf>
    <xf numFmtId="2" fontId="0" fillId="0" borderId="19" xfId="0" applyNumberFormat="1" applyBorder="1" applyProtection="1">
      <alignment vertical="center"/>
      <protection hidden="1"/>
    </xf>
    <xf numFmtId="2" fontId="0" fillId="0" borderId="20" xfId="0" applyNumberFormat="1" applyBorder="1" applyProtection="1">
      <alignment vertical="center"/>
      <protection hidden="1"/>
    </xf>
    <xf numFmtId="0" fontId="0" fillId="0" borderId="1" xfId="0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6" fontId="0" fillId="0" borderId="3" xfId="0" applyNumberFormat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4" xfId="0" applyNumberFormat="1" applyBorder="1" applyAlignment="1" applyProtection="1">
      <alignment horizontal="center" vertical="center"/>
      <protection locked="0"/>
    </xf>
    <xf numFmtId="177" fontId="1" fillId="7" borderId="0" xfId="0" applyNumberFormat="1" applyFont="1" applyFill="1" applyBorder="1" applyAlignment="1" applyProtection="1">
      <alignment horizontal="center" vertical="center"/>
      <protection locked="0"/>
    </xf>
    <xf numFmtId="0" fontId="6" fillId="7" borderId="0" xfId="0" applyNumberFormat="1" applyFont="1" applyFill="1" applyBorder="1" applyAlignment="1" applyProtection="1">
      <alignment horizontal="center" vertical="center"/>
      <protection locked="0"/>
    </xf>
    <xf numFmtId="176" fontId="6" fillId="7" borderId="5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0" fontId="4" fillId="0" borderId="13" xfId="0" applyFont="1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176" fontId="0" fillId="0" borderId="23" xfId="0" applyNumberFormat="1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1" fillId="8" borderId="0" xfId="0" applyFont="1" applyFill="1" applyBorder="1" applyProtection="1">
      <alignment vertical="center"/>
      <protection locked="0"/>
    </xf>
    <xf numFmtId="0" fontId="6" fillId="8" borderId="5" xfId="0" applyFont="1" applyFill="1" applyBorder="1" applyProtection="1">
      <alignment vertical="center"/>
      <protection locked="0"/>
    </xf>
    <xf numFmtId="176" fontId="1" fillId="8" borderId="0" xfId="0" applyNumberFormat="1" applyFont="1" applyFill="1" applyBorder="1" applyProtection="1">
      <alignment vertical="center"/>
      <protection locked="0"/>
    </xf>
    <xf numFmtId="0" fontId="6" fillId="8" borderId="0" xfId="0" applyFont="1" applyFill="1" applyBorder="1" applyProtection="1">
      <alignment vertical="center"/>
      <protection locked="0"/>
    </xf>
    <xf numFmtId="0" fontId="1" fillId="8" borderId="16" xfId="0" applyFont="1" applyFill="1" applyBorder="1" applyProtection="1">
      <alignment vertical="center"/>
      <protection locked="0"/>
    </xf>
    <xf numFmtId="0" fontId="1" fillId="8" borderId="17" xfId="0" applyFont="1" applyFill="1" applyBorder="1" applyProtection="1">
      <alignment vertical="center"/>
      <protection locked="0"/>
    </xf>
    <xf numFmtId="11" fontId="0" fillId="0" borderId="0" xfId="0" applyNumberFormat="1" applyBorder="1" applyProtection="1">
      <alignment vertical="center"/>
      <protection locked="0"/>
    </xf>
    <xf numFmtId="178" fontId="0" fillId="0" borderId="5" xfId="0" applyNumberFormat="1" applyBorder="1" applyProtection="1">
      <alignment vertical="center"/>
      <protection locked="0"/>
    </xf>
    <xf numFmtId="179" fontId="0" fillId="0" borderId="0" xfId="0" applyNumberFormat="1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4" fillId="0" borderId="21" xfId="0" applyFont="1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176" fontId="1" fillId="8" borderId="2" xfId="0" applyNumberFormat="1" applyFont="1" applyFill="1" applyBorder="1" applyProtection="1">
      <alignment vertical="center"/>
      <protection locked="0"/>
    </xf>
    <xf numFmtId="0" fontId="6" fillId="8" borderId="2" xfId="0" applyFont="1" applyFill="1" applyBorder="1" applyProtection="1">
      <alignment vertical="center"/>
      <protection locked="0"/>
    </xf>
    <xf numFmtId="0" fontId="0" fillId="0" borderId="18" xfId="0" applyBorder="1" applyProtection="1">
      <alignment vertical="center"/>
      <protection locked="0"/>
    </xf>
    <xf numFmtId="0" fontId="0" fillId="0" borderId="19" xfId="0" applyBorder="1" applyProtection="1">
      <alignment vertical="center"/>
      <protection locked="0"/>
    </xf>
    <xf numFmtId="11" fontId="0" fillId="0" borderId="19" xfId="0" applyNumberFormat="1" applyBorder="1" applyProtection="1">
      <alignment vertical="center"/>
      <protection locked="0"/>
    </xf>
    <xf numFmtId="11" fontId="0" fillId="0" borderId="24" xfId="0" applyNumberFormat="1" applyBorder="1" applyProtection="1">
      <alignment vertical="center"/>
      <protection locked="0"/>
    </xf>
    <xf numFmtId="0" fontId="0" fillId="0" borderId="20" xfId="0" applyBorder="1" applyProtection="1">
      <alignment vertical="center"/>
      <protection locked="0"/>
    </xf>
    <xf numFmtId="176" fontId="0" fillId="0" borderId="14" xfId="0" applyNumberFormat="1" applyBorder="1" applyProtection="1">
      <alignment vertical="center"/>
      <protection locked="0"/>
    </xf>
    <xf numFmtId="176" fontId="0" fillId="0" borderId="0" xfId="0" applyNumberFormat="1" applyBorder="1" applyProtection="1">
      <alignment vertical="center"/>
      <protection locked="0"/>
    </xf>
    <xf numFmtId="0" fontId="1" fillId="2" borderId="16" xfId="0" applyFont="1" applyFill="1" applyBorder="1" applyProtection="1">
      <alignment vertical="center"/>
      <protection locked="0"/>
    </xf>
    <xf numFmtId="0" fontId="6" fillId="2" borderId="0" xfId="0" applyFont="1" applyFill="1" applyBorder="1" applyProtection="1">
      <alignment vertical="center"/>
      <protection locked="0"/>
    </xf>
    <xf numFmtId="0" fontId="0" fillId="0" borderId="0" xfId="0" applyFill="1" applyBorder="1" applyProtection="1">
      <alignment vertical="center"/>
      <protection locked="0"/>
    </xf>
    <xf numFmtId="0" fontId="6" fillId="2" borderId="26" xfId="0" applyFont="1" applyFill="1" applyBorder="1" applyProtection="1">
      <alignment vertical="center"/>
      <protection locked="0"/>
    </xf>
    <xf numFmtId="0" fontId="6" fillId="2" borderId="7" xfId="0" applyFont="1" applyFill="1" applyBorder="1" applyProtection="1">
      <alignment vertical="center"/>
      <protection locked="0"/>
    </xf>
    <xf numFmtId="0" fontId="0" fillId="0" borderId="28" xfId="0" applyBorder="1" applyProtection="1">
      <alignment vertical="center"/>
      <protection locked="0"/>
    </xf>
    <xf numFmtId="0" fontId="1" fillId="2" borderId="25" xfId="0" applyFont="1" applyFill="1" applyBorder="1" applyProtection="1">
      <alignment vertical="center"/>
      <protection locked="0"/>
    </xf>
    <xf numFmtId="0" fontId="6" fillId="2" borderId="9" xfId="0" applyFont="1" applyFill="1" applyBorder="1" applyProtection="1">
      <alignment vertical="center"/>
      <protection locked="0"/>
    </xf>
    <xf numFmtId="0" fontId="6" fillId="2" borderId="2" xfId="0" applyFont="1" applyFill="1" applyBorder="1" applyProtection="1">
      <alignment vertical="center"/>
      <protection locked="0"/>
    </xf>
    <xf numFmtId="0" fontId="1" fillId="2" borderId="21" xfId="0" applyFont="1" applyFill="1" applyBorder="1" applyProtection="1">
      <alignment vertical="center"/>
      <protection locked="0"/>
    </xf>
    <xf numFmtId="0" fontId="0" fillId="0" borderId="22" xfId="0" applyBorder="1" applyProtection="1">
      <alignment vertical="center"/>
      <protection locked="0"/>
    </xf>
    <xf numFmtId="0" fontId="6" fillId="2" borderId="21" xfId="0" applyFont="1" applyFill="1" applyBorder="1" applyProtection="1">
      <alignment vertical="center"/>
      <protection locked="0"/>
    </xf>
    <xf numFmtId="0" fontId="6" fillId="2" borderId="10" xfId="0" applyFont="1" applyFill="1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6" fillId="2" borderId="12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6" fillId="2" borderId="16" xfId="0" applyFont="1" applyFill="1" applyBorder="1" applyProtection="1">
      <alignment vertical="center"/>
      <protection locked="0"/>
    </xf>
    <xf numFmtId="0" fontId="0" fillId="0" borderId="18" xfId="0" applyFill="1" applyBorder="1" applyProtection="1">
      <alignment vertical="center"/>
      <protection locked="0"/>
    </xf>
    <xf numFmtId="0" fontId="6" fillId="2" borderId="18" xfId="0" applyFont="1" applyFill="1" applyBorder="1" applyProtection="1">
      <alignment vertical="center"/>
      <protection locked="0"/>
    </xf>
    <xf numFmtId="0" fontId="6" fillId="2" borderId="27" xfId="0" applyFont="1" applyFill="1" applyBorder="1" applyProtection="1">
      <alignment vertical="center"/>
      <protection locked="0"/>
    </xf>
    <xf numFmtId="0" fontId="0" fillId="0" borderId="24" xfId="0" applyBorder="1" applyProtection="1">
      <alignment vertical="center"/>
      <protection locked="0"/>
    </xf>
    <xf numFmtId="176" fontId="0" fillId="0" borderId="19" xfId="0" applyNumberFormat="1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9" fillId="0" borderId="0" xfId="0" applyFont="1" applyBorder="1" applyProtection="1">
      <alignment vertical="center"/>
      <protection locked="0"/>
    </xf>
    <xf numFmtId="0" fontId="9" fillId="0" borderId="0" xfId="0" applyFont="1" applyBorder="1" applyAlignment="1" applyProtection="1">
      <alignment vertical="center" wrapText="1"/>
      <protection locked="0"/>
    </xf>
    <xf numFmtId="0" fontId="9" fillId="0" borderId="0" xfId="0" applyFont="1" applyFill="1" applyBorder="1" applyAlignment="1" applyProtection="1">
      <alignment vertical="center" wrapText="1"/>
      <protection locked="0"/>
    </xf>
    <xf numFmtId="0" fontId="9" fillId="0" borderId="16" xfId="0" applyFont="1" applyBorder="1" applyAlignment="1" applyProtection="1">
      <alignment vertical="center" wrapText="1"/>
      <protection locked="0"/>
    </xf>
    <xf numFmtId="0" fontId="9" fillId="0" borderId="17" xfId="0" applyFont="1" applyBorder="1" applyAlignment="1" applyProtection="1">
      <alignment vertical="center" wrapText="1"/>
      <protection locked="0"/>
    </xf>
    <xf numFmtId="0" fontId="0" fillId="6" borderId="0" xfId="0" applyFill="1" applyBorder="1" applyProtection="1">
      <alignment vertical="center"/>
      <protection locked="0"/>
    </xf>
    <xf numFmtId="0" fontId="0" fillId="8" borderId="0" xfId="0" applyFill="1" applyBorder="1" applyProtection="1">
      <alignment vertical="center"/>
      <protection locked="0"/>
    </xf>
    <xf numFmtId="11" fontId="0" fillId="0" borderId="0" xfId="0" applyNumberFormat="1" applyFill="1" applyProtection="1">
      <alignment vertical="center"/>
      <protection locked="0"/>
    </xf>
    <xf numFmtId="11" fontId="0" fillId="0" borderId="0" xfId="0" applyNumberFormat="1" applyProtection="1">
      <alignment vertical="center"/>
      <protection locked="0"/>
    </xf>
    <xf numFmtId="176" fontId="0" fillId="8" borderId="5" xfId="0" applyNumberFormat="1" applyFill="1" applyBorder="1" applyProtection="1">
      <alignment vertical="center"/>
      <protection locked="0"/>
    </xf>
    <xf numFmtId="0" fontId="0" fillId="2" borderId="0" xfId="0" applyFill="1" applyBorder="1" applyProtection="1">
      <alignment vertical="center"/>
      <protection locked="0"/>
    </xf>
    <xf numFmtId="0" fontId="3" fillId="2" borderId="10" xfId="0" applyFont="1" applyFill="1" applyBorder="1" applyAlignment="1" applyProtection="1">
      <alignment horizontal="right" vertical="center"/>
      <protection locked="0"/>
    </xf>
    <xf numFmtId="176" fontId="0" fillId="2" borderId="10" xfId="0" applyNumberFormat="1" applyFill="1" applyBorder="1" applyProtection="1">
      <alignment vertical="center"/>
      <protection locked="0"/>
    </xf>
    <xf numFmtId="1" fontId="0" fillId="8" borderId="0" xfId="0" applyNumberFormat="1" applyFill="1" applyBorder="1" applyProtection="1">
      <alignment vertical="center"/>
      <protection locked="0"/>
    </xf>
    <xf numFmtId="176" fontId="0" fillId="8" borderId="8" xfId="0" applyNumberFormat="1" applyFill="1" applyBorder="1" applyProtection="1">
      <alignment vertical="center"/>
      <protection locked="0"/>
    </xf>
    <xf numFmtId="0" fontId="4" fillId="0" borderId="0" xfId="0" applyFont="1" applyAlignment="1" applyProtection="1">
      <alignment vertical="center" wrapText="1"/>
      <protection locked="0"/>
    </xf>
    <xf numFmtId="0" fontId="0" fillId="0" borderId="0" xfId="0" applyFill="1" applyProtection="1">
      <alignment vertical="center"/>
      <protection locked="0"/>
    </xf>
    <xf numFmtId="0" fontId="0" fillId="2" borderId="7" xfId="0" applyFill="1" applyBorder="1" applyProtection="1">
      <alignment vertical="center"/>
      <protection locked="0"/>
    </xf>
    <xf numFmtId="0" fontId="1" fillId="2" borderId="29" xfId="0" applyFont="1" applyFill="1" applyBorder="1" applyProtection="1">
      <alignment vertical="center"/>
      <protection locked="0"/>
    </xf>
    <xf numFmtId="0" fontId="1" fillId="2" borderId="10" xfId="0" applyFont="1" applyFill="1" applyBorder="1" applyProtection="1">
      <alignment vertical="center"/>
      <protection locked="0"/>
    </xf>
    <xf numFmtId="0" fontId="0" fillId="2" borderId="12" xfId="0" applyFill="1" applyBorder="1" applyProtection="1">
      <alignment vertical="center"/>
      <protection locked="0"/>
    </xf>
    <xf numFmtId="0" fontId="0" fillId="2" borderId="27" xfId="0" applyFill="1" applyBorder="1" applyProtection="1">
      <alignment vertical="center"/>
      <protection locked="0"/>
    </xf>
    <xf numFmtId="0" fontId="0" fillId="2" borderId="11" xfId="0" applyFill="1" applyBorder="1" applyProtection="1">
      <alignment vertical="center"/>
      <protection locked="0"/>
    </xf>
    <xf numFmtId="0" fontId="0" fillId="2" borderId="19" xfId="0" applyFill="1" applyBorder="1" applyProtection="1">
      <alignment vertical="center"/>
      <protection locked="0"/>
    </xf>
    <xf numFmtId="0" fontId="1" fillId="9" borderId="11" xfId="0" applyFont="1" applyFill="1" applyBorder="1" applyProtection="1">
      <alignment vertical="center"/>
      <protection locked="0"/>
    </xf>
    <xf numFmtId="0" fontId="0" fillId="9" borderId="7" xfId="0" applyFill="1" applyBorder="1" applyProtection="1">
      <alignment vertical="center"/>
      <protection locked="0"/>
    </xf>
    <xf numFmtId="2" fontId="0" fillId="10" borderId="10" xfId="0" applyNumberFormat="1" applyFill="1" applyBorder="1" applyProtection="1">
      <alignment vertical="center"/>
      <protection hidden="1"/>
    </xf>
    <xf numFmtId="0" fontId="0" fillId="10" borderId="10" xfId="0" applyFill="1" applyBorder="1" applyProtection="1">
      <alignment vertical="center"/>
      <protection hidden="1"/>
    </xf>
    <xf numFmtId="0" fontId="0" fillId="0" borderId="10" xfId="0" applyFill="1" applyBorder="1" applyProtection="1">
      <alignment vertical="center"/>
      <protection hidden="1"/>
    </xf>
    <xf numFmtId="0" fontId="10" fillId="0" borderId="10" xfId="0" applyFont="1" applyFill="1" applyBorder="1" applyProtection="1">
      <alignment vertical="center"/>
      <protection hidden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转速</a:t>
            </a:r>
            <a:r>
              <a:rPr lang="en-US"/>
              <a:t>-</a:t>
            </a:r>
            <a:r>
              <a:rPr lang="zh-CN"/>
              <a:t>转矩区间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长期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Sheet1!$D$35:$D$63</c:f>
              <c:numCache>
                <c:formatCode>General</c:formatCode>
                <c:ptCount val="29"/>
                <c:pt idx="0">
                  <c:v>979</c:v>
                </c:pt>
                <c:pt idx="1">
                  <c:v>1003</c:v>
                </c:pt>
                <c:pt idx="2">
                  <c:v>1033</c:v>
                </c:pt>
                <c:pt idx="3">
                  <c:v>1280</c:v>
                </c:pt>
                <c:pt idx="4">
                  <c:v>1350</c:v>
                </c:pt>
                <c:pt idx="5">
                  <c:v>1365</c:v>
                </c:pt>
                <c:pt idx="6">
                  <c:v>1380</c:v>
                </c:pt>
                <c:pt idx="7">
                  <c:v>1395</c:v>
                </c:pt>
                <c:pt idx="8">
                  <c:v>1410</c:v>
                </c:pt>
                <c:pt idx="9">
                  <c:v>1425</c:v>
                </c:pt>
                <c:pt idx="10">
                  <c:v>1440</c:v>
                </c:pt>
                <c:pt idx="11">
                  <c:v>1455</c:v>
                </c:pt>
                <c:pt idx="12">
                  <c:v>1470</c:v>
                </c:pt>
                <c:pt idx="13">
                  <c:v>1485</c:v>
                </c:pt>
                <c:pt idx="14">
                  <c:v>1501</c:v>
                </c:pt>
                <c:pt idx="15">
                  <c:v>1515</c:v>
                </c:pt>
                <c:pt idx="16">
                  <c:v>1530</c:v>
                </c:pt>
                <c:pt idx="17">
                  <c:v>1545</c:v>
                </c:pt>
                <c:pt idx="18">
                  <c:v>1560</c:v>
                </c:pt>
                <c:pt idx="19">
                  <c:v>1575</c:v>
                </c:pt>
                <c:pt idx="20">
                  <c:v>1590</c:v>
                </c:pt>
                <c:pt idx="21">
                  <c:v>1605</c:v>
                </c:pt>
                <c:pt idx="22">
                  <c:v>1620</c:v>
                </c:pt>
                <c:pt idx="23">
                  <c:v>1635</c:v>
                </c:pt>
                <c:pt idx="24">
                  <c:v>1650</c:v>
                </c:pt>
                <c:pt idx="25">
                  <c:v>1782</c:v>
                </c:pt>
                <c:pt idx="26">
                  <c:v>1812</c:v>
                </c:pt>
                <c:pt idx="27">
                  <c:v>1842</c:v>
                </c:pt>
                <c:pt idx="28">
                  <c:v>1983</c:v>
                </c:pt>
              </c:numCache>
            </c:numRef>
          </c:xVal>
          <c:yVal>
            <c:numRef>
              <c:f>Sheet1!$AL$35:$AL$63</c:f>
              <c:numCache>
                <c:formatCode>0.00</c:formatCode>
                <c:ptCount val="29"/>
                <c:pt idx="0">
                  <c:v>9204.4989425040021</c:v>
                </c:pt>
                <c:pt idx="1">
                  <c:v>9648.9817888221041</c:v>
                </c:pt>
                <c:pt idx="2">
                  <c:v>10268.830726005537</c:v>
                </c:pt>
                <c:pt idx="3">
                  <c:v>15223.949044585986</c:v>
                </c:pt>
                <c:pt idx="4">
                  <c:v>15223.949044585986</c:v>
                </c:pt>
                <c:pt idx="5">
                  <c:v>15223.949044585988</c:v>
                </c:pt>
                <c:pt idx="6">
                  <c:v>15223.949044585988</c:v>
                </c:pt>
                <c:pt idx="7">
                  <c:v>15223.949044585985</c:v>
                </c:pt>
                <c:pt idx="8">
                  <c:v>15008.572200400053</c:v>
                </c:pt>
                <c:pt idx="9">
                  <c:v>14543.214993099155</c:v>
                </c:pt>
                <c:pt idx="10">
                  <c:v>13891.593169840336</c:v>
                </c:pt>
                <c:pt idx="11">
                  <c:v>13426.051809272107</c:v>
                </c:pt>
                <c:pt idx="12">
                  <c:v>12960.419555419689</c:v>
                </c:pt>
                <c:pt idx="13">
                  <c:v>12587.841531045287</c:v>
                </c:pt>
                <c:pt idx="14">
                  <c:v>11562.867616828333</c:v>
                </c:pt>
                <c:pt idx="15">
                  <c:v>12587.841531045282</c:v>
                </c:pt>
                <c:pt idx="16">
                  <c:v>12960.419555419689</c:v>
                </c:pt>
                <c:pt idx="17">
                  <c:v>13426.051809272107</c:v>
                </c:pt>
                <c:pt idx="18">
                  <c:v>13891.59316984034</c:v>
                </c:pt>
                <c:pt idx="19">
                  <c:v>14543.214993099158</c:v>
                </c:pt>
                <c:pt idx="20">
                  <c:v>15008.57220040006</c:v>
                </c:pt>
                <c:pt idx="21">
                  <c:v>15223.949044585988</c:v>
                </c:pt>
                <c:pt idx="22">
                  <c:v>15223.949044585988</c:v>
                </c:pt>
                <c:pt idx="23">
                  <c:v>15223.94904458599</c:v>
                </c:pt>
                <c:pt idx="24">
                  <c:v>15223.949044585986</c:v>
                </c:pt>
                <c:pt idx="25">
                  <c:v>15223.949044585986</c:v>
                </c:pt>
                <c:pt idx="26">
                  <c:v>15223.949044585986</c:v>
                </c:pt>
                <c:pt idx="27">
                  <c:v>14022.058330539721</c:v>
                </c:pt>
                <c:pt idx="28">
                  <c:v>9928.6624203821648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C-4E6A-B6C9-9B7C958C68A9}"/>
            </c:ext>
          </c:extLst>
        </c:ser>
        <c:ser>
          <c:idx val="1"/>
          <c:order val="1"/>
          <c:tx>
            <c:v>短时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Sheet1!$D$35:$D$63</c:f>
              <c:numCache>
                <c:formatCode>General</c:formatCode>
                <c:ptCount val="29"/>
                <c:pt idx="0">
                  <c:v>979</c:v>
                </c:pt>
                <c:pt idx="1">
                  <c:v>1003</c:v>
                </c:pt>
                <c:pt idx="2">
                  <c:v>1033</c:v>
                </c:pt>
                <c:pt idx="3">
                  <c:v>1280</c:v>
                </c:pt>
                <c:pt idx="4">
                  <c:v>1350</c:v>
                </c:pt>
                <c:pt idx="5">
                  <c:v>1365</c:v>
                </c:pt>
                <c:pt idx="6">
                  <c:v>1380</c:v>
                </c:pt>
                <c:pt idx="7">
                  <c:v>1395</c:v>
                </c:pt>
                <c:pt idx="8">
                  <c:v>1410</c:v>
                </c:pt>
                <c:pt idx="9">
                  <c:v>1425</c:v>
                </c:pt>
                <c:pt idx="10">
                  <c:v>1440</c:v>
                </c:pt>
                <c:pt idx="11">
                  <c:v>1455</c:v>
                </c:pt>
                <c:pt idx="12">
                  <c:v>1470</c:v>
                </c:pt>
                <c:pt idx="13">
                  <c:v>1485</c:v>
                </c:pt>
                <c:pt idx="14">
                  <c:v>1501</c:v>
                </c:pt>
                <c:pt idx="15">
                  <c:v>1515</c:v>
                </c:pt>
                <c:pt idx="16">
                  <c:v>1530</c:v>
                </c:pt>
                <c:pt idx="17">
                  <c:v>1545</c:v>
                </c:pt>
                <c:pt idx="18">
                  <c:v>1560</c:v>
                </c:pt>
                <c:pt idx="19">
                  <c:v>1575</c:v>
                </c:pt>
                <c:pt idx="20">
                  <c:v>1590</c:v>
                </c:pt>
                <c:pt idx="21">
                  <c:v>1605</c:v>
                </c:pt>
                <c:pt idx="22">
                  <c:v>1620</c:v>
                </c:pt>
                <c:pt idx="23">
                  <c:v>1635</c:v>
                </c:pt>
                <c:pt idx="24">
                  <c:v>1650</c:v>
                </c:pt>
                <c:pt idx="25">
                  <c:v>1782</c:v>
                </c:pt>
                <c:pt idx="26">
                  <c:v>1812</c:v>
                </c:pt>
                <c:pt idx="27">
                  <c:v>1842</c:v>
                </c:pt>
                <c:pt idx="28">
                  <c:v>1983</c:v>
                </c:pt>
              </c:numCache>
            </c:numRef>
          </c:xVal>
          <c:yVal>
            <c:numRef>
              <c:f>Sheet1!$AM$35:$AM$63</c:f>
              <c:numCache>
                <c:formatCode>0.00</c:formatCode>
                <c:ptCount val="29"/>
                <c:pt idx="0">
                  <c:v>13149.284203577146</c:v>
                </c:pt>
                <c:pt idx="1">
                  <c:v>13784.259698317292</c:v>
                </c:pt>
                <c:pt idx="2">
                  <c:v>14669.75818000791</c:v>
                </c:pt>
                <c:pt idx="3">
                  <c:v>15985.146496815287</c:v>
                </c:pt>
                <c:pt idx="4">
                  <c:v>15985.146496815287</c:v>
                </c:pt>
                <c:pt idx="5">
                  <c:v>15985.146496815285</c:v>
                </c:pt>
                <c:pt idx="6">
                  <c:v>15985.146496815287</c:v>
                </c:pt>
                <c:pt idx="7">
                  <c:v>15985.146496815283</c:v>
                </c:pt>
                <c:pt idx="8">
                  <c:v>15985.146496815285</c:v>
                </c:pt>
                <c:pt idx="9">
                  <c:v>15985.146496815287</c:v>
                </c:pt>
                <c:pt idx="10">
                  <c:v>15985.146496815285</c:v>
                </c:pt>
                <c:pt idx="11">
                  <c:v>15985.146496815285</c:v>
                </c:pt>
                <c:pt idx="12">
                  <c:v>15566.915495273104</c:v>
                </c:pt>
                <c:pt idx="13">
                  <c:v>15120.248024182236</c:v>
                </c:pt>
                <c:pt idx="14">
                  <c:v>13891.59316984034</c:v>
                </c:pt>
                <c:pt idx="15">
                  <c:v>15120.248024182234</c:v>
                </c:pt>
                <c:pt idx="16">
                  <c:v>15566.91549527311</c:v>
                </c:pt>
                <c:pt idx="17">
                  <c:v>15985.146496815287</c:v>
                </c:pt>
                <c:pt idx="18">
                  <c:v>15985.146496815289</c:v>
                </c:pt>
                <c:pt idx="19">
                  <c:v>15985.146496815287</c:v>
                </c:pt>
                <c:pt idx="20">
                  <c:v>15985.146496815285</c:v>
                </c:pt>
                <c:pt idx="21">
                  <c:v>15985.146496815287</c:v>
                </c:pt>
                <c:pt idx="22">
                  <c:v>15985.146496815289</c:v>
                </c:pt>
                <c:pt idx="23">
                  <c:v>15985.146496815287</c:v>
                </c:pt>
                <c:pt idx="24">
                  <c:v>15985.146496815287</c:v>
                </c:pt>
                <c:pt idx="25">
                  <c:v>15985.146496815283</c:v>
                </c:pt>
                <c:pt idx="26">
                  <c:v>15985.146496815287</c:v>
                </c:pt>
                <c:pt idx="27">
                  <c:v>15985.146496815285</c:v>
                </c:pt>
                <c:pt idx="28">
                  <c:v>14183.803457688808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C-4E6A-B6C9-9B7C958C68A9}"/>
            </c:ext>
          </c:extLst>
        </c:ser>
        <c:ser>
          <c:idx val="2"/>
          <c:order val="2"/>
          <c:tx>
            <c:v>载荷要求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Sheet1!$D$35:$D$63</c:f>
              <c:numCache>
                <c:formatCode>General</c:formatCode>
                <c:ptCount val="29"/>
                <c:pt idx="0">
                  <c:v>979</c:v>
                </c:pt>
                <c:pt idx="1">
                  <c:v>1003</c:v>
                </c:pt>
                <c:pt idx="2">
                  <c:v>1033</c:v>
                </c:pt>
                <c:pt idx="3">
                  <c:v>1280</c:v>
                </c:pt>
                <c:pt idx="4">
                  <c:v>1350</c:v>
                </c:pt>
                <c:pt idx="5">
                  <c:v>1365</c:v>
                </c:pt>
                <c:pt idx="6">
                  <c:v>1380</c:v>
                </c:pt>
                <c:pt idx="7">
                  <c:v>1395</c:v>
                </c:pt>
                <c:pt idx="8">
                  <c:v>1410</c:v>
                </c:pt>
                <c:pt idx="9">
                  <c:v>1425</c:v>
                </c:pt>
                <c:pt idx="10">
                  <c:v>1440</c:v>
                </c:pt>
                <c:pt idx="11">
                  <c:v>1455</c:v>
                </c:pt>
                <c:pt idx="12">
                  <c:v>1470</c:v>
                </c:pt>
                <c:pt idx="13">
                  <c:v>1485</c:v>
                </c:pt>
                <c:pt idx="14">
                  <c:v>1501</c:v>
                </c:pt>
                <c:pt idx="15">
                  <c:v>1515</c:v>
                </c:pt>
                <c:pt idx="16">
                  <c:v>1530</c:v>
                </c:pt>
                <c:pt idx="17">
                  <c:v>1545</c:v>
                </c:pt>
                <c:pt idx="18">
                  <c:v>1560</c:v>
                </c:pt>
                <c:pt idx="19">
                  <c:v>1575</c:v>
                </c:pt>
                <c:pt idx="20">
                  <c:v>1590</c:v>
                </c:pt>
                <c:pt idx="21">
                  <c:v>1605</c:v>
                </c:pt>
                <c:pt idx="22">
                  <c:v>1620</c:v>
                </c:pt>
                <c:pt idx="23">
                  <c:v>1635</c:v>
                </c:pt>
                <c:pt idx="24">
                  <c:v>1650</c:v>
                </c:pt>
                <c:pt idx="25">
                  <c:v>1782</c:v>
                </c:pt>
                <c:pt idx="26">
                  <c:v>1812</c:v>
                </c:pt>
                <c:pt idx="27">
                  <c:v>1842</c:v>
                </c:pt>
                <c:pt idx="28">
                  <c:v>1983</c:v>
                </c:pt>
              </c:numCache>
            </c:numRef>
          </c:xVal>
          <c:yVal>
            <c:numRef>
              <c:f>Sheet1!$G$35:$G$63</c:f>
              <c:numCache>
                <c:formatCode>0_ </c:formatCode>
                <c:ptCount val="29"/>
                <c:pt idx="1">
                  <c:v>295</c:v>
                </c:pt>
                <c:pt idx="2" formatCode="General">
                  <c:v>1562</c:v>
                </c:pt>
                <c:pt idx="3" formatCode="General">
                  <c:v>2895</c:v>
                </c:pt>
                <c:pt idx="14" formatCode="General">
                  <c:v>4285</c:v>
                </c:pt>
                <c:pt idx="24" formatCode="0">
                  <c:v>5266.969696969697</c:v>
                </c:pt>
                <c:pt idx="25">
                  <c:v>10509.28731762065</c:v>
                </c:pt>
                <c:pt idx="26">
                  <c:v>11067.880794701987</c:v>
                </c:pt>
                <c:pt idx="27">
                  <c:v>11292.019543973942</c:v>
                </c:pt>
                <c:pt idx="28">
                  <c:v>11076.651538073625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5C-4E6A-B6C9-9B7C958C6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99200"/>
        <c:axId val="706627888"/>
      </c:scatterChart>
      <c:valAx>
        <c:axId val="577499200"/>
        <c:scaling>
          <c:orientation val="minMax"/>
          <c:max val="2000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800"/>
                  <a:t>转速</a:t>
                </a:r>
                <a:r>
                  <a:rPr lang="en-US" sz="1800"/>
                  <a:t>rpm</a:t>
                </a:r>
                <a:endParaRPr lang="zh-CN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627888"/>
        <c:crosses val="autoZero"/>
        <c:crossBetween val="midCat"/>
        <c:majorUnit val="50"/>
      </c:valAx>
      <c:valAx>
        <c:axId val="70662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800"/>
                  <a:t>转矩</a:t>
                </a:r>
                <a:r>
                  <a:rPr lang="en-US" sz="1800"/>
                  <a:t>Nm</a:t>
                </a:r>
                <a:endParaRPr lang="zh-CN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49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1777999</xdr:colOff>
      <xdr:row>65</xdr:row>
      <xdr:rowOff>152401</xdr:rowOff>
    </xdr:from>
    <xdr:to>
      <xdr:col>14</xdr:col>
      <xdr:colOff>126999</xdr:colOff>
      <xdr:row>112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tabSelected="1" zoomScale="80" zoomScaleNormal="80" workbookViewId="0">
      <selection activeCell="K37" sqref="K37"/>
    </sheetView>
  </sheetViews>
  <sheetFormatPr defaultRowHeight="14" x14ac:dyDescent="0.3"/>
  <cols>
    <col min="1" max="1" width="17.1640625" style="35" customWidth="1"/>
    <col min="2" max="2" width="12.75" style="35" customWidth="1"/>
    <col min="3" max="3" width="14.25" style="35" customWidth="1"/>
    <col min="4" max="4" width="14.33203125" style="35" customWidth="1"/>
    <col min="5" max="6" width="23.25" style="35" customWidth="1"/>
    <col min="7" max="7" width="14.25" style="44" customWidth="1"/>
    <col min="8" max="8" width="24.1640625" style="35" customWidth="1"/>
    <col min="9" max="9" width="26.1640625" style="35" customWidth="1"/>
    <col min="10" max="10" width="14.6640625" style="35" customWidth="1"/>
    <col min="11" max="11" width="24.25" style="35" customWidth="1"/>
    <col min="12" max="12" width="23.6640625" style="35" customWidth="1"/>
    <col min="13" max="13" width="14.25" style="35" bestFit="1" customWidth="1"/>
    <col min="14" max="14" width="30.4140625" style="35" customWidth="1"/>
    <col min="15" max="15" width="30.5" style="35" customWidth="1"/>
    <col min="16" max="16" width="14.25" style="35" customWidth="1"/>
    <col min="17" max="17" width="29.6640625" style="35" customWidth="1"/>
    <col min="18" max="18" width="36.25" style="35" customWidth="1"/>
    <col min="19" max="19" width="36.1640625" style="35" customWidth="1"/>
    <col min="20" max="20" width="40.58203125" style="35" customWidth="1"/>
    <col min="21" max="21" width="40.6640625" style="35" customWidth="1"/>
    <col min="22" max="22" width="20.58203125" style="35" hidden="1" customWidth="1"/>
    <col min="23" max="25" width="22.4140625" style="35" hidden="1" customWidth="1"/>
    <col min="26" max="26" width="40.33203125" style="35" hidden="1" customWidth="1"/>
    <col min="27" max="27" width="41.4140625" style="35" hidden="1" customWidth="1"/>
    <col min="28" max="28" width="7.5" style="35" customWidth="1"/>
    <col min="29" max="29" width="40.83203125" style="35" customWidth="1"/>
    <col min="30" max="30" width="38.75" style="35" customWidth="1"/>
    <col min="31" max="31" width="8.5" style="35" customWidth="1"/>
    <col min="32" max="32" width="37.25" style="35" customWidth="1"/>
    <col min="33" max="33" width="37.5" style="35" customWidth="1"/>
    <col min="34" max="34" width="9.75" style="35" customWidth="1"/>
    <col min="35" max="35" width="27.25" style="35" customWidth="1"/>
    <col min="36" max="36" width="26" style="35" customWidth="1"/>
    <col min="37" max="37" width="9.6640625" style="35" customWidth="1"/>
    <col min="38" max="38" width="30.6640625" style="35" customWidth="1"/>
    <col min="39" max="39" width="29.75" style="35" customWidth="1"/>
    <col min="40" max="16384" width="8.6640625" style="35"/>
  </cols>
  <sheetData>
    <row r="1" spans="2:14" ht="23" customHeight="1" x14ac:dyDescent="0.3">
      <c r="B1" s="32" t="s">
        <v>81</v>
      </c>
      <c r="C1" s="33"/>
      <c r="D1" s="33"/>
      <c r="E1" s="33"/>
      <c r="F1" s="33"/>
      <c r="G1" s="34"/>
      <c r="I1" s="1" t="s">
        <v>84</v>
      </c>
      <c r="J1" s="1"/>
      <c r="K1" s="1"/>
      <c r="L1" s="1"/>
      <c r="M1" s="1"/>
      <c r="N1" s="1"/>
    </row>
    <row r="2" spans="2:14" ht="14" customHeight="1" x14ac:dyDescent="0.3">
      <c r="B2" s="36" t="s">
        <v>0</v>
      </c>
      <c r="C2" s="37" t="s">
        <v>1</v>
      </c>
      <c r="D2" s="38" t="s">
        <v>2</v>
      </c>
      <c r="E2" s="38" t="s">
        <v>3</v>
      </c>
      <c r="F2" s="38" t="s">
        <v>4</v>
      </c>
      <c r="G2" s="39" t="s">
        <v>5</v>
      </c>
      <c r="I2" s="1"/>
      <c r="J2" s="1"/>
      <c r="K2" s="1"/>
      <c r="L2" s="1"/>
      <c r="M2" s="1"/>
      <c r="N2" s="1"/>
    </row>
    <row r="3" spans="2:14" ht="14" customHeight="1" x14ac:dyDescent="0.3">
      <c r="B3" s="40"/>
      <c r="C3" s="41">
        <v>0</v>
      </c>
      <c r="D3" s="41"/>
      <c r="E3" s="41">
        <v>979</v>
      </c>
      <c r="F3" s="41"/>
      <c r="G3" s="2">
        <v>0</v>
      </c>
      <c r="I3" s="1"/>
      <c r="J3" s="1"/>
      <c r="K3" s="1"/>
      <c r="L3" s="1"/>
      <c r="M3" s="1"/>
      <c r="N3" s="1"/>
    </row>
    <row r="4" spans="2:14" ht="14" customHeight="1" x14ac:dyDescent="0.3">
      <c r="B4" s="40"/>
      <c r="C4" s="41">
        <v>31</v>
      </c>
      <c r="D4" s="41"/>
      <c r="E4" s="41">
        <v>1003</v>
      </c>
      <c r="F4" s="41"/>
      <c r="G4" s="2">
        <v>295.16450648055832</v>
      </c>
      <c r="I4" s="1"/>
      <c r="J4" s="1"/>
      <c r="K4" s="1"/>
      <c r="L4" s="1"/>
      <c r="M4" s="1"/>
      <c r="N4" s="1"/>
    </row>
    <row r="5" spans="2:14" ht="14" customHeight="1" x14ac:dyDescent="0.3">
      <c r="B5" s="40"/>
      <c r="C5" s="41">
        <v>169</v>
      </c>
      <c r="D5" s="41"/>
      <c r="E5" s="41">
        <v>1033</v>
      </c>
      <c r="F5" s="41"/>
      <c r="G5" s="2">
        <v>1562.3910939012585</v>
      </c>
      <c r="I5" s="1"/>
      <c r="J5" s="1"/>
      <c r="K5" s="1"/>
      <c r="L5" s="1"/>
      <c r="M5" s="1"/>
      <c r="N5" s="1"/>
    </row>
    <row r="6" spans="2:14" ht="14" customHeight="1" x14ac:dyDescent="0.3">
      <c r="B6" s="40"/>
      <c r="C6" s="41">
        <v>388</v>
      </c>
      <c r="D6" s="41"/>
      <c r="E6" s="41">
        <v>1280</v>
      </c>
      <c r="F6" s="41"/>
      <c r="G6" s="2">
        <v>2894.84375</v>
      </c>
      <c r="I6" s="1"/>
      <c r="J6" s="1"/>
      <c r="K6" s="1"/>
      <c r="L6" s="1"/>
      <c r="M6" s="1"/>
      <c r="N6" s="1"/>
    </row>
    <row r="7" spans="2:14" ht="14" customHeight="1" x14ac:dyDescent="0.3">
      <c r="B7" s="40"/>
      <c r="C7" s="41">
        <v>673</v>
      </c>
      <c r="D7" s="41"/>
      <c r="E7" s="41">
        <v>1500</v>
      </c>
      <c r="F7" s="41"/>
      <c r="G7" s="2">
        <v>4284.7666666666664</v>
      </c>
      <c r="I7" s="1"/>
      <c r="J7" s="1"/>
      <c r="K7" s="1"/>
      <c r="L7" s="1"/>
      <c r="M7" s="1"/>
      <c r="N7" s="1"/>
    </row>
    <row r="8" spans="2:14" x14ac:dyDescent="0.3">
      <c r="B8" s="40"/>
      <c r="C8" s="41">
        <v>910</v>
      </c>
      <c r="D8" s="41"/>
      <c r="E8" s="41">
        <v>1650</v>
      </c>
      <c r="F8" s="41"/>
      <c r="G8" s="2">
        <v>5266.969696969697</v>
      </c>
      <c r="I8" s="1"/>
      <c r="J8" s="1"/>
      <c r="K8" s="1"/>
      <c r="L8" s="1"/>
      <c r="M8" s="1"/>
      <c r="N8" s="1"/>
    </row>
    <row r="9" spans="2:14" x14ac:dyDescent="0.3">
      <c r="B9" s="40"/>
      <c r="C9" s="41">
        <v>1961</v>
      </c>
      <c r="D9" s="41"/>
      <c r="E9" s="41">
        <v>1782</v>
      </c>
      <c r="F9" s="41"/>
      <c r="G9" s="2">
        <v>10509.28731762065</v>
      </c>
      <c r="I9" s="1"/>
      <c r="J9" s="1"/>
      <c r="K9" s="1"/>
      <c r="L9" s="1"/>
      <c r="M9" s="1"/>
      <c r="N9" s="1"/>
    </row>
    <row r="10" spans="2:14" x14ac:dyDescent="0.3">
      <c r="B10" s="40"/>
      <c r="C10" s="41">
        <v>2100</v>
      </c>
      <c r="D10" s="41"/>
      <c r="E10" s="41">
        <v>1812</v>
      </c>
      <c r="F10" s="41"/>
      <c r="G10" s="2">
        <v>11067.880794701987</v>
      </c>
      <c r="I10" s="1"/>
      <c r="J10" s="1"/>
      <c r="K10" s="1"/>
      <c r="L10" s="1"/>
      <c r="M10" s="1"/>
      <c r="N10" s="1"/>
    </row>
    <row r="11" spans="2:14" x14ac:dyDescent="0.3">
      <c r="B11" s="40"/>
      <c r="C11" s="41">
        <v>2178</v>
      </c>
      <c r="D11" s="41"/>
      <c r="E11" s="41">
        <v>1842</v>
      </c>
      <c r="F11" s="41"/>
      <c r="G11" s="2">
        <v>11292.019543973942</v>
      </c>
      <c r="I11" s="1"/>
      <c r="J11" s="1"/>
      <c r="K11" s="1"/>
      <c r="L11" s="1"/>
      <c r="M11" s="1"/>
      <c r="N11" s="1"/>
    </row>
    <row r="12" spans="2:14" x14ac:dyDescent="0.3">
      <c r="B12" s="42"/>
      <c r="C12" s="43">
        <v>2300</v>
      </c>
      <c r="D12" s="43"/>
      <c r="E12" s="43">
        <v>1983</v>
      </c>
      <c r="F12" s="43"/>
      <c r="G12" s="3">
        <v>11076.651538073625</v>
      </c>
      <c r="I12" s="1"/>
      <c r="J12" s="1"/>
      <c r="K12" s="1"/>
      <c r="L12" s="1"/>
      <c r="M12" s="1"/>
      <c r="N12" s="1"/>
    </row>
    <row r="13" spans="2:14" ht="14.5" thickBot="1" x14ac:dyDescent="0.35"/>
    <row r="14" spans="2:14" x14ac:dyDescent="0.3">
      <c r="B14" s="45" t="s">
        <v>21</v>
      </c>
      <c r="C14" s="46"/>
      <c r="D14" s="46"/>
      <c r="E14" s="46"/>
      <c r="F14" s="46"/>
      <c r="G14" s="47"/>
      <c r="H14" s="46"/>
      <c r="I14" s="46"/>
      <c r="J14" s="46"/>
      <c r="K14" s="48"/>
      <c r="L14" s="49"/>
    </row>
    <row r="15" spans="2:14" x14ac:dyDescent="0.3">
      <c r="B15" s="50" t="s">
        <v>22</v>
      </c>
      <c r="C15" s="51" t="s">
        <v>31</v>
      </c>
      <c r="D15" s="41" t="s">
        <v>24</v>
      </c>
      <c r="E15" s="51" t="s">
        <v>23</v>
      </c>
      <c r="F15" s="51" t="s">
        <v>25</v>
      </c>
      <c r="G15" s="52" t="s">
        <v>26</v>
      </c>
      <c r="H15" s="53" t="s">
        <v>27</v>
      </c>
      <c r="I15" s="54" t="s">
        <v>28</v>
      </c>
      <c r="J15" s="54" t="s">
        <v>29</v>
      </c>
      <c r="K15" s="55" t="s">
        <v>47</v>
      </c>
      <c r="L15" s="56" t="s">
        <v>48</v>
      </c>
    </row>
    <row r="16" spans="2:14" x14ac:dyDescent="0.3">
      <c r="B16" s="50">
        <v>2</v>
      </c>
      <c r="C16" s="41">
        <v>50</v>
      </c>
      <c r="D16" s="14">
        <f>60*C16/B16</f>
        <v>1500</v>
      </c>
      <c r="E16" s="41">
        <v>1869</v>
      </c>
      <c r="F16" s="57">
        <v>7.7999999999999996E-3</v>
      </c>
      <c r="G16" s="58">
        <v>6.1999999999999998E-3</v>
      </c>
      <c r="H16" s="57">
        <v>6.2300000000000001E-2</v>
      </c>
      <c r="I16" s="57">
        <v>9.0200000000000002E-2</v>
      </c>
      <c r="J16" s="59">
        <v>2.9405999999999999</v>
      </c>
      <c r="K16" s="15">
        <f>$E$16/$L$16</f>
        <v>2.7086956521739132</v>
      </c>
      <c r="L16" s="60">
        <v>690</v>
      </c>
    </row>
    <row r="17" spans="2:39" x14ac:dyDescent="0.3">
      <c r="B17" s="61" t="s">
        <v>30</v>
      </c>
      <c r="C17" s="33"/>
      <c r="D17" s="33"/>
      <c r="E17" s="33"/>
      <c r="F17" s="33"/>
      <c r="G17" s="62"/>
      <c r="H17" s="63" t="s">
        <v>32</v>
      </c>
      <c r="I17" s="64" t="s">
        <v>33</v>
      </c>
      <c r="J17" s="64" t="s">
        <v>34</v>
      </c>
      <c r="K17" s="50"/>
      <c r="L17" s="60"/>
    </row>
    <row r="18" spans="2:39" ht="14.5" thickBot="1" x14ac:dyDescent="0.35">
      <c r="B18" s="65"/>
      <c r="C18" s="66"/>
      <c r="D18" s="66"/>
      <c r="E18" s="66"/>
      <c r="F18" s="67"/>
      <c r="G18" s="68"/>
      <c r="H18" s="16">
        <f>H16/6.28/$C$16</f>
        <v>1.9840764331210191E-4</v>
      </c>
      <c r="I18" s="16">
        <f t="shared" ref="I18:J18" si="0">I16/6.28/$C$16</f>
        <v>2.872611464968153E-4</v>
      </c>
      <c r="J18" s="16">
        <f t="shared" si="0"/>
        <v>9.3649681528662418E-3</v>
      </c>
      <c r="K18" s="65"/>
      <c r="L18" s="69"/>
    </row>
    <row r="19" spans="2:39" x14ac:dyDescent="0.3">
      <c r="G19" s="35"/>
      <c r="K19" s="44"/>
    </row>
    <row r="20" spans="2:39" x14ac:dyDescent="0.3">
      <c r="G20" s="35"/>
      <c r="K20" s="44"/>
    </row>
    <row r="21" spans="2:39" ht="14.5" thickBot="1" x14ac:dyDescent="0.35"/>
    <row r="22" spans="2:39" ht="14.5" thickBot="1" x14ac:dyDescent="0.35">
      <c r="B22" s="48" t="s">
        <v>6</v>
      </c>
      <c r="C22" s="46"/>
      <c r="D22" s="46"/>
      <c r="E22" s="46"/>
      <c r="F22" s="46"/>
      <c r="G22" s="70"/>
      <c r="H22" s="46"/>
      <c r="I22" s="49"/>
    </row>
    <row r="23" spans="2:39" x14ac:dyDescent="0.3">
      <c r="B23" s="50" t="s">
        <v>83</v>
      </c>
      <c r="C23" s="41"/>
      <c r="D23" s="41"/>
      <c r="E23" s="41"/>
      <c r="F23" s="41"/>
      <c r="G23" s="71"/>
      <c r="H23" s="41"/>
      <c r="I23" s="60"/>
      <c r="J23" s="48"/>
      <c r="K23" s="46"/>
      <c r="L23" s="46"/>
      <c r="M23" s="49" t="s">
        <v>36</v>
      </c>
    </row>
    <row r="24" spans="2:39" x14ac:dyDescent="0.3">
      <c r="B24" s="50" t="s">
        <v>45</v>
      </c>
      <c r="C24" s="41"/>
      <c r="D24" s="41"/>
      <c r="E24" s="41"/>
      <c r="F24" s="41"/>
      <c r="G24" s="71"/>
      <c r="H24" s="41"/>
      <c r="I24" s="60"/>
      <c r="J24" s="72" t="s">
        <v>37</v>
      </c>
      <c r="K24" s="73" t="s">
        <v>38</v>
      </c>
      <c r="L24" s="106">
        <v>2000</v>
      </c>
      <c r="M24" s="60" t="s">
        <v>39</v>
      </c>
    </row>
    <row r="25" spans="2:39" x14ac:dyDescent="0.3">
      <c r="B25" s="50" t="s">
        <v>7</v>
      </c>
      <c r="C25" s="41"/>
      <c r="D25" s="41"/>
      <c r="E25" s="41"/>
      <c r="F25" s="41"/>
      <c r="G25" s="71"/>
      <c r="H25" s="41"/>
      <c r="I25" s="60"/>
      <c r="J25" s="75"/>
      <c r="K25" s="76" t="s">
        <v>46</v>
      </c>
      <c r="L25" s="113">
        <v>2100</v>
      </c>
      <c r="M25" s="77" t="s">
        <v>40</v>
      </c>
    </row>
    <row r="26" spans="2:39" x14ac:dyDescent="0.3">
      <c r="B26" s="50" t="s">
        <v>8</v>
      </c>
      <c r="C26" s="41"/>
      <c r="D26" s="41"/>
      <c r="E26" s="41"/>
      <c r="F26" s="41"/>
      <c r="G26" s="71"/>
      <c r="H26" s="41"/>
      <c r="I26" s="60"/>
      <c r="J26" s="50" t="s">
        <v>41</v>
      </c>
      <c r="K26" s="41"/>
      <c r="L26" s="41"/>
      <c r="M26" s="60"/>
    </row>
    <row r="27" spans="2:39" x14ac:dyDescent="0.3">
      <c r="B27" s="78" t="s">
        <v>2</v>
      </c>
      <c r="C27" s="79"/>
      <c r="D27" s="114" t="s">
        <v>9</v>
      </c>
      <c r="E27" s="80" t="s">
        <v>10</v>
      </c>
      <c r="F27" s="62" t="s">
        <v>11</v>
      </c>
      <c r="G27" s="71"/>
      <c r="H27" s="41"/>
      <c r="I27" s="60"/>
      <c r="J27" s="81" t="s">
        <v>42</v>
      </c>
      <c r="K27" s="33"/>
      <c r="L27" s="33">
        <v>2100</v>
      </c>
      <c r="M27" s="82"/>
    </row>
    <row r="28" spans="2:39" x14ac:dyDescent="0.3">
      <c r="B28" s="83" t="s">
        <v>12</v>
      </c>
      <c r="C28" s="84" t="s">
        <v>13</v>
      </c>
      <c r="D28" s="115">
        <v>420</v>
      </c>
      <c r="E28" s="120">
        <v>800</v>
      </c>
      <c r="F28" s="85">
        <v>1100</v>
      </c>
      <c r="G28" s="71"/>
      <c r="H28" s="41"/>
      <c r="I28" s="60"/>
      <c r="J28" s="75" t="s">
        <v>43</v>
      </c>
      <c r="K28" s="43"/>
      <c r="L28" s="43">
        <v>1350</v>
      </c>
      <c r="M28" s="77">
        <v>1650</v>
      </c>
    </row>
    <row r="29" spans="2:39" x14ac:dyDescent="0.3">
      <c r="B29" s="75"/>
      <c r="C29" s="86" t="s">
        <v>46</v>
      </c>
      <c r="D29" s="116">
        <v>600</v>
      </c>
      <c r="E29" s="121">
        <v>960</v>
      </c>
      <c r="F29" s="87">
        <v>1250</v>
      </c>
      <c r="G29" s="71"/>
      <c r="H29" s="41"/>
      <c r="I29" s="60"/>
      <c r="J29" s="50"/>
      <c r="K29" s="41"/>
      <c r="L29" s="41"/>
      <c r="M29" s="60"/>
    </row>
    <row r="30" spans="2:39" ht="14.5" thickBot="1" x14ac:dyDescent="0.35">
      <c r="B30" s="88" t="s">
        <v>14</v>
      </c>
      <c r="C30" s="84" t="s">
        <v>13</v>
      </c>
      <c r="D30" s="115">
        <v>420</v>
      </c>
      <c r="E30" s="118" t="s">
        <v>85</v>
      </c>
      <c r="F30" s="85">
        <v>1100</v>
      </c>
      <c r="G30" s="71"/>
      <c r="H30" s="41"/>
      <c r="I30" s="60"/>
      <c r="J30" s="89" t="s">
        <v>44</v>
      </c>
      <c r="K30" s="66"/>
      <c r="L30" s="66"/>
      <c r="M30" s="69"/>
    </row>
    <row r="31" spans="2:39" ht="14.5" thickBot="1" x14ac:dyDescent="0.35">
      <c r="B31" s="90"/>
      <c r="C31" s="91" t="s">
        <v>46</v>
      </c>
      <c r="D31" s="117">
        <v>600</v>
      </c>
      <c r="E31" s="119" t="s">
        <v>86</v>
      </c>
      <c r="F31" s="92">
        <v>1250</v>
      </c>
      <c r="G31" s="93"/>
      <c r="H31" s="66"/>
      <c r="I31" s="69"/>
      <c r="N31" s="94"/>
      <c r="O31" s="94"/>
      <c r="P31" s="94"/>
      <c r="Q31" s="94"/>
    </row>
    <row r="32" spans="2:39" ht="14" customHeight="1" x14ac:dyDescent="0.3">
      <c r="B32" s="41"/>
      <c r="C32" s="41"/>
      <c r="D32" s="41"/>
      <c r="E32" s="41"/>
      <c r="F32" s="41"/>
      <c r="G32" s="71"/>
      <c r="H32" s="41"/>
      <c r="I32" s="41"/>
      <c r="J32" s="41"/>
      <c r="N32" s="94"/>
      <c r="O32" s="94"/>
      <c r="P32" s="94"/>
      <c r="Q32" s="94"/>
      <c r="R32" s="4" t="s">
        <v>56</v>
      </c>
      <c r="S32" s="4"/>
      <c r="T32" s="4"/>
      <c r="U32" s="4"/>
      <c r="V32" s="4"/>
      <c r="W32" s="4"/>
      <c r="X32" s="4"/>
      <c r="Y32" s="4"/>
      <c r="Z32" s="4"/>
      <c r="AA32" s="4"/>
      <c r="AB32" s="95"/>
      <c r="AC32" s="4" t="s">
        <v>69</v>
      </c>
      <c r="AD32" s="4"/>
      <c r="AE32" s="95"/>
      <c r="AF32" s="4" t="s">
        <v>72</v>
      </c>
      <c r="AG32" s="4"/>
      <c r="AH32" s="95"/>
      <c r="AI32" s="5" t="s">
        <v>75</v>
      </c>
      <c r="AJ32" s="6"/>
      <c r="AK32" s="46"/>
      <c r="AL32" s="6" t="s">
        <v>80</v>
      </c>
      <c r="AM32" s="7"/>
    </row>
    <row r="33" spans="1:39" ht="14" customHeight="1" x14ac:dyDescent="0.3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94"/>
      <c r="O33" s="94"/>
      <c r="P33" s="94"/>
      <c r="Q33" s="94"/>
      <c r="R33" s="4"/>
      <c r="S33" s="4"/>
      <c r="T33" s="4"/>
      <c r="U33" s="4"/>
      <c r="V33" s="4"/>
      <c r="W33" s="4"/>
      <c r="X33" s="4"/>
      <c r="Y33" s="4"/>
      <c r="Z33" s="4"/>
      <c r="AA33" s="4"/>
      <c r="AB33" s="95"/>
      <c r="AC33" s="4"/>
      <c r="AD33" s="4"/>
      <c r="AE33" s="95"/>
      <c r="AF33" s="4"/>
      <c r="AG33" s="4"/>
      <c r="AH33" s="95"/>
      <c r="AI33" s="8"/>
      <c r="AJ33" s="9"/>
      <c r="AK33" s="41"/>
      <c r="AL33" s="9"/>
      <c r="AM33" s="10"/>
    </row>
    <row r="34" spans="1:39" ht="52.5" x14ac:dyDescent="0.3">
      <c r="A34" s="96" t="s">
        <v>18</v>
      </c>
      <c r="B34" s="96" t="s">
        <v>15</v>
      </c>
      <c r="C34" s="96" t="s">
        <v>16</v>
      </c>
      <c r="D34" s="96" t="s">
        <v>17</v>
      </c>
      <c r="E34" s="97" t="s">
        <v>77</v>
      </c>
      <c r="F34" s="97" t="s">
        <v>76</v>
      </c>
      <c r="G34" s="96" t="s">
        <v>82</v>
      </c>
      <c r="H34" s="96" t="s">
        <v>49</v>
      </c>
      <c r="I34" s="96" t="s">
        <v>50</v>
      </c>
      <c r="J34" s="96"/>
      <c r="K34" s="96" t="s">
        <v>51</v>
      </c>
      <c r="L34" s="96" t="s">
        <v>52</v>
      </c>
      <c r="M34" s="96"/>
      <c r="N34" s="97" t="s">
        <v>53</v>
      </c>
      <c r="O34" s="97" t="s">
        <v>54</v>
      </c>
      <c r="P34" s="94"/>
      <c r="Q34" s="97" t="s">
        <v>55</v>
      </c>
      <c r="R34" s="97" t="s">
        <v>57</v>
      </c>
      <c r="S34" s="97" t="s">
        <v>58</v>
      </c>
      <c r="T34" s="97" t="s">
        <v>60</v>
      </c>
      <c r="U34" s="97" t="s">
        <v>59</v>
      </c>
      <c r="V34" s="97" t="s">
        <v>61</v>
      </c>
      <c r="W34" s="97" t="s">
        <v>63</v>
      </c>
      <c r="X34" s="97" t="s">
        <v>64</v>
      </c>
      <c r="Y34" s="97" t="s">
        <v>62</v>
      </c>
      <c r="Z34" s="97" t="s">
        <v>66</v>
      </c>
      <c r="AA34" s="97" t="s">
        <v>65</v>
      </c>
      <c r="AB34" s="97"/>
      <c r="AC34" s="97" t="s">
        <v>67</v>
      </c>
      <c r="AD34" s="97" t="s">
        <v>68</v>
      </c>
      <c r="AE34" s="98"/>
      <c r="AF34" s="97" t="s">
        <v>70</v>
      </c>
      <c r="AG34" s="97" t="s">
        <v>71</v>
      </c>
      <c r="AH34" s="98"/>
      <c r="AI34" s="99" t="s">
        <v>73</v>
      </c>
      <c r="AJ34" s="97" t="s">
        <v>74</v>
      </c>
      <c r="AK34" s="41"/>
      <c r="AL34" s="97" t="s">
        <v>78</v>
      </c>
      <c r="AM34" s="100" t="s">
        <v>79</v>
      </c>
    </row>
    <row r="35" spans="1:39" x14ac:dyDescent="0.3">
      <c r="A35" s="11" t="s">
        <v>35</v>
      </c>
      <c r="B35" s="17">
        <f>($D$16-D35)/$D$16</f>
        <v>0.34733333333333333</v>
      </c>
      <c r="C35" s="18">
        <f t="shared" ref="C35:C38" si="1">B35*$C$16</f>
        <v>17.366666666666667</v>
      </c>
      <c r="D35" s="101">
        <v>979</v>
      </c>
      <c r="E35" s="124">
        <f>$L$24</f>
        <v>2000</v>
      </c>
      <c r="F35" s="124">
        <f>$L$25</f>
        <v>2100</v>
      </c>
      <c r="G35" s="102"/>
      <c r="H35" s="125">
        <f>$D$28</f>
        <v>420</v>
      </c>
      <c r="I35" s="124">
        <f>$D$29</f>
        <v>600</v>
      </c>
      <c r="J35" s="41"/>
      <c r="K35" s="124">
        <f>$E$28</f>
        <v>800</v>
      </c>
      <c r="L35" s="124">
        <f>$E$29</f>
        <v>960</v>
      </c>
      <c r="M35" s="41"/>
      <c r="N35" s="122">
        <f>K35*$K$16</f>
        <v>2166.9565217391305</v>
      </c>
      <c r="O35" s="122">
        <f>L35*$K$16</f>
        <v>2600.3478260869565</v>
      </c>
      <c r="P35" s="94"/>
      <c r="Q35" s="19">
        <f>-$L$16*1.414/1.732/6.28/$C$16/$J$18</f>
        <v>-191.56433644828107</v>
      </c>
      <c r="R35" s="20">
        <f>(-1)*((N35*1.414)^2-Q35^2)^0.5</f>
        <v>-3058.0824115896708</v>
      </c>
      <c r="S35" s="20">
        <f>(-1)*((O35*1.414)^2-Q35^2)^0.5</f>
        <v>-3671.8982292196229</v>
      </c>
      <c r="T35" s="21">
        <f>(B35-1)*$L$16*1.414/1.732*R35*$J$18/($J$18+$H$18)*1.5</f>
        <v>1651496.1751978123</v>
      </c>
      <c r="U35" s="22">
        <f>(B35-1)*$L$16*1.414/1.732*S35*$J$18/($J$18+$H$18)*1.5</f>
        <v>1982983.1460034251</v>
      </c>
      <c r="V35" s="23">
        <f>R35*$G$16-6.28*C35*((1-$J$18^2/($J$18+$I$18)/($J$18+$H$18))*($J$18+$I$18)*Q35-$L$16*1.414/1.732*$J$18/6.28/$C$16/($J$18+$H$18))</f>
        <v>182.69925735666507</v>
      </c>
      <c r="W35" s="23">
        <f>Q35*$G$16+6.28*C35*(1-$J$18^2/($J$18+$I$18)/($J$18+$H$18))*($J$18+$I$18)*R35</f>
        <v>-161.79635281598863</v>
      </c>
      <c r="X35" s="23">
        <f>S35*$G$16-6.28*C35*((1-$J$18^2/($J$18+$I$18)/($J$18+$H$18))*($J$18+$I$18)*Q35-$L$16*1.414/1.732*$J$18/6.28/$C$16/($J$18+$H$18))</f>
        <v>178.89359928735939</v>
      </c>
      <c r="Y35" s="23">
        <f>Q35*$G$16+6.28*C35*(1-$J$18^2/($J$18+$I$18)/($J$18+$H$18))*($J$18+$I$18)*S35</f>
        <v>-194.03359137335246</v>
      </c>
      <c r="Z35" s="24">
        <f>1.5*(V35*R35+W35*Q35)*(1-1/B35)</f>
        <v>1487426.9484647219</v>
      </c>
      <c r="AA35" s="24">
        <f>1.5*(X35*S35+Y35*Q35)*(1-1/B35)</f>
        <v>1746723.4595077753</v>
      </c>
      <c r="AB35" s="104"/>
      <c r="AC35" s="21">
        <f>ABS(1.732*$L$16*H35*(1-1/B35))</f>
        <v>943172.73397312849</v>
      </c>
      <c r="AD35" s="22">
        <f>ABS(1.732*$L$16*I35*(1-1/B35))</f>
        <v>1347389.6199616122</v>
      </c>
      <c r="AE35" s="103"/>
      <c r="AF35" s="21">
        <f>1.732*$L$16*E35*(1-B35)</f>
        <v>1559977.7600000002</v>
      </c>
      <c r="AG35" s="22">
        <f>1.732*$L$16*F35*(1-B35)</f>
        <v>1637976.648</v>
      </c>
      <c r="AH35" s="103"/>
      <c r="AI35" s="25">
        <f>MIN(T35, AC35, AF35)</f>
        <v>943172.73397312849</v>
      </c>
      <c r="AJ35" s="26">
        <f>MIN(U35,AD35,AG35)</f>
        <v>1347389.6199616122</v>
      </c>
      <c r="AK35" s="41"/>
      <c r="AL35" s="28">
        <f>AI35/(6.28/60*D35)</f>
        <v>9204.4989425040021</v>
      </c>
      <c r="AM35" s="29">
        <f>AJ35/(6.28/60*D35)</f>
        <v>13149.284203577146</v>
      </c>
    </row>
    <row r="36" spans="1:39" ht="14" customHeight="1" x14ac:dyDescent="0.3">
      <c r="A36" s="11"/>
      <c r="B36" s="17">
        <f t="shared" ref="B36:B38" si="2">($D$16-D36)/$D$16</f>
        <v>0.33133333333333331</v>
      </c>
      <c r="C36" s="18">
        <f t="shared" si="1"/>
        <v>16.566666666666666</v>
      </c>
      <c r="D36" s="101">
        <v>1003</v>
      </c>
      <c r="E36" s="124">
        <f t="shared" ref="E36:E63" si="3">$L$24</f>
        <v>2000</v>
      </c>
      <c r="F36" s="124">
        <f t="shared" ref="F36:F63" si="4">$L$25</f>
        <v>2100</v>
      </c>
      <c r="G36" s="105">
        <v>295</v>
      </c>
      <c r="H36" s="125">
        <f t="shared" ref="H36:H63" si="5">$D$28</f>
        <v>420</v>
      </c>
      <c r="I36" s="124">
        <f t="shared" ref="I36:I63" si="6">$D$29</f>
        <v>600</v>
      </c>
      <c r="J36" s="41"/>
      <c r="K36" s="124">
        <f t="shared" ref="K36:K38" si="7">$E$28</f>
        <v>800</v>
      </c>
      <c r="L36" s="124">
        <f t="shared" ref="L36:L38" si="8">$E$29</f>
        <v>960</v>
      </c>
      <c r="M36" s="41"/>
      <c r="N36" s="122">
        <f t="shared" ref="N36:N63" si="9">K36*$K$16</f>
        <v>2166.9565217391305</v>
      </c>
      <c r="O36" s="122">
        <f t="shared" ref="O36:O63" si="10">L36*$K$16</f>
        <v>2600.3478260869565</v>
      </c>
      <c r="P36" s="94"/>
      <c r="Q36" s="19">
        <f t="shared" ref="Q36:Q63" si="11">-$L$16*1.414/1.732/6.28/$C$16/$J$18</f>
        <v>-191.56433644828107</v>
      </c>
      <c r="R36" s="20">
        <f t="shared" ref="R36:R63" si="12">(-1)*((N36*1.414)^2-Q36^2)^0.5</f>
        <v>-3058.0824115896708</v>
      </c>
      <c r="S36" s="20">
        <f t="shared" ref="S36:S63" si="13">(-1)*((O36*1.414)^2-Q36^2)^0.5</f>
        <v>-3671.8982292196229</v>
      </c>
      <c r="T36" s="21">
        <f t="shared" ref="T36:T63" si="14">(B36-1)*$L$16*1.414/1.732*R36*$J$18/($J$18+$H$18)*1.5</f>
        <v>1691982.2918523042</v>
      </c>
      <c r="U36" s="22">
        <f t="shared" ref="U36:U63" si="15">(B36-1)*$L$16*1.414/1.732*S36*$J$18/($J$18+$H$18)*1.5</f>
        <v>2031595.6031066761</v>
      </c>
      <c r="V36" s="23">
        <f t="shared" ref="V36:V63" si="16">R36*$G$16-6.28*C36*((1-$J$18^2/($J$18+$I$18)/($J$18+$H$18))*($J$18+$I$18)*Q36-$L$16*1.414/1.732*$J$18/6.28/$C$16/($J$18+$H$18))</f>
        <v>173.40976630214587</v>
      </c>
      <c r="W36" s="23">
        <f t="shared" ref="W36:W63" si="17">Q36*$G$16+6.28*C36*(1-$J$18^2/($J$18+$I$18)/($J$18+$H$18))*($J$18+$I$18)*R36</f>
        <v>-154.39787355625688</v>
      </c>
      <c r="X36" s="23">
        <f t="shared" ref="X36:X63" si="18">S36*$G$16-6.28*C36*((1-$J$18^2/($J$18+$I$18)/($J$18+$H$18))*($J$18+$I$18)*Q36-$L$16*1.414/1.732*$J$18/6.28/$C$16/($J$18+$H$18))</f>
        <v>169.60410823284019</v>
      </c>
      <c r="Y36" s="23">
        <f t="shared" ref="Y36:Y63" si="19">Q36*$G$16+6.28*C36*(1-$J$18^2/($J$18+$I$18)/($J$18+$H$18))*($J$18+$I$18)*S36</f>
        <v>-185.15009536625652</v>
      </c>
      <c r="Z36" s="24">
        <f t="shared" ref="Z36:Z63" si="20">1.5*(V36*R36+W36*Q36)*(1-1/B36)</f>
        <v>1515773.8515694966</v>
      </c>
      <c r="AA36" s="24">
        <f t="shared" ref="AA36:AA63" si="21">1.5*(X36*S36+Y36*Q36)*(1-1/B36)</f>
        <v>1777855.4490994329</v>
      </c>
      <c r="AB36" s="104"/>
      <c r="AC36" s="21">
        <f t="shared" ref="AC36:AC63" si="22">ABS(1.732*$L$16*H36*(1-1/B36))</f>
        <v>1012956.5408450705</v>
      </c>
      <c r="AD36" s="22">
        <f t="shared" ref="AD36:AD63" si="23">ABS(1.732*$L$16*I36*(1-1/B36))</f>
        <v>1447080.772635815</v>
      </c>
      <c r="AE36" s="103"/>
      <c r="AF36" s="21">
        <f t="shared" ref="AF36:AF62" si="24">1.732*$L$16*E36*(1-B36)</f>
        <v>1598220.32</v>
      </c>
      <c r="AG36" s="22">
        <f t="shared" ref="AG36:AG63" si="25">1.732*$L$16*F36*(1-B36)</f>
        <v>1678131.3360000001</v>
      </c>
      <c r="AH36" s="103"/>
      <c r="AI36" s="25">
        <f t="shared" ref="AI36:AI63" si="26">MIN(T36, AC36, AF36)</f>
        <v>1012956.5408450705</v>
      </c>
      <c r="AJ36" s="26">
        <f t="shared" ref="AJ36:AJ63" si="27">MIN(U36,AD36,AG36)</f>
        <v>1447080.772635815</v>
      </c>
      <c r="AK36" s="41"/>
      <c r="AL36" s="28">
        <f t="shared" ref="AL36:AL63" si="28">AI36/(6.28/60*D36)</f>
        <v>9648.9817888221041</v>
      </c>
      <c r="AM36" s="29">
        <f t="shared" ref="AM36:AM63" si="29">AJ36/(6.28/60*D36)</f>
        <v>13784.259698317292</v>
      </c>
    </row>
    <row r="37" spans="1:39" x14ac:dyDescent="0.3">
      <c r="A37" s="11"/>
      <c r="B37" s="17">
        <f t="shared" si="2"/>
        <v>0.31133333333333335</v>
      </c>
      <c r="C37" s="18">
        <f t="shared" si="1"/>
        <v>15.566666666666668</v>
      </c>
      <c r="D37" s="101">
        <v>1033</v>
      </c>
      <c r="E37" s="124">
        <f t="shared" si="3"/>
        <v>2000</v>
      </c>
      <c r="F37" s="124">
        <f t="shared" si="4"/>
        <v>2100</v>
      </c>
      <c r="G37" s="102">
        <v>1562</v>
      </c>
      <c r="H37" s="125">
        <f t="shared" si="5"/>
        <v>420</v>
      </c>
      <c r="I37" s="124">
        <f t="shared" si="6"/>
        <v>600</v>
      </c>
      <c r="J37" s="41"/>
      <c r="K37" s="124">
        <f t="shared" si="7"/>
        <v>800</v>
      </c>
      <c r="L37" s="124">
        <f t="shared" si="8"/>
        <v>960</v>
      </c>
      <c r="M37" s="41"/>
      <c r="N37" s="122">
        <f t="shared" si="9"/>
        <v>2166.9565217391305</v>
      </c>
      <c r="O37" s="122">
        <f t="shared" si="10"/>
        <v>2600.3478260869565</v>
      </c>
      <c r="P37" s="94"/>
      <c r="Q37" s="19">
        <f t="shared" si="11"/>
        <v>-191.56433644828107</v>
      </c>
      <c r="R37" s="20">
        <f t="shared" si="12"/>
        <v>-3058.0824115896708</v>
      </c>
      <c r="S37" s="20">
        <f t="shared" si="13"/>
        <v>-3671.8982292196229</v>
      </c>
      <c r="T37" s="21">
        <f t="shared" si="14"/>
        <v>1742589.9376704188</v>
      </c>
      <c r="U37" s="22">
        <f t="shared" si="15"/>
        <v>2092361.1744857384</v>
      </c>
      <c r="V37" s="23">
        <f t="shared" si="16"/>
        <v>161.79790248399689</v>
      </c>
      <c r="W37" s="23">
        <f t="shared" si="17"/>
        <v>-145.14977448159229</v>
      </c>
      <c r="X37" s="23">
        <f t="shared" si="18"/>
        <v>157.99224441469119</v>
      </c>
      <c r="Y37" s="23">
        <f t="shared" si="19"/>
        <v>-174.04572535738674</v>
      </c>
      <c r="Z37" s="24">
        <f t="shared" si="20"/>
        <v>1549452.8832029141</v>
      </c>
      <c r="AA37" s="24">
        <f t="shared" si="21"/>
        <v>1814243.8160525314</v>
      </c>
      <c r="AB37" s="104"/>
      <c r="AC37" s="21">
        <f t="shared" si="22"/>
        <v>1110272.8239828693</v>
      </c>
      <c r="AD37" s="22">
        <f t="shared" si="23"/>
        <v>1586104.0342612418</v>
      </c>
      <c r="AE37" s="103"/>
      <c r="AF37" s="21">
        <f t="shared" si="24"/>
        <v>1646023.52</v>
      </c>
      <c r="AG37" s="22">
        <f t="shared" si="25"/>
        <v>1728324.696</v>
      </c>
      <c r="AH37" s="103"/>
      <c r="AI37" s="25">
        <f>MIN(T37, AC37, AF37)</f>
        <v>1110272.8239828693</v>
      </c>
      <c r="AJ37" s="26">
        <f t="shared" si="27"/>
        <v>1586104.0342612418</v>
      </c>
      <c r="AK37" s="41"/>
      <c r="AL37" s="28">
        <f t="shared" si="28"/>
        <v>10268.830726005537</v>
      </c>
      <c r="AM37" s="29">
        <f t="shared" si="29"/>
        <v>14669.75818000791</v>
      </c>
    </row>
    <row r="38" spans="1:39" x14ac:dyDescent="0.3">
      <c r="A38" s="11"/>
      <c r="B38" s="17">
        <f t="shared" si="2"/>
        <v>0.14666666666666667</v>
      </c>
      <c r="C38" s="18">
        <f t="shared" si="1"/>
        <v>7.333333333333333</v>
      </c>
      <c r="D38" s="101">
        <v>1280</v>
      </c>
      <c r="E38" s="124">
        <f t="shared" si="3"/>
        <v>2000</v>
      </c>
      <c r="F38" s="124">
        <f t="shared" si="4"/>
        <v>2100</v>
      </c>
      <c r="G38" s="102">
        <v>2895</v>
      </c>
      <c r="H38" s="125">
        <f t="shared" si="5"/>
        <v>420</v>
      </c>
      <c r="I38" s="124">
        <f t="shared" si="6"/>
        <v>600</v>
      </c>
      <c r="J38" s="41"/>
      <c r="K38" s="124">
        <f t="shared" si="7"/>
        <v>800</v>
      </c>
      <c r="L38" s="124">
        <f t="shared" si="8"/>
        <v>960</v>
      </c>
      <c r="M38" s="41"/>
      <c r="N38" s="122">
        <f t="shared" si="9"/>
        <v>2166.9565217391305</v>
      </c>
      <c r="O38" s="122">
        <f t="shared" si="10"/>
        <v>2600.3478260869565</v>
      </c>
      <c r="P38" s="94"/>
      <c r="Q38" s="19">
        <f t="shared" si="11"/>
        <v>-191.56433644828107</v>
      </c>
      <c r="R38" s="20">
        <f t="shared" si="12"/>
        <v>-3058.0824115896708</v>
      </c>
      <c r="S38" s="20">
        <f t="shared" si="13"/>
        <v>-3671.8982292196229</v>
      </c>
      <c r="T38" s="21">
        <f t="shared" si="14"/>
        <v>2159259.5549062304</v>
      </c>
      <c r="U38" s="22">
        <f t="shared" si="15"/>
        <v>2592664.3788400246</v>
      </c>
      <c r="V38" s="23">
        <f t="shared" si="16"/>
        <v>66.193557047903397</v>
      </c>
      <c r="W38" s="23">
        <f t="shared" si="17"/>
        <v>-69.007092100186711</v>
      </c>
      <c r="X38" s="23">
        <f t="shared" si="18"/>
        <v>62.387898978597704</v>
      </c>
      <c r="Y38" s="23">
        <f t="shared" si="19"/>
        <v>-82.619745617691592</v>
      </c>
      <c r="Z38" s="24">
        <f t="shared" si="20"/>
        <v>1651252.8415449008</v>
      </c>
      <c r="AA38" s="24">
        <f t="shared" si="21"/>
        <v>1861134.7115997099</v>
      </c>
      <c r="AB38" s="104"/>
      <c r="AC38" s="21">
        <f t="shared" si="22"/>
        <v>2920340.9454545453</v>
      </c>
      <c r="AD38" s="22">
        <f t="shared" si="23"/>
        <v>4171915.6363636367</v>
      </c>
      <c r="AE38" s="103"/>
      <c r="AF38" s="21">
        <f t="shared" si="24"/>
        <v>2039603.2</v>
      </c>
      <c r="AG38" s="22">
        <f t="shared" si="25"/>
        <v>2141583.3599999999</v>
      </c>
      <c r="AH38" s="103"/>
      <c r="AI38" s="25">
        <f t="shared" si="26"/>
        <v>2039603.2</v>
      </c>
      <c r="AJ38" s="26">
        <f t="shared" si="27"/>
        <v>2141583.3599999999</v>
      </c>
      <c r="AK38" s="41"/>
      <c r="AL38" s="28">
        <f t="shared" si="28"/>
        <v>15223.949044585986</v>
      </c>
      <c r="AM38" s="29">
        <f t="shared" si="29"/>
        <v>15985.146496815287</v>
      </c>
    </row>
    <row r="39" spans="1:39" x14ac:dyDescent="0.3">
      <c r="A39" s="12" t="s">
        <v>19</v>
      </c>
      <c r="B39" s="14">
        <f>($D$16-D39)/$D$16</f>
        <v>0.1</v>
      </c>
      <c r="C39" s="14">
        <f>B39*$C$16</f>
        <v>5</v>
      </c>
      <c r="D39" s="106">
        <v>1350</v>
      </c>
      <c r="E39" s="124">
        <f t="shared" si="3"/>
        <v>2000</v>
      </c>
      <c r="F39" s="124">
        <f t="shared" si="4"/>
        <v>2100</v>
      </c>
      <c r="G39" s="102"/>
      <c r="H39" s="125">
        <f t="shared" si="5"/>
        <v>420</v>
      </c>
      <c r="I39" s="124">
        <f t="shared" si="6"/>
        <v>600</v>
      </c>
      <c r="J39" s="41"/>
      <c r="K39" s="107">
        <v>790</v>
      </c>
      <c r="L39" s="108">
        <v>960</v>
      </c>
      <c r="M39" s="41"/>
      <c r="N39" s="122">
        <f t="shared" si="9"/>
        <v>2139.8695652173915</v>
      </c>
      <c r="O39" s="122">
        <f t="shared" si="10"/>
        <v>2600.3478260869565</v>
      </c>
      <c r="P39" s="94"/>
      <c r="Q39" s="19">
        <f t="shared" si="11"/>
        <v>-191.56433644828107</v>
      </c>
      <c r="R39" s="20">
        <f t="shared" si="12"/>
        <v>-3019.7054286913076</v>
      </c>
      <c r="S39" s="20">
        <f t="shared" si="13"/>
        <v>-3671.8982292196229</v>
      </c>
      <c r="T39" s="21">
        <f t="shared" si="14"/>
        <v>2248764.8470161306</v>
      </c>
      <c r="U39" s="22">
        <f t="shared" si="15"/>
        <v>2734450.7120578387</v>
      </c>
      <c r="V39" s="23">
        <f t="shared" si="16"/>
        <v>39.337145432858918</v>
      </c>
      <c r="W39" s="23">
        <f t="shared" si="17"/>
        <v>-46.847905548498524</v>
      </c>
      <c r="X39" s="23">
        <f t="shared" si="18"/>
        <v>35.293550069583368</v>
      </c>
      <c r="Y39" s="23">
        <f t="shared" si="19"/>
        <v>-56.709548930328609</v>
      </c>
      <c r="Z39" s="24">
        <f t="shared" si="20"/>
        <v>1482464.749577855</v>
      </c>
      <c r="AA39" s="24">
        <f t="shared" si="21"/>
        <v>1602865.7580454769</v>
      </c>
      <c r="AB39" s="104"/>
      <c r="AC39" s="21">
        <f t="shared" si="22"/>
        <v>4517402.3999999994</v>
      </c>
      <c r="AD39" s="22">
        <f t="shared" si="23"/>
        <v>6453432</v>
      </c>
      <c r="AE39" s="103"/>
      <c r="AF39" s="21">
        <f t="shared" si="24"/>
        <v>2151144</v>
      </c>
      <c r="AG39" s="22">
        <f t="shared" si="25"/>
        <v>2258701.2000000002</v>
      </c>
      <c r="AH39" s="103"/>
      <c r="AI39" s="25">
        <f t="shared" si="26"/>
        <v>2151144</v>
      </c>
      <c r="AJ39" s="26">
        <f t="shared" si="27"/>
        <v>2258701.2000000002</v>
      </c>
      <c r="AK39" s="41"/>
      <c r="AL39" s="28">
        <f t="shared" si="28"/>
        <v>15223.949044585986</v>
      </c>
      <c r="AM39" s="29">
        <f t="shared" si="29"/>
        <v>15985.146496815287</v>
      </c>
    </row>
    <row r="40" spans="1:39" x14ac:dyDescent="0.3">
      <c r="A40" s="13"/>
      <c r="B40" s="14">
        <f t="shared" ref="B40:B63" si="30">($D$16-D40)/$D$16</f>
        <v>0.09</v>
      </c>
      <c r="C40" s="14">
        <f t="shared" ref="C40:C63" si="31">B40*$C$16</f>
        <v>4.5</v>
      </c>
      <c r="D40" s="106">
        <v>1365</v>
      </c>
      <c r="E40" s="124">
        <f t="shared" si="3"/>
        <v>2000</v>
      </c>
      <c r="F40" s="124">
        <f t="shared" si="4"/>
        <v>2100</v>
      </c>
      <c r="G40" s="102"/>
      <c r="H40" s="125">
        <f t="shared" si="5"/>
        <v>420</v>
      </c>
      <c r="I40" s="124">
        <f t="shared" si="6"/>
        <v>600</v>
      </c>
      <c r="J40" s="41"/>
      <c r="K40" s="107">
        <v>790</v>
      </c>
      <c r="L40" s="108">
        <v>956</v>
      </c>
      <c r="M40" s="41"/>
      <c r="N40" s="122">
        <f t="shared" si="9"/>
        <v>2139.8695652173915</v>
      </c>
      <c r="O40" s="122">
        <f t="shared" si="10"/>
        <v>2589.5130434782609</v>
      </c>
      <c r="P40" s="94"/>
      <c r="Q40" s="19">
        <f t="shared" si="11"/>
        <v>-191.56433644828107</v>
      </c>
      <c r="R40" s="20">
        <f t="shared" si="12"/>
        <v>-3019.7054286913076</v>
      </c>
      <c r="S40" s="20">
        <f t="shared" si="13"/>
        <v>-3656.5569243068821</v>
      </c>
      <c r="T40" s="21">
        <f t="shared" si="14"/>
        <v>2273751.1230940875</v>
      </c>
      <c r="U40" s="22">
        <f t="shared" si="15"/>
        <v>2753281.9374714424</v>
      </c>
      <c r="V40" s="23">
        <f t="shared" si="16"/>
        <v>33.531213523784416</v>
      </c>
      <c r="W40" s="23">
        <f t="shared" si="17"/>
        <v>-42.281884882246601</v>
      </c>
      <c r="X40" s="23">
        <f t="shared" si="18"/>
        <v>29.582734250967849</v>
      </c>
      <c r="Y40" s="23">
        <f t="shared" si="19"/>
        <v>-50.948589112456716</v>
      </c>
      <c r="Z40" s="24">
        <f t="shared" si="20"/>
        <v>1412846.0753547901</v>
      </c>
      <c r="AA40" s="24">
        <f t="shared" si="21"/>
        <v>1492567.123001545</v>
      </c>
      <c r="AB40" s="104"/>
      <c r="AC40" s="21">
        <f t="shared" si="22"/>
        <v>5075106.3999999994</v>
      </c>
      <c r="AD40" s="22">
        <f t="shared" si="23"/>
        <v>7250152</v>
      </c>
      <c r="AE40" s="103"/>
      <c r="AF40" s="21">
        <f t="shared" si="24"/>
        <v>2175045.6</v>
      </c>
      <c r="AG40" s="22">
        <f t="shared" si="25"/>
        <v>2283797.88</v>
      </c>
      <c r="AH40" s="103"/>
      <c r="AI40" s="25">
        <f t="shared" si="26"/>
        <v>2175045.6</v>
      </c>
      <c r="AJ40" s="26">
        <f t="shared" si="27"/>
        <v>2283797.88</v>
      </c>
      <c r="AK40" s="41"/>
      <c r="AL40" s="28">
        <f t="shared" si="28"/>
        <v>15223.949044585988</v>
      </c>
      <c r="AM40" s="29">
        <f t="shared" si="29"/>
        <v>15985.146496815285</v>
      </c>
    </row>
    <row r="41" spans="1:39" x14ac:dyDescent="0.3">
      <c r="A41" s="13"/>
      <c r="B41" s="14">
        <f t="shared" si="30"/>
        <v>0.08</v>
      </c>
      <c r="C41" s="14">
        <f t="shared" si="31"/>
        <v>4</v>
      </c>
      <c r="D41" s="106">
        <v>1380</v>
      </c>
      <c r="E41" s="124">
        <f t="shared" si="3"/>
        <v>2000</v>
      </c>
      <c r="F41" s="124">
        <f t="shared" si="4"/>
        <v>2100</v>
      </c>
      <c r="G41" s="102"/>
      <c r="H41" s="125">
        <f t="shared" si="5"/>
        <v>420</v>
      </c>
      <c r="I41" s="124">
        <f t="shared" si="6"/>
        <v>600</v>
      </c>
      <c r="J41" s="41"/>
      <c r="K41" s="107">
        <v>782</v>
      </c>
      <c r="L41" s="108">
        <v>938.4</v>
      </c>
      <c r="M41" s="41"/>
      <c r="N41" s="123">
        <f t="shared" si="9"/>
        <v>2118.2000000000003</v>
      </c>
      <c r="O41" s="122">
        <f t="shared" si="10"/>
        <v>2541.84</v>
      </c>
      <c r="P41" s="94"/>
      <c r="Q41" s="19">
        <f t="shared" si="11"/>
        <v>-191.56433644828107</v>
      </c>
      <c r="R41" s="20">
        <f t="shared" si="12"/>
        <v>-2989.0024381341964</v>
      </c>
      <c r="S41" s="20">
        <f t="shared" si="13"/>
        <v>-3589.0530592410341</v>
      </c>
      <c r="T41" s="21">
        <f t="shared" si="14"/>
        <v>2275364.8834327715</v>
      </c>
      <c r="U41" s="22">
        <f t="shared" si="15"/>
        <v>2732150.7642769488</v>
      </c>
      <c r="V41" s="23">
        <f t="shared" si="16"/>
        <v>27.915640156163999</v>
      </c>
      <c r="W41" s="23">
        <f t="shared" si="17"/>
        <v>-37.344462454571186</v>
      </c>
      <c r="X41" s="23">
        <f t="shared" si="18"/>
        <v>24.195326305301606</v>
      </c>
      <c r="Y41" s="23">
        <f t="shared" si="19"/>
        <v>-44.603034130440975</v>
      </c>
      <c r="Z41" s="24">
        <f t="shared" si="20"/>
        <v>1315934.3507479785</v>
      </c>
      <c r="AA41" s="24">
        <f t="shared" si="21"/>
        <v>1350570.797210847</v>
      </c>
      <c r="AB41" s="104"/>
      <c r="AC41" s="21">
        <f t="shared" si="22"/>
        <v>5772236.3999999994</v>
      </c>
      <c r="AD41" s="22">
        <f t="shared" si="23"/>
        <v>8246052</v>
      </c>
      <c r="AE41" s="103"/>
      <c r="AF41" s="21">
        <f t="shared" si="24"/>
        <v>2198947.2000000002</v>
      </c>
      <c r="AG41" s="22">
        <f t="shared" si="25"/>
        <v>2308894.56</v>
      </c>
      <c r="AH41" s="103"/>
      <c r="AI41" s="25">
        <f t="shared" si="26"/>
        <v>2198947.2000000002</v>
      </c>
      <c r="AJ41" s="26">
        <f t="shared" si="27"/>
        <v>2308894.56</v>
      </c>
      <c r="AK41" s="41"/>
      <c r="AL41" s="28">
        <f t="shared" si="28"/>
        <v>15223.949044585988</v>
      </c>
      <c r="AM41" s="29">
        <f t="shared" si="29"/>
        <v>15985.146496815287</v>
      </c>
    </row>
    <row r="42" spans="1:39" x14ac:dyDescent="0.3">
      <c r="A42" s="13"/>
      <c r="B42" s="14">
        <f t="shared" si="30"/>
        <v>7.0000000000000007E-2</v>
      </c>
      <c r="C42" s="14">
        <f t="shared" si="31"/>
        <v>3.5000000000000004</v>
      </c>
      <c r="D42" s="106">
        <v>1395</v>
      </c>
      <c r="E42" s="124">
        <f t="shared" si="3"/>
        <v>2000</v>
      </c>
      <c r="F42" s="124">
        <f t="shared" si="4"/>
        <v>2100</v>
      </c>
      <c r="G42" s="102"/>
      <c r="H42" s="125">
        <f t="shared" si="5"/>
        <v>420</v>
      </c>
      <c r="I42" s="124">
        <f t="shared" si="6"/>
        <v>600</v>
      </c>
      <c r="J42" s="41"/>
      <c r="K42" s="107">
        <v>772.8</v>
      </c>
      <c r="L42" s="108">
        <v>927.3599999999999</v>
      </c>
      <c r="M42" s="41"/>
      <c r="N42" s="123">
        <f t="shared" si="9"/>
        <v>2093.2800000000002</v>
      </c>
      <c r="O42" s="122">
        <f t="shared" si="10"/>
        <v>2511.9359999999997</v>
      </c>
      <c r="P42" s="94"/>
      <c r="Q42" s="19">
        <f t="shared" si="11"/>
        <v>-191.56433644828107</v>
      </c>
      <c r="R42" s="20">
        <f t="shared" si="12"/>
        <v>-2953.6924013548628</v>
      </c>
      <c r="S42" s="20">
        <f t="shared" si="13"/>
        <v>-3546.7078972509698</v>
      </c>
      <c r="T42" s="21">
        <f t="shared" si="14"/>
        <v>2272925.3314648261</v>
      </c>
      <c r="U42" s="22">
        <f t="shared" si="15"/>
        <v>2729262.6067867801</v>
      </c>
      <c r="V42" s="23">
        <f t="shared" si="16"/>
        <v>22.328630475121372</v>
      </c>
      <c r="W42" s="23">
        <f t="shared" si="17"/>
        <v>-32.451127075820068</v>
      </c>
      <c r="X42" s="23">
        <f t="shared" si="18"/>
        <v>18.651934400565509</v>
      </c>
      <c r="Y42" s="23">
        <f t="shared" si="19"/>
        <v>-38.727913840381788</v>
      </c>
      <c r="Z42" s="24">
        <f t="shared" si="20"/>
        <v>1190441.7345819836</v>
      </c>
      <c r="AA42" s="24">
        <f t="shared" si="21"/>
        <v>1170486.2272754873</v>
      </c>
      <c r="AB42" s="104"/>
      <c r="AC42" s="21">
        <f t="shared" si="22"/>
        <v>6668546.3999999994</v>
      </c>
      <c r="AD42" s="22">
        <f t="shared" si="23"/>
        <v>9526494.8571428563</v>
      </c>
      <c r="AE42" s="103"/>
      <c r="AF42" s="21">
        <f t="shared" si="24"/>
        <v>2222848.7999999998</v>
      </c>
      <c r="AG42" s="22">
        <f t="shared" si="25"/>
        <v>2333991.2399999998</v>
      </c>
      <c r="AH42" s="103"/>
      <c r="AI42" s="25">
        <f t="shared" si="26"/>
        <v>2222848.7999999998</v>
      </c>
      <c r="AJ42" s="26">
        <f t="shared" si="27"/>
        <v>2333991.2399999998</v>
      </c>
      <c r="AK42" s="41"/>
      <c r="AL42" s="28">
        <f t="shared" si="28"/>
        <v>15223.949044585985</v>
      </c>
      <c r="AM42" s="29">
        <f t="shared" si="29"/>
        <v>15985.146496815283</v>
      </c>
    </row>
    <row r="43" spans="1:39" x14ac:dyDescent="0.3">
      <c r="A43" s="13"/>
      <c r="B43" s="14">
        <f t="shared" si="30"/>
        <v>0.06</v>
      </c>
      <c r="C43" s="14">
        <f t="shared" si="31"/>
        <v>3</v>
      </c>
      <c r="D43" s="106">
        <v>1410</v>
      </c>
      <c r="E43" s="124">
        <f t="shared" si="3"/>
        <v>2000</v>
      </c>
      <c r="F43" s="124">
        <f t="shared" si="4"/>
        <v>2100</v>
      </c>
      <c r="G43" s="102"/>
      <c r="H43" s="125">
        <f t="shared" si="5"/>
        <v>420</v>
      </c>
      <c r="I43" s="124">
        <f t="shared" si="6"/>
        <v>600</v>
      </c>
      <c r="J43" s="41"/>
      <c r="K43" s="107">
        <v>745.2</v>
      </c>
      <c r="L43" s="108">
        <v>894.24</v>
      </c>
      <c r="M43" s="41"/>
      <c r="N43" s="123">
        <f t="shared" si="9"/>
        <v>2018.5200000000002</v>
      </c>
      <c r="O43" s="122">
        <f t="shared" si="10"/>
        <v>2422.2240000000002</v>
      </c>
      <c r="P43" s="94"/>
      <c r="Q43" s="19">
        <f t="shared" si="11"/>
        <v>-191.56433644828107</v>
      </c>
      <c r="R43" s="20">
        <f t="shared" si="12"/>
        <v>-2847.7514172263927</v>
      </c>
      <c r="S43" s="20">
        <f t="shared" si="13"/>
        <v>-3419.6633675280082</v>
      </c>
      <c r="T43" s="21">
        <f t="shared" si="14"/>
        <v>2214965.08533504</v>
      </c>
      <c r="U43" s="22">
        <f t="shared" si="15"/>
        <v>2659794.9936413383</v>
      </c>
      <c r="V43" s="23">
        <f t="shared" si="16"/>
        <v>17.179532667643379</v>
      </c>
      <c r="W43" s="23">
        <f t="shared" si="17"/>
        <v>-27.023778855618914</v>
      </c>
      <c r="X43" s="23">
        <f t="shared" si="18"/>
        <v>13.633678575773363</v>
      </c>
      <c r="Y43" s="23">
        <f t="shared" si="19"/>
        <v>-32.212420952047516</v>
      </c>
      <c r="Z43" s="24">
        <f t="shared" si="20"/>
        <v>1028036.7865640204</v>
      </c>
      <c r="AA43" s="24">
        <f t="shared" si="21"/>
        <v>950618.24341106985</v>
      </c>
      <c r="AB43" s="104"/>
      <c r="AC43" s="21">
        <f t="shared" si="22"/>
        <v>7863626.4000000004</v>
      </c>
      <c r="AD43" s="22">
        <f t="shared" si="23"/>
        <v>11233752</v>
      </c>
      <c r="AE43" s="103"/>
      <c r="AF43" s="21">
        <f t="shared" si="24"/>
        <v>2246750.4</v>
      </c>
      <c r="AG43" s="22">
        <f t="shared" si="25"/>
        <v>2359087.92</v>
      </c>
      <c r="AH43" s="103"/>
      <c r="AI43" s="25">
        <f t="shared" si="26"/>
        <v>2214965.08533504</v>
      </c>
      <c r="AJ43" s="26">
        <f t="shared" si="27"/>
        <v>2359087.92</v>
      </c>
      <c r="AK43" s="41"/>
      <c r="AL43" s="28">
        <f t="shared" si="28"/>
        <v>15008.572200400053</v>
      </c>
      <c r="AM43" s="29">
        <f t="shared" si="29"/>
        <v>15985.146496815285</v>
      </c>
    </row>
    <row r="44" spans="1:39" x14ac:dyDescent="0.3">
      <c r="A44" s="13"/>
      <c r="B44" s="14">
        <f t="shared" si="30"/>
        <v>0.05</v>
      </c>
      <c r="C44" s="14">
        <f t="shared" si="31"/>
        <v>2.5</v>
      </c>
      <c r="D44" s="106">
        <v>1425</v>
      </c>
      <c r="E44" s="124">
        <f t="shared" si="3"/>
        <v>2000</v>
      </c>
      <c r="F44" s="124">
        <f t="shared" si="4"/>
        <v>2100</v>
      </c>
      <c r="G44" s="102"/>
      <c r="H44" s="125">
        <f t="shared" si="5"/>
        <v>420</v>
      </c>
      <c r="I44" s="124">
        <f t="shared" si="6"/>
        <v>600</v>
      </c>
      <c r="J44" s="41"/>
      <c r="K44" s="107">
        <v>722.2</v>
      </c>
      <c r="L44" s="108">
        <v>866.64</v>
      </c>
      <c r="M44" s="41"/>
      <c r="N44" s="123">
        <f t="shared" si="9"/>
        <v>1956.2200000000003</v>
      </c>
      <c r="O44" s="122">
        <f t="shared" si="10"/>
        <v>2347.4639999999999</v>
      </c>
      <c r="P44" s="94"/>
      <c r="Q44" s="19">
        <f t="shared" si="11"/>
        <v>-191.56433644828107</v>
      </c>
      <c r="R44" s="20">
        <f t="shared" si="12"/>
        <v>-2759.4537677956009</v>
      </c>
      <c r="S44" s="20">
        <f t="shared" si="13"/>
        <v>-3313.781702663201</v>
      </c>
      <c r="T44" s="21">
        <f t="shared" si="14"/>
        <v>2169120.5162207391</v>
      </c>
      <c r="U44" s="22">
        <f t="shared" si="15"/>
        <v>2604860.411655237</v>
      </c>
      <c r="V44" s="23">
        <f t="shared" si="16"/>
        <v>11.921046185039788</v>
      </c>
      <c r="W44" s="23">
        <f t="shared" si="17"/>
        <v>-22.050202247411448</v>
      </c>
      <c r="X44" s="23">
        <f t="shared" si="18"/>
        <v>8.4842129888606692</v>
      </c>
      <c r="Y44" s="23">
        <f t="shared" si="19"/>
        <v>-26.24112892263873</v>
      </c>
      <c r="Z44" s="24">
        <f t="shared" si="20"/>
        <v>817138.98830498301</v>
      </c>
      <c r="AA44" s="24">
        <f t="shared" si="21"/>
        <v>658007.0114565487</v>
      </c>
      <c r="AB44" s="104"/>
      <c r="AC44" s="21">
        <f t="shared" si="22"/>
        <v>9536738.4000000004</v>
      </c>
      <c r="AD44" s="22">
        <f t="shared" si="23"/>
        <v>13623912</v>
      </c>
      <c r="AE44" s="103"/>
      <c r="AF44" s="21">
        <f t="shared" si="24"/>
        <v>2270652</v>
      </c>
      <c r="AG44" s="22">
        <f t="shared" si="25"/>
        <v>2384184.6</v>
      </c>
      <c r="AH44" s="103"/>
      <c r="AI44" s="25">
        <f t="shared" si="26"/>
        <v>2169120.5162207391</v>
      </c>
      <c r="AJ44" s="26">
        <f t="shared" si="27"/>
        <v>2384184.6</v>
      </c>
      <c r="AK44" s="41"/>
      <c r="AL44" s="28">
        <f t="shared" si="28"/>
        <v>14543.214993099155</v>
      </c>
      <c r="AM44" s="29">
        <f t="shared" si="29"/>
        <v>15985.146496815287</v>
      </c>
    </row>
    <row r="45" spans="1:39" x14ac:dyDescent="0.3">
      <c r="A45" s="13"/>
      <c r="B45" s="14">
        <f t="shared" si="30"/>
        <v>0.04</v>
      </c>
      <c r="C45" s="14">
        <f t="shared" si="31"/>
        <v>2</v>
      </c>
      <c r="D45" s="106">
        <v>1440</v>
      </c>
      <c r="E45" s="124">
        <f t="shared" si="3"/>
        <v>2000</v>
      </c>
      <c r="F45" s="124">
        <f t="shared" si="4"/>
        <v>2100</v>
      </c>
      <c r="G45" s="102"/>
      <c r="H45" s="125">
        <f t="shared" si="5"/>
        <v>420</v>
      </c>
      <c r="I45" s="124">
        <f t="shared" si="6"/>
        <v>600</v>
      </c>
      <c r="J45" s="41"/>
      <c r="K45" s="107">
        <v>690</v>
      </c>
      <c r="L45" s="108">
        <v>828</v>
      </c>
      <c r="M45" s="41"/>
      <c r="N45" s="123">
        <f t="shared" si="9"/>
        <v>1869</v>
      </c>
      <c r="O45" s="122">
        <f t="shared" si="10"/>
        <v>2242.8000000000002</v>
      </c>
      <c r="P45" s="94"/>
      <c r="Q45" s="19">
        <f t="shared" si="11"/>
        <v>-191.56433644828107</v>
      </c>
      <c r="R45" s="20">
        <f t="shared" si="12"/>
        <v>-2635.8139607637581</v>
      </c>
      <c r="S45" s="20">
        <f t="shared" si="13"/>
        <v>-3165.5281665607981</v>
      </c>
      <c r="T45" s="21">
        <f t="shared" si="14"/>
        <v>2093740.9225583356</v>
      </c>
      <c r="U45" s="22">
        <f t="shared" si="15"/>
        <v>2514515.8051742469</v>
      </c>
      <c r="V45" s="23">
        <f t="shared" si="16"/>
        <v>6.881681079562707</v>
      </c>
      <c r="W45" s="23">
        <f t="shared" si="17"/>
        <v>-17.12989099901402</v>
      </c>
      <c r="X45" s="23">
        <f t="shared" si="18"/>
        <v>3.5974530036210624</v>
      </c>
      <c r="Y45" s="23">
        <f t="shared" si="19"/>
        <v>-20.333761135346791</v>
      </c>
      <c r="Z45" s="24">
        <f t="shared" si="20"/>
        <v>534864.77497359691</v>
      </c>
      <c r="AA45" s="24">
        <f t="shared" si="21"/>
        <v>269734.15265222389</v>
      </c>
      <c r="AB45" s="104"/>
      <c r="AC45" s="21">
        <f t="shared" si="22"/>
        <v>12046406.399999999</v>
      </c>
      <c r="AD45" s="22">
        <f t="shared" si="23"/>
        <v>17209152</v>
      </c>
      <c r="AE45" s="103"/>
      <c r="AF45" s="21">
        <f t="shared" si="24"/>
        <v>2294553.6000000001</v>
      </c>
      <c r="AG45" s="22">
        <f t="shared" si="25"/>
        <v>2409281.2799999998</v>
      </c>
      <c r="AH45" s="103"/>
      <c r="AI45" s="25">
        <f t="shared" si="26"/>
        <v>2093740.9225583356</v>
      </c>
      <c r="AJ45" s="26">
        <f t="shared" si="27"/>
        <v>2409281.2799999998</v>
      </c>
      <c r="AK45" s="41"/>
      <c r="AL45" s="28">
        <f t="shared" si="28"/>
        <v>13891.593169840336</v>
      </c>
      <c r="AM45" s="29">
        <f t="shared" si="29"/>
        <v>15985.146496815285</v>
      </c>
    </row>
    <row r="46" spans="1:39" x14ac:dyDescent="0.3">
      <c r="A46" s="13"/>
      <c r="B46" s="14">
        <f t="shared" si="30"/>
        <v>0.03</v>
      </c>
      <c r="C46" s="14">
        <f t="shared" si="31"/>
        <v>1.5</v>
      </c>
      <c r="D46" s="106">
        <v>1455</v>
      </c>
      <c r="E46" s="124">
        <f t="shared" si="3"/>
        <v>2000</v>
      </c>
      <c r="F46" s="124">
        <f t="shared" si="4"/>
        <v>2100</v>
      </c>
      <c r="G46" s="102"/>
      <c r="H46" s="125">
        <f t="shared" si="5"/>
        <v>420</v>
      </c>
      <c r="I46" s="124">
        <f t="shared" si="6"/>
        <v>600</v>
      </c>
      <c r="J46" s="41"/>
      <c r="K46" s="107">
        <v>667</v>
      </c>
      <c r="L46" s="108">
        <v>800.4</v>
      </c>
      <c r="M46" s="41"/>
      <c r="N46" s="123">
        <f t="shared" si="9"/>
        <v>1806.7</v>
      </c>
      <c r="O46" s="122">
        <f t="shared" si="10"/>
        <v>2168.04</v>
      </c>
      <c r="P46" s="94"/>
      <c r="Q46" s="19">
        <f t="shared" si="11"/>
        <v>-191.56433644828107</v>
      </c>
      <c r="R46" s="20">
        <f t="shared" si="12"/>
        <v>-2547.48136978616</v>
      </c>
      <c r="S46" s="20">
        <f t="shared" si="13"/>
        <v>-3059.6174512749794</v>
      </c>
      <c r="T46" s="21">
        <f t="shared" si="14"/>
        <v>2044653.4300340493</v>
      </c>
      <c r="U46" s="22">
        <f t="shared" si="15"/>
        <v>2455702.8720749971</v>
      </c>
      <c r="V46" s="23">
        <f t="shared" si="16"/>
        <v>1.6234112345493141</v>
      </c>
      <c r="W46" s="23">
        <f t="shared" si="17"/>
        <v>-12.743646500091236</v>
      </c>
      <c r="X46" s="23">
        <f t="shared" si="18"/>
        <v>-1.5518324706813651</v>
      </c>
      <c r="Y46" s="23">
        <f t="shared" si="19"/>
        <v>-15.066810782732535</v>
      </c>
      <c r="Z46" s="24">
        <f t="shared" si="20"/>
        <v>82177.511955032838</v>
      </c>
      <c r="AA46" s="24">
        <f t="shared" si="21"/>
        <v>-370262.44995878515</v>
      </c>
      <c r="AB46" s="104"/>
      <c r="AC46" s="21">
        <f t="shared" si="22"/>
        <v>16229186.4</v>
      </c>
      <c r="AD46" s="22">
        <f t="shared" si="23"/>
        <v>23184552</v>
      </c>
      <c r="AE46" s="103"/>
      <c r="AF46" s="21">
        <f t="shared" si="24"/>
        <v>2318455.1999999997</v>
      </c>
      <c r="AG46" s="22">
        <f t="shared" si="25"/>
        <v>2434377.96</v>
      </c>
      <c r="AH46" s="103"/>
      <c r="AI46" s="25">
        <f t="shared" si="26"/>
        <v>2044653.4300340493</v>
      </c>
      <c r="AJ46" s="26">
        <f t="shared" si="27"/>
        <v>2434377.96</v>
      </c>
      <c r="AK46" s="41"/>
      <c r="AL46" s="28">
        <f t="shared" si="28"/>
        <v>13426.051809272107</v>
      </c>
      <c r="AM46" s="29">
        <f t="shared" si="29"/>
        <v>15985.146496815285</v>
      </c>
    </row>
    <row r="47" spans="1:39" x14ac:dyDescent="0.3">
      <c r="A47" s="13"/>
      <c r="B47" s="14">
        <f t="shared" si="30"/>
        <v>0.02</v>
      </c>
      <c r="C47" s="14">
        <f t="shared" si="31"/>
        <v>1</v>
      </c>
      <c r="D47" s="106">
        <v>1470</v>
      </c>
      <c r="E47" s="124">
        <f t="shared" si="3"/>
        <v>2000</v>
      </c>
      <c r="F47" s="124">
        <f t="shared" si="4"/>
        <v>2100</v>
      </c>
      <c r="G47" s="102"/>
      <c r="H47" s="125">
        <f t="shared" si="5"/>
        <v>420</v>
      </c>
      <c r="I47" s="124">
        <f t="shared" si="6"/>
        <v>600</v>
      </c>
      <c r="J47" s="41"/>
      <c r="K47" s="107">
        <v>644</v>
      </c>
      <c r="L47" s="108">
        <v>772.8</v>
      </c>
      <c r="M47" s="41"/>
      <c r="N47" s="123">
        <f t="shared" si="9"/>
        <v>1744.4</v>
      </c>
      <c r="O47" s="122">
        <f t="shared" si="10"/>
        <v>2093.2800000000002</v>
      </c>
      <c r="P47" s="94"/>
      <c r="Q47" s="19">
        <f t="shared" si="11"/>
        <v>-191.56433644828107</v>
      </c>
      <c r="R47" s="20">
        <f t="shared" si="12"/>
        <v>-2459.1315325658547</v>
      </c>
      <c r="S47" s="20">
        <f t="shared" si="13"/>
        <v>-2953.6924013548628</v>
      </c>
      <c r="T47" s="21">
        <f t="shared" si="14"/>
        <v>1994090.1527968734</v>
      </c>
      <c r="U47" s="22">
        <f t="shared" si="15"/>
        <v>2395125.61810272</v>
      </c>
      <c r="V47" s="23">
        <f t="shared" si="16"/>
        <v>-3.6347516837592941</v>
      </c>
      <c r="W47" s="23">
        <f t="shared" si="17"/>
        <v>-8.6244808263911086</v>
      </c>
      <c r="X47" s="23">
        <f t="shared" si="18"/>
        <v>-6.7010290702511455</v>
      </c>
      <c r="Y47" s="23">
        <f t="shared" si="19"/>
        <v>-10.12010694021955</v>
      </c>
      <c r="Z47" s="24">
        <f t="shared" si="20"/>
        <v>-778399.9437593919</v>
      </c>
      <c r="AA47" s="24">
        <f t="shared" si="21"/>
        <v>-1597260.1209383025</v>
      </c>
      <c r="AB47" s="104"/>
      <c r="AC47" s="21">
        <f t="shared" si="22"/>
        <v>24594746.399999999</v>
      </c>
      <c r="AD47" s="22">
        <f t="shared" si="23"/>
        <v>35135352</v>
      </c>
      <c r="AE47" s="103"/>
      <c r="AF47" s="21">
        <f t="shared" si="24"/>
        <v>2342356.7999999998</v>
      </c>
      <c r="AG47" s="22">
        <f t="shared" si="25"/>
        <v>2459474.64</v>
      </c>
      <c r="AH47" s="103"/>
      <c r="AI47" s="25">
        <f t="shared" si="26"/>
        <v>1994090.1527968734</v>
      </c>
      <c r="AJ47" s="26">
        <f t="shared" si="27"/>
        <v>2395125.61810272</v>
      </c>
      <c r="AK47" s="41"/>
      <c r="AL47" s="28">
        <f t="shared" si="28"/>
        <v>12960.419555419689</v>
      </c>
      <c r="AM47" s="29">
        <f t="shared" si="29"/>
        <v>15566.915495273104</v>
      </c>
    </row>
    <row r="48" spans="1:39" x14ac:dyDescent="0.3">
      <c r="A48" s="13"/>
      <c r="B48" s="14">
        <f t="shared" si="30"/>
        <v>0.01</v>
      </c>
      <c r="C48" s="14">
        <f t="shared" si="31"/>
        <v>0.5</v>
      </c>
      <c r="D48" s="106">
        <v>1485</v>
      </c>
      <c r="E48" s="124">
        <f t="shared" si="3"/>
        <v>2000</v>
      </c>
      <c r="F48" s="124">
        <f t="shared" si="4"/>
        <v>2100</v>
      </c>
      <c r="G48" s="102"/>
      <c r="H48" s="125">
        <f t="shared" si="5"/>
        <v>420</v>
      </c>
      <c r="I48" s="124">
        <f t="shared" si="6"/>
        <v>600</v>
      </c>
      <c r="J48" s="41"/>
      <c r="K48" s="107">
        <v>625.6</v>
      </c>
      <c r="L48" s="108">
        <v>750.72</v>
      </c>
      <c r="M48" s="41"/>
      <c r="N48" s="123">
        <f t="shared" si="9"/>
        <v>1694.5600000000002</v>
      </c>
      <c r="O48" s="122">
        <f t="shared" si="10"/>
        <v>2033.4720000000002</v>
      </c>
      <c r="P48" s="94"/>
      <c r="Q48" s="19">
        <f t="shared" si="11"/>
        <v>-191.56433644828107</v>
      </c>
      <c r="R48" s="20">
        <f t="shared" si="12"/>
        <v>-2388.4379594016245</v>
      </c>
      <c r="S48" s="20">
        <f t="shared" si="13"/>
        <v>-2868.9409735145755</v>
      </c>
      <c r="T48" s="21">
        <f t="shared" si="14"/>
        <v>1956528.2091703692</v>
      </c>
      <c r="U48" s="22">
        <f t="shared" si="15"/>
        <v>2350140.1503986451</v>
      </c>
      <c r="V48" s="23">
        <f t="shared" si="16"/>
        <v>-9.0023834392155688</v>
      </c>
      <c r="W48" s="23">
        <f t="shared" si="17"/>
        <v>-4.7991958813716096</v>
      </c>
      <c r="X48" s="23">
        <f t="shared" si="18"/>
        <v>-11.981502126715867</v>
      </c>
      <c r="Y48" s="23">
        <f t="shared" si="19"/>
        <v>-5.5257524096310267</v>
      </c>
      <c r="Z48" s="24">
        <f t="shared" si="20"/>
        <v>-3329516.8822129765</v>
      </c>
      <c r="AA48" s="24">
        <f t="shared" si="21"/>
        <v>-5261764.7811933719</v>
      </c>
      <c r="AB48" s="104"/>
      <c r="AC48" s="21">
        <f t="shared" si="22"/>
        <v>49691426.399999999</v>
      </c>
      <c r="AD48" s="22">
        <f t="shared" si="23"/>
        <v>70987752</v>
      </c>
      <c r="AE48" s="103"/>
      <c r="AF48" s="21">
        <f t="shared" si="24"/>
        <v>2366258.4</v>
      </c>
      <c r="AG48" s="22">
        <f t="shared" si="25"/>
        <v>2484571.3199999998</v>
      </c>
      <c r="AH48" s="103"/>
      <c r="AI48" s="25">
        <f t="shared" si="26"/>
        <v>1956528.2091703692</v>
      </c>
      <c r="AJ48" s="26">
        <f t="shared" si="27"/>
        <v>2350140.1503986451</v>
      </c>
      <c r="AK48" s="41"/>
      <c r="AL48" s="28">
        <f t="shared" si="28"/>
        <v>12587.841531045287</v>
      </c>
      <c r="AM48" s="29">
        <f t="shared" si="29"/>
        <v>15120.248024182236</v>
      </c>
    </row>
    <row r="49" spans="1:39" x14ac:dyDescent="0.3">
      <c r="A49" s="13"/>
      <c r="B49" s="14">
        <f t="shared" si="30"/>
        <v>-6.6666666666666664E-4</v>
      </c>
      <c r="C49" s="14">
        <f t="shared" si="31"/>
        <v>-3.3333333333333333E-2</v>
      </c>
      <c r="D49" s="106">
        <v>1501</v>
      </c>
      <c r="E49" s="124">
        <f t="shared" si="3"/>
        <v>2000</v>
      </c>
      <c r="F49" s="124">
        <f t="shared" si="4"/>
        <v>2100</v>
      </c>
      <c r="G49" s="102">
        <v>4285</v>
      </c>
      <c r="H49" s="125">
        <f t="shared" si="5"/>
        <v>420</v>
      </c>
      <c r="I49" s="124">
        <f t="shared" si="6"/>
        <v>600</v>
      </c>
      <c r="J49" s="41"/>
      <c r="K49" s="107">
        <v>575</v>
      </c>
      <c r="L49" s="108">
        <v>690</v>
      </c>
      <c r="M49" s="41"/>
      <c r="N49" s="123">
        <f t="shared" si="9"/>
        <v>1557.5</v>
      </c>
      <c r="O49" s="122">
        <f t="shared" si="10"/>
        <v>1869</v>
      </c>
      <c r="P49" s="94"/>
      <c r="Q49" s="19">
        <f t="shared" si="11"/>
        <v>-191.56433644828107</v>
      </c>
      <c r="R49" s="20">
        <f t="shared" si="12"/>
        <v>-2193.957706526297</v>
      </c>
      <c r="S49" s="20">
        <f t="shared" si="13"/>
        <v>-2635.8139607637581</v>
      </c>
      <c r="T49" s="21">
        <f t="shared" si="14"/>
        <v>1816580.4626526097</v>
      </c>
      <c r="U49" s="22">
        <f t="shared" si="15"/>
        <v>2182434.1144167101</v>
      </c>
      <c r="V49" s="23">
        <f t="shared" si="16"/>
        <v>-13.989599907734675</v>
      </c>
      <c r="W49" s="23">
        <f t="shared" si="17"/>
        <v>-0.96653699970835327</v>
      </c>
      <c r="X49" s="23">
        <f t="shared" si="18"/>
        <v>-16.729108684006935</v>
      </c>
      <c r="Y49" s="23">
        <f t="shared" si="19"/>
        <v>-0.92199568409543109</v>
      </c>
      <c r="Z49" s="24">
        <f t="shared" si="20"/>
        <v>69521241.849362478</v>
      </c>
      <c r="AA49" s="24">
        <f t="shared" si="21"/>
        <v>99677146.511278957</v>
      </c>
      <c r="AB49" s="104"/>
      <c r="AC49" s="21">
        <f t="shared" si="22"/>
        <v>753402333.60000002</v>
      </c>
      <c r="AD49" s="22">
        <f t="shared" si="23"/>
        <v>1076289048</v>
      </c>
      <c r="AE49" s="103"/>
      <c r="AF49" s="21">
        <f t="shared" si="24"/>
        <v>2391753.44</v>
      </c>
      <c r="AG49" s="22">
        <f t="shared" si="25"/>
        <v>2511341.1119999997</v>
      </c>
      <c r="AH49" s="103"/>
      <c r="AI49" s="25">
        <f t="shared" si="26"/>
        <v>1816580.4626526097</v>
      </c>
      <c r="AJ49" s="26">
        <f t="shared" si="27"/>
        <v>2182434.1144167101</v>
      </c>
      <c r="AK49" s="41"/>
      <c r="AL49" s="28">
        <f t="shared" si="28"/>
        <v>11562.867616828333</v>
      </c>
      <c r="AM49" s="29">
        <f t="shared" si="29"/>
        <v>13891.59316984034</v>
      </c>
    </row>
    <row r="50" spans="1:39" x14ac:dyDescent="0.3">
      <c r="A50" s="13"/>
      <c r="B50" s="14">
        <f t="shared" si="30"/>
        <v>-0.01</v>
      </c>
      <c r="C50" s="14">
        <f t="shared" si="31"/>
        <v>-0.5</v>
      </c>
      <c r="D50" s="106">
        <v>1515</v>
      </c>
      <c r="E50" s="124">
        <f t="shared" si="3"/>
        <v>2000</v>
      </c>
      <c r="F50" s="124">
        <f t="shared" si="4"/>
        <v>2100</v>
      </c>
      <c r="G50" s="102"/>
      <c r="H50" s="125">
        <f t="shared" si="5"/>
        <v>420</v>
      </c>
      <c r="I50" s="124">
        <f t="shared" si="6"/>
        <v>600</v>
      </c>
      <c r="J50" s="41"/>
      <c r="K50" s="107">
        <v>625.6</v>
      </c>
      <c r="L50" s="108">
        <v>750.72</v>
      </c>
      <c r="M50" s="41"/>
      <c r="N50" s="123">
        <f t="shared" si="9"/>
        <v>1694.5600000000002</v>
      </c>
      <c r="O50" s="122">
        <f t="shared" si="10"/>
        <v>2033.4720000000002</v>
      </c>
      <c r="P50" s="94"/>
      <c r="Q50" s="19">
        <f t="shared" si="11"/>
        <v>-191.56433644828107</v>
      </c>
      <c r="R50" s="20">
        <f t="shared" si="12"/>
        <v>-2388.4379594016245</v>
      </c>
      <c r="S50" s="20">
        <f t="shared" si="13"/>
        <v>-2868.9409735145755</v>
      </c>
      <c r="T50" s="21">
        <f t="shared" si="14"/>
        <v>1996054.0315778507</v>
      </c>
      <c r="U50" s="22">
        <f t="shared" si="15"/>
        <v>2397617.7291945773</v>
      </c>
      <c r="V50" s="23">
        <f t="shared" si="16"/>
        <v>-20.614247257364575</v>
      </c>
      <c r="W50" s="23">
        <f t="shared" si="17"/>
        <v>2.4237981094129251</v>
      </c>
      <c r="X50" s="23">
        <f t="shared" si="18"/>
        <v>-23.593365944864871</v>
      </c>
      <c r="Y50" s="23">
        <f t="shared" si="19"/>
        <v>3.1503546376723417</v>
      </c>
      <c r="Z50" s="24">
        <f t="shared" si="20"/>
        <v>7388887.9126861123</v>
      </c>
      <c r="AA50" s="24">
        <f t="shared" si="21"/>
        <v>10163298.517990472</v>
      </c>
      <c r="AB50" s="104"/>
      <c r="AC50" s="21">
        <f t="shared" si="22"/>
        <v>50695293.599999994</v>
      </c>
      <c r="AD50" s="22">
        <f t="shared" si="23"/>
        <v>72421848</v>
      </c>
      <c r="AE50" s="103"/>
      <c r="AF50" s="21">
        <f t="shared" si="24"/>
        <v>2414061.6</v>
      </c>
      <c r="AG50" s="22">
        <f t="shared" si="25"/>
        <v>2534764.6800000002</v>
      </c>
      <c r="AH50" s="103"/>
      <c r="AI50" s="25">
        <f t="shared" si="26"/>
        <v>1996054.0315778507</v>
      </c>
      <c r="AJ50" s="26">
        <f t="shared" si="27"/>
        <v>2397617.7291945773</v>
      </c>
      <c r="AK50" s="41"/>
      <c r="AL50" s="28">
        <f t="shared" si="28"/>
        <v>12587.841531045282</v>
      </c>
      <c r="AM50" s="29">
        <f t="shared" si="29"/>
        <v>15120.248024182234</v>
      </c>
    </row>
    <row r="51" spans="1:39" x14ac:dyDescent="0.3">
      <c r="A51" s="13"/>
      <c r="B51" s="14">
        <f t="shared" si="30"/>
        <v>-0.02</v>
      </c>
      <c r="C51" s="14">
        <f t="shared" si="31"/>
        <v>-1</v>
      </c>
      <c r="D51" s="106">
        <v>1530</v>
      </c>
      <c r="E51" s="124">
        <f t="shared" si="3"/>
        <v>2000</v>
      </c>
      <c r="F51" s="124">
        <f t="shared" si="4"/>
        <v>2100</v>
      </c>
      <c r="G51" s="102"/>
      <c r="H51" s="125">
        <f t="shared" si="5"/>
        <v>420</v>
      </c>
      <c r="I51" s="124">
        <f t="shared" si="6"/>
        <v>600</v>
      </c>
      <c r="J51" s="41"/>
      <c r="K51" s="107">
        <v>644</v>
      </c>
      <c r="L51" s="108">
        <v>772.8</v>
      </c>
      <c r="M51" s="41"/>
      <c r="N51" s="123">
        <f t="shared" si="9"/>
        <v>1744.4</v>
      </c>
      <c r="O51" s="122">
        <f t="shared" si="10"/>
        <v>2093.2800000000002</v>
      </c>
      <c r="P51" s="94"/>
      <c r="Q51" s="19">
        <f t="shared" si="11"/>
        <v>-191.56433644828107</v>
      </c>
      <c r="R51" s="20">
        <f t="shared" si="12"/>
        <v>-2459.1315325658547</v>
      </c>
      <c r="S51" s="20">
        <f t="shared" si="13"/>
        <v>-2953.6924013548628</v>
      </c>
      <c r="T51" s="21">
        <f t="shared" si="14"/>
        <v>2075481.5876049092</v>
      </c>
      <c r="U51" s="22">
        <f t="shared" si="15"/>
        <v>2492885.847413036</v>
      </c>
      <c r="V51" s="23">
        <f t="shared" si="16"/>
        <v>-26.858479320057302</v>
      </c>
      <c r="W51" s="23">
        <f t="shared" si="17"/>
        <v>6.2490830544324236</v>
      </c>
      <c r="X51" s="23">
        <f t="shared" si="18"/>
        <v>-29.924756706549154</v>
      </c>
      <c r="Y51" s="23">
        <f t="shared" si="19"/>
        <v>7.7447091682608651</v>
      </c>
      <c r="Z51" s="24">
        <f t="shared" si="20"/>
        <v>4961134.5452451045</v>
      </c>
      <c r="AA51" s="24">
        <f t="shared" si="21"/>
        <v>6648226.1064149169</v>
      </c>
      <c r="AB51" s="104"/>
      <c r="AC51" s="21">
        <f t="shared" si="22"/>
        <v>25598613.599999998</v>
      </c>
      <c r="AD51" s="22">
        <f t="shared" si="23"/>
        <v>36569448</v>
      </c>
      <c r="AE51" s="103"/>
      <c r="AF51" s="21">
        <f t="shared" si="24"/>
        <v>2437963.2000000002</v>
      </c>
      <c r="AG51" s="22">
        <f t="shared" si="25"/>
        <v>2559861.36</v>
      </c>
      <c r="AH51" s="103"/>
      <c r="AI51" s="25">
        <f t="shared" si="26"/>
        <v>2075481.5876049092</v>
      </c>
      <c r="AJ51" s="26">
        <f t="shared" si="27"/>
        <v>2492885.847413036</v>
      </c>
      <c r="AK51" s="41"/>
      <c r="AL51" s="28">
        <f t="shared" si="28"/>
        <v>12960.419555419689</v>
      </c>
      <c r="AM51" s="29">
        <f t="shared" si="29"/>
        <v>15566.91549527311</v>
      </c>
    </row>
    <row r="52" spans="1:39" x14ac:dyDescent="0.3">
      <c r="A52" s="13"/>
      <c r="B52" s="14">
        <f t="shared" si="30"/>
        <v>-0.03</v>
      </c>
      <c r="C52" s="14">
        <f t="shared" si="31"/>
        <v>-1.5</v>
      </c>
      <c r="D52" s="106">
        <v>1545</v>
      </c>
      <c r="E52" s="124">
        <f t="shared" si="3"/>
        <v>2000</v>
      </c>
      <c r="F52" s="124">
        <f t="shared" si="4"/>
        <v>2100</v>
      </c>
      <c r="G52" s="102"/>
      <c r="H52" s="125">
        <f t="shared" si="5"/>
        <v>420</v>
      </c>
      <c r="I52" s="124">
        <f t="shared" si="6"/>
        <v>600</v>
      </c>
      <c r="J52" s="41"/>
      <c r="K52" s="107">
        <v>667</v>
      </c>
      <c r="L52" s="108">
        <v>800.4</v>
      </c>
      <c r="M52" s="41"/>
      <c r="N52" s="123">
        <f t="shared" si="9"/>
        <v>1806.7</v>
      </c>
      <c r="O52" s="122">
        <f t="shared" si="10"/>
        <v>2168.04</v>
      </c>
      <c r="P52" s="94"/>
      <c r="Q52" s="19">
        <f t="shared" si="11"/>
        <v>-191.56433644828107</v>
      </c>
      <c r="R52" s="20">
        <f t="shared" si="12"/>
        <v>-2547.48136978616</v>
      </c>
      <c r="S52" s="20">
        <f t="shared" si="13"/>
        <v>-3059.6174512749794</v>
      </c>
      <c r="T52" s="21">
        <f t="shared" si="14"/>
        <v>2171126.8380773924</v>
      </c>
      <c r="U52" s="22">
        <f t="shared" si="15"/>
        <v>2607602.0188012864</v>
      </c>
      <c r="V52" s="23">
        <f t="shared" si="16"/>
        <v>-33.212180219897697</v>
      </c>
      <c r="W52" s="23">
        <f t="shared" si="17"/>
        <v>10.368248728132551</v>
      </c>
      <c r="X52" s="23">
        <f t="shared" si="18"/>
        <v>-36.387423925128374</v>
      </c>
      <c r="Y52" s="23">
        <f t="shared" si="19"/>
        <v>12.69141301077385</v>
      </c>
      <c r="Z52" s="24">
        <f t="shared" si="20"/>
        <v>4254993.0191303696</v>
      </c>
      <c r="AA52" s="24">
        <f t="shared" si="21"/>
        <v>5608369.3195175715</v>
      </c>
      <c r="AB52" s="104"/>
      <c r="AC52" s="21">
        <f t="shared" si="22"/>
        <v>17233053.600000001</v>
      </c>
      <c r="AD52" s="22">
        <f t="shared" si="23"/>
        <v>24618648</v>
      </c>
      <c r="AE52" s="103"/>
      <c r="AF52" s="21">
        <f t="shared" si="24"/>
        <v>2461864.8000000003</v>
      </c>
      <c r="AG52" s="22">
        <f t="shared" si="25"/>
        <v>2584958.04</v>
      </c>
      <c r="AH52" s="103"/>
      <c r="AI52" s="25">
        <f t="shared" si="26"/>
        <v>2171126.8380773924</v>
      </c>
      <c r="AJ52" s="26">
        <f t="shared" si="27"/>
        <v>2584958.04</v>
      </c>
      <c r="AK52" s="41"/>
      <c r="AL52" s="28">
        <f t="shared" si="28"/>
        <v>13426.051809272107</v>
      </c>
      <c r="AM52" s="29">
        <f t="shared" si="29"/>
        <v>15985.146496815287</v>
      </c>
    </row>
    <row r="53" spans="1:39" x14ac:dyDescent="0.3">
      <c r="A53" s="13"/>
      <c r="B53" s="14">
        <f t="shared" si="30"/>
        <v>-0.04</v>
      </c>
      <c r="C53" s="14">
        <f t="shared" si="31"/>
        <v>-2</v>
      </c>
      <c r="D53" s="106">
        <v>1560</v>
      </c>
      <c r="E53" s="124">
        <f t="shared" si="3"/>
        <v>2000</v>
      </c>
      <c r="F53" s="124">
        <f t="shared" si="4"/>
        <v>2100</v>
      </c>
      <c r="G53" s="102"/>
      <c r="H53" s="125">
        <f t="shared" si="5"/>
        <v>420</v>
      </c>
      <c r="I53" s="124">
        <f t="shared" si="6"/>
        <v>600</v>
      </c>
      <c r="J53" s="41"/>
      <c r="K53" s="107">
        <v>690</v>
      </c>
      <c r="L53" s="108">
        <v>828</v>
      </c>
      <c r="M53" s="41"/>
      <c r="N53" s="123">
        <f t="shared" si="9"/>
        <v>1869</v>
      </c>
      <c r="O53" s="122">
        <f t="shared" si="10"/>
        <v>2242.8000000000002</v>
      </c>
      <c r="P53" s="94"/>
      <c r="Q53" s="19">
        <f t="shared" si="11"/>
        <v>-191.56433644828107</v>
      </c>
      <c r="R53" s="20">
        <f t="shared" si="12"/>
        <v>-2635.8139607637581</v>
      </c>
      <c r="S53" s="20">
        <f t="shared" si="13"/>
        <v>-3165.5281665607981</v>
      </c>
      <c r="T53" s="21">
        <f t="shared" si="14"/>
        <v>2268219.3327715308</v>
      </c>
      <c r="U53" s="22">
        <f t="shared" si="15"/>
        <v>2724058.7889387682</v>
      </c>
      <c r="V53" s="23">
        <f t="shared" si="16"/>
        <v>-39.565774193033306</v>
      </c>
      <c r="W53" s="23">
        <f t="shared" si="17"/>
        <v>14.754493227055335</v>
      </c>
      <c r="X53" s="23">
        <f t="shared" si="18"/>
        <v>-42.850002268974954</v>
      </c>
      <c r="Y53" s="23">
        <f t="shared" si="19"/>
        <v>17.958363363388102</v>
      </c>
      <c r="Z53" s="24">
        <f t="shared" si="20"/>
        <v>3957001.8259883313</v>
      </c>
      <c r="AA53" s="24">
        <f t="shared" si="21"/>
        <v>5155905.57917096</v>
      </c>
      <c r="AB53" s="104"/>
      <c r="AC53" s="21">
        <f t="shared" si="22"/>
        <v>13050273.6</v>
      </c>
      <c r="AD53" s="22">
        <f t="shared" si="23"/>
        <v>18643248</v>
      </c>
      <c r="AE53" s="103"/>
      <c r="AF53" s="21">
        <f t="shared" si="24"/>
        <v>2485766.4</v>
      </c>
      <c r="AG53" s="22">
        <f t="shared" si="25"/>
        <v>2610054.7200000002</v>
      </c>
      <c r="AH53" s="103"/>
      <c r="AI53" s="25">
        <f t="shared" si="26"/>
        <v>2268219.3327715308</v>
      </c>
      <c r="AJ53" s="26">
        <f t="shared" si="27"/>
        <v>2610054.7200000002</v>
      </c>
      <c r="AK53" s="41"/>
      <c r="AL53" s="28">
        <f t="shared" si="28"/>
        <v>13891.59316984034</v>
      </c>
      <c r="AM53" s="29">
        <f t="shared" si="29"/>
        <v>15985.146496815289</v>
      </c>
    </row>
    <row r="54" spans="1:39" x14ac:dyDescent="0.3">
      <c r="A54" s="13"/>
      <c r="B54" s="14">
        <f t="shared" si="30"/>
        <v>-0.05</v>
      </c>
      <c r="C54" s="14">
        <f t="shared" si="31"/>
        <v>-2.5</v>
      </c>
      <c r="D54" s="106">
        <v>1575</v>
      </c>
      <c r="E54" s="124">
        <f t="shared" si="3"/>
        <v>2000</v>
      </c>
      <c r="F54" s="124">
        <f t="shared" si="4"/>
        <v>2100</v>
      </c>
      <c r="G54" s="102"/>
      <c r="H54" s="125">
        <f t="shared" si="5"/>
        <v>420</v>
      </c>
      <c r="I54" s="124">
        <f t="shared" si="6"/>
        <v>600</v>
      </c>
      <c r="J54" s="41"/>
      <c r="K54" s="107">
        <v>722.2</v>
      </c>
      <c r="L54" s="108">
        <v>866.64</v>
      </c>
      <c r="M54" s="41"/>
      <c r="N54" s="123">
        <f t="shared" si="9"/>
        <v>1956.2200000000003</v>
      </c>
      <c r="O54" s="122">
        <f t="shared" si="10"/>
        <v>2347.4639999999999</v>
      </c>
      <c r="P54" s="94"/>
      <c r="Q54" s="19">
        <f t="shared" si="11"/>
        <v>-191.56433644828107</v>
      </c>
      <c r="R54" s="20">
        <f t="shared" si="12"/>
        <v>-2759.4537677956009</v>
      </c>
      <c r="S54" s="20">
        <f t="shared" si="13"/>
        <v>-3313.781702663201</v>
      </c>
      <c r="T54" s="21">
        <f t="shared" si="14"/>
        <v>2397448.9916123962</v>
      </c>
      <c r="U54" s="22">
        <f t="shared" si="15"/>
        <v>2879056.2444610512</v>
      </c>
      <c r="V54" s="23">
        <f t="shared" si="16"/>
        <v>-46.138272905705236</v>
      </c>
      <c r="W54" s="23">
        <f t="shared" si="17"/>
        <v>19.67480447545276</v>
      </c>
      <c r="X54" s="23">
        <f t="shared" si="18"/>
        <v>-49.575106101884359</v>
      </c>
      <c r="Y54" s="23">
        <f t="shared" si="19"/>
        <v>23.865731150680048</v>
      </c>
      <c r="Z54" s="24">
        <f t="shared" si="20"/>
        <v>3891744.3645719169</v>
      </c>
      <c r="AA54" s="24">
        <f t="shared" si="21"/>
        <v>5030841.58152276</v>
      </c>
      <c r="AB54" s="104"/>
      <c r="AC54" s="21">
        <f t="shared" si="22"/>
        <v>10540605.6</v>
      </c>
      <c r="AD54" s="22">
        <f t="shared" si="23"/>
        <v>15058008</v>
      </c>
      <c r="AE54" s="103"/>
      <c r="AF54" s="21">
        <f t="shared" si="24"/>
        <v>2509668</v>
      </c>
      <c r="AG54" s="22">
        <f t="shared" si="25"/>
        <v>2635151.4</v>
      </c>
      <c r="AH54" s="103"/>
      <c r="AI54" s="25">
        <f t="shared" si="26"/>
        <v>2397448.9916123962</v>
      </c>
      <c r="AJ54" s="26">
        <f t="shared" si="27"/>
        <v>2635151.4</v>
      </c>
      <c r="AK54" s="41"/>
      <c r="AL54" s="28">
        <f t="shared" si="28"/>
        <v>14543.214993099158</v>
      </c>
      <c r="AM54" s="29">
        <f t="shared" si="29"/>
        <v>15985.146496815287</v>
      </c>
    </row>
    <row r="55" spans="1:39" x14ac:dyDescent="0.3">
      <c r="A55" s="13"/>
      <c r="B55" s="14">
        <f t="shared" si="30"/>
        <v>-0.06</v>
      </c>
      <c r="C55" s="14">
        <f t="shared" si="31"/>
        <v>-3</v>
      </c>
      <c r="D55" s="106">
        <v>1590</v>
      </c>
      <c r="E55" s="124">
        <f t="shared" si="3"/>
        <v>2000</v>
      </c>
      <c r="F55" s="124">
        <f t="shared" si="4"/>
        <v>2100</v>
      </c>
      <c r="G55" s="102"/>
      <c r="H55" s="125">
        <f t="shared" si="5"/>
        <v>420</v>
      </c>
      <c r="I55" s="124">
        <f t="shared" si="6"/>
        <v>600</v>
      </c>
      <c r="J55" s="41"/>
      <c r="K55" s="107">
        <v>745.2</v>
      </c>
      <c r="L55" s="108">
        <v>894.24</v>
      </c>
      <c r="M55" s="41"/>
      <c r="N55" s="123">
        <f t="shared" si="9"/>
        <v>2018.5200000000002</v>
      </c>
      <c r="O55" s="122">
        <f t="shared" si="10"/>
        <v>2422.2240000000002</v>
      </c>
      <c r="P55" s="94"/>
      <c r="Q55" s="19">
        <f t="shared" si="11"/>
        <v>-191.56433644828107</v>
      </c>
      <c r="R55" s="20">
        <f t="shared" si="12"/>
        <v>-2847.7514172263927</v>
      </c>
      <c r="S55" s="20">
        <f t="shared" si="13"/>
        <v>-3419.6633675280082</v>
      </c>
      <c r="T55" s="21">
        <f t="shared" si="14"/>
        <v>2497726.5855905782</v>
      </c>
      <c r="U55" s="22">
        <f t="shared" si="15"/>
        <v>2999343.2907019355</v>
      </c>
      <c r="V55" s="23">
        <f t="shared" si="16"/>
        <v>-52.491650241250646</v>
      </c>
      <c r="W55" s="23">
        <f t="shared" si="17"/>
        <v>24.648381083660233</v>
      </c>
      <c r="X55" s="23">
        <f t="shared" si="18"/>
        <v>-56.037504333120665</v>
      </c>
      <c r="Y55" s="23">
        <f t="shared" si="19"/>
        <v>29.837023180088835</v>
      </c>
      <c r="Z55" s="24">
        <f t="shared" si="20"/>
        <v>3836177.6459068344</v>
      </c>
      <c r="AA55" s="24">
        <f t="shared" si="21"/>
        <v>4926712.817557347</v>
      </c>
      <c r="AB55" s="104"/>
      <c r="AC55" s="21">
        <f t="shared" si="22"/>
        <v>8867493.5999999996</v>
      </c>
      <c r="AD55" s="22">
        <f t="shared" si="23"/>
        <v>12667848</v>
      </c>
      <c r="AE55" s="103"/>
      <c r="AF55" s="21">
        <f t="shared" si="24"/>
        <v>2533569.6</v>
      </c>
      <c r="AG55" s="22">
        <f t="shared" si="25"/>
        <v>2660248.08</v>
      </c>
      <c r="AH55" s="103"/>
      <c r="AI55" s="25">
        <f t="shared" si="26"/>
        <v>2497726.5855905782</v>
      </c>
      <c r="AJ55" s="26">
        <f t="shared" si="27"/>
        <v>2660248.08</v>
      </c>
      <c r="AK55" s="41"/>
      <c r="AL55" s="28">
        <f t="shared" si="28"/>
        <v>15008.57220040006</v>
      </c>
      <c r="AM55" s="29">
        <f t="shared" si="29"/>
        <v>15985.146496815285</v>
      </c>
    </row>
    <row r="56" spans="1:39" x14ac:dyDescent="0.3">
      <c r="A56" s="13"/>
      <c r="B56" s="14">
        <f t="shared" si="30"/>
        <v>-7.0000000000000007E-2</v>
      </c>
      <c r="C56" s="14">
        <f t="shared" si="31"/>
        <v>-3.5000000000000004</v>
      </c>
      <c r="D56" s="106">
        <v>1605</v>
      </c>
      <c r="E56" s="124">
        <f t="shared" si="3"/>
        <v>2000</v>
      </c>
      <c r="F56" s="124">
        <f t="shared" si="4"/>
        <v>2100</v>
      </c>
      <c r="G56" s="102"/>
      <c r="H56" s="125">
        <f t="shared" si="5"/>
        <v>420</v>
      </c>
      <c r="I56" s="124">
        <f t="shared" si="6"/>
        <v>600</v>
      </c>
      <c r="J56" s="41"/>
      <c r="K56" s="107">
        <v>772.8</v>
      </c>
      <c r="L56" s="108">
        <v>927.3599999999999</v>
      </c>
      <c r="M56" s="41"/>
      <c r="N56" s="123">
        <f t="shared" si="9"/>
        <v>2093.2800000000002</v>
      </c>
      <c r="O56" s="122">
        <f t="shared" si="10"/>
        <v>2511.9359999999997</v>
      </c>
      <c r="P56" s="94"/>
      <c r="Q56" s="19">
        <f t="shared" si="11"/>
        <v>-191.56433644828107</v>
      </c>
      <c r="R56" s="20">
        <f t="shared" si="12"/>
        <v>-2953.6924013548628</v>
      </c>
      <c r="S56" s="20">
        <f t="shared" si="13"/>
        <v>-3546.7078972509698</v>
      </c>
      <c r="T56" s="21">
        <f t="shared" si="14"/>
        <v>2615086.1340509295</v>
      </c>
      <c r="U56" s="22">
        <f t="shared" si="15"/>
        <v>3140119.3432923174</v>
      </c>
      <c r="V56" s="23">
        <f t="shared" si="16"/>
        <v>-58.954416251921671</v>
      </c>
      <c r="W56" s="23">
        <f t="shared" si="17"/>
        <v>30.075729303861387</v>
      </c>
      <c r="X56" s="23">
        <f t="shared" si="18"/>
        <v>-62.631112326477535</v>
      </c>
      <c r="Y56" s="23">
        <f t="shared" si="19"/>
        <v>36.3525160684231</v>
      </c>
      <c r="Z56" s="24">
        <f t="shared" si="20"/>
        <v>3860524.2508946303</v>
      </c>
      <c r="AA56" s="24">
        <f t="shared" si="21"/>
        <v>4933550.2315472467</v>
      </c>
      <c r="AB56" s="104"/>
      <c r="AC56" s="21">
        <f t="shared" si="22"/>
        <v>7672413.5999999987</v>
      </c>
      <c r="AD56" s="22">
        <f t="shared" si="23"/>
        <v>10960590.857142856</v>
      </c>
      <c r="AE56" s="103"/>
      <c r="AF56" s="21">
        <f t="shared" si="24"/>
        <v>2557471.2000000002</v>
      </c>
      <c r="AG56" s="22">
        <f t="shared" si="25"/>
        <v>2685344.7600000002</v>
      </c>
      <c r="AH56" s="103"/>
      <c r="AI56" s="25">
        <f t="shared" si="26"/>
        <v>2557471.2000000002</v>
      </c>
      <c r="AJ56" s="26">
        <f t="shared" si="27"/>
        <v>2685344.7600000002</v>
      </c>
      <c r="AK56" s="41"/>
      <c r="AL56" s="28">
        <f t="shared" si="28"/>
        <v>15223.949044585988</v>
      </c>
      <c r="AM56" s="29">
        <f t="shared" si="29"/>
        <v>15985.146496815287</v>
      </c>
    </row>
    <row r="57" spans="1:39" x14ac:dyDescent="0.3">
      <c r="A57" s="13"/>
      <c r="B57" s="14">
        <f t="shared" si="30"/>
        <v>-0.08</v>
      </c>
      <c r="C57" s="14">
        <f t="shared" si="31"/>
        <v>-4</v>
      </c>
      <c r="D57" s="106">
        <v>1620</v>
      </c>
      <c r="E57" s="124">
        <f t="shared" si="3"/>
        <v>2000</v>
      </c>
      <c r="F57" s="124">
        <f t="shared" si="4"/>
        <v>2100</v>
      </c>
      <c r="G57" s="102"/>
      <c r="H57" s="125">
        <f t="shared" si="5"/>
        <v>420</v>
      </c>
      <c r="I57" s="124">
        <f t="shared" si="6"/>
        <v>600</v>
      </c>
      <c r="J57" s="41"/>
      <c r="K57" s="107">
        <v>782</v>
      </c>
      <c r="L57" s="108">
        <v>938.4</v>
      </c>
      <c r="M57" s="41"/>
      <c r="N57" s="123">
        <f t="shared" si="9"/>
        <v>2118.2000000000003</v>
      </c>
      <c r="O57" s="122">
        <f t="shared" si="10"/>
        <v>2541.84</v>
      </c>
      <c r="P57" s="94"/>
      <c r="Q57" s="19">
        <f t="shared" si="11"/>
        <v>-191.56433644828107</v>
      </c>
      <c r="R57" s="20">
        <f t="shared" si="12"/>
        <v>-2989.0024381341964</v>
      </c>
      <c r="S57" s="20">
        <f t="shared" si="13"/>
        <v>-3589.0530592410341</v>
      </c>
      <c r="T57" s="21">
        <f t="shared" si="14"/>
        <v>2671080.5153341228</v>
      </c>
      <c r="U57" s="22">
        <f t="shared" si="15"/>
        <v>3207307.4189338088</v>
      </c>
      <c r="V57" s="23">
        <f t="shared" si="16"/>
        <v>-64.979270389028031</v>
      </c>
      <c r="W57" s="23">
        <f t="shared" si="17"/>
        <v>34.969064682612498</v>
      </c>
      <c r="X57" s="23">
        <f t="shared" si="18"/>
        <v>-68.699584239890427</v>
      </c>
      <c r="Y57" s="23">
        <f t="shared" si="19"/>
        <v>42.227636358482286</v>
      </c>
      <c r="Z57" s="24">
        <f t="shared" si="20"/>
        <v>3797368.5319640967</v>
      </c>
      <c r="AA57" s="24">
        <f t="shared" si="21"/>
        <v>4829162.162880972</v>
      </c>
      <c r="AB57" s="104"/>
      <c r="AC57" s="21">
        <f t="shared" si="22"/>
        <v>6776103.5999999996</v>
      </c>
      <c r="AD57" s="22">
        <f t="shared" si="23"/>
        <v>9680148</v>
      </c>
      <c r="AE57" s="103"/>
      <c r="AF57" s="21">
        <f t="shared" si="24"/>
        <v>2581372.8000000003</v>
      </c>
      <c r="AG57" s="22">
        <f t="shared" si="25"/>
        <v>2710441.4400000004</v>
      </c>
      <c r="AH57" s="103"/>
      <c r="AI57" s="25">
        <f t="shared" si="26"/>
        <v>2581372.8000000003</v>
      </c>
      <c r="AJ57" s="26">
        <f t="shared" si="27"/>
        <v>2710441.4400000004</v>
      </c>
      <c r="AK57" s="41"/>
      <c r="AL57" s="28">
        <f t="shared" si="28"/>
        <v>15223.949044585988</v>
      </c>
      <c r="AM57" s="29">
        <f t="shared" si="29"/>
        <v>15985.146496815289</v>
      </c>
    </row>
    <row r="58" spans="1:39" x14ac:dyDescent="0.3">
      <c r="A58" s="13"/>
      <c r="B58" s="14">
        <f t="shared" si="30"/>
        <v>-0.09</v>
      </c>
      <c r="C58" s="14">
        <f t="shared" si="31"/>
        <v>-4.5</v>
      </c>
      <c r="D58" s="106">
        <v>1635</v>
      </c>
      <c r="E58" s="124">
        <f t="shared" si="3"/>
        <v>2000</v>
      </c>
      <c r="F58" s="124">
        <f t="shared" si="4"/>
        <v>2100</v>
      </c>
      <c r="G58" s="102"/>
      <c r="H58" s="125">
        <f t="shared" si="5"/>
        <v>420</v>
      </c>
      <c r="I58" s="124">
        <f t="shared" si="6"/>
        <v>600</v>
      </c>
      <c r="J58" s="41"/>
      <c r="K58" s="107">
        <v>790</v>
      </c>
      <c r="L58" s="108">
        <v>956</v>
      </c>
      <c r="M58" s="41"/>
      <c r="N58" s="122">
        <f t="shared" si="9"/>
        <v>2139.8695652173915</v>
      </c>
      <c r="O58" s="122">
        <f t="shared" si="10"/>
        <v>2589.5130434782609</v>
      </c>
      <c r="P58" s="94"/>
      <c r="Q58" s="19">
        <f t="shared" si="11"/>
        <v>-191.56433644828107</v>
      </c>
      <c r="R58" s="20">
        <f t="shared" si="12"/>
        <v>-3019.7054286913076</v>
      </c>
      <c r="S58" s="20">
        <f t="shared" si="13"/>
        <v>-3656.5569243068821</v>
      </c>
      <c r="T58" s="21">
        <f t="shared" si="14"/>
        <v>2723504.0924973143</v>
      </c>
      <c r="U58" s="22">
        <f t="shared" si="15"/>
        <v>3297887.1558723878</v>
      </c>
      <c r="V58" s="23">
        <f t="shared" si="16"/>
        <v>-70.975560839556621</v>
      </c>
      <c r="W58" s="23">
        <f t="shared" si="17"/>
        <v>39.906487110287912</v>
      </c>
      <c r="X58" s="23">
        <f t="shared" si="18"/>
        <v>-74.924040112373191</v>
      </c>
      <c r="Y58" s="23">
        <f t="shared" si="19"/>
        <v>48.573191340498028</v>
      </c>
      <c r="Z58" s="24">
        <f t="shared" si="20"/>
        <v>3754698.0507784514</v>
      </c>
      <c r="AA58" s="24">
        <f t="shared" si="21"/>
        <v>4807974.1314462218</v>
      </c>
      <c r="AB58" s="104"/>
      <c r="AC58" s="21">
        <f t="shared" si="22"/>
        <v>6078973.5999999996</v>
      </c>
      <c r="AD58" s="22">
        <f t="shared" si="23"/>
        <v>8684248</v>
      </c>
      <c r="AE58" s="103"/>
      <c r="AF58" s="21">
        <f t="shared" si="24"/>
        <v>2605274.4000000004</v>
      </c>
      <c r="AG58" s="22">
        <f t="shared" si="25"/>
        <v>2735538.12</v>
      </c>
      <c r="AH58" s="103"/>
      <c r="AI58" s="25">
        <f t="shared" si="26"/>
        <v>2605274.4000000004</v>
      </c>
      <c r="AJ58" s="26">
        <f t="shared" si="27"/>
        <v>2735538.12</v>
      </c>
      <c r="AK58" s="41"/>
      <c r="AL58" s="28">
        <f t="shared" si="28"/>
        <v>15223.94904458599</v>
      </c>
      <c r="AM58" s="29">
        <f t="shared" si="29"/>
        <v>15985.146496815287</v>
      </c>
    </row>
    <row r="59" spans="1:39" x14ac:dyDescent="0.3">
      <c r="A59" s="13"/>
      <c r="B59" s="14">
        <f t="shared" si="30"/>
        <v>-0.1</v>
      </c>
      <c r="C59" s="14">
        <f t="shared" si="31"/>
        <v>-5</v>
      </c>
      <c r="D59" s="106">
        <v>1650</v>
      </c>
      <c r="E59" s="124">
        <f t="shared" si="3"/>
        <v>2000</v>
      </c>
      <c r="F59" s="124">
        <f t="shared" si="4"/>
        <v>2100</v>
      </c>
      <c r="G59" s="109">
        <v>5266.969696969697</v>
      </c>
      <c r="H59" s="125">
        <f t="shared" si="5"/>
        <v>420</v>
      </c>
      <c r="I59" s="124">
        <f t="shared" si="6"/>
        <v>600</v>
      </c>
      <c r="J59" s="41"/>
      <c r="K59" s="107">
        <v>790</v>
      </c>
      <c r="L59" s="108">
        <v>960</v>
      </c>
      <c r="M59" s="41"/>
      <c r="N59" s="122">
        <f t="shared" si="9"/>
        <v>2139.8695652173915</v>
      </c>
      <c r="O59" s="122">
        <f t="shared" si="10"/>
        <v>2600.3478260869565</v>
      </c>
      <c r="P59" s="94"/>
      <c r="Q59" s="19">
        <f t="shared" si="11"/>
        <v>-191.56433644828107</v>
      </c>
      <c r="R59" s="20">
        <f t="shared" si="12"/>
        <v>-3019.7054286913076</v>
      </c>
      <c r="S59" s="20">
        <f t="shared" si="13"/>
        <v>-3671.8982292196229</v>
      </c>
      <c r="T59" s="21">
        <f t="shared" si="14"/>
        <v>2748490.3685752712</v>
      </c>
      <c r="U59" s="22">
        <f t="shared" si="15"/>
        <v>3342106.4258484701</v>
      </c>
      <c r="V59" s="23">
        <f t="shared" si="16"/>
        <v>-76.781492748631138</v>
      </c>
      <c r="W59" s="23">
        <f t="shared" si="17"/>
        <v>44.472507776539835</v>
      </c>
      <c r="X59" s="23">
        <f t="shared" si="18"/>
        <v>-80.825088111906695</v>
      </c>
      <c r="Y59" s="23">
        <f t="shared" si="19"/>
        <v>54.33415115836992</v>
      </c>
      <c r="Z59" s="24">
        <f t="shared" si="20"/>
        <v>3685079.3765553874</v>
      </c>
      <c r="AA59" s="24">
        <f t="shared" si="21"/>
        <v>4725154.7029746901</v>
      </c>
      <c r="AB59" s="104"/>
      <c r="AC59" s="21">
        <f t="shared" si="22"/>
        <v>5521269.5999999996</v>
      </c>
      <c r="AD59" s="22">
        <f t="shared" si="23"/>
        <v>7887528</v>
      </c>
      <c r="AE59" s="103"/>
      <c r="AF59" s="21">
        <f t="shared" si="24"/>
        <v>2629176</v>
      </c>
      <c r="AG59" s="22">
        <f t="shared" si="25"/>
        <v>2760634.8000000003</v>
      </c>
      <c r="AH59" s="103"/>
      <c r="AI59" s="25">
        <f t="shared" si="26"/>
        <v>2629176</v>
      </c>
      <c r="AJ59" s="26">
        <f t="shared" si="27"/>
        <v>2760634.8000000003</v>
      </c>
      <c r="AK59" s="41"/>
      <c r="AL59" s="28">
        <f t="shared" si="28"/>
        <v>15223.949044585986</v>
      </c>
      <c r="AM59" s="29">
        <f t="shared" si="29"/>
        <v>15985.146496815287</v>
      </c>
    </row>
    <row r="60" spans="1:39" ht="14" customHeight="1" x14ac:dyDescent="0.3">
      <c r="A60" s="11" t="s">
        <v>20</v>
      </c>
      <c r="B60" s="14">
        <f t="shared" si="30"/>
        <v>-0.188</v>
      </c>
      <c r="C60" s="14">
        <f t="shared" si="31"/>
        <v>-9.4</v>
      </c>
      <c r="D60" s="101">
        <v>1782</v>
      </c>
      <c r="E60" s="124">
        <f t="shared" si="3"/>
        <v>2000</v>
      </c>
      <c r="F60" s="124">
        <f t="shared" si="4"/>
        <v>2100</v>
      </c>
      <c r="G60" s="105">
        <v>10509.28731762065</v>
      </c>
      <c r="H60" s="125">
        <f t="shared" si="5"/>
        <v>420</v>
      </c>
      <c r="I60" s="124">
        <f t="shared" si="6"/>
        <v>600</v>
      </c>
      <c r="J60" s="41"/>
      <c r="K60" s="124">
        <f>$E$28</f>
        <v>800</v>
      </c>
      <c r="L60" s="124">
        <f>$E$29</f>
        <v>960</v>
      </c>
      <c r="M60" s="41"/>
      <c r="N60" s="122">
        <f t="shared" si="9"/>
        <v>2166.9565217391305</v>
      </c>
      <c r="O60" s="122">
        <f t="shared" si="10"/>
        <v>2600.3478260869565</v>
      </c>
      <c r="P60" s="94"/>
      <c r="Q60" s="19">
        <f t="shared" si="11"/>
        <v>-191.56433644828107</v>
      </c>
      <c r="R60" s="20">
        <f t="shared" si="12"/>
        <v>-3058.0824115896708</v>
      </c>
      <c r="S60" s="20">
        <f t="shared" si="13"/>
        <v>-3671.8982292196229</v>
      </c>
      <c r="T60" s="21">
        <f t="shared" si="14"/>
        <v>3006094.1615960174</v>
      </c>
      <c r="U60" s="22">
        <f t="shared" si="15"/>
        <v>3609474.9399163472</v>
      </c>
      <c r="V60" s="23">
        <f t="shared" si="16"/>
        <v>-128.11163084245661</v>
      </c>
      <c r="W60" s="23">
        <f t="shared" si="17"/>
        <v>85.744432415868289</v>
      </c>
      <c r="X60" s="23">
        <f t="shared" si="18"/>
        <v>-131.91728891176228</v>
      </c>
      <c r="Y60" s="23">
        <f t="shared" si="19"/>
        <v>103.19337919739726</v>
      </c>
      <c r="Z60" s="24">
        <f t="shared" si="20"/>
        <v>3557842.1444921163</v>
      </c>
      <c r="AA60" s="24">
        <f t="shared" si="21"/>
        <v>4403992.0352867292</v>
      </c>
      <c r="AB60" s="104"/>
      <c r="AC60" s="21">
        <f t="shared" si="22"/>
        <v>3171793.1744680847</v>
      </c>
      <c r="AD60" s="22">
        <f t="shared" si="23"/>
        <v>4531133.1063829791</v>
      </c>
      <c r="AE60" s="103"/>
      <c r="AF60" s="21">
        <f t="shared" si="24"/>
        <v>2839510.08</v>
      </c>
      <c r="AG60" s="22">
        <f t="shared" si="25"/>
        <v>2981485.5839999998</v>
      </c>
      <c r="AH60" s="103"/>
      <c r="AI60" s="25">
        <f t="shared" si="26"/>
        <v>2839510.08</v>
      </c>
      <c r="AJ60" s="26">
        <f t="shared" si="27"/>
        <v>2981485.5839999998</v>
      </c>
      <c r="AK60" s="41"/>
      <c r="AL60" s="28">
        <f t="shared" si="28"/>
        <v>15223.949044585986</v>
      </c>
      <c r="AM60" s="29">
        <f t="shared" si="29"/>
        <v>15985.146496815283</v>
      </c>
    </row>
    <row r="61" spans="1:39" x14ac:dyDescent="0.3">
      <c r="A61" s="11"/>
      <c r="B61" s="14">
        <f t="shared" si="30"/>
        <v>-0.20799999999999999</v>
      </c>
      <c r="C61" s="14">
        <f t="shared" si="31"/>
        <v>-10.4</v>
      </c>
      <c r="D61" s="101">
        <v>1812</v>
      </c>
      <c r="E61" s="124">
        <f t="shared" si="3"/>
        <v>2000</v>
      </c>
      <c r="F61" s="124">
        <f t="shared" si="4"/>
        <v>2100</v>
      </c>
      <c r="G61" s="105">
        <v>11067.880794701987</v>
      </c>
      <c r="H61" s="125">
        <f t="shared" si="5"/>
        <v>420</v>
      </c>
      <c r="I61" s="124">
        <f t="shared" si="6"/>
        <v>600</v>
      </c>
      <c r="J61" s="71"/>
      <c r="K61" s="124">
        <f t="shared" ref="K61:K62" si="32">$E$28</f>
        <v>800</v>
      </c>
      <c r="L61" s="124">
        <f t="shared" ref="L61:L63" si="33">$E$29</f>
        <v>960</v>
      </c>
      <c r="M61" s="41"/>
      <c r="N61" s="122">
        <f t="shared" si="9"/>
        <v>2166.9565217391305</v>
      </c>
      <c r="O61" s="122">
        <f t="shared" si="10"/>
        <v>2600.3478260869565</v>
      </c>
      <c r="P61" s="94"/>
      <c r="Q61" s="19">
        <f t="shared" si="11"/>
        <v>-191.56433644828107</v>
      </c>
      <c r="R61" s="20">
        <f t="shared" si="12"/>
        <v>-3058.0824115896708</v>
      </c>
      <c r="S61" s="20">
        <f t="shared" si="13"/>
        <v>-3671.8982292196229</v>
      </c>
      <c r="T61" s="21">
        <f t="shared" si="14"/>
        <v>3056701.8074141322</v>
      </c>
      <c r="U61" s="22">
        <f t="shared" si="15"/>
        <v>3670240.5112954099</v>
      </c>
      <c r="V61" s="23">
        <f t="shared" si="16"/>
        <v>-139.72349466060564</v>
      </c>
      <c r="W61" s="23">
        <f t="shared" si="17"/>
        <v>94.99253149053294</v>
      </c>
      <c r="X61" s="23">
        <f t="shared" si="18"/>
        <v>-143.52915272991135</v>
      </c>
      <c r="Y61" s="23">
        <f t="shared" si="19"/>
        <v>114.29774920626713</v>
      </c>
      <c r="Z61" s="24">
        <f t="shared" si="20"/>
        <v>3563792.6432874324</v>
      </c>
      <c r="AA61" s="24">
        <f t="shared" si="21"/>
        <v>4400451.3149529612</v>
      </c>
      <c r="AB61" s="104"/>
      <c r="AC61" s="21">
        <f t="shared" si="22"/>
        <v>2915075.9076923076</v>
      </c>
      <c r="AD61" s="22">
        <f t="shared" si="23"/>
        <v>4164394.1538461535</v>
      </c>
      <c r="AE61" s="103"/>
      <c r="AF61" s="21">
        <f t="shared" si="24"/>
        <v>2887313.28</v>
      </c>
      <c r="AG61" s="22">
        <f t="shared" si="25"/>
        <v>3031678.9440000001</v>
      </c>
      <c r="AH61" s="103"/>
      <c r="AI61" s="25">
        <f t="shared" si="26"/>
        <v>2887313.28</v>
      </c>
      <c r="AJ61" s="26">
        <f t="shared" si="27"/>
        <v>3031678.9440000001</v>
      </c>
      <c r="AK61" s="41"/>
      <c r="AL61" s="28">
        <f t="shared" si="28"/>
        <v>15223.949044585986</v>
      </c>
      <c r="AM61" s="29">
        <f t="shared" si="29"/>
        <v>15985.146496815287</v>
      </c>
    </row>
    <row r="62" spans="1:39" x14ac:dyDescent="0.3">
      <c r="A62" s="11"/>
      <c r="B62" s="14">
        <f t="shared" si="30"/>
        <v>-0.22800000000000001</v>
      </c>
      <c r="C62" s="14">
        <f t="shared" si="31"/>
        <v>-11.4</v>
      </c>
      <c r="D62" s="101">
        <v>1842</v>
      </c>
      <c r="E62" s="124">
        <f t="shared" si="3"/>
        <v>2000</v>
      </c>
      <c r="F62" s="124">
        <f t="shared" si="4"/>
        <v>2100</v>
      </c>
      <c r="G62" s="105">
        <v>11292.019543973942</v>
      </c>
      <c r="H62" s="125">
        <f t="shared" si="5"/>
        <v>420</v>
      </c>
      <c r="I62" s="124">
        <f t="shared" si="6"/>
        <v>600</v>
      </c>
      <c r="J62" s="71"/>
      <c r="K62" s="124">
        <f t="shared" si="32"/>
        <v>800</v>
      </c>
      <c r="L62" s="124">
        <f t="shared" si="33"/>
        <v>960</v>
      </c>
      <c r="M62" s="41"/>
      <c r="N62" s="122">
        <f t="shared" si="9"/>
        <v>2166.9565217391305</v>
      </c>
      <c r="O62" s="122">
        <f t="shared" si="10"/>
        <v>2600.3478260869565</v>
      </c>
      <c r="P62" s="94"/>
      <c r="Q62" s="19">
        <f t="shared" si="11"/>
        <v>-191.56433644828107</v>
      </c>
      <c r="R62" s="20">
        <f t="shared" si="12"/>
        <v>-3058.0824115896708</v>
      </c>
      <c r="S62" s="20">
        <f t="shared" si="13"/>
        <v>-3671.8982292196229</v>
      </c>
      <c r="T62" s="21">
        <f t="shared" si="14"/>
        <v>3107309.4532322474</v>
      </c>
      <c r="U62" s="22">
        <f t="shared" si="15"/>
        <v>3731006.0826744726</v>
      </c>
      <c r="V62" s="23">
        <f t="shared" si="16"/>
        <v>-151.33535847875461</v>
      </c>
      <c r="W62" s="23">
        <f t="shared" si="17"/>
        <v>104.24063056519758</v>
      </c>
      <c r="X62" s="23">
        <f t="shared" si="18"/>
        <v>-155.14101654806029</v>
      </c>
      <c r="Y62" s="23">
        <f t="shared" si="19"/>
        <v>125.40211921513698</v>
      </c>
      <c r="Z62" s="24">
        <f t="shared" si="20"/>
        <v>3577577.7292797281</v>
      </c>
      <c r="AA62" s="24">
        <f t="shared" si="21"/>
        <v>4408192.400182846</v>
      </c>
      <c r="AB62" s="104"/>
      <c r="AC62" s="21">
        <f t="shared" si="22"/>
        <v>2703396.7578947362</v>
      </c>
      <c r="AD62" s="22">
        <f t="shared" si="23"/>
        <v>3861995.3684210521</v>
      </c>
      <c r="AE62" s="103"/>
      <c r="AF62" s="21">
        <f t="shared" si="24"/>
        <v>2935116.48</v>
      </c>
      <c r="AG62" s="22">
        <f t="shared" si="25"/>
        <v>3081872.304</v>
      </c>
      <c r="AH62" s="103"/>
      <c r="AI62" s="25">
        <f t="shared" si="26"/>
        <v>2703396.7578947362</v>
      </c>
      <c r="AJ62" s="26">
        <f t="shared" si="27"/>
        <v>3081872.304</v>
      </c>
      <c r="AK62" s="41"/>
      <c r="AL62" s="28">
        <f t="shared" si="28"/>
        <v>14022.058330539721</v>
      </c>
      <c r="AM62" s="29">
        <f t="shared" si="29"/>
        <v>15985.146496815285</v>
      </c>
    </row>
    <row r="63" spans="1:39" ht="14.5" thickBot="1" x14ac:dyDescent="0.35">
      <c r="A63" s="11"/>
      <c r="B63" s="14">
        <f t="shared" si="30"/>
        <v>-0.32200000000000001</v>
      </c>
      <c r="C63" s="14">
        <f t="shared" si="31"/>
        <v>-16.100000000000001</v>
      </c>
      <c r="D63" s="101">
        <v>1983</v>
      </c>
      <c r="E63" s="124">
        <f t="shared" si="3"/>
        <v>2000</v>
      </c>
      <c r="F63" s="124">
        <f t="shared" si="4"/>
        <v>2100</v>
      </c>
      <c r="G63" s="110">
        <v>11076.651538073625</v>
      </c>
      <c r="H63" s="125">
        <f t="shared" si="5"/>
        <v>420</v>
      </c>
      <c r="I63" s="124">
        <f t="shared" si="6"/>
        <v>600</v>
      </c>
      <c r="J63" s="71"/>
      <c r="K63" s="124">
        <f>$E$28</f>
        <v>800</v>
      </c>
      <c r="L63" s="124">
        <f t="shared" si="33"/>
        <v>960</v>
      </c>
      <c r="M63" s="41"/>
      <c r="N63" s="122">
        <f t="shared" si="9"/>
        <v>2166.9565217391305</v>
      </c>
      <c r="O63" s="122">
        <f t="shared" si="10"/>
        <v>2600.3478260869565</v>
      </c>
      <c r="Q63" s="19">
        <f t="shared" si="11"/>
        <v>-191.56433644828107</v>
      </c>
      <c r="R63" s="20">
        <f t="shared" si="12"/>
        <v>-3058.0824115896708</v>
      </c>
      <c r="S63" s="20">
        <f t="shared" si="13"/>
        <v>-3671.8982292196229</v>
      </c>
      <c r="T63" s="21">
        <f t="shared" si="14"/>
        <v>3345165.3885773867</v>
      </c>
      <c r="U63" s="22">
        <f t="shared" si="15"/>
        <v>4016604.2681560693</v>
      </c>
      <c r="V63" s="23">
        <f t="shared" si="16"/>
        <v>-205.91111842405496</v>
      </c>
      <c r="W63" s="23">
        <f t="shared" si="17"/>
        <v>147.70669621612143</v>
      </c>
      <c r="X63" s="23">
        <f t="shared" si="18"/>
        <v>-209.71677649336067</v>
      </c>
      <c r="Y63" s="23">
        <f t="shared" si="19"/>
        <v>177.59265825682533</v>
      </c>
      <c r="Z63" s="24">
        <f t="shared" si="20"/>
        <v>3703639.4581474802</v>
      </c>
      <c r="AA63" s="24">
        <f t="shared" si="21"/>
        <v>4532806.9283370031</v>
      </c>
      <c r="AB63" s="104"/>
      <c r="AC63" s="21">
        <f t="shared" si="22"/>
        <v>2060733.5999999999</v>
      </c>
      <c r="AD63" s="22">
        <f t="shared" si="23"/>
        <v>2943905.1428571427</v>
      </c>
      <c r="AE63" s="103"/>
      <c r="AF63" s="21">
        <f>1.732*$L$16*E63*(1-C63)</f>
        <v>40871736</v>
      </c>
      <c r="AG63" s="22">
        <f t="shared" si="25"/>
        <v>3317781.0960000004</v>
      </c>
      <c r="AH63" s="103"/>
      <c r="AI63" s="27">
        <f t="shared" si="26"/>
        <v>2060733.5999999999</v>
      </c>
      <c r="AJ63" s="16">
        <f t="shared" si="27"/>
        <v>2943905.1428571427</v>
      </c>
      <c r="AK63" s="66"/>
      <c r="AL63" s="30">
        <f t="shared" si="28"/>
        <v>9928.6624203821648</v>
      </c>
      <c r="AM63" s="31">
        <f t="shared" si="29"/>
        <v>14183.803457688808</v>
      </c>
    </row>
    <row r="64" spans="1:39" x14ac:dyDescent="0.3">
      <c r="A64" s="111"/>
      <c r="B64" s="41"/>
      <c r="C64" s="41"/>
      <c r="D64" s="41"/>
      <c r="E64" s="41"/>
      <c r="F64" s="41"/>
      <c r="G64" s="41"/>
      <c r="H64" s="41"/>
      <c r="I64" s="41"/>
      <c r="J64" s="71"/>
      <c r="K64" s="74"/>
      <c r="L64" s="74"/>
      <c r="M64" s="41"/>
      <c r="AE64" s="112"/>
      <c r="AH64" s="112"/>
    </row>
    <row r="65" spans="1:34" x14ac:dyDescent="0.3">
      <c r="A65" s="111"/>
      <c r="B65" s="41"/>
      <c r="C65" s="41"/>
      <c r="D65" s="41"/>
      <c r="E65" s="41"/>
      <c r="F65" s="41"/>
      <c r="G65" s="41"/>
      <c r="H65" s="41"/>
      <c r="I65" s="41"/>
      <c r="J65" s="71"/>
      <c r="K65" s="41"/>
      <c r="L65" s="41"/>
      <c r="M65" s="41"/>
      <c r="AE65" s="112"/>
      <c r="AH65" s="112"/>
    </row>
    <row r="66" spans="1:34" x14ac:dyDescent="0.3">
      <c r="A66" s="111"/>
      <c r="B66" s="41"/>
      <c r="C66" s="41"/>
      <c r="D66" s="41"/>
      <c r="E66" s="41"/>
      <c r="F66" s="41"/>
      <c r="G66" s="41"/>
      <c r="H66" s="41"/>
      <c r="I66" s="41"/>
      <c r="J66" s="71"/>
      <c r="K66" s="41"/>
      <c r="L66" s="41"/>
      <c r="M66" s="41"/>
    </row>
    <row r="67" spans="1:34" x14ac:dyDescent="0.3">
      <c r="A67" s="111"/>
      <c r="B67" s="41"/>
      <c r="C67" s="41"/>
      <c r="D67" s="41"/>
      <c r="E67" s="41"/>
      <c r="F67" s="41"/>
      <c r="G67" s="41"/>
      <c r="H67" s="41"/>
      <c r="I67" s="41"/>
      <c r="J67" s="71"/>
      <c r="K67" s="41"/>
      <c r="L67" s="41"/>
      <c r="M67" s="41"/>
    </row>
    <row r="68" spans="1:34" x14ac:dyDescent="0.3">
      <c r="A68" s="111"/>
      <c r="B68" s="41"/>
      <c r="C68" s="41"/>
      <c r="D68" s="41"/>
      <c r="E68" s="41"/>
      <c r="F68" s="41"/>
      <c r="G68" s="41"/>
      <c r="H68" s="41"/>
      <c r="I68" s="41"/>
      <c r="J68" s="71"/>
      <c r="K68" s="41"/>
      <c r="L68" s="41"/>
      <c r="M68" s="41"/>
    </row>
    <row r="69" spans="1:34" x14ac:dyDescent="0.3">
      <c r="A69" s="111"/>
      <c r="B69" s="41"/>
      <c r="C69" s="41"/>
      <c r="D69" s="41"/>
      <c r="E69" s="41"/>
      <c r="F69" s="41"/>
      <c r="G69" s="41"/>
      <c r="H69" s="41"/>
      <c r="I69" s="41"/>
      <c r="J69" s="71"/>
      <c r="K69" s="41"/>
      <c r="L69" s="41"/>
      <c r="M69" s="41"/>
    </row>
    <row r="70" spans="1:34" x14ac:dyDescent="0.3">
      <c r="A70" s="111"/>
      <c r="B70" s="41"/>
      <c r="C70" s="41"/>
      <c r="D70" s="41"/>
      <c r="E70" s="41"/>
      <c r="F70" s="41"/>
      <c r="G70" s="41"/>
      <c r="H70" s="41"/>
      <c r="I70" s="41"/>
      <c r="J70" s="71"/>
      <c r="K70" s="41"/>
      <c r="L70" s="41"/>
      <c r="M70" s="41"/>
    </row>
    <row r="71" spans="1:34" x14ac:dyDescent="0.3">
      <c r="A71" s="111"/>
      <c r="B71" s="41"/>
      <c r="C71" s="41"/>
      <c r="D71" s="41"/>
      <c r="E71" s="41"/>
      <c r="F71" s="41"/>
      <c r="G71" s="41"/>
      <c r="H71" s="71"/>
      <c r="I71" s="41"/>
      <c r="J71" s="41"/>
      <c r="K71" s="41"/>
      <c r="L71" s="41"/>
      <c r="M71" s="41"/>
    </row>
    <row r="72" spans="1:34" x14ac:dyDescent="0.3">
      <c r="A72" s="111"/>
      <c r="B72" s="41"/>
      <c r="C72" s="41"/>
      <c r="D72" s="41"/>
      <c r="E72" s="41"/>
      <c r="F72" s="41"/>
      <c r="G72" s="41"/>
      <c r="H72" s="71"/>
      <c r="I72" s="41"/>
      <c r="J72" s="41"/>
      <c r="K72" s="41"/>
    </row>
    <row r="73" spans="1:34" x14ac:dyDescent="0.3">
      <c r="A73" s="111"/>
      <c r="B73" s="41"/>
      <c r="C73" s="41"/>
      <c r="D73" s="41"/>
      <c r="E73" s="41"/>
      <c r="F73" s="41"/>
      <c r="G73" s="41"/>
      <c r="H73" s="71"/>
      <c r="I73" s="41"/>
      <c r="J73" s="41"/>
      <c r="K73" s="41"/>
    </row>
    <row r="74" spans="1:34" x14ac:dyDescent="0.3">
      <c r="B74" s="41"/>
      <c r="C74" s="41"/>
      <c r="D74" s="41"/>
      <c r="E74" s="41"/>
      <c r="F74" s="41"/>
      <c r="G74" s="41"/>
      <c r="H74" s="71"/>
      <c r="I74" s="41"/>
      <c r="J74" s="41"/>
      <c r="K74" s="41"/>
    </row>
    <row r="75" spans="1:34" x14ac:dyDescent="0.3">
      <c r="B75" s="41"/>
      <c r="C75" s="41"/>
      <c r="D75" s="41"/>
      <c r="E75" s="41"/>
      <c r="F75" s="41"/>
      <c r="G75" s="41"/>
      <c r="H75" s="71"/>
      <c r="I75" s="41"/>
      <c r="J75" s="41"/>
      <c r="K75" s="41"/>
    </row>
    <row r="76" spans="1:34" x14ac:dyDescent="0.3">
      <c r="B76" s="41"/>
      <c r="C76" s="41"/>
      <c r="D76" s="41"/>
      <c r="E76" s="41"/>
      <c r="F76" s="41"/>
      <c r="G76" s="41"/>
      <c r="H76" s="71"/>
      <c r="I76" s="41"/>
      <c r="J76" s="41"/>
      <c r="K76" s="41"/>
    </row>
    <row r="77" spans="1:34" x14ac:dyDescent="0.3">
      <c r="B77" s="41"/>
      <c r="C77" s="41"/>
      <c r="D77" s="41"/>
      <c r="E77" s="41"/>
      <c r="F77" s="41"/>
      <c r="G77" s="41"/>
      <c r="H77" s="71"/>
      <c r="I77" s="41"/>
      <c r="J77" s="41"/>
      <c r="K77" s="41"/>
    </row>
    <row r="78" spans="1:34" x14ac:dyDescent="0.3">
      <c r="B78" s="41"/>
      <c r="C78" s="41"/>
      <c r="D78" s="41"/>
      <c r="E78" s="41"/>
      <c r="F78" s="41"/>
      <c r="G78" s="41"/>
      <c r="H78" s="71"/>
      <c r="I78" s="41"/>
      <c r="J78" s="41"/>
      <c r="K78" s="41"/>
    </row>
    <row r="79" spans="1:34" x14ac:dyDescent="0.3">
      <c r="B79" s="41"/>
      <c r="C79" s="41"/>
      <c r="D79" s="41"/>
      <c r="E79" s="41"/>
      <c r="F79" s="41"/>
      <c r="G79" s="41"/>
      <c r="H79" s="71"/>
      <c r="I79" s="41"/>
      <c r="J79" s="41"/>
      <c r="K79" s="41"/>
    </row>
    <row r="80" spans="1:34" x14ac:dyDescent="0.3">
      <c r="B80" s="41"/>
      <c r="C80" s="41"/>
      <c r="D80" s="41"/>
      <c r="E80" s="41"/>
      <c r="F80" s="41"/>
      <c r="G80" s="41"/>
      <c r="H80" s="71"/>
      <c r="I80" s="41"/>
      <c r="J80" s="41"/>
      <c r="K80" s="41"/>
    </row>
    <row r="81" spans="2:11" x14ac:dyDescent="0.3">
      <c r="B81" s="41"/>
      <c r="C81" s="41"/>
      <c r="D81" s="41"/>
      <c r="E81" s="41"/>
      <c r="F81" s="41"/>
      <c r="G81" s="41"/>
      <c r="H81" s="71"/>
      <c r="I81" s="41"/>
      <c r="J81" s="41"/>
      <c r="K81" s="41"/>
    </row>
    <row r="82" spans="2:11" x14ac:dyDescent="0.3">
      <c r="B82" s="41"/>
      <c r="C82" s="41"/>
      <c r="D82" s="41"/>
      <c r="E82" s="41"/>
      <c r="F82" s="41"/>
      <c r="G82" s="71"/>
      <c r="H82" s="41"/>
      <c r="I82" s="41"/>
      <c r="J82" s="41"/>
      <c r="K82" s="41"/>
    </row>
    <row r="83" spans="2:11" x14ac:dyDescent="0.3">
      <c r="B83" s="41"/>
      <c r="C83" s="41"/>
      <c r="D83" s="41"/>
      <c r="E83" s="41"/>
      <c r="F83" s="41"/>
      <c r="G83" s="71"/>
      <c r="H83" s="41"/>
      <c r="I83" s="41"/>
      <c r="J83" s="41"/>
      <c r="K83" s="41"/>
    </row>
    <row r="84" spans="2:11" x14ac:dyDescent="0.3">
      <c r="B84" s="41"/>
      <c r="C84" s="41"/>
      <c r="D84" s="41"/>
      <c r="E84" s="41"/>
      <c r="F84" s="41"/>
      <c r="G84" s="71"/>
      <c r="H84" s="41"/>
      <c r="I84" s="41"/>
      <c r="J84" s="41"/>
      <c r="K84" s="41"/>
    </row>
    <row r="85" spans="2:11" x14ac:dyDescent="0.3">
      <c r="B85" s="41"/>
      <c r="C85" s="41"/>
      <c r="D85" s="41"/>
      <c r="E85" s="41"/>
      <c r="F85" s="41"/>
      <c r="G85" s="71"/>
      <c r="H85" s="41"/>
      <c r="I85" s="41"/>
      <c r="J85" s="41"/>
      <c r="K85" s="41"/>
    </row>
    <row r="86" spans="2:11" x14ac:dyDescent="0.3">
      <c r="B86" s="41"/>
      <c r="C86" s="41"/>
      <c r="D86" s="41"/>
      <c r="E86" s="41"/>
      <c r="F86" s="41"/>
      <c r="G86" s="71"/>
      <c r="H86" s="41"/>
      <c r="I86" s="41"/>
      <c r="J86" s="41"/>
      <c r="K86" s="41"/>
    </row>
    <row r="87" spans="2:11" x14ac:dyDescent="0.3">
      <c r="B87" s="41"/>
      <c r="C87" s="41"/>
      <c r="D87" s="41"/>
      <c r="E87" s="41"/>
      <c r="F87" s="41"/>
      <c r="G87" s="71"/>
      <c r="H87" s="41"/>
      <c r="I87" s="41"/>
      <c r="J87" s="41"/>
      <c r="K87" s="41"/>
    </row>
    <row r="88" spans="2:11" x14ac:dyDescent="0.3">
      <c r="B88" s="41"/>
      <c r="C88" s="41"/>
      <c r="D88" s="41"/>
      <c r="E88" s="41"/>
      <c r="F88" s="41"/>
      <c r="G88" s="71"/>
      <c r="H88" s="41"/>
      <c r="I88" s="41"/>
      <c r="J88" s="41"/>
      <c r="K88" s="41"/>
    </row>
    <row r="89" spans="2:11" x14ac:dyDescent="0.3">
      <c r="B89" s="41"/>
      <c r="C89" s="41"/>
      <c r="D89" s="41"/>
      <c r="E89" s="41"/>
      <c r="F89" s="41"/>
      <c r="G89" s="71"/>
      <c r="H89" s="41"/>
      <c r="I89" s="41"/>
      <c r="J89" s="41"/>
      <c r="K89" s="41"/>
    </row>
    <row r="90" spans="2:11" x14ac:dyDescent="0.3">
      <c r="B90" s="41"/>
      <c r="C90" s="41"/>
      <c r="D90" s="41"/>
      <c r="E90" s="41"/>
      <c r="F90" s="41"/>
      <c r="G90" s="71"/>
      <c r="H90" s="41"/>
      <c r="I90" s="41"/>
      <c r="J90" s="41"/>
      <c r="K90" s="41"/>
    </row>
    <row r="91" spans="2:11" x14ac:dyDescent="0.3">
      <c r="B91" s="41"/>
      <c r="C91" s="74"/>
      <c r="D91" s="74"/>
      <c r="E91" s="41"/>
      <c r="F91" s="41"/>
      <c r="G91" s="71"/>
      <c r="H91" s="41"/>
      <c r="I91" s="41"/>
      <c r="J91" s="41"/>
      <c r="K91" s="41"/>
    </row>
    <row r="92" spans="2:11" x14ac:dyDescent="0.3">
      <c r="B92" s="41"/>
      <c r="C92" s="74"/>
      <c r="D92" s="74"/>
      <c r="E92" s="41"/>
      <c r="F92" s="41"/>
      <c r="G92" s="71"/>
      <c r="H92" s="41"/>
      <c r="I92" s="41"/>
      <c r="J92" s="41"/>
      <c r="K92" s="41"/>
    </row>
    <row r="93" spans="2:11" x14ac:dyDescent="0.3">
      <c r="B93" s="41"/>
      <c r="C93" s="41"/>
      <c r="D93" s="41"/>
      <c r="E93" s="41"/>
      <c r="F93" s="41"/>
      <c r="G93" s="71"/>
      <c r="H93" s="41"/>
      <c r="I93" s="41"/>
      <c r="J93" s="41"/>
      <c r="K93" s="41"/>
    </row>
    <row r="94" spans="2:11" x14ac:dyDescent="0.3">
      <c r="B94" s="41"/>
      <c r="C94" s="41"/>
      <c r="D94" s="41"/>
      <c r="E94" s="41"/>
      <c r="F94" s="41"/>
      <c r="G94" s="71"/>
      <c r="H94" s="41"/>
      <c r="I94" s="41"/>
      <c r="J94" s="41"/>
      <c r="K94" s="41"/>
    </row>
    <row r="95" spans="2:11" x14ac:dyDescent="0.3">
      <c r="B95" s="41"/>
      <c r="C95" s="41"/>
      <c r="D95" s="41"/>
      <c r="E95" s="41"/>
      <c r="F95" s="41"/>
      <c r="G95" s="71"/>
      <c r="H95" s="41"/>
      <c r="I95" s="41"/>
      <c r="J95" s="41"/>
      <c r="K95" s="41"/>
    </row>
    <row r="96" spans="2:11" x14ac:dyDescent="0.3">
      <c r="B96" s="41"/>
      <c r="C96" s="41"/>
      <c r="D96" s="41"/>
      <c r="E96" s="41"/>
      <c r="F96" s="41"/>
      <c r="G96" s="71"/>
      <c r="H96" s="41"/>
      <c r="I96" s="41"/>
      <c r="J96" s="41"/>
      <c r="K96" s="41"/>
    </row>
    <row r="97" spans="2:11" x14ac:dyDescent="0.3">
      <c r="B97" s="74"/>
      <c r="C97" s="41"/>
      <c r="D97" s="41"/>
      <c r="E97" s="41"/>
      <c r="F97" s="41"/>
      <c r="G97" s="71"/>
      <c r="H97" s="41"/>
      <c r="I97" s="41"/>
      <c r="J97" s="41"/>
      <c r="K97" s="41"/>
    </row>
    <row r="98" spans="2:11" x14ac:dyDescent="0.3">
      <c r="B98" s="41"/>
      <c r="C98" s="41"/>
      <c r="D98" s="41"/>
      <c r="E98" s="41"/>
      <c r="F98" s="41"/>
      <c r="G98" s="71"/>
      <c r="H98" s="41"/>
      <c r="I98" s="41"/>
      <c r="J98" s="41"/>
      <c r="K98" s="41"/>
    </row>
    <row r="99" spans="2:11" x14ac:dyDescent="0.3">
      <c r="B99" s="41"/>
      <c r="C99" s="41"/>
      <c r="D99" s="41"/>
      <c r="E99" s="41"/>
      <c r="F99" s="41"/>
      <c r="G99" s="71"/>
      <c r="H99" s="41"/>
      <c r="I99" s="41"/>
      <c r="J99" s="41"/>
      <c r="K99" s="41"/>
    </row>
  </sheetData>
  <sheetProtection algorithmName="SHA-512" hashValue="OzdcxVd+gB9SJzRsrPDC0dPtdsixTbp0LHt9MsGJ26TZCTW6LJOg0JkanUWfWmdQwIHHsNxNtQB2sjY74chKxg==" saltValue="uNtaAR96imX/glN6VMhszQ==" spinCount="100000" sheet="1" objects="1" scenarios="1"/>
  <mergeCells count="9">
    <mergeCell ref="A60:A63"/>
    <mergeCell ref="R32:AA33"/>
    <mergeCell ref="AC32:AD33"/>
    <mergeCell ref="I1:N12"/>
    <mergeCell ref="AF32:AG33"/>
    <mergeCell ref="AI32:AJ33"/>
    <mergeCell ref="AL32:AM33"/>
    <mergeCell ref="A39:A59"/>
    <mergeCell ref="A35:A3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张鲁华</dc:creator>
  <cp:lastModifiedBy>张鲁华</cp:lastModifiedBy>
  <dcterms:created xsi:type="dcterms:W3CDTF">2021-03-19T02:57:27Z</dcterms:created>
  <dcterms:modified xsi:type="dcterms:W3CDTF">2021-03-23T08:31:26Z</dcterms:modified>
</cp:coreProperties>
</file>