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ray\Desktop\DonemOdevi\"/>
    </mc:Choice>
  </mc:AlternateContent>
  <xr:revisionPtr revIDLastSave="0" documentId="13_ncr:1_{1C5A5D67-AEE2-47BD-8D7A-1DB99A2E5FC8}" xr6:coauthVersionLast="47" xr6:coauthVersionMax="47" xr10:uidLastSave="{00000000-0000-0000-0000-000000000000}"/>
  <bookViews>
    <workbookView xWindow="-120" yWindow="-120" windowWidth="29040" windowHeight="15990" xr2:uid="{9C696552-9415-4BF7-80AF-45DDE62E64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1" l="1"/>
  <c r="O22" i="1"/>
  <c r="P20" i="1"/>
  <c r="O19" i="1" s="1"/>
  <c r="Q19" i="1"/>
  <c r="P19" i="1"/>
  <c r="Q10" i="1"/>
  <c r="Q3" i="1"/>
  <c r="Q4" i="1"/>
  <c r="Q5" i="1"/>
  <c r="Q6" i="1"/>
  <c r="Q7" i="1"/>
  <c r="Q8" i="1"/>
  <c r="Q9" i="1"/>
  <c r="Q2" i="1"/>
  <c r="O18" i="1"/>
  <c r="O3" i="1"/>
  <c r="O4" i="1"/>
  <c r="O5" i="1"/>
  <c r="O6" i="1"/>
  <c r="O7" i="1"/>
  <c r="O8" i="1"/>
  <c r="O9" i="1"/>
  <c r="O2" i="1"/>
  <c r="N6" i="1"/>
  <c r="N3" i="1"/>
  <c r="N4" i="1"/>
  <c r="N5" i="1"/>
  <c r="N7" i="1"/>
  <c r="N8" i="1"/>
  <c r="N9" i="1"/>
  <c r="N2" i="1"/>
  <c r="O15" i="1"/>
  <c r="O16" i="1" s="1"/>
  <c r="O14" i="1"/>
  <c r="M3" i="1"/>
  <c r="M4" i="1"/>
  <c r="M5" i="1"/>
  <c r="M6" i="1"/>
  <c r="M7" i="1"/>
  <c r="M8" i="1"/>
  <c r="M9" i="1"/>
  <c r="M2" i="1"/>
  <c r="L3" i="1"/>
  <c r="L4" i="1"/>
  <c r="L5" i="1"/>
  <c r="L6" i="1"/>
  <c r="L7" i="1"/>
  <c r="L8" i="1"/>
  <c r="L9" i="1"/>
  <c r="L2" i="1"/>
  <c r="L25" i="1"/>
  <c r="K25" i="1"/>
  <c r="L21" i="1"/>
  <c r="K21" i="1"/>
  <c r="L17" i="1"/>
  <c r="K17" i="1"/>
  <c r="L13" i="1"/>
  <c r="J13" i="1"/>
  <c r="H13" i="1"/>
  <c r="K11" i="1"/>
  <c r="K3" i="1"/>
  <c r="K4" i="1"/>
  <c r="K5" i="1"/>
  <c r="K6" i="1"/>
  <c r="K7" i="1"/>
  <c r="K8" i="1"/>
  <c r="K9" i="1"/>
  <c r="K2" i="1"/>
  <c r="J3" i="1"/>
  <c r="J4" i="1"/>
  <c r="J5" i="1"/>
  <c r="J6" i="1"/>
  <c r="J7" i="1"/>
  <c r="J8" i="1"/>
  <c r="J9" i="1"/>
  <c r="J2" i="1"/>
  <c r="H3" i="1"/>
  <c r="H4" i="1"/>
  <c r="H5" i="1"/>
  <c r="H6" i="1"/>
  <c r="H7" i="1"/>
  <c r="H8" i="1"/>
  <c r="H9" i="1"/>
  <c r="H2" i="1"/>
  <c r="G10" i="1"/>
  <c r="G3" i="1"/>
  <c r="G4" i="1"/>
  <c r="G5" i="1"/>
  <c r="G6" i="1"/>
  <c r="G7" i="1"/>
  <c r="G8" i="1"/>
  <c r="G9" i="1"/>
  <c r="G2" i="1"/>
  <c r="D3" i="1"/>
  <c r="D4" i="1" s="1"/>
  <c r="D5" i="1" s="1"/>
  <c r="D6" i="1" s="1"/>
  <c r="D7" i="1" s="1"/>
  <c r="D8" i="1" s="1"/>
  <c r="D9" i="1" s="1"/>
  <c r="F10" i="1"/>
  <c r="E2" i="1" l="1"/>
  <c r="E3" i="1" s="1"/>
  <c r="E4" i="1" s="1"/>
  <c r="E5" i="1" s="1"/>
  <c r="E6" i="1" s="1"/>
  <c r="E7" i="1" s="1"/>
  <c r="E8" i="1" s="1"/>
  <c r="E9" i="1" s="1"/>
</calcChain>
</file>

<file path=xl/sharedStrings.xml><?xml version="1.0" encoding="utf-8"?>
<sst xmlns="http://schemas.openxmlformats.org/spreadsheetml/2006/main" count="48" uniqueCount="42">
  <si>
    <t>c=2.92</t>
  </si>
  <si>
    <t>min</t>
  </si>
  <si>
    <t>max</t>
  </si>
  <si>
    <t>fi</t>
  </si>
  <si>
    <t>pi</t>
  </si>
  <si>
    <t>si</t>
  </si>
  <si>
    <t>Fi</t>
  </si>
  <si>
    <t>%Fi</t>
  </si>
  <si>
    <t>k=8</t>
  </si>
  <si>
    <t>fi*si</t>
  </si>
  <si>
    <t>Ortalama</t>
  </si>
  <si>
    <t>AS=47.22</t>
  </si>
  <si>
    <t>D1=2</t>
  </si>
  <si>
    <t>D2=6</t>
  </si>
  <si>
    <t>MOD=</t>
  </si>
  <si>
    <t>AS=41.38</t>
  </si>
  <si>
    <t>MEDYAN=</t>
  </si>
  <si>
    <t>%25-&gt;</t>
  </si>
  <si>
    <t>AS=38.46</t>
  </si>
  <si>
    <t>%75-&gt;</t>
  </si>
  <si>
    <t>fi=22</t>
  </si>
  <si>
    <t>fm=10</t>
  </si>
  <si>
    <t>fi=14</t>
  </si>
  <si>
    <t>fm=8</t>
  </si>
  <si>
    <t>fi=42</t>
  </si>
  <si>
    <t>fm=12</t>
  </si>
  <si>
    <t>%10-&gt;</t>
  </si>
  <si>
    <t>AS=32.62</t>
  </si>
  <si>
    <t>fi=4</t>
  </si>
  <si>
    <t>fm=6</t>
  </si>
  <si>
    <t>(si-x)^2</t>
  </si>
  <si>
    <t>fi*(si-x)^2</t>
  </si>
  <si>
    <t>Varyans</t>
  </si>
  <si>
    <t>Sigma</t>
  </si>
  <si>
    <t>Std.Hata</t>
  </si>
  <si>
    <t>(si-x/S)^3</t>
  </si>
  <si>
    <t>fi*((si-x/S)^3)</t>
  </si>
  <si>
    <t>Skewness</t>
  </si>
  <si>
    <t>fi*((si-x)^4)</t>
  </si>
  <si>
    <t>Kurtosis</t>
  </si>
  <si>
    <t>Bowley AÖ</t>
  </si>
  <si>
    <t>Pearson AÖ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</si>
</sst>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EB61A-DDF1-468A-BC81-9CB00E9083AB}">
  <dimension ref="A1:Q60"/>
  <sheetViews>
    <sheetView tabSelected="1" zoomScale="145" zoomScaleNormal="145" workbookViewId="0">
      <selection activeCell="O24" sqref="O24"/>
    </sheetView>
  </sheetViews>
  <sheetFormatPr defaultRowHeight="15" x14ac:dyDescent="0.25"/>
  <sheetData>
    <row r="1" spans="1:17" x14ac:dyDescent="0.25">
      <c r="A1">
        <v>29.700001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30</v>
      </c>
      <c r="M1" t="s">
        <v>31</v>
      </c>
      <c r="N1" t="s">
        <v>35</v>
      </c>
      <c r="O1" t="s">
        <v>36</v>
      </c>
      <c r="Q1" t="s">
        <v>38</v>
      </c>
    </row>
    <row r="2" spans="1:17" x14ac:dyDescent="0.25">
      <c r="A2">
        <v>29.98</v>
      </c>
      <c r="C2" t="s">
        <v>8</v>
      </c>
      <c r="D2">
        <v>29.7</v>
      </c>
      <c r="E2">
        <f>D3-0.01</f>
        <v>32.61</v>
      </c>
      <c r="F2">
        <v>4</v>
      </c>
      <c r="G2">
        <f>F2/60</f>
        <v>6.6666666666666666E-2</v>
      </c>
      <c r="H2">
        <f>(E2+D2)/2</f>
        <v>31.155000000000001</v>
      </c>
      <c r="I2">
        <v>4</v>
      </c>
      <c r="J2">
        <f>I2/60</f>
        <v>6.6666666666666666E-2</v>
      </c>
      <c r="K2">
        <f>(F2*H2)</f>
        <v>124.62</v>
      </c>
      <c r="L2">
        <f>(H2-42.9323)^2</f>
        <v>138.70479528999994</v>
      </c>
      <c r="M2">
        <f>L2*F2</f>
        <v>554.81918115999974</v>
      </c>
      <c r="N2">
        <f>((H2-42.9323)/6.05782)^3</f>
        <v>-7.3483209987452476</v>
      </c>
      <c r="O2">
        <f>F2*N2</f>
        <v>-29.39328399498099</v>
      </c>
      <c r="Q2">
        <f>F2*(((H2-42.9323)/6.05782)^4)</f>
        <v>57.144900903970331</v>
      </c>
    </row>
    <row r="3" spans="1:17" x14ac:dyDescent="0.25">
      <c r="A3">
        <v>30.08</v>
      </c>
      <c r="D3">
        <f>D2+2.92</f>
        <v>32.619999999999997</v>
      </c>
      <c r="E3">
        <f>E2+2.92</f>
        <v>35.53</v>
      </c>
      <c r="F3">
        <v>6</v>
      </c>
      <c r="G3">
        <f t="shared" ref="G3:G9" si="0">F3/60</f>
        <v>0.1</v>
      </c>
      <c r="H3">
        <f t="shared" ref="H3:H9" si="1">(E3+D3)/2</f>
        <v>34.075000000000003</v>
      </c>
      <c r="I3">
        <v>10</v>
      </c>
      <c r="J3">
        <f t="shared" ref="J3:J9" si="2">I3/60</f>
        <v>0.16666666666666666</v>
      </c>
      <c r="K3">
        <f t="shared" ref="K3:K9" si="3">(F3*H3)</f>
        <v>204.45000000000002</v>
      </c>
      <c r="L3">
        <f t="shared" ref="L3:L9" si="4">(H3-42.9323)^2</f>
        <v>78.451763289999917</v>
      </c>
      <c r="M3">
        <f t="shared" ref="M3:M9" si="5">L3*F3</f>
        <v>470.7105797399995</v>
      </c>
      <c r="N3">
        <f t="shared" ref="N3:N9" si="6">((H3-42.9323)/6.05782)^3</f>
        <v>-3.1257552536065347</v>
      </c>
      <c r="O3">
        <f t="shared" ref="O3:O9" si="7">F3*N3</f>
        <v>-18.754531521639208</v>
      </c>
      <c r="Q3">
        <f t="shared" ref="Q3:Q9" si="8">F3*(((H3-42.9323)/6.05782)^4)</f>
        <v>27.421500151311008</v>
      </c>
    </row>
    <row r="4" spans="1:17" x14ac:dyDescent="0.25">
      <c r="A4">
        <v>30.200001</v>
      </c>
      <c r="B4">
        <v>4</v>
      </c>
      <c r="D4">
        <f t="shared" ref="D4:D9" si="9">D3+2.92</f>
        <v>35.54</v>
      </c>
      <c r="E4">
        <f t="shared" ref="E4:E9" si="10">E3+2.92</f>
        <v>38.450000000000003</v>
      </c>
      <c r="F4">
        <v>4</v>
      </c>
      <c r="G4">
        <f t="shared" si="0"/>
        <v>6.6666666666666666E-2</v>
      </c>
      <c r="H4">
        <f t="shared" si="1"/>
        <v>36.995000000000005</v>
      </c>
      <c r="I4">
        <v>14</v>
      </c>
      <c r="J4">
        <f t="shared" si="2"/>
        <v>0.23333333333333334</v>
      </c>
      <c r="K4">
        <f t="shared" si="3"/>
        <v>147.98000000000002</v>
      </c>
      <c r="L4">
        <f t="shared" si="4"/>
        <v>35.251531289999924</v>
      </c>
      <c r="M4">
        <f t="shared" si="5"/>
        <v>141.0061251599997</v>
      </c>
      <c r="N4">
        <f t="shared" si="6"/>
        <v>-0.94149471487849867</v>
      </c>
      <c r="O4">
        <f t="shared" si="7"/>
        <v>-3.7659788595139947</v>
      </c>
      <c r="Q4">
        <f t="shared" si="8"/>
        <v>3.6910549145719771</v>
      </c>
    </row>
    <row r="5" spans="1:17" x14ac:dyDescent="0.25">
      <c r="A5">
        <v>32.659999999999997</v>
      </c>
      <c r="D5">
        <f t="shared" si="9"/>
        <v>38.46</v>
      </c>
      <c r="E5">
        <f t="shared" si="10"/>
        <v>41.370000000000005</v>
      </c>
      <c r="F5">
        <v>8</v>
      </c>
      <c r="G5">
        <f t="shared" si="0"/>
        <v>0.13333333333333333</v>
      </c>
      <c r="H5">
        <f t="shared" si="1"/>
        <v>39.915000000000006</v>
      </c>
      <c r="I5">
        <v>22</v>
      </c>
      <c r="J5">
        <f t="shared" si="2"/>
        <v>0.36666666666666664</v>
      </c>
      <c r="K5">
        <f t="shared" si="3"/>
        <v>319.32000000000005</v>
      </c>
      <c r="L5">
        <f t="shared" si="4"/>
        <v>9.1040992899999491</v>
      </c>
      <c r="M5">
        <f t="shared" si="5"/>
        <v>72.832794319999593</v>
      </c>
      <c r="N5">
        <f t="shared" si="6"/>
        <v>-0.12356810432519956</v>
      </c>
      <c r="O5">
        <f t="shared" si="7"/>
        <v>-0.98854483460159648</v>
      </c>
      <c r="Q5">
        <f t="shared" si="8"/>
        <v>0.49237784045141458</v>
      </c>
    </row>
    <row r="6" spans="1:17" x14ac:dyDescent="0.25">
      <c r="A6">
        <v>32.700001</v>
      </c>
      <c r="D6">
        <f t="shared" si="9"/>
        <v>41.38</v>
      </c>
      <c r="E6">
        <f t="shared" si="10"/>
        <v>44.290000000000006</v>
      </c>
      <c r="F6">
        <v>10</v>
      </c>
      <c r="G6">
        <f t="shared" si="0"/>
        <v>0.16666666666666666</v>
      </c>
      <c r="H6">
        <f t="shared" si="1"/>
        <v>42.835000000000008</v>
      </c>
      <c r="I6">
        <v>32</v>
      </c>
      <c r="J6">
        <f t="shared" si="2"/>
        <v>0.53333333333333333</v>
      </c>
      <c r="K6">
        <f t="shared" si="3"/>
        <v>428.35000000000008</v>
      </c>
      <c r="L6">
        <f t="shared" si="4"/>
        <v>9.4672899999980447E-3</v>
      </c>
      <c r="M6">
        <f t="shared" si="5"/>
        <v>9.467289999998045E-2</v>
      </c>
      <c r="N6">
        <f>((H6-42.9323)/6.05782)^3</f>
        <v>-4.1437106987067942E-6</v>
      </c>
      <c r="O6">
        <f t="shared" si="7"/>
        <v>-4.1437106987067944E-5</v>
      </c>
      <c r="Q6">
        <f t="shared" si="8"/>
        <v>6.6555799113233704E-7</v>
      </c>
    </row>
    <row r="7" spans="1:17" x14ac:dyDescent="0.25">
      <c r="A7">
        <v>32.880001</v>
      </c>
      <c r="D7">
        <f>D6+2.92</f>
        <v>44.300000000000004</v>
      </c>
      <c r="E7">
        <f t="shared" si="10"/>
        <v>47.210000000000008</v>
      </c>
      <c r="F7">
        <v>10</v>
      </c>
      <c r="G7">
        <f t="shared" si="0"/>
        <v>0.16666666666666666</v>
      </c>
      <c r="H7">
        <f t="shared" si="1"/>
        <v>45.75500000000001</v>
      </c>
      <c r="I7">
        <v>42</v>
      </c>
      <c r="J7">
        <f t="shared" si="2"/>
        <v>0.7</v>
      </c>
      <c r="K7">
        <f t="shared" si="3"/>
        <v>457.55000000000007</v>
      </c>
      <c r="L7">
        <f t="shared" si="4"/>
        <v>7.9676352900000662</v>
      </c>
      <c r="M7">
        <f t="shared" si="5"/>
        <v>79.676352900000666</v>
      </c>
      <c r="N7">
        <f t="shared" si="6"/>
        <v>0.10116844520094255</v>
      </c>
      <c r="O7">
        <f t="shared" si="7"/>
        <v>1.0116844520094255</v>
      </c>
      <c r="Q7">
        <f t="shared" si="8"/>
        <v>0.47140418544740798</v>
      </c>
    </row>
    <row r="8" spans="1:17" x14ac:dyDescent="0.25">
      <c r="A8">
        <v>33.5</v>
      </c>
      <c r="D8">
        <f t="shared" si="9"/>
        <v>47.220000000000006</v>
      </c>
      <c r="E8">
        <f t="shared" si="10"/>
        <v>50.13000000000001</v>
      </c>
      <c r="F8">
        <v>12</v>
      </c>
      <c r="G8">
        <f t="shared" si="0"/>
        <v>0.2</v>
      </c>
      <c r="H8">
        <f t="shared" si="1"/>
        <v>48.675000000000011</v>
      </c>
      <c r="I8">
        <v>54</v>
      </c>
      <c r="J8">
        <f t="shared" si="2"/>
        <v>0.9</v>
      </c>
      <c r="K8">
        <f t="shared" si="3"/>
        <v>584.10000000000014</v>
      </c>
      <c r="L8">
        <f t="shared" si="4"/>
        <v>32.978603290000152</v>
      </c>
      <c r="M8">
        <f t="shared" si="5"/>
        <v>395.74323948000182</v>
      </c>
      <c r="N8">
        <f t="shared" si="6"/>
        <v>0.85192094064566282</v>
      </c>
      <c r="O8">
        <f t="shared" si="7"/>
        <v>10.223051287747953</v>
      </c>
      <c r="Q8">
        <f t="shared" si="8"/>
        <v>9.6912613168021338</v>
      </c>
    </row>
    <row r="9" spans="1:17" x14ac:dyDescent="0.25">
      <c r="A9">
        <v>34</v>
      </c>
      <c r="D9">
        <f t="shared" si="9"/>
        <v>50.140000000000008</v>
      </c>
      <c r="E9">
        <f t="shared" si="10"/>
        <v>53.050000000000011</v>
      </c>
      <c r="F9">
        <v>6</v>
      </c>
      <c r="G9">
        <f t="shared" si="0"/>
        <v>0.1</v>
      </c>
      <c r="H9">
        <f t="shared" si="1"/>
        <v>51.595000000000013</v>
      </c>
      <c r="I9">
        <v>60</v>
      </c>
      <c r="J9">
        <f t="shared" si="2"/>
        <v>1</v>
      </c>
      <c r="K9">
        <f t="shared" si="3"/>
        <v>309.57000000000005</v>
      </c>
      <c r="L9">
        <f t="shared" si="4"/>
        <v>75.042371290000261</v>
      </c>
      <c r="M9">
        <f t="shared" si="5"/>
        <v>450.25422774000157</v>
      </c>
      <c r="N9">
        <f t="shared" si="6"/>
        <v>2.9242246208594014</v>
      </c>
      <c r="O9">
        <f t="shared" si="7"/>
        <v>17.545347725156407</v>
      </c>
      <c r="Q9">
        <f t="shared" si="8"/>
        <v>25.089897642834003</v>
      </c>
    </row>
    <row r="10" spans="1:17" x14ac:dyDescent="0.25">
      <c r="A10">
        <v>34.279998999999997</v>
      </c>
      <c r="B10">
        <v>6</v>
      </c>
      <c r="F10">
        <f>F2+F3+F4+F5+F6+F7+F8+F9</f>
        <v>60</v>
      </c>
      <c r="G10">
        <f>SUM(G2,G3,G4,G5,G6,G7,G8,G9)</f>
        <v>0.99999999999999989</v>
      </c>
      <c r="K10" t="s">
        <v>10</v>
      </c>
      <c r="Q10">
        <f>SUM(Q2,Q3,Q4,Q5,Q6,Q7,Q8,Q9)</f>
        <v>124.00239762094627</v>
      </c>
    </row>
    <row r="11" spans="1:17" x14ac:dyDescent="0.25">
      <c r="A11">
        <v>36.880001</v>
      </c>
      <c r="K11">
        <f>SUM(K2,K3,K4,K5,K6,K7,K8,K9)/60</f>
        <v>42.932333333333347</v>
      </c>
    </row>
    <row r="12" spans="1:17" x14ac:dyDescent="0.25">
      <c r="A12">
        <v>37.5</v>
      </c>
    </row>
    <row r="13" spans="1:17" x14ac:dyDescent="0.25">
      <c r="A13">
        <v>38.220001000000003</v>
      </c>
      <c r="F13" t="s">
        <v>11</v>
      </c>
      <c r="G13" t="s">
        <v>14</v>
      </c>
      <c r="H13">
        <f>(47.22)+((2.92)*(2/8))</f>
        <v>47.949999999999996</v>
      </c>
      <c r="J13">
        <f>60*50%</f>
        <v>30</v>
      </c>
      <c r="K13" t="s">
        <v>16</v>
      </c>
      <c r="L13">
        <f>41.38+(2.92*(30-22)/10)</f>
        <v>43.716000000000001</v>
      </c>
    </row>
    <row r="14" spans="1:17" x14ac:dyDescent="0.25">
      <c r="A14">
        <v>38.400002000000001</v>
      </c>
      <c r="B14">
        <v>4</v>
      </c>
      <c r="F14" t="s">
        <v>0</v>
      </c>
      <c r="J14" t="s">
        <v>15</v>
      </c>
      <c r="K14" t="s">
        <v>20</v>
      </c>
      <c r="N14" t="s">
        <v>32</v>
      </c>
      <c r="O14">
        <f>SUM(M2,M3,M4,M5,M6,M7,M8,M9)/59</f>
        <v>36.697240227118691</v>
      </c>
    </row>
    <row r="15" spans="1:17" x14ac:dyDescent="0.25">
      <c r="A15">
        <v>39</v>
      </c>
      <c r="F15" t="s">
        <v>12</v>
      </c>
      <c r="J15" t="s">
        <v>0</v>
      </c>
      <c r="K15" t="s">
        <v>21</v>
      </c>
      <c r="N15" t="s">
        <v>33</v>
      </c>
      <c r="O15">
        <f>SQRT(O14)</f>
        <v>6.0578247108280285</v>
      </c>
    </row>
    <row r="16" spans="1:17" x14ac:dyDescent="0.25">
      <c r="A16">
        <v>39</v>
      </c>
      <c r="F16" t="s">
        <v>13</v>
      </c>
      <c r="N16" t="s">
        <v>34</v>
      </c>
      <c r="O16">
        <f>O15/SQRT(60)</f>
        <v>0.78206180730935715</v>
      </c>
    </row>
    <row r="17" spans="1:17" x14ac:dyDescent="0.25">
      <c r="A17">
        <v>39.68</v>
      </c>
      <c r="J17" t="s">
        <v>17</v>
      </c>
      <c r="K17">
        <f>60*25%</f>
        <v>15</v>
      </c>
      <c r="L17">
        <f>38.46+(2.92*(15-14)/8)</f>
        <v>38.825000000000003</v>
      </c>
    </row>
    <row r="18" spans="1:17" x14ac:dyDescent="0.25">
      <c r="A18">
        <v>40.400002000000001</v>
      </c>
      <c r="J18" t="s">
        <v>18</v>
      </c>
      <c r="K18" t="s">
        <v>22</v>
      </c>
      <c r="N18" t="s">
        <v>37</v>
      </c>
      <c r="O18">
        <f>SUM(O2,O3,O4,O5,O6,O7,O8,O9)/60</f>
        <v>-0.40203828638214978</v>
      </c>
    </row>
    <row r="19" spans="1:17" x14ac:dyDescent="0.25">
      <c r="A19">
        <v>40.599997999999999</v>
      </c>
      <c r="J19" t="s">
        <v>0</v>
      </c>
      <c r="K19" t="s">
        <v>23</v>
      </c>
      <c r="N19" t="s">
        <v>39</v>
      </c>
      <c r="O19">
        <f>P20-Q19</f>
        <v>-0.8320169015110519</v>
      </c>
      <c r="P19">
        <f>(60*61)/(59*58*57)</f>
        <v>1.8764034575040757E-2</v>
      </c>
      <c r="Q19">
        <f>(3*(59)^2)/(58*57)</f>
        <v>3.1588021778584392</v>
      </c>
    </row>
    <row r="20" spans="1:17" x14ac:dyDescent="0.25">
      <c r="A20">
        <v>40.700001</v>
      </c>
      <c r="P20">
        <f>Q10*P19</f>
        <v>2.3267852763473873</v>
      </c>
    </row>
    <row r="21" spans="1:17" x14ac:dyDescent="0.25">
      <c r="A21">
        <v>40.900002000000001</v>
      </c>
      <c r="J21" t="s">
        <v>19</v>
      </c>
      <c r="K21">
        <f>60*75%</f>
        <v>45</v>
      </c>
      <c r="L21">
        <f>47.22+(2.92*(45-42)/12)</f>
        <v>47.949999999999996</v>
      </c>
    </row>
    <row r="22" spans="1:17" x14ac:dyDescent="0.25">
      <c r="A22">
        <v>41.200001</v>
      </c>
      <c r="B22">
        <v>8</v>
      </c>
      <c r="J22" t="s">
        <v>11</v>
      </c>
      <c r="K22" t="s">
        <v>24</v>
      </c>
      <c r="N22" t="s">
        <v>40</v>
      </c>
      <c r="O22">
        <f>(47.95+38.825-2*43.716)/(47.95-38.825)</f>
        <v>-7.199999999999962E-2</v>
      </c>
    </row>
    <row r="23" spans="1:17" x14ac:dyDescent="0.25">
      <c r="A23">
        <v>41.400002000000001</v>
      </c>
      <c r="J23" t="s">
        <v>0</v>
      </c>
      <c r="K23" t="s">
        <v>25</v>
      </c>
      <c r="N23" t="s">
        <v>41</v>
      </c>
      <c r="O23">
        <f>3*(42.9323-43.716)/(6.05782)</f>
        <v>-0.38810991412752599</v>
      </c>
    </row>
    <row r="24" spans="1:17" x14ac:dyDescent="0.25">
      <c r="A24">
        <v>41.5</v>
      </c>
    </row>
    <row r="25" spans="1:17" x14ac:dyDescent="0.25">
      <c r="A25">
        <v>41.740001999999997</v>
      </c>
      <c r="J25" t="s">
        <v>26</v>
      </c>
      <c r="K25">
        <f>60*10%</f>
        <v>6</v>
      </c>
      <c r="L25">
        <f>32.62+(2.92*(6-4)/6)</f>
        <v>33.593333333333334</v>
      </c>
    </row>
    <row r="26" spans="1:17" x14ac:dyDescent="0.25">
      <c r="A26">
        <v>41.779998999999997</v>
      </c>
      <c r="J26" t="s">
        <v>27</v>
      </c>
      <c r="K26" t="s">
        <v>28</v>
      </c>
    </row>
    <row r="27" spans="1:17" x14ac:dyDescent="0.25">
      <c r="A27">
        <v>42.48</v>
      </c>
      <c r="J27" t="s">
        <v>0</v>
      </c>
      <c r="K27" t="s">
        <v>29</v>
      </c>
    </row>
    <row r="28" spans="1:17" x14ac:dyDescent="0.25">
      <c r="A28">
        <v>42.5</v>
      </c>
    </row>
    <row r="29" spans="1:17" x14ac:dyDescent="0.25">
      <c r="A29">
        <v>42.599997999999999</v>
      </c>
    </row>
    <row r="30" spans="1:17" x14ac:dyDescent="0.25">
      <c r="A30">
        <v>42.799999</v>
      </c>
    </row>
    <row r="31" spans="1:17" x14ac:dyDescent="0.25">
      <c r="A31">
        <v>43.02</v>
      </c>
    </row>
    <row r="32" spans="1:17" x14ac:dyDescent="0.25">
      <c r="A32">
        <v>44.099997999999999</v>
      </c>
      <c r="B32">
        <v>10</v>
      </c>
    </row>
    <row r="33" spans="1:2" x14ac:dyDescent="0.25">
      <c r="A33">
        <v>44.360000999999997</v>
      </c>
    </row>
    <row r="34" spans="1:2" x14ac:dyDescent="0.25">
      <c r="A34">
        <v>45.099997999999999</v>
      </c>
    </row>
    <row r="35" spans="1:2" x14ac:dyDescent="0.25">
      <c r="A35">
        <v>45.619999</v>
      </c>
    </row>
    <row r="36" spans="1:2" x14ac:dyDescent="0.25">
      <c r="A36">
        <v>45.66</v>
      </c>
    </row>
    <row r="37" spans="1:2" x14ac:dyDescent="0.25">
      <c r="A37">
        <v>46</v>
      </c>
    </row>
    <row r="38" spans="1:2" x14ac:dyDescent="0.25">
      <c r="A38">
        <v>46</v>
      </c>
    </row>
    <row r="39" spans="1:2" x14ac:dyDescent="0.25">
      <c r="A39">
        <v>46.779998999999997</v>
      </c>
    </row>
    <row r="40" spans="1:2" x14ac:dyDescent="0.25">
      <c r="A40">
        <v>46.939999</v>
      </c>
    </row>
    <row r="41" spans="1:2" x14ac:dyDescent="0.25">
      <c r="A41">
        <v>46.98</v>
      </c>
    </row>
    <row r="42" spans="1:2" x14ac:dyDescent="0.25">
      <c r="A42">
        <v>47</v>
      </c>
      <c r="B42">
        <v>10</v>
      </c>
    </row>
    <row r="43" spans="1:2" x14ac:dyDescent="0.25">
      <c r="A43">
        <v>47.380001</v>
      </c>
    </row>
    <row r="44" spans="1:2" x14ac:dyDescent="0.25">
      <c r="A44">
        <v>47.639999000000003</v>
      </c>
    </row>
    <row r="45" spans="1:2" x14ac:dyDescent="0.25">
      <c r="A45">
        <v>48</v>
      </c>
    </row>
    <row r="46" spans="1:2" x14ac:dyDescent="0.25">
      <c r="A46">
        <v>48.139999000000003</v>
      </c>
    </row>
    <row r="47" spans="1:2" x14ac:dyDescent="0.25">
      <c r="A47">
        <v>48.18</v>
      </c>
    </row>
    <row r="48" spans="1:2" x14ac:dyDescent="0.25">
      <c r="A48">
        <v>48.5</v>
      </c>
    </row>
    <row r="49" spans="1:2" x14ac:dyDescent="0.25">
      <c r="A49">
        <v>49.139999000000003</v>
      </c>
    </row>
    <row r="50" spans="1:2" x14ac:dyDescent="0.25">
      <c r="A50">
        <v>49.52</v>
      </c>
    </row>
    <row r="51" spans="1:2" x14ac:dyDescent="0.25">
      <c r="A51">
        <v>49.720001000000003</v>
      </c>
    </row>
    <row r="52" spans="1:2" x14ac:dyDescent="0.25">
      <c r="A52">
        <v>49.919998</v>
      </c>
    </row>
    <row r="53" spans="1:2" x14ac:dyDescent="0.25">
      <c r="A53">
        <v>50.049999</v>
      </c>
    </row>
    <row r="54" spans="1:2" x14ac:dyDescent="0.25">
      <c r="A54">
        <v>50.049999</v>
      </c>
      <c r="B54">
        <v>12</v>
      </c>
    </row>
    <row r="55" spans="1:2" x14ac:dyDescent="0.25">
      <c r="A55">
        <v>50.200001</v>
      </c>
    </row>
    <row r="56" spans="1:2" x14ac:dyDescent="0.25">
      <c r="A56">
        <v>50.349997999999999</v>
      </c>
    </row>
    <row r="57" spans="1:2" x14ac:dyDescent="0.25">
      <c r="A57">
        <v>50.700001</v>
      </c>
    </row>
    <row r="58" spans="1:2" x14ac:dyDescent="0.25">
      <c r="A58">
        <v>50.799999</v>
      </c>
    </row>
    <row r="59" spans="1:2" x14ac:dyDescent="0.25">
      <c r="A59">
        <v>51</v>
      </c>
    </row>
    <row r="60" spans="1:2" x14ac:dyDescent="0.25">
      <c r="A60">
        <v>53.049999</v>
      </c>
      <c r="B60">
        <v>6</v>
      </c>
    </row>
  </sheetData>
  <sortState xmlns:xlrd2="http://schemas.microsoft.com/office/spreadsheetml/2017/richdata2" ref="A1:A60">
    <sortCondition ref="A1:A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Giray</dc:creator>
  <cp:lastModifiedBy>Giray</cp:lastModifiedBy>
  <dcterms:created xsi:type="dcterms:W3CDTF">2022-12-17T17:32:53Z</dcterms:created>
  <dcterms:modified xsi:type="dcterms:W3CDTF">2022-12-17T19:32:31Z</dcterms:modified>
</cp:coreProperties>
</file>