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"/>
    </mc:Choice>
  </mc:AlternateContent>
  <xr:revisionPtr revIDLastSave="0" documentId="13_ncr:1_{C31FF2B5-561D-4519-AD6B-A26A82CAB4B6}" xr6:coauthVersionLast="47" xr6:coauthVersionMax="47" xr10:uidLastSave="{00000000-0000-0000-0000-000000000000}"/>
  <bookViews>
    <workbookView xWindow="-120" yWindow="-120" windowWidth="20730" windowHeight="11040" firstSheet="1" activeTab="7" xr2:uid="{00000000-000D-0000-FFFF-FFFF00000000}"/>
  </bookViews>
  <sheets>
    <sheet name="Multi-mercado" sheetId="98" r:id="rId1"/>
    <sheet name="Main" sheetId="101" r:id="rId2"/>
    <sheet name="Opciones" sheetId="121" r:id="rId3"/>
    <sheet name="Caucho" sheetId="100" r:id="rId4"/>
    <sheet name="Soberanos HD" sheetId="123" r:id="rId5"/>
    <sheet name="ONS NY" sheetId="1" r:id="rId6"/>
    <sheet name="ONs Argentina" sheetId="2" r:id="rId7"/>
    <sheet name="LECAPs" sheetId="134" r:id="rId8"/>
    <sheet name="T13F6" sheetId="136" r:id="rId9"/>
    <sheet name="GD41D" sheetId="133" r:id="rId10"/>
    <sheet name="AL41D" sheetId="128" r:id="rId11"/>
    <sheet name="GD38D" sheetId="132" r:id="rId12"/>
    <sheet name="AE38D" sheetId="127" r:id="rId13"/>
    <sheet name="GD35D" sheetId="131" r:id="rId14"/>
    <sheet name="AL35D" sheetId="126" r:id="rId15"/>
    <sheet name="GD30D" sheetId="130" r:id="rId16"/>
    <sheet name="AL30D" sheetId="125" r:id="rId17"/>
    <sheet name="GD29D" sheetId="129" r:id="rId18"/>
    <sheet name="AL29D" sheetId="124" r:id="rId19"/>
    <sheet name="MCC2D" sheetId="120" r:id="rId20"/>
    <sheet name="PFC2D" sheetId="119" r:id="rId21"/>
    <sheet name="YM38D" sheetId="118" r:id="rId22"/>
    <sheet name="PN38D" sheetId="117" r:id="rId23"/>
    <sheet name="SBC1D" sheetId="116" r:id="rId24"/>
    <sheet name="TTCBD" sheetId="115" r:id="rId25"/>
    <sheet name="TLCOD" sheetId="114" r:id="rId26"/>
    <sheet name="PLC3D" sheetId="113" r:id="rId27"/>
    <sheet name="OLC5D" sheetId="112" r:id="rId28"/>
    <sheet name="CICAD" sheetId="111" r:id="rId29"/>
    <sheet name="YM40D" sheetId="110" r:id="rId30"/>
    <sheet name="LMS7D" sheetId="109" r:id="rId31"/>
    <sheet name="VSCPD" sheetId="108" r:id="rId32"/>
    <sheet name="OLC6D" sheetId="106" r:id="rId33"/>
    <sheet name="NPCCD" sheetId="105" r:id="rId34"/>
    <sheet name="PN41D" sheetId="104" r:id="rId35"/>
    <sheet name="PN35D" sheetId="103" r:id="rId36"/>
    <sheet name="IRCOD" sheetId="102" r:id="rId37"/>
    <sheet name="TTC9D" sheetId="97" r:id="rId38"/>
    <sheet name="OT42D" sheetId="96" r:id="rId39"/>
    <sheet name="PLC2D" sheetId="95" r:id="rId40"/>
    <sheet name="PQCSD" sheetId="94" r:id="rId41"/>
    <sheet name="VSCRD" sheetId="93" r:id="rId42"/>
    <sheet name="PN36D" sheetId="92" r:id="rId43"/>
    <sheet name="HJCID" sheetId="89" r:id="rId44"/>
    <sheet name="PNDCD" sheetId="43" r:id="rId45"/>
    <sheet name="TLCTD" sheetId="91" r:id="rId46"/>
    <sheet name="CIC9D" sheetId="88" r:id="rId47"/>
    <sheet name="RCCRD" sheetId="87" r:id="rId48"/>
    <sheet name="YM37D" sheetId="86" r:id="rId49"/>
    <sheet name="OTS2D" sheetId="85" r:id="rId50"/>
    <sheet name="PN42D" sheetId="84" r:id="rId51"/>
    <sheet name="VSCWD" sheetId="83" r:id="rId52"/>
    <sheet name="LMS8D" sheetId="82" r:id="rId53"/>
    <sheet name="IRCJDD" sheetId="81" r:id="rId54"/>
    <sheet name="ZZC1D" sheetId="80" r:id="rId55"/>
    <sheet name="YM41D" sheetId="79" r:id="rId56"/>
    <sheet name="DNC3D" sheetId="78" r:id="rId57"/>
    <sheet name="RC2CD" sheetId="77" r:id="rId58"/>
    <sheet name="YMCVD" sheetId="75" r:id="rId59"/>
    <sheet name="GN49D" sheetId="73" r:id="rId60"/>
    <sheet name="PLC5D" sheetId="72" r:id="rId61"/>
    <sheet name="TTCDD" sheetId="71" r:id="rId62"/>
    <sheet name="MGCRD" sheetId="70" r:id="rId63"/>
    <sheet name="TSC4D" sheetId="69" r:id="rId64"/>
    <sheet name="VSCVD" sheetId="5" r:id="rId65"/>
    <sheet name="YM39D" sheetId="3" r:id="rId66"/>
    <sheet name="PCL4D" sheetId="4" r:id="rId67"/>
    <sheet name="BACGD" sheetId="6" r:id="rId68"/>
    <sheet name="TLCPD" sheetId="7" r:id="rId69"/>
    <sheet name="YCAMO" sheetId="8" r:id="rId70"/>
    <sheet name="IRCPD" sheetId="9" r:id="rId71"/>
    <sheet name="DNC5D" sheetId="10" r:id="rId72"/>
    <sheet name="NBS1D" sheetId="11" r:id="rId73"/>
    <sheet name="TTC7D" sheetId="12" r:id="rId74"/>
    <sheet name="CP34D" sheetId="13" r:id="rId75"/>
    <sheet name="GN40D" sheetId="14" r:id="rId76"/>
    <sheet name="CS38D" sheetId="15" r:id="rId77"/>
    <sheet name="IRCHO" sheetId="16" r:id="rId78"/>
    <sheet name="MGCJD" sheetId="17" r:id="rId79"/>
    <sheet name="NPCAD" sheetId="18" r:id="rId80"/>
    <sheet name="LOC3D" sheetId="19" r:id="rId81"/>
    <sheet name="LOC2D" sheetId="20" r:id="rId82"/>
    <sheet name="RCCMD" sheetId="21" r:id="rId83"/>
    <sheet name="MGCHD" sheetId="22" r:id="rId84"/>
    <sheet name="YMCQD" sheetId="23" r:id="rId85"/>
    <sheet name="TN63D" sheetId="24" r:id="rId86"/>
    <sheet name="CWC6D" sheetId="25" r:id="rId87"/>
    <sheet name="MTCGD" sheetId="26" r:id="rId88"/>
    <sheet name="YMCID" sheetId="27" r:id="rId89"/>
    <sheet name="PNXCD" sheetId="28" r:id="rId90"/>
    <sheet name="YFCJD" sheetId="29" r:id="rId91"/>
    <sheet name="YM34D" sheetId="30" r:id="rId92"/>
    <sheet name="MGCOD" sheetId="31" r:id="rId93"/>
    <sheet name="MRCAD" sheetId="32" r:id="rId94"/>
    <sheet name="TLC50" sheetId="33" r:id="rId95"/>
    <sheet name="DNC7D" sheetId="34" r:id="rId96"/>
    <sheet name="TSC3D" sheetId="35" r:id="rId97"/>
    <sheet name="VSCTD" sheetId="36" r:id="rId98"/>
    <sheet name="BYCHD" sheetId="37" r:id="rId99"/>
    <sheet name="YCAMD" sheetId="38" r:id="rId100"/>
    <sheet name="YMCJO" sheetId="39" r:id="rId101"/>
    <sheet name="YMCHO" sheetId="40" r:id="rId102"/>
    <sheet name="TTCAD" sheetId="41" r:id="rId103"/>
    <sheet name="YMCXO" sheetId="42" r:id="rId104"/>
    <sheet name="PQCSO" sheetId="44" r:id="rId105"/>
    <sheet name="YMCIO" sheetId="45" r:id="rId106"/>
    <sheet name="TLCMO" sheetId="46" r:id="rId107"/>
    <sheet name="IRCJD" sheetId="47" r:id="rId108"/>
    <sheet name="IRCFO" sheetId="48" r:id="rId109"/>
    <sheet name="CS44D" sheetId="49" r:id="rId110"/>
    <sheet name="MGCMD" sheetId="50" r:id="rId111"/>
    <sheet name="MGC9D" sheetId="51" r:id="rId112"/>
    <sheet name="RCCJD" sheetId="52" r:id="rId113"/>
    <sheet name="ARC1D" sheetId="53" r:id="rId114"/>
    <sheet name="CAC5D" sheetId="54" r:id="rId115"/>
    <sheet name="VSCRD " sheetId="55" r:id="rId116"/>
    <sheet name="RUCDO" sheetId="56" r:id="rId117"/>
    <sheet name="GNCXD" sheetId="57" r:id="rId118"/>
    <sheet name="EA3D" sheetId="58" r:id="rId119"/>
    <sheet name="YMCVO" sheetId="59" r:id="rId120"/>
    <sheet name="bpy26" sheetId="60" r:id="rId121"/>
    <sheet name="CP36D" sheetId="61" r:id="rId122"/>
    <sheet name="TLC1O" sheetId="62" r:id="rId123"/>
    <sheet name="gemsa" sheetId="63" r:id="rId124"/>
    <sheet name="NDT25" sheetId="64" r:id="rId125"/>
    <sheet name="NPCBO" sheetId="65" r:id="rId126"/>
    <sheet name="TSC3O" sheetId="66" r:id="rId127"/>
    <sheet name="bpod7" sheetId="67" r:id="rId128"/>
    <sheet name="GLOBALES" sheetId="68" r:id="rId129"/>
  </sheets>
  <externalReferences>
    <externalReference r:id="rId130"/>
    <externalReference r:id="rId131"/>
  </externalReferences>
  <definedNames>
    <definedName name="_xlnm._FilterDatabase" localSheetId="120" hidden="1">'bpy26'!$C$16:$F$26</definedName>
    <definedName name="_xlnm._FilterDatabase" localSheetId="3" hidden="1">Caucho!$A$1:$N$1</definedName>
    <definedName name="_xlnm._FilterDatabase" localSheetId="7" hidden="1">LECAPs!$B$4:$N$20</definedName>
    <definedName name="_xlnm._FilterDatabase" localSheetId="1" hidden="1">Main!$Q$4:$T$4</definedName>
    <definedName name="_xlnm._FilterDatabase" localSheetId="5" hidden="1">'ONS NY'!$B$4:$R$40</definedName>
    <definedName name="_xlnm._FilterDatabase" localSheetId="2" hidden="1">Opciones!$A$1:$S$4949</definedName>
    <definedName name="_xlnm._FilterDatabase" localSheetId="4" hidden="1">'Soberanos HD'!$B$4:$Q$14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6" i="98" l="1"/>
  <c r="L29" i="68"/>
  <c r="I29" i="68"/>
  <c r="L64" i="68" s="1"/>
  <c r="E24" i="68"/>
  <c r="B24" i="68"/>
  <c r="E4" i="68"/>
  <c r="B4" i="68"/>
  <c r="E17" i="68" s="1"/>
  <c r="L3" i="68"/>
  <c r="I3" i="68"/>
  <c r="L26" i="68" s="1"/>
  <c r="B3" i="67"/>
  <c r="E11" i="67" s="1"/>
  <c r="E2" i="66"/>
  <c r="B2" i="66"/>
  <c r="E17" i="66" s="1"/>
  <c r="E4" i="65"/>
  <c r="B4" i="65"/>
  <c r="E2" i="64"/>
  <c r="B2" i="64"/>
  <c r="H37" i="63"/>
  <c r="E36" i="63" s="1"/>
  <c r="B36" i="63"/>
  <c r="J28" i="63"/>
  <c r="E27" i="63" s="1"/>
  <c r="H28" i="63"/>
  <c r="B27" i="63"/>
  <c r="E31" i="63" s="1"/>
  <c r="J19" i="63"/>
  <c r="E19" i="63" s="1"/>
  <c r="H19" i="63"/>
  <c r="B19" i="63"/>
  <c r="J10" i="63"/>
  <c r="H10" i="63"/>
  <c r="E8" i="63"/>
  <c r="B8" i="63"/>
  <c r="J3" i="63"/>
  <c r="E2" i="63" s="1"/>
  <c r="B2" i="63"/>
  <c r="F3" i="62"/>
  <c r="C3" i="62"/>
  <c r="F7" i="62" s="1"/>
  <c r="E5" i="61"/>
  <c r="B5" i="61"/>
  <c r="N15" i="60"/>
  <c r="I3" i="60"/>
  <c r="L10" i="60" s="1"/>
  <c r="C3" i="60"/>
  <c r="F10" i="60" s="1"/>
  <c r="E3" i="58"/>
  <c r="B3" i="58"/>
  <c r="E2" i="55"/>
  <c r="E2" i="49"/>
  <c r="E2" i="47"/>
  <c r="E2" i="45"/>
  <c r="E2" i="44"/>
  <c r="E2" i="33"/>
  <c r="E2" i="32"/>
  <c r="C12" i="27"/>
  <c r="E2" i="25"/>
  <c r="E2" i="24"/>
  <c r="E2" i="22"/>
  <c r="E2" i="21"/>
  <c r="E2" i="20"/>
  <c r="E2" i="17"/>
  <c r="E2" i="16"/>
  <c r="E2" i="14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F5" i="123"/>
  <c r="M6" i="101" s="1"/>
  <c r="AF5" i="2"/>
  <c r="AE5" i="2"/>
  <c r="AC5" i="2"/>
  <c r="AA5" i="2"/>
  <c r="Z5" i="2"/>
  <c r="Y5" i="2"/>
  <c r="X5" i="2" s="1"/>
  <c r="W5" i="2"/>
  <c r="AG5" i="2" s="1"/>
  <c r="K16" i="98"/>
  <c r="K17" i="98" s="1"/>
  <c r="J17" i="98"/>
  <c r="B15" i="98"/>
  <c r="G10" i="101"/>
  <c r="F10" i="101"/>
  <c r="E10" i="101"/>
  <c r="D10" i="101"/>
  <c r="G9" i="101"/>
  <c r="F9" i="101"/>
  <c r="E9" i="101"/>
  <c r="D9" i="101"/>
  <c r="G8" i="101"/>
  <c r="F8" i="101"/>
  <c r="E8" i="101"/>
  <c r="C21" i="101" s="1"/>
  <c r="D8" i="101"/>
  <c r="G7" i="101"/>
  <c r="F7" i="101"/>
  <c r="E7" i="101"/>
  <c r="D7" i="101"/>
  <c r="G6" i="101"/>
  <c r="F6" i="101"/>
  <c r="E6" i="101"/>
  <c r="D6" i="101"/>
  <c r="G5" i="101"/>
  <c r="F5" i="101"/>
  <c r="E5" i="101"/>
  <c r="D5" i="101"/>
  <c r="B1" i="101"/>
  <c r="G2" i="134" s="1"/>
  <c r="G18" i="134" a="1"/>
  <c r="I18" i="134" a="1"/>
  <c r="L17" i="134" a="1"/>
  <c r="E14" i="134" a="1"/>
  <c r="L20" i="134" a="1"/>
  <c r="J5" i="134" a="1"/>
  <c r="G13" i="134" a="1"/>
  <c r="E13" i="134" a="1"/>
  <c r="I11" i="134" a="1"/>
  <c r="K10" i="134" a="1"/>
  <c r="N5" i="101" a="1"/>
  <c r="L9" i="101" a="1"/>
  <c r="I48" i="2" a="1"/>
  <c r="J39" i="1" a="1"/>
  <c r="I16" i="1" a="1"/>
  <c r="E227" i="101" a="1"/>
  <c r="C337" i="101" a="1"/>
  <c r="C195" i="101" a="1"/>
  <c r="C294" i="101" a="1"/>
  <c r="C288" i="101" a="1"/>
  <c r="C310" i="101" a="1"/>
  <c r="D329" i="101" a="1"/>
  <c r="K5" i="123" a="1"/>
  <c r="I10" i="2" a="1"/>
  <c r="J24" i="1" a="1"/>
  <c r="A7" i="98" a="1"/>
  <c r="E199" i="101" a="1"/>
  <c r="E181" i="101" a="1"/>
  <c r="E108" i="101" a="1"/>
  <c r="E100" i="101" a="1"/>
  <c r="E178" i="101" a="1"/>
  <c r="C249" i="101" a="1"/>
  <c r="G14" i="123" a="1"/>
  <c r="I25" i="2" a="1"/>
  <c r="M30" i="1" a="1"/>
  <c r="I11" i="1" a="1"/>
  <c r="D219" i="101" a="1"/>
  <c r="D243" i="101" a="1"/>
  <c r="D154" i="101" a="1"/>
  <c r="D77" i="101" a="1"/>
  <c r="D413" i="101" a="1"/>
  <c r="D190" i="101" a="1"/>
  <c r="E133" i="101" a="1"/>
  <c r="I47" i="2" a="1"/>
  <c r="N38" i="1" a="1"/>
  <c r="F19" i="1" a="1"/>
  <c r="E237" i="101" a="1"/>
  <c r="C286" i="101" a="1"/>
  <c r="C397" i="101" a="1"/>
  <c r="C312" i="101" a="1"/>
  <c r="C151" i="101" a="1"/>
  <c r="C365" i="101" a="1"/>
  <c r="D174" i="101" a="1"/>
  <c r="K8" i="123" a="1"/>
  <c r="F13" i="2" a="1"/>
  <c r="I22" i="1" a="1"/>
  <c r="D241" i="101" a="1"/>
  <c r="E387" i="101" a="1"/>
  <c r="E325" i="101" a="1"/>
  <c r="E69" i="101" a="1"/>
  <c r="E342" i="101" a="1"/>
  <c r="E424" i="101" a="1"/>
  <c r="C44" i="101" a="1"/>
  <c r="E12" i="123" a="1"/>
  <c r="I24" i="2" a="1"/>
  <c r="L28" i="1" a="1"/>
  <c r="F9" i="1" a="1"/>
  <c r="D210" i="101" a="1"/>
  <c r="D162" i="101" a="1"/>
  <c r="D291" i="101" a="1"/>
  <c r="D417" i="101" a="1"/>
  <c r="D338" i="101" a="1"/>
  <c r="D385" i="101" a="1"/>
  <c r="E29" i="101" a="1"/>
  <c r="F35" i="2" a="1"/>
  <c r="L33" i="1" a="1"/>
  <c r="M13" i="1" a="1"/>
  <c r="E225" i="101" a="1"/>
  <c r="C119" i="101" a="1"/>
  <c r="C292" i="101" a="1"/>
  <c r="C122" i="101" a="1"/>
  <c r="C344" i="101" a="1"/>
  <c r="C274" i="101" a="1"/>
  <c r="D118" i="101" a="1"/>
  <c r="F50" i="2" a="1"/>
  <c r="J38" i="1" a="1"/>
  <c r="K18" i="1" a="1"/>
  <c r="D233" i="101" a="1"/>
  <c r="E290" i="101" a="1"/>
  <c r="E48" i="101" a="1"/>
  <c r="E148" i="101" a="1"/>
  <c r="I30" i="2" a="1"/>
  <c r="N29" i="1" a="1"/>
  <c r="J10" i="1" a="1"/>
  <c r="D217" i="101" a="1"/>
  <c r="D255" i="101" a="1"/>
  <c r="D324" i="101" a="1"/>
  <c r="D313" i="101" a="1"/>
  <c r="D153" i="101" a="1"/>
  <c r="D132" i="101" a="1"/>
  <c r="E150" i="101" a="1"/>
  <c r="I45" i="2" a="1"/>
  <c r="N34" i="1" a="1"/>
  <c r="M11" i="1" a="1"/>
  <c r="C221" i="101" a="1"/>
  <c r="C364" i="101" a="1"/>
  <c r="C321" i="101" a="1"/>
  <c r="C389" i="101" a="1"/>
  <c r="C57" i="101" a="1"/>
  <c r="C39" i="101" a="1"/>
  <c r="D149" i="101" a="1"/>
  <c r="F49" i="2" a="1"/>
  <c r="J5" i="2" a="1"/>
  <c r="J21" i="1" a="1"/>
  <c r="D239" i="101" a="1"/>
  <c r="E194" i="101" a="1"/>
  <c r="E84" i="101" a="1"/>
  <c r="E28" i="101" a="1"/>
  <c r="E157" i="101" a="1"/>
  <c r="E244" i="101" a="1"/>
  <c r="C343" i="101" a="1"/>
  <c r="I5" i="2" a="1"/>
  <c r="C331" i="101" a="1"/>
  <c r="C427" i="101" a="1"/>
  <c r="R21" i="101" a="1"/>
  <c r="L19" i="1" a="1"/>
  <c r="G17" i="134" a="1"/>
  <c r="E16" i="134" a="1"/>
  <c r="I19" i="134" a="1"/>
  <c r="I14" i="134" a="1"/>
  <c r="K12" i="134" a="1"/>
  <c r="J20" i="134" a="1"/>
  <c r="L11" i="134" a="1"/>
  <c r="H12" i="134" a="1"/>
  <c r="H9" i="134" a="1"/>
  <c r="J8" i="134" a="1"/>
  <c r="N13" i="101" a="1"/>
  <c r="L11" i="101" a="1"/>
  <c r="I44" i="2" a="1"/>
  <c r="F36" i="1" a="1"/>
  <c r="L14" i="1" a="1"/>
  <c r="E223" i="101" a="1"/>
  <c r="C259" i="101" a="1"/>
  <c r="C266" i="101" a="1"/>
  <c r="C72" i="101" a="1"/>
  <c r="C78" i="101" a="1"/>
  <c r="C395" i="101" a="1"/>
  <c r="D422" i="101" a="1"/>
  <c r="F52" i="2" a="1"/>
  <c r="I6" i="2" a="1"/>
  <c r="L22" i="1" a="1"/>
  <c r="D242" i="101" a="1"/>
  <c r="E117" i="101" a="1"/>
  <c r="E79" i="101" a="1"/>
  <c r="E71" i="101" a="1"/>
  <c r="E169" i="101" a="1"/>
  <c r="E414" i="101" a="1"/>
  <c r="C248" i="101" a="1"/>
  <c r="I12" i="123" a="1"/>
  <c r="J21" i="2" a="1"/>
  <c r="F29" i="1" a="1"/>
  <c r="K9" i="1" a="1"/>
  <c r="D215" i="101" a="1"/>
  <c r="D262" i="101" a="1"/>
  <c r="D164" i="101" a="1"/>
  <c r="D142" i="101" a="1"/>
  <c r="D51" i="101" a="1"/>
  <c r="D301" i="101" a="1"/>
  <c r="E129" i="101" a="1"/>
  <c r="I43" i="2" a="1"/>
  <c r="J37" i="1" a="1"/>
  <c r="K17" i="1" a="1"/>
  <c r="E234" i="101" a="1"/>
  <c r="C328" i="101" a="1"/>
  <c r="C341" i="101" a="1"/>
  <c r="C270" i="101" a="1"/>
  <c r="C134" i="101" a="1"/>
  <c r="C332" i="101" a="1"/>
  <c r="D408" i="101" a="1"/>
  <c r="E7" i="123" a="1"/>
  <c r="I9" i="2" a="1"/>
  <c r="N18" i="1" a="1"/>
  <c r="D237" i="101" a="1"/>
  <c r="E256" i="101" a="1"/>
  <c r="E276" i="101" a="1"/>
  <c r="E105" i="101" a="1"/>
  <c r="E86" i="101" a="1"/>
  <c r="E275" i="101" a="1"/>
  <c r="C362" i="101" a="1"/>
  <c r="H10" i="123" a="1"/>
  <c r="J20" i="2" a="1"/>
  <c r="F27" i="1" a="1"/>
  <c r="J7" i="1" a="1"/>
  <c r="D206" i="101" a="1"/>
  <c r="D289" i="101" a="1"/>
  <c r="D300" i="101" a="1"/>
  <c r="D418" i="101" a="1"/>
  <c r="D350" i="101" a="1"/>
  <c r="D412" i="101" a="1"/>
  <c r="E50" i="101" a="1"/>
  <c r="F31" i="2" a="1"/>
  <c r="N31" i="1" a="1"/>
  <c r="F12" i="1" a="1"/>
  <c r="C222" i="101" a="1"/>
  <c r="C368" i="101" a="1"/>
  <c r="C264" i="101" a="1"/>
  <c r="C191" i="101" a="1"/>
  <c r="C131" i="101" a="1"/>
  <c r="C166" i="101" a="1"/>
  <c r="D265" i="101" a="1"/>
  <c r="F46" i="2" a="1"/>
  <c r="M36" i="1" a="1"/>
  <c r="N16" i="1" a="1"/>
  <c r="D229" i="101" a="1"/>
  <c r="E175" i="101" a="1"/>
  <c r="E307" i="101" a="1"/>
  <c r="H13" i="123" a="1"/>
  <c r="F27" i="2" a="1"/>
  <c r="I28" i="1" a="1"/>
  <c r="L8" i="1" a="1"/>
  <c r="D213" i="101" a="1"/>
  <c r="D32" i="101" a="1"/>
  <c r="D267" i="101" a="1"/>
  <c r="D52" i="101" a="1"/>
  <c r="D110" i="101" a="1"/>
  <c r="D273" i="101" a="1"/>
  <c r="E283" i="101" a="1"/>
  <c r="J41" i="2" a="1"/>
  <c r="I33" i="1" a="1"/>
  <c r="I10" i="1" a="1"/>
  <c r="C217" i="101" a="1"/>
  <c r="C255" i="101" a="1"/>
  <c r="C324" i="101" a="1"/>
  <c r="C313" i="101" a="1"/>
  <c r="C153" i="101" a="1"/>
  <c r="C132" i="101" a="1"/>
  <c r="D150" i="101" a="1"/>
  <c r="F45" i="2" a="1"/>
  <c r="L39" i="1" a="1"/>
  <c r="M19" i="1" a="1"/>
  <c r="D235" i="101" a="1"/>
  <c r="E377" i="101" a="1"/>
  <c r="E54" i="101" a="1"/>
  <c r="E254" i="101" a="1"/>
  <c r="E383" i="101" a="1"/>
  <c r="E315" i="101" a="1"/>
  <c r="C113" i="101" a="1"/>
  <c r="I21" i="1" a="1"/>
  <c r="C247" i="101" a="1"/>
  <c r="C303" i="101" a="1"/>
  <c r="R16" i="101" a="1"/>
  <c r="D200" i="101" a="1"/>
  <c r="I17" i="134" a="1"/>
  <c r="H16" i="134" a="1"/>
  <c r="K18" i="134" a="1"/>
  <c r="L14" i="134" a="1"/>
  <c r="J10" i="134" a="1"/>
  <c r="I12" i="134" a="1"/>
  <c r="K9" i="134" a="1"/>
  <c r="G10" i="134" a="1"/>
  <c r="G7" i="134" a="1"/>
  <c r="I6" i="134" a="1"/>
  <c r="N9" i="101" a="1"/>
  <c r="L6" i="101" a="1"/>
  <c r="J40" i="2" a="1"/>
  <c r="K34" i="1" a="1"/>
  <c r="N12" i="1" a="1"/>
  <c r="C220" i="101" a="1"/>
  <c r="C112" i="101" a="1"/>
  <c r="C45" i="101" a="1"/>
  <c r="C55" i="101" a="1"/>
  <c r="C261" i="101" a="1"/>
  <c r="C64" i="101" a="1"/>
  <c r="D161" i="101" a="1"/>
  <c r="F48" i="2" a="1"/>
  <c r="N40" i="1" a="1"/>
  <c r="N20" i="1" a="1"/>
  <c r="D238" i="101" a="1"/>
  <c r="E135" i="101" a="1"/>
  <c r="E171" i="101" a="1"/>
  <c r="E36" i="101" a="1"/>
  <c r="E407" i="101" a="1"/>
  <c r="E125" i="101" a="1"/>
  <c r="C42" i="101" a="1"/>
  <c r="K10" i="123" a="1"/>
  <c r="J17" i="2" a="1"/>
  <c r="K27" i="1" a="1"/>
  <c r="M7" i="1" a="1"/>
  <c r="D211" i="101" a="1"/>
  <c r="D43" i="101" a="1"/>
  <c r="D114" i="101" a="1"/>
  <c r="D63" i="101" a="1"/>
  <c r="D126" i="101" a="1"/>
  <c r="D339" i="101" a="1"/>
  <c r="E374" i="101" a="1"/>
  <c r="J39" i="2" a="1"/>
  <c r="L35" i="1" a="1"/>
  <c r="M15" i="1" a="1"/>
  <c r="E230" i="101" a="1"/>
  <c r="C127" i="101" a="1"/>
  <c r="C360" i="101" a="1"/>
  <c r="C183" i="101" a="1"/>
  <c r="C81" i="101" a="1"/>
  <c r="C353" i="101" a="1"/>
  <c r="D298" i="101" a="1"/>
  <c r="H5" i="123" a="1"/>
  <c r="K40" i="1" a="1"/>
  <c r="J17" i="1" a="1"/>
  <c r="D234" i="101" a="1"/>
  <c r="E317" i="101" a="1"/>
  <c r="E306" i="101" a="1"/>
  <c r="E251" i="101" a="1"/>
  <c r="E192" i="101" a="1"/>
  <c r="E106" i="101" a="1"/>
  <c r="C174" i="101" a="1"/>
  <c r="J8" i="123" a="1"/>
  <c r="J16" i="2" a="1"/>
  <c r="K25" i="1" a="1"/>
  <c r="E18" i="98" a="1"/>
  <c r="D202" i="101" a="1"/>
  <c r="D104" i="101" a="1"/>
  <c r="D263" i="101" a="1"/>
  <c r="D49" i="101" a="1"/>
  <c r="D74" i="101" a="1"/>
  <c r="E176" i="101" a="1"/>
  <c r="E309" i="101" a="1"/>
  <c r="I27" i="2" a="1"/>
  <c r="I30" i="1" a="1"/>
  <c r="L10" i="1" a="1"/>
  <c r="C218" i="101" a="1"/>
  <c r="C85" i="101" a="1"/>
  <c r="C308" i="101" a="1"/>
  <c r="C115" i="101" a="1"/>
  <c r="C124" i="101" a="1"/>
  <c r="C394" i="101" a="1"/>
  <c r="D297" i="101" a="1"/>
  <c r="I42" i="2" a="1"/>
  <c r="I35" i="1" a="1"/>
  <c r="I15" i="1" a="1"/>
  <c r="D225" i="101" a="1"/>
  <c r="E95" i="101" a="1"/>
  <c r="E165" i="101" a="1"/>
  <c r="J11" i="123" a="1"/>
  <c r="I23" i="2" a="1"/>
  <c r="L26" i="1" a="1"/>
  <c r="N6" i="1" a="1"/>
  <c r="D209" i="101" a="1"/>
  <c r="D182" i="101" a="1"/>
  <c r="D409" i="101" a="1"/>
  <c r="D393" i="101" a="1"/>
  <c r="D180" i="101" a="1"/>
  <c r="D293" i="101" a="1"/>
  <c r="E99" i="101" a="1"/>
  <c r="J37" i="2" a="1"/>
  <c r="K31" i="1" a="1"/>
  <c r="K8" i="1" a="1"/>
  <c r="K17" i="134" a="1"/>
  <c r="J16" i="134" a="1"/>
  <c r="I16" i="134" a="1"/>
  <c r="G14" i="134" a="1"/>
  <c r="I8" i="134" a="1"/>
  <c r="E11" i="134" a="1"/>
  <c r="J7" i="134" a="1"/>
  <c r="L8" i="134" a="1"/>
  <c r="H20" i="134" a="1"/>
  <c r="T14" i="101" a="1"/>
  <c r="N11" i="101" a="1"/>
  <c r="L13" i="101" a="1"/>
  <c r="J36" i="2" a="1"/>
  <c r="M32" i="1" a="1"/>
  <c r="J11" i="1" a="1"/>
  <c r="C216" i="101" a="1"/>
  <c r="C333" i="101" a="1"/>
  <c r="C381" i="101" a="1"/>
  <c r="C252" i="101" a="1"/>
  <c r="C138" i="101" a="1"/>
  <c r="C58" i="101" a="1"/>
  <c r="D373" i="101" a="1"/>
  <c r="F44" i="2" a="1"/>
  <c r="I39" i="1" a="1"/>
  <c r="J19" i="1" a="1"/>
  <c r="D196" i="101" a="1"/>
  <c r="E286" i="101" a="1"/>
  <c r="E397" i="101" a="1"/>
  <c r="E312" i="101" a="1"/>
  <c r="E151" i="101" a="1"/>
  <c r="E365" i="101" a="1"/>
  <c r="C34" i="101" a="1"/>
  <c r="E9" i="123" a="1"/>
  <c r="J13" i="2" a="1"/>
  <c r="N25" i="1" a="1"/>
  <c r="F6" i="1" a="1"/>
  <c r="D207" i="101" a="1"/>
  <c r="D356" i="101" a="1"/>
  <c r="D80" i="101" a="1"/>
  <c r="D284" i="101" a="1"/>
  <c r="D68" i="101" a="1"/>
  <c r="D359" i="101" a="1"/>
  <c r="E355" i="101" a="1"/>
  <c r="F36" i="2" a="1"/>
  <c r="F34" i="1" a="1"/>
  <c r="I14" i="1" a="1"/>
  <c r="E226" i="101" a="1"/>
  <c r="C136" i="101" a="1"/>
  <c r="C111" i="101" a="1"/>
  <c r="C140" i="101" a="1"/>
  <c r="C155" i="101" a="1"/>
  <c r="C287" i="101" a="1"/>
  <c r="D382" i="101" a="1"/>
  <c r="F51" i="2" a="1"/>
  <c r="M38" i="1" a="1"/>
  <c r="L15" i="1" a="1"/>
  <c r="D230" i="101" a="1"/>
  <c r="E269" i="101" a="1"/>
  <c r="E147" i="101" a="1"/>
  <c r="E91" i="101" a="1"/>
  <c r="E61" i="101" a="1"/>
  <c r="E107" i="101" a="1"/>
  <c r="C408" i="101" a="1"/>
  <c r="L6" i="123" a="1"/>
  <c r="J12" i="2" a="1"/>
  <c r="M23" i="1" a="1"/>
  <c r="E4" i="98" a="1"/>
  <c r="D198" i="101" a="1"/>
  <c r="D82" i="101" a="1"/>
  <c r="D35" i="101" a="1"/>
  <c r="D257" i="101" a="1"/>
  <c r="D371" i="101" a="1"/>
  <c r="E56" i="101" a="1"/>
  <c r="J13" i="123" a="1"/>
  <c r="F24" i="2" a="1"/>
  <c r="K28" i="1" a="1"/>
  <c r="N8" i="1" a="1"/>
  <c r="C214" i="101" a="1"/>
  <c r="C278" i="101" a="1"/>
  <c r="C73" i="101" a="1"/>
  <c r="C189" i="101" a="1"/>
  <c r="C159" i="101" a="1"/>
  <c r="C398" i="101" a="1"/>
  <c r="D367" i="101" a="1"/>
  <c r="I38" i="2" a="1"/>
  <c r="K33" i="1" a="1"/>
  <c r="L13" i="1" a="1"/>
  <c r="E221" i="101" a="1"/>
  <c r="E364" i="101" a="1"/>
  <c r="E321" i="101" a="1"/>
  <c r="L9" i="123" a="1"/>
  <c r="J19" i="2" a="1"/>
  <c r="F25" i="1" a="1"/>
  <c r="J5" i="1" a="1"/>
  <c r="D205" i="101" a="1"/>
  <c r="D400" i="101" a="1"/>
  <c r="D139" i="101" a="1"/>
  <c r="D87" i="101" a="1"/>
  <c r="D279" i="101" a="1"/>
  <c r="E390" i="101" a="1"/>
  <c r="E411" i="101" a="1"/>
  <c r="F34" i="2" a="1"/>
  <c r="M29" i="1" a="1"/>
  <c r="M6" i="1" a="1"/>
  <c r="C209" i="101" a="1"/>
  <c r="C182" i="101" a="1"/>
  <c r="C409" i="101" a="1"/>
  <c r="C393" i="101" a="1"/>
  <c r="C180" i="101" a="1"/>
  <c r="C293" i="101" a="1"/>
  <c r="D99" i="101" a="1"/>
  <c r="I37" i="2" a="1"/>
  <c r="J36" i="1" a="1"/>
  <c r="K16" i="1" a="1"/>
  <c r="D228" i="101" a="1"/>
  <c r="E337" i="101" a="1"/>
  <c r="E195" i="101" a="1"/>
  <c r="E294" i="101" a="1"/>
  <c r="E288" i="101" a="1"/>
  <c r="E310" i="101" a="1"/>
  <c r="C320" i="101" a="1"/>
  <c r="D375" i="101" a="1"/>
  <c r="C143" i="101" a="1"/>
  <c r="C76" i="101" a="1"/>
  <c r="R7" i="101" a="1"/>
  <c r="D96" i="101" a="1"/>
  <c r="E19" i="134" a="1"/>
  <c r="L16" i="134" a="1"/>
  <c r="G15" i="134" a="1"/>
  <c r="J14" i="134" a="1"/>
  <c r="E7" i="134" a="1"/>
  <c r="H10" i="134" a="1"/>
  <c r="I5" i="134" a="1"/>
  <c r="K6" i="134" a="1"/>
  <c r="G12" i="134" a="1"/>
  <c r="K21" i="101" a="1"/>
  <c r="N12" i="101" a="1"/>
  <c r="L12" i="101" a="1"/>
  <c r="F33" i="2" a="1"/>
  <c r="F31" i="1" a="1"/>
  <c r="M9" i="1" a="1"/>
  <c r="C212" i="101" a="1"/>
  <c r="C120" i="101" a="1"/>
  <c r="C173" i="101" a="1"/>
  <c r="C347" i="101" a="1"/>
  <c r="C420" i="101" a="1"/>
  <c r="C396" i="101" a="1"/>
  <c r="D53" i="101" a="1"/>
  <c r="I40" i="2" a="1"/>
  <c r="L37" i="1" a="1"/>
  <c r="M17" i="1" a="1"/>
  <c r="D231" i="101" a="1"/>
  <c r="E328" i="101" a="1"/>
  <c r="E341" i="101" a="1"/>
  <c r="E270" i="101" a="1"/>
  <c r="E134" i="101" a="1"/>
  <c r="E332" i="101" a="1"/>
  <c r="C92" i="101" a="1"/>
  <c r="H7" i="123" a="1"/>
  <c r="F10" i="2" a="1"/>
  <c r="I24" i="1" a="1"/>
  <c r="E20" i="98" a="1"/>
  <c r="D203" i="101" a="1"/>
  <c r="D172" i="101" a="1"/>
  <c r="D187" i="101" a="1"/>
  <c r="D66" i="101" a="1"/>
  <c r="D268" i="101" a="1"/>
  <c r="E188" i="101" a="1"/>
  <c r="E302" i="101" a="1"/>
  <c r="F32" i="2" a="1"/>
  <c r="J32" i="1" a="1"/>
  <c r="K12" i="1" a="1"/>
  <c r="C219" i="101" a="1"/>
  <c r="C243" i="101" a="1"/>
  <c r="C154" i="101" a="1"/>
  <c r="C77" i="101" a="1"/>
  <c r="C413" i="101" a="1"/>
  <c r="C190" i="101" a="1"/>
  <c r="D133" i="101" a="1"/>
  <c r="F47" i="2" a="1"/>
  <c r="I37" i="1" a="1"/>
  <c r="F14" i="1" a="1"/>
  <c r="D226" i="101" a="1"/>
  <c r="E119" i="101" a="1"/>
  <c r="E292" i="101" a="1"/>
  <c r="E122" i="101" a="1"/>
  <c r="E344" i="101" a="1"/>
  <c r="E274" i="101" a="1"/>
  <c r="C298" i="101" a="1"/>
  <c r="G5" i="123" a="1"/>
  <c r="F9" i="2" a="1"/>
  <c r="F22" i="1" a="1"/>
  <c r="C241" i="101" a="1"/>
  <c r="D387" i="101" a="1"/>
  <c r="D325" i="101" a="1"/>
  <c r="D69" i="101" a="1"/>
  <c r="D342" i="101" a="1"/>
  <c r="D424" i="101" a="1"/>
  <c r="E406" i="101" a="1"/>
  <c r="L11" i="123" a="1"/>
  <c r="I20" i="2" a="1"/>
  <c r="N26" i="1" a="1"/>
  <c r="I7" i="1" a="1"/>
  <c r="C210" i="101" a="1"/>
  <c r="C162" i="101" a="1"/>
  <c r="C291" i="101" a="1"/>
  <c r="C417" i="101" a="1"/>
  <c r="C338" i="101" a="1"/>
  <c r="C385" i="101" a="1"/>
  <c r="D29" i="101" a="1"/>
  <c r="J34" i="2" a="1"/>
  <c r="M31" i="1" a="1"/>
  <c r="K10" i="1" a="1"/>
  <c r="E217" i="101" a="1"/>
  <c r="E255" i="101" a="1"/>
  <c r="E324" i="101" a="1"/>
  <c r="G8" i="123" a="1"/>
  <c r="J15" i="2" a="1"/>
  <c r="J23" i="1" a="1"/>
  <c r="E17" i="98" a="1"/>
  <c r="D201" i="101" a="1"/>
  <c r="D38" i="101" a="1"/>
  <c r="D369" i="101" a="1"/>
  <c r="D130" i="101" a="1"/>
  <c r="D47" i="101" a="1"/>
  <c r="E250" i="101" a="1"/>
  <c r="L14" i="123" a="1"/>
  <c r="J26" i="2" a="1"/>
  <c r="K26" i="1" a="1"/>
  <c r="I5" i="1" a="1"/>
  <c r="C205" i="101" a="1"/>
  <c r="C400" i="101" a="1"/>
  <c r="C139" i="101" a="1"/>
  <c r="C87" i="101" a="1"/>
  <c r="C279" i="101" a="1"/>
  <c r="D390" i="101" a="1"/>
  <c r="D411" i="101" a="1"/>
  <c r="J33" i="2" a="1"/>
  <c r="M34" i="1" a="1"/>
  <c r="N14" i="1" a="1"/>
  <c r="D224" i="101" a="1"/>
  <c r="E259" i="101" a="1"/>
  <c r="E266" i="101" a="1"/>
  <c r="E72" i="101" a="1"/>
  <c r="E78" i="101" a="1"/>
  <c r="E395" i="101" a="1"/>
  <c r="C30" i="101" a="1"/>
  <c r="D146" i="101" a="1"/>
  <c r="C75" i="101" a="1"/>
  <c r="L19" i="134" a="1"/>
  <c r="H19" i="134" a="1"/>
  <c r="I15" i="134" a="1"/>
  <c r="H8" i="134" a="1"/>
  <c r="H6" i="134" a="1"/>
  <c r="G8" i="134" a="1"/>
  <c r="L13" i="134" a="1"/>
  <c r="K13" i="134" a="1"/>
  <c r="L10" i="134" a="1"/>
  <c r="K20" i="101" a="1"/>
  <c r="N14" i="101" a="1"/>
  <c r="I14" i="123" a="1"/>
  <c r="I29" i="2" a="1"/>
  <c r="J29" i="1" a="1"/>
  <c r="F8" i="1" a="1"/>
  <c r="C208" i="101" a="1"/>
  <c r="C380" i="101" a="1"/>
  <c r="C280" i="101" a="1"/>
  <c r="C33" i="101" a="1"/>
  <c r="C168" i="101" a="1"/>
  <c r="C102" i="101" a="1"/>
  <c r="D304" i="101" a="1"/>
  <c r="I36" i="2" a="1"/>
  <c r="N35" i="1" a="1"/>
  <c r="F16" i="1" a="1"/>
  <c r="D227" i="101" a="1"/>
  <c r="E127" i="101" a="1"/>
  <c r="E360" i="101" a="1"/>
  <c r="E183" i="101" a="1"/>
  <c r="E81" i="101" a="1"/>
  <c r="E353" i="101" a="1"/>
  <c r="C329" i="101" a="1"/>
  <c r="J5" i="123" a="1"/>
  <c r="F6" i="2" a="1"/>
  <c r="K22" i="1" a="1"/>
  <c r="E6" i="98" a="1"/>
  <c r="D199" i="101" a="1"/>
  <c r="D181" i="101" a="1"/>
  <c r="D108" i="101" a="1"/>
  <c r="D100" i="101" a="1"/>
  <c r="D178" i="101" a="1"/>
  <c r="E299" i="101" a="1"/>
  <c r="E14" i="123" a="1"/>
  <c r="I28" i="2" a="1"/>
  <c r="L30" i="1" a="1"/>
  <c r="F11" i="1" a="1"/>
  <c r="C215" i="101" a="1"/>
  <c r="C262" i="101" a="1"/>
  <c r="C164" i="101" a="1"/>
  <c r="C142" i="101" a="1"/>
  <c r="C51" i="101" a="1"/>
  <c r="C301" i="101" a="1"/>
  <c r="D129" i="101" a="1"/>
  <c r="I39" i="2" a="1"/>
  <c r="N33" i="1" a="1"/>
  <c r="J12" i="1" a="1"/>
  <c r="E222" i="101" a="1"/>
  <c r="E368" i="101" a="1"/>
  <c r="E264" i="101" a="1"/>
  <c r="E191" i="101" a="1"/>
  <c r="E131" i="101" a="1"/>
  <c r="E166" i="101" a="1"/>
  <c r="C382" i="101" a="1"/>
  <c r="J50" i="2" a="1"/>
  <c r="H18" i="134" a="1"/>
  <c r="K16" i="134" a="1"/>
  <c r="K15" i="134" a="1"/>
  <c r="I13" i="134" a="1"/>
  <c r="E5" i="134" a="1"/>
  <c r="L6" i="134" a="1"/>
  <c r="K11" i="134" a="1"/>
  <c r="J11" i="134" a="1"/>
  <c r="K8" i="134" a="1"/>
  <c r="K19" i="101" a="1"/>
  <c r="N7" i="101" a="1"/>
  <c r="K12" i="123" a="1"/>
  <c r="I22" i="2" a="1"/>
  <c r="M27" i="1" a="1"/>
  <c r="J6" i="1" a="1"/>
  <c r="C204" i="101" a="1"/>
  <c r="C375" i="101" a="1"/>
  <c r="C146" i="101" a="1"/>
  <c r="C384" i="101" a="1"/>
  <c r="C40" i="101" a="1"/>
  <c r="D128" i="101" a="1"/>
  <c r="D376" i="101" a="1"/>
  <c r="J32" i="2" a="1"/>
  <c r="J34" i="1" a="1"/>
  <c r="K14" i="1" a="1"/>
  <c r="D223" i="101" a="1"/>
  <c r="E136" i="101" a="1"/>
  <c r="E111" i="101" a="1"/>
  <c r="E140" i="101" a="1"/>
  <c r="E155" i="101" a="1"/>
  <c r="E287" i="101" a="1"/>
  <c r="C422" i="101" a="1"/>
  <c r="J51" i="2" a="1"/>
  <c r="M40" i="1" a="1"/>
  <c r="M20" i="1" a="1"/>
  <c r="C242" i="101" a="1"/>
  <c r="D117" i="101" a="1"/>
  <c r="D79" i="101" a="1"/>
  <c r="D71" i="101" a="1"/>
  <c r="D169" i="101" a="1"/>
  <c r="D414" i="101" a="1"/>
  <c r="E44" i="101" a="1"/>
  <c r="H12" i="123" a="1"/>
  <c r="F25" i="2" a="1"/>
  <c r="N28" i="1" a="1"/>
  <c r="J9" i="1" a="1"/>
  <c r="C211" i="101" a="1"/>
  <c r="C43" i="101" a="1"/>
  <c r="C114" i="101" a="1"/>
  <c r="C63" i="101" a="1"/>
  <c r="C126" i="101" a="1"/>
  <c r="C339" i="101" a="1"/>
  <c r="D374" i="101" a="1"/>
  <c r="J35" i="2" a="1"/>
  <c r="I32" i="1" a="1"/>
  <c r="N10" i="1" a="1"/>
  <c r="E218" i="101" a="1"/>
  <c r="E85" i="101" a="1"/>
  <c r="E308" i="101" a="1"/>
  <c r="E115" i="101" a="1"/>
  <c r="E124" i="101" a="1"/>
  <c r="E394" i="101" a="1"/>
  <c r="C133" i="101" a="1"/>
  <c r="J46" i="2" a="1"/>
  <c r="L38" i="1" a="1"/>
  <c r="M18" i="1" a="1"/>
  <c r="C234" i="101" a="1"/>
  <c r="D317" i="101" a="1"/>
  <c r="D306" i="101" a="1"/>
  <c r="D251" i="101" a="1"/>
  <c r="D192" i="101" a="1"/>
  <c r="D106" i="101" a="1"/>
  <c r="E295" i="101" a="1"/>
  <c r="I8" i="123" a="1"/>
  <c r="I12" i="2" a="1"/>
  <c r="L23" i="1" a="1"/>
  <c r="C18" i="98" a="1"/>
  <c r="C202" i="101" a="1"/>
  <c r="C104" i="101" a="1"/>
  <c r="C263" i="101" a="1"/>
  <c r="C49" i="101" a="1"/>
  <c r="C74" i="101" a="1"/>
  <c r="D176" i="101" a="1"/>
  <c r="I13" i="123" a="1"/>
  <c r="J23" i="2" a="1"/>
  <c r="J28" i="1" a="1"/>
  <c r="F7" i="1" a="1"/>
  <c r="E209" i="101" a="1"/>
  <c r="E182" i="101" a="1"/>
  <c r="E409" i="101" a="1"/>
  <c r="J54" i="2" a="1"/>
  <c r="N39" i="1" a="1"/>
  <c r="F20" i="1" a="1"/>
  <c r="C240" i="101" a="1"/>
  <c r="D246" i="101" a="1"/>
  <c r="D93" i="101" a="1"/>
  <c r="D163" i="101" a="1"/>
  <c r="D401" i="101" a="1"/>
  <c r="D193" i="101" a="1"/>
  <c r="E343" i="101" a="1"/>
  <c r="I11" i="123" a="1"/>
  <c r="I15" i="2" a="1"/>
  <c r="I23" i="1" a="1"/>
  <c r="C3" i="98" a="1"/>
  <c r="C197" i="101" a="1"/>
  <c r="C258" i="101" a="1"/>
  <c r="C336" i="101" a="1"/>
  <c r="C277" i="101" a="1"/>
  <c r="C152" i="101" a="1"/>
  <c r="D167" i="101" a="1"/>
  <c r="E13" i="123" a="1"/>
  <c r="I26" i="2" a="1"/>
  <c r="J31" i="1" a="1"/>
  <c r="L11" i="1" a="1"/>
  <c r="E216" i="101" a="1"/>
  <c r="E333" i="101" a="1"/>
  <c r="E381" i="101" a="1"/>
  <c r="E252" i="101" a="1"/>
  <c r="E138" i="101" a="1"/>
  <c r="E58" i="101" a="1"/>
  <c r="C150" i="101" a="1"/>
  <c r="E401" i="101" a="1"/>
  <c r="C83" i="101" a="1"/>
  <c r="C245" i="101" a="1"/>
  <c r="E161" i="101" a="1"/>
  <c r="D138" i="101" a="1"/>
  <c r="E15" i="134" a="1"/>
  <c r="J18" i="134" a="1"/>
  <c r="J19" i="134" a="1"/>
  <c r="E12" i="134" a="1"/>
  <c r="E20" i="134" a="1"/>
  <c r="K20" i="134" a="1"/>
  <c r="J9" i="134" a="1"/>
  <c r="I9" i="134" a="1"/>
  <c r="J6" i="134" a="1"/>
  <c r="K18" i="101" a="1"/>
  <c r="N10" i="101" a="1"/>
  <c r="E11" i="123" a="1"/>
  <c r="I18" i="2" a="1"/>
  <c r="K24" i="1" a="1"/>
  <c r="A1" i="121"/>
  <c r="C200" i="101" a="1"/>
  <c r="C348" i="101" a="1"/>
  <c r="C96" i="101" a="1"/>
  <c r="C316" i="101" a="1"/>
  <c r="C253" i="101" a="1"/>
  <c r="D249" i="101" a="1"/>
  <c r="H14" i="123" a="1"/>
  <c r="F29" i="2" a="1"/>
  <c r="L32" i="1" a="1"/>
  <c r="M12" i="1" a="1"/>
  <c r="E219" i="101" a="1"/>
  <c r="E243" i="101" a="1"/>
  <c r="E154" i="101" a="1"/>
  <c r="E77" i="101" a="1"/>
  <c r="E413" i="101" a="1"/>
  <c r="E190" i="101" a="1"/>
  <c r="C161" i="101" a="1"/>
  <c r="J47" i="2" a="1"/>
  <c r="F39" i="1" a="1"/>
  <c r="I19" i="1" a="1"/>
  <c r="C238" i="101" a="1"/>
  <c r="D135" i="101" a="1"/>
  <c r="D171" i="101" a="1"/>
  <c r="D36" i="101" a="1"/>
  <c r="D407" i="101" a="1"/>
  <c r="D125" i="101" a="1"/>
  <c r="E362" i="101" a="1"/>
  <c r="J10" i="123" a="1"/>
  <c r="I21" i="2" a="1"/>
  <c r="J27" i="1" a="1"/>
  <c r="L7" i="1" a="1"/>
  <c r="C207" i="101" a="1"/>
  <c r="C356" i="101" a="1"/>
  <c r="C80" i="101" a="1"/>
  <c r="C284" i="101" a="1"/>
  <c r="C68" i="101" a="1"/>
  <c r="C359" i="101" a="1"/>
  <c r="D355" i="101" a="1"/>
  <c r="J31" i="2" a="1"/>
  <c r="K30" i="1" a="1"/>
  <c r="I9" i="1" a="1"/>
  <c r="E214" i="101" a="1"/>
  <c r="E278" i="101" a="1"/>
  <c r="E73" i="101" a="1"/>
  <c r="E189" i="101" a="1"/>
  <c r="E159" i="101" a="1"/>
  <c r="E398" i="101" a="1"/>
  <c r="C129" i="101" a="1"/>
  <c r="F43" i="2" a="1"/>
  <c r="F37" i="1" a="1"/>
  <c r="I17" i="1" a="1"/>
  <c r="C230" i="101" a="1"/>
  <c r="D269" i="101" a="1"/>
  <c r="D147" i="101" a="1"/>
  <c r="D91" i="101" a="1"/>
  <c r="D61" i="101" a="1"/>
  <c r="D107" i="101" a="1"/>
  <c r="E318" i="101" a="1"/>
  <c r="K6" i="123" a="1"/>
  <c r="J8" i="2" a="1"/>
  <c r="N21" i="1" a="1"/>
  <c r="C4" i="98" a="1"/>
  <c r="C198" i="101" a="1"/>
  <c r="C82" i="101" a="1"/>
  <c r="C35" i="101" a="1"/>
  <c r="C257" i="101" a="1"/>
  <c r="C371" i="101" a="1"/>
  <c r="D56" i="101" a="1"/>
  <c r="K11" i="123" a="1"/>
  <c r="F20" i="2" a="1"/>
  <c r="M26" i="1" a="1"/>
  <c r="K5" i="1" a="1"/>
  <c r="E205" i="101" a="1"/>
  <c r="E400" i="101" a="1"/>
  <c r="E139" i="101" a="1"/>
  <c r="J49" i="2" a="1"/>
  <c r="I38" i="1" a="1"/>
  <c r="J18" i="1" a="1"/>
  <c r="C236" i="101" a="1"/>
  <c r="D156" i="101" a="1"/>
  <c r="D346" i="101" a="1"/>
  <c r="D103" i="101" a="1"/>
  <c r="D121" i="101" a="1"/>
  <c r="D101" i="101" a="1"/>
  <c r="E113" i="101" a="1"/>
  <c r="K9" i="123" a="1"/>
  <c r="J11" i="2" a="1"/>
  <c r="K21" i="1" a="1"/>
  <c r="E239" i="101" a="1"/>
  <c r="C246" i="101" a="1"/>
  <c r="C93" i="101" a="1"/>
  <c r="C163" i="101" a="1"/>
  <c r="C401" i="101" a="1"/>
  <c r="C193" i="101" a="1"/>
  <c r="D343" i="101" a="1"/>
  <c r="H11" i="123" a="1"/>
  <c r="F23" i="2" a="1"/>
  <c r="L29" i="1" a="1"/>
  <c r="F10" i="1" a="1"/>
  <c r="E212" i="101" a="1"/>
  <c r="E120" i="101" a="1"/>
  <c r="E173" i="101" a="1"/>
  <c r="E347" i="101" a="1"/>
  <c r="E420" i="101" a="1"/>
  <c r="E396" i="101" a="1"/>
  <c r="C283" i="101" a="1"/>
  <c r="E153" i="101" a="1"/>
  <c r="C335" i="101" a="1"/>
  <c r="C326" i="101" a="1"/>
  <c r="D352" i="101" a="1"/>
  <c r="H15" i="134" a="1"/>
  <c r="G16" i="134" a="1"/>
  <c r="E18" i="134" a="1"/>
  <c r="H11" i="134" a="1"/>
  <c r="H13" i="134" a="1"/>
  <c r="J12" i="134" a="1"/>
  <c r="I7" i="134" a="1"/>
  <c r="E8" i="134" a="1"/>
  <c r="E10" i="134" a="1"/>
  <c r="K17" i="101" a="1"/>
  <c r="L14" i="101" a="1"/>
  <c r="H9" i="123" a="1"/>
  <c r="I14" i="2" a="1"/>
  <c r="M22" i="1" a="1"/>
  <c r="E242" i="101" a="1"/>
  <c r="C322" i="101" a="1"/>
  <c r="C59" i="101" a="1"/>
  <c r="C94" i="101" a="1"/>
  <c r="C340" i="101" a="1"/>
  <c r="C89" i="101" a="1"/>
  <c r="D248" i="101" a="1"/>
  <c r="J12" i="123" a="1"/>
  <c r="J25" i="2" a="1"/>
  <c r="N30" i="1" a="1"/>
  <c r="L9" i="1" a="1"/>
  <c r="E215" i="101" a="1"/>
  <c r="E262" i="101" a="1"/>
  <c r="E164" i="101" a="1"/>
  <c r="E142" i="101" a="1"/>
  <c r="E51" i="101" a="1"/>
  <c r="E301" i="101" a="1"/>
  <c r="C373" i="101" a="1"/>
  <c r="J43" i="2" a="1"/>
  <c r="K37" i="1" a="1"/>
  <c r="L17" i="1" a="1"/>
  <c r="C196" i="101" a="1"/>
  <c r="D286" i="101" a="1"/>
  <c r="D397" i="101" a="1"/>
  <c r="D312" i="101" a="1"/>
  <c r="D151" i="101" a="1"/>
  <c r="D365" i="101" a="1"/>
  <c r="E174" i="101" a="1"/>
  <c r="L8" i="123" a="1"/>
  <c r="I17" i="2" a="1"/>
  <c r="M25" i="1" a="1"/>
  <c r="N5" i="1" a="1"/>
  <c r="C203" i="101" a="1"/>
  <c r="C172" i="101" a="1"/>
  <c r="C187" i="101" a="1"/>
  <c r="C66" i="101" a="1"/>
  <c r="C268" i="101" a="1"/>
  <c r="D188" i="101" a="1"/>
  <c r="D302" i="101" a="1"/>
  <c r="F28" i="2" a="1"/>
  <c r="M28" i="1" a="1"/>
  <c r="K7" i="1" a="1"/>
  <c r="E210" i="101" a="1"/>
  <c r="E162" i="101" a="1"/>
  <c r="E291" i="101" a="1"/>
  <c r="E417" i="101" a="1"/>
  <c r="E338" i="101" a="1"/>
  <c r="E385" i="101" a="1"/>
  <c r="C374" i="101" a="1"/>
  <c r="F39" i="2" a="1"/>
  <c r="K35" i="1" a="1"/>
  <c r="K15" i="1" a="1"/>
  <c r="C226" i="101" a="1"/>
  <c r="D119" i="101" a="1"/>
  <c r="D292" i="101" a="1"/>
  <c r="D122" i="101" a="1"/>
  <c r="D344" i="101" a="1"/>
  <c r="D274" i="101" a="1"/>
  <c r="E118" i="101" a="1"/>
  <c r="I50" i="2" a="1"/>
  <c r="I40" i="1" a="1"/>
  <c r="J20" i="1" a="1"/>
  <c r="E240" i="101" a="1"/>
  <c r="C387" i="101" a="1"/>
  <c r="C325" i="101" a="1"/>
  <c r="C69" i="101" a="1"/>
  <c r="C342" i="101" a="1"/>
  <c r="C424" i="101" a="1"/>
  <c r="D406" i="101" a="1"/>
  <c r="E10" i="123" a="1"/>
  <c r="F16" i="2" a="1"/>
  <c r="I25" i="1" a="1"/>
  <c r="G17" i="98" a="1"/>
  <c r="E201" i="101" a="1"/>
  <c r="E38" i="101" a="1"/>
  <c r="E369" i="101" a="1"/>
  <c r="J45" i="2" a="1"/>
  <c r="L36" i="1" a="1"/>
  <c r="M16" i="1" a="1"/>
  <c r="C233" i="101" a="1"/>
  <c r="D290" i="101" a="1"/>
  <c r="D48" i="101" a="1"/>
  <c r="D148" i="101" a="1"/>
  <c r="D158" i="101" a="1"/>
  <c r="D272" i="101" a="1"/>
  <c r="E98" i="101" a="1"/>
  <c r="E8" i="123" a="1"/>
  <c r="J7" i="2" a="1"/>
  <c r="N19" i="1" a="1"/>
  <c r="E235" i="101" a="1"/>
  <c r="C156" i="101" a="1"/>
  <c r="C346" i="101" a="1"/>
  <c r="C103" i="101" a="1"/>
  <c r="C121" i="101" a="1"/>
  <c r="C101" i="101" a="1"/>
  <c r="D113" i="101" a="1"/>
  <c r="J9" i="123" a="1"/>
  <c r="F19" i="2" a="1"/>
  <c r="F28" i="1" a="1"/>
  <c r="J8" i="1" a="1"/>
  <c r="E208" i="101" a="1"/>
  <c r="E380" i="101" a="1"/>
  <c r="E280" i="101" a="1"/>
  <c r="E33" i="101" a="1"/>
  <c r="E168" i="101" a="1"/>
  <c r="E102" i="101" a="1"/>
  <c r="C99" i="101" a="1"/>
  <c r="E193" i="101" a="1"/>
  <c r="C65" i="101" a="1"/>
  <c r="C185" i="101" a="1"/>
  <c r="D326" i="101" a="1"/>
  <c r="D58" i="101" a="1"/>
  <c r="J15" i="134" a="1"/>
  <c r="E17" i="134" a="1"/>
  <c r="L18" i="134" a="1"/>
  <c r="G9" i="134" a="1"/>
  <c r="G11" i="134" a="1"/>
  <c r="I10" i="134" a="1"/>
  <c r="E6" i="134" a="1"/>
  <c r="H7" i="134" a="1"/>
  <c r="L5" i="134" a="1"/>
  <c r="L5" i="101" a="1"/>
  <c r="L7" i="101" a="1"/>
  <c r="J7" i="123" a="1"/>
  <c r="J10" i="2" a="1"/>
  <c r="F21" i="1" a="1"/>
  <c r="E238" i="101" a="1"/>
  <c r="C194" i="101" a="1"/>
  <c r="C84" i="101" a="1"/>
  <c r="C28" i="101" a="1"/>
  <c r="C157" i="101" a="1"/>
  <c r="C244" i="101" a="1"/>
  <c r="D42" i="101" a="1"/>
  <c r="L10" i="123" a="1"/>
  <c r="F22" i="2" a="1"/>
  <c r="I29" i="1" a="1"/>
  <c r="N7" i="1" a="1"/>
  <c r="E211" i="101" a="1"/>
  <c r="E43" i="101" a="1"/>
  <c r="E114" i="101" a="1"/>
  <c r="E63" i="101" a="1"/>
  <c r="E126" i="101" a="1"/>
  <c r="E339" i="101" a="1"/>
  <c r="C53" i="101" a="1"/>
  <c r="F40" i="2" a="1"/>
  <c r="M35" i="1" a="1"/>
  <c r="N15" i="1" a="1"/>
  <c r="C231" i="101" a="1"/>
  <c r="D328" i="101" a="1"/>
  <c r="D341" i="101" a="1"/>
  <c r="D270" i="101" a="1"/>
  <c r="D134" i="101" a="1"/>
  <c r="D332" i="101" a="1"/>
  <c r="E408" i="101" a="1"/>
  <c r="G7" i="123" a="1"/>
  <c r="I13" i="2" a="1"/>
  <c r="F24" i="1" a="1"/>
  <c r="B20" i="98" a="1"/>
  <c r="C199" i="101" a="1"/>
  <c r="C181" i="101" a="1"/>
  <c r="C108" i="101" a="1"/>
  <c r="C100" i="101" a="1"/>
  <c r="C178" i="101" a="1"/>
  <c r="D299" i="101" a="1"/>
  <c r="L13" i="123" a="1"/>
  <c r="J24" i="2" a="1"/>
  <c r="I27" i="1" a="1"/>
  <c r="M5" i="1" a="1"/>
  <c r="E206" i="101" a="1"/>
  <c r="E289" i="101" a="1"/>
  <c r="E300" i="101" a="1"/>
  <c r="E418" i="101" a="1"/>
  <c r="E350" i="101" a="1"/>
  <c r="E412" i="101" a="1"/>
  <c r="C355" i="101" a="1"/>
  <c r="I35" i="2" a="1"/>
  <c r="M33" i="1" a="1"/>
  <c r="N13" i="1" a="1"/>
  <c r="D222" i="101" a="1"/>
  <c r="D368" i="101" a="1"/>
  <c r="D264" i="101" a="1"/>
  <c r="D191" i="101" a="1"/>
  <c r="D131" i="101" a="1"/>
  <c r="D166" i="101" a="1"/>
  <c r="E265" i="101" a="1"/>
  <c r="I46" i="2" a="1"/>
  <c r="K38" i="1" a="1"/>
  <c r="L18" i="1" a="1"/>
  <c r="E236" i="101" a="1"/>
  <c r="C256" i="101" a="1"/>
  <c r="C276" i="101" a="1"/>
  <c r="C105" i="101" a="1"/>
  <c r="C86" i="101" a="1"/>
  <c r="C275" i="101" a="1"/>
  <c r="D349" i="101" a="1"/>
  <c r="H8" i="123" a="1"/>
  <c r="F12" i="2" a="1"/>
  <c r="K23" i="1" a="1"/>
  <c r="G3" i="98" a="1"/>
  <c r="E197" i="101" a="1"/>
  <c r="E258" i="101" a="1"/>
  <c r="E336" i="101" a="1"/>
  <c r="F42" i="2" a="1"/>
  <c r="F35" i="1" a="1"/>
  <c r="F15" i="1" a="1"/>
  <c r="C229" i="101" a="1"/>
  <c r="D175" i="101" a="1"/>
  <c r="D307" i="101" a="1"/>
  <c r="D285" i="101" a="1"/>
  <c r="D186" i="101" a="1"/>
  <c r="D141" i="101" a="1"/>
  <c r="E320" i="101" a="1"/>
  <c r="H6" i="123" a="1"/>
  <c r="M39" i="1" a="1"/>
  <c r="I18" i="1" a="1"/>
  <c r="E232" i="101" a="1"/>
  <c r="C290" i="101" a="1"/>
  <c r="C48" i="101" a="1"/>
  <c r="C148" i="101" a="1"/>
  <c r="C158" i="101" a="1"/>
  <c r="C272" i="101" a="1"/>
  <c r="D98" i="101" a="1"/>
  <c r="L7" i="123" a="1"/>
  <c r="F15" i="2" a="1"/>
  <c r="J26" i="1" a="1"/>
  <c r="L6" i="1" a="1"/>
  <c r="E204" i="101" a="1"/>
  <c r="E375" i="101" a="1"/>
  <c r="E146" i="101" a="1"/>
  <c r="E384" i="101" a="1"/>
  <c r="E40" i="101" a="1"/>
  <c r="C390" i="101" a="1"/>
  <c r="C411" i="101" a="1"/>
  <c r="E132" i="101" a="1"/>
  <c r="C352" i="101" a="1"/>
  <c r="C281" i="101" a="1"/>
  <c r="K7" i="123" a="1"/>
  <c r="K14" i="134" a="1"/>
  <c r="G19" i="134" a="1"/>
  <c r="J17" i="134" a="1"/>
  <c r="H14" i="134" a="1"/>
  <c r="K5" i="134" a="1"/>
  <c r="K7" i="134" a="1"/>
  <c r="G6" i="134" a="1"/>
  <c r="I20" i="134" a="1"/>
  <c r="J13" i="134" a="1"/>
  <c r="L12" i="134" a="1"/>
  <c r="N8" i="101" a="1"/>
  <c r="L10" i="101" a="1"/>
  <c r="I52" i="2" a="1"/>
  <c r="F5" i="2" a="1"/>
  <c r="N17" i="1" a="1"/>
  <c r="E231" i="101" a="1"/>
  <c r="C402" i="101" a="1"/>
  <c r="C116" i="101" a="1"/>
  <c r="C334" i="101" a="1"/>
  <c r="C62" i="101" a="1"/>
  <c r="C170" i="101" a="1"/>
  <c r="D92" i="101" a="1"/>
  <c r="I7" i="123" a="1"/>
  <c r="F14" i="2" a="1"/>
  <c r="F26" i="1" a="1"/>
  <c r="A21" i="98" a="1"/>
  <c r="E203" i="101" a="1"/>
  <c r="E172" i="101" a="1"/>
  <c r="E187" i="101" a="1"/>
  <c r="E66" i="101" a="1"/>
  <c r="E268" i="101" a="1"/>
  <c r="C128" i="101" a="1"/>
  <c r="C376" i="101" a="1"/>
  <c r="J28" i="2" a="1"/>
  <c r="K32" i="1" a="1"/>
  <c r="L12" i="1" a="1"/>
  <c r="C223" i="101" a="1"/>
  <c r="D136" i="101" a="1"/>
  <c r="D111" i="101" a="1"/>
  <c r="D140" i="101" a="1"/>
  <c r="D155" i="101" a="1"/>
  <c r="D287" i="101" a="1"/>
  <c r="E382" i="101" a="1"/>
  <c r="I51" i="2" a="1"/>
  <c r="L40" i="1" a="1"/>
  <c r="L20" i="1" a="1"/>
  <c r="E241" i="101" a="1"/>
  <c r="C135" i="101" a="1"/>
  <c r="C171" i="101" a="1"/>
  <c r="C36" i="101" a="1"/>
  <c r="C407" i="101" a="1"/>
  <c r="C125" i="101" a="1"/>
  <c r="D362" i="101" a="1"/>
  <c r="I10" i="123" a="1"/>
  <c r="F17" i="2" a="1"/>
  <c r="N23" i="1" a="1"/>
  <c r="G4" i="98" a="1"/>
  <c r="E198" i="101" a="1"/>
  <c r="E82" i="101" a="1"/>
  <c r="E35" i="101" a="1"/>
  <c r="E257" i="101" a="1"/>
  <c r="E371" i="101" a="1"/>
  <c r="C299" i="101" a="1"/>
  <c r="K13" i="123" a="1"/>
  <c r="J27" i="2" a="1"/>
  <c r="J30" i="1" a="1"/>
  <c r="M10" i="1" a="1"/>
  <c r="D214" i="101" a="1"/>
  <c r="D278" i="101" a="1"/>
  <c r="D73" i="101" a="1"/>
  <c r="D189" i="101" a="1"/>
  <c r="D159" i="101" a="1"/>
  <c r="D398" i="101" a="1"/>
  <c r="E367" i="101" a="1"/>
  <c r="J38" i="2" a="1"/>
  <c r="J35" i="1" a="1"/>
  <c r="J15" i="1" a="1"/>
  <c r="E229" i="101" a="1"/>
  <c r="C269" i="101" a="1"/>
  <c r="C147" i="101" a="1"/>
  <c r="C91" i="101" a="1"/>
  <c r="C61" i="101" a="1"/>
  <c r="C107" i="101" a="1"/>
  <c r="D318" i="101" a="1"/>
  <c r="E5" i="123" a="1"/>
  <c r="F40" i="1" a="1"/>
  <c r="I20" i="1" a="1"/>
  <c r="D236" i="101" a="1"/>
  <c r="E156" i="101" a="1"/>
  <c r="E346" i="101" a="1"/>
  <c r="E103" i="101" a="1"/>
  <c r="I34" i="2" a="1"/>
  <c r="L31" i="1" a="1"/>
  <c r="N11" i="1" a="1"/>
  <c r="D221" i="101" a="1"/>
  <c r="D364" i="101" a="1"/>
  <c r="D321" i="101" a="1"/>
  <c r="D389" i="101" a="1"/>
  <c r="D57" i="101" a="1"/>
  <c r="D39" i="101" a="1"/>
  <c r="E149" i="101" a="1"/>
  <c r="I49" i="2" a="1"/>
  <c r="K36" i="1" a="1"/>
  <c r="J13" i="1" a="1"/>
  <c r="E224" i="101" a="1"/>
  <c r="C95" i="101" a="1"/>
  <c r="C165" i="101" a="1"/>
  <c r="L7" i="134" a="1"/>
  <c r="C377" i="101" a="1"/>
  <c r="E80" i="101" a="1"/>
  <c r="D81" i="101" a="1"/>
  <c r="D44" i="101" a="1"/>
  <c r="I31" i="2" a="1"/>
  <c r="D115" i="101" a="1"/>
  <c r="F17" i="1" a="1"/>
  <c r="C106" i="101" a="1"/>
  <c r="E246" i="101" a="1"/>
  <c r="C225" i="101" a="1"/>
  <c r="E30" i="101" a="1"/>
  <c r="C32" i="101" a="1"/>
  <c r="C47" i="101" a="1"/>
  <c r="F30" i="2" a="1"/>
  <c r="E220" i="101" a="1"/>
  <c r="E55" i="101" a="1"/>
  <c r="C149" i="101" a="1"/>
  <c r="C357" i="101" a="1"/>
  <c r="D244" i="101" a="1"/>
  <c r="E323" i="101" a="1"/>
  <c r="M27" i="101" a="1"/>
  <c r="D89" i="101" a="1"/>
  <c r="E121" i="101" a="1"/>
  <c r="D137" i="101" a="1"/>
  <c r="L36" i="101" a="1"/>
  <c r="F11" i="2" a="1"/>
  <c r="E34" i="101" a="1"/>
  <c r="C27" i="101" a="1"/>
  <c r="K35" i="101" a="1"/>
  <c r="D76" i="101" a="1"/>
  <c r="E272" i="101" a="1"/>
  <c r="E399" i="101" a="1"/>
  <c r="E425" i="101" a="1"/>
  <c r="N32" i="1" a="1"/>
  <c r="E304" i="101" a="1"/>
  <c r="D415" i="101" a="1"/>
  <c r="S22" i="101" a="1"/>
  <c r="D351" i="101" a="1"/>
  <c r="E279" i="101" a="1"/>
  <c r="C399" i="101" a="1"/>
  <c r="C425" i="101" a="1"/>
  <c r="K30" i="101" a="1"/>
  <c r="D259" i="101" a="1"/>
  <c r="E403" i="101" a="1"/>
  <c r="M42" i="101" a="1"/>
  <c r="T11" i="101" a="1"/>
  <c r="N27" i="1" a="1"/>
  <c r="D309" i="101" a="1"/>
  <c r="D361" i="101" a="1"/>
  <c r="K34" i="101" a="1"/>
  <c r="D78" i="101" a="1"/>
  <c r="C260" i="101" a="1"/>
  <c r="L24" i="1" a="1"/>
  <c r="E331" i="101" a="1"/>
  <c r="E427" i="101" a="1"/>
  <c r="T16" i="101" a="1"/>
  <c r="F26" i="2" a="1"/>
  <c r="D250" i="101" a="1"/>
  <c r="E112" i="101" a="1"/>
  <c r="R14" i="101" a="1"/>
  <c r="E6" i="123" a="1"/>
  <c r="L35" i="101" a="1"/>
  <c r="E379" i="101" a="1"/>
  <c r="D345" i="101" a="1"/>
  <c r="C379" i="101" a="1"/>
  <c r="E260" i="101" a="1"/>
  <c r="D45" i="101" a="1"/>
  <c r="E75" i="101" a="1"/>
  <c r="C358" i="101" a="1"/>
  <c r="E47" i="101" a="1"/>
  <c r="I6" i="1" a="1"/>
  <c r="I16" i="2" a="1"/>
  <c r="G6" i="123" a="1"/>
  <c r="M36" i="101" a="1"/>
  <c r="E330" i="101" a="1"/>
  <c r="C330" i="101" a="1"/>
  <c r="D314" i="101" a="1"/>
  <c r="E416" i="101" a="1"/>
  <c r="J29" i="2" a="1"/>
  <c r="L9" i="134" a="1"/>
  <c r="C54" i="101" a="1"/>
  <c r="E284" i="101" a="1"/>
  <c r="D353" i="101" a="1"/>
  <c r="G12" i="123" a="1"/>
  <c r="J40" i="1" a="1"/>
  <c r="D86" i="101" a="1"/>
  <c r="L5" i="1" a="1"/>
  <c r="C412" i="101" a="1"/>
  <c r="E32" i="101" a="1"/>
  <c r="D197" i="101" a="1"/>
  <c r="G13" i="123" a="1"/>
  <c r="C38" i="101" a="1"/>
  <c r="C141" i="101" a="1"/>
  <c r="I11" i="2" a="1"/>
  <c r="E200" i="101" a="1"/>
  <c r="E316" i="101" a="1"/>
  <c r="I9" i="123" a="1"/>
  <c r="C319" i="101" a="1"/>
  <c r="E42" i="101" a="1"/>
  <c r="E27" i="101" a="1"/>
  <c r="M35" i="101" a="1"/>
  <c r="D428" i="101" a="1"/>
  <c r="E110" i="101" a="1"/>
  <c r="D392" i="101" a="1"/>
  <c r="L33" i="101" a="1"/>
  <c r="I36" i="1" a="1"/>
  <c r="E53" i="101" a="1"/>
  <c r="C123" i="101" a="1"/>
  <c r="R24" i="101" a="1"/>
  <c r="J52" i="2" a="1"/>
  <c r="E293" i="101" a="1"/>
  <c r="E46" i="101" a="1"/>
  <c r="E88" i="101" a="1"/>
  <c r="F13" i="1" a="1"/>
  <c r="D379" i="101" a="1"/>
  <c r="D354" i="101" a="1"/>
  <c r="S20" i="101" a="1"/>
  <c r="D357" i="101" a="1"/>
  <c r="E141" i="101" a="1"/>
  <c r="C46" i="101" a="1"/>
  <c r="C88" i="101" a="1"/>
  <c r="D208" i="101" a="1"/>
  <c r="D266" i="101" a="1"/>
  <c r="E370" i="101" a="1"/>
  <c r="M40" i="101" a="1"/>
  <c r="T6" i="101" a="1"/>
  <c r="I8" i="1" a="1"/>
  <c r="D386" i="101" a="1"/>
  <c r="D109" i="101" a="1"/>
  <c r="R23" i="101" a="1"/>
  <c r="D253" i="101" a="1"/>
  <c r="C305" i="101" a="1"/>
  <c r="A1" i="100" a="1"/>
  <c r="E247" i="101" a="1"/>
  <c r="E303" i="101" a="1"/>
  <c r="F38" i="1" a="1"/>
  <c r="F33" i="1" a="1"/>
  <c r="E313" i="101" a="1"/>
  <c r="E372" i="101" a="1"/>
  <c r="D27" i="101" a="1"/>
  <c r="K44" i="101" a="1"/>
  <c r="E354" i="101" a="1"/>
  <c r="D388" i="101" a="1"/>
  <c r="C354" i="101" a="1"/>
  <c r="D288" i="101" a="1"/>
  <c r="K40" i="101" a="1"/>
  <c r="I33" i="2" a="1"/>
  <c r="D173" i="101" a="1"/>
  <c r="L34" i="101" a="1"/>
  <c r="D305" i="101" a="1"/>
  <c r="L15" i="134" a="1"/>
  <c r="C71" i="101" a="1"/>
  <c r="C418" i="101" a="1"/>
  <c r="C213" i="101" a="1"/>
  <c r="C250" i="101" a="1"/>
  <c r="S6" i="101" a="1"/>
  <c r="C392" i="101" a="1"/>
  <c r="T5" i="101" a="1"/>
  <c r="C419" i="101" a="1"/>
  <c r="T23" i="101" a="1"/>
  <c r="D381" i="101" a="1"/>
  <c r="E281" i="101" a="1"/>
  <c r="D90" i="101" a="1"/>
  <c r="E9" i="134" a="1"/>
  <c r="C254" i="101" a="1"/>
  <c r="E68" i="101" a="1"/>
  <c r="E298" i="101" a="1"/>
  <c r="F21" i="2" a="1"/>
  <c r="F32" i="1" a="1"/>
  <c r="D124" i="101" a="1"/>
  <c r="E233" i="101" a="1"/>
  <c r="D295" i="101" a="1"/>
  <c r="E93" i="101" a="1"/>
  <c r="D95" i="101" a="1"/>
  <c r="I54" i="2" a="1"/>
  <c r="C307" i="101" a="1"/>
  <c r="C145" i="101" a="1"/>
  <c r="I7" i="2" a="1"/>
  <c r="E322" i="101" a="1"/>
  <c r="E340" i="101" a="1"/>
  <c r="J22" i="2" a="1"/>
  <c r="C430" i="101" a="1"/>
  <c r="E373" i="101" a="1"/>
  <c r="E123" i="101" a="1"/>
  <c r="T24" i="101" a="1"/>
  <c r="D427" i="101" a="1"/>
  <c r="E101" i="101" a="1"/>
  <c r="D160" i="101" a="1"/>
  <c r="L32" i="101" a="1"/>
  <c r="J16" i="1" a="1"/>
  <c r="C144" i="101" a="1"/>
  <c r="C184" i="101" a="1"/>
  <c r="R17" i="101" a="1"/>
  <c r="F7" i="2" a="1"/>
  <c r="C295" i="101" a="1"/>
  <c r="E405" i="101" a="1"/>
  <c r="E421" i="101" a="1"/>
  <c r="C232" i="101" a="1"/>
  <c r="D70" i="101" a="1"/>
  <c r="D296" i="101" a="1"/>
  <c r="S18" i="101" a="1"/>
  <c r="D426" i="101" a="1"/>
  <c r="C318" i="101" a="1"/>
  <c r="C405" i="101" a="1"/>
  <c r="C421" i="101" a="1"/>
  <c r="D261" i="101" a="1"/>
  <c r="D294" i="101" a="1"/>
  <c r="E311" i="101" a="1"/>
  <c r="M41" i="101" a="1"/>
  <c r="L28" i="101" a="1"/>
  <c r="D220" i="101" a="1"/>
  <c r="D416" i="101" a="1"/>
  <c r="L45" i="101" a="1"/>
  <c r="R12" i="101" a="1"/>
  <c r="D395" i="101" a="1"/>
  <c r="C314" i="101" a="1"/>
  <c r="D212" i="101" a="1"/>
  <c r="E366" i="101" a="1"/>
  <c r="E378" i="101" a="1"/>
  <c r="D55" i="101" a="1"/>
  <c r="D165" i="101" a="1"/>
  <c r="T17" i="101" a="1"/>
  <c r="C41" i="101" a="1"/>
  <c r="M14" i="1" a="1"/>
  <c r="D116" i="101" a="1"/>
  <c r="I31" i="1" a="1"/>
  <c r="D65" i="101" a="1"/>
  <c r="D370" i="101" a="1"/>
  <c r="E422" i="101" a="1"/>
  <c r="D335" i="101" a="1"/>
  <c r="E329" i="101" a="1"/>
  <c r="D333" i="101" a="1"/>
  <c r="E65" i="101" a="1"/>
  <c r="D152" i="101" a="1"/>
  <c r="C327" i="101" a="1"/>
  <c r="D59" i="101" a="1"/>
  <c r="E419" i="101" a="1"/>
  <c r="E285" i="101" a="1"/>
  <c r="D245" i="101" a="1"/>
  <c r="E39" i="101" a="1"/>
  <c r="K41" i="101" a="1"/>
  <c r="C423" i="101" a="1"/>
  <c r="H5" i="134" a="1"/>
  <c r="C383" i="101" a="1"/>
  <c r="E359" i="101" a="1"/>
  <c r="I5" i="123" a="1"/>
  <c r="L25" i="1" a="1"/>
  <c r="K20" i="1" a="1"/>
  <c r="D275" i="101" a="1"/>
  <c r="C206" i="101" a="1"/>
  <c r="D50" i="101" a="1"/>
  <c r="E267" i="101" a="1"/>
  <c r="D258" i="101" a="1"/>
  <c r="I19" i="2" a="1"/>
  <c r="C267" i="101" a="1"/>
  <c r="C273" i="101" a="1"/>
  <c r="N37" i="1" a="1"/>
  <c r="E402" i="101" a="1"/>
  <c r="E62" i="101" a="1"/>
  <c r="D204" i="101" a="1"/>
  <c r="C426" i="101" a="1"/>
  <c r="E144" i="101" a="1"/>
  <c r="E184" i="101" a="1"/>
  <c r="G21" i="101" a="1"/>
  <c r="D281" i="101" a="1"/>
  <c r="E273" i="101" a="1"/>
  <c r="D323" i="101" a="1"/>
  <c r="L27" i="101" a="1"/>
  <c r="C239" i="101" a="1"/>
  <c r="C429" i="101" a="1"/>
  <c r="C372" i="101" a="1"/>
  <c r="T8" i="101" a="1"/>
  <c r="L34" i="1" a="1"/>
  <c r="C29" i="101" a="1"/>
  <c r="E415" i="101" a="1"/>
  <c r="T22" i="101" a="1"/>
  <c r="D402" i="101" a="1"/>
  <c r="D31" i="101" a="1"/>
  <c r="D271" i="101" a="1"/>
  <c r="R8" i="101" a="1"/>
  <c r="J44" i="2" a="1"/>
  <c r="C50" i="101" a="1"/>
  <c r="C415" i="101" a="1"/>
  <c r="R22" i="101" a="1"/>
  <c r="D143" i="101" a="1"/>
  <c r="D384" i="101" a="1"/>
  <c r="E423" i="101" a="1"/>
  <c r="M38" i="101" a="1"/>
  <c r="S15" i="101" a="1"/>
  <c r="D112" i="101" a="1"/>
  <c r="D403" i="101" a="1"/>
  <c r="L42" i="101" a="1"/>
  <c r="J14" i="123" a="1"/>
  <c r="E249" i="101" a="1"/>
  <c r="C391" i="101" a="1"/>
  <c r="D120" i="101" a="1"/>
  <c r="E143" i="101" a="1"/>
  <c r="E76" i="101" a="1"/>
  <c r="D247" i="101" a="1"/>
  <c r="C369" i="101" a="1"/>
  <c r="E261" i="101" a="1"/>
  <c r="E429" i="101" a="1"/>
  <c r="C349" i="101" a="1"/>
  <c r="D194" i="101" a="1"/>
  <c r="S13" i="101" a="1"/>
  <c r="T20" i="101" a="1"/>
  <c r="S10" i="101" a="1"/>
  <c r="R20" i="101" a="1"/>
  <c r="M31" i="101" a="1"/>
  <c r="L40" i="101" a="1"/>
  <c r="K42" i="101" a="1"/>
  <c r="E357" i="101" a="1"/>
  <c r="C177" i="101" a="1"/>
  <c r="D327" i="101" a="1"/>
  <c r="E185" i="101" a="1"/>
  <c r="E96" i="101" a="1"/>
  <c r="D363" i="101" a="1"/>
  <c r="D280" i="101" a="1"/>
  <c r="D425" i="101" a="1"/>
  <c r="K29" i="1" a="1"/>
  <c r="E352" i="101" a="1"/>
  <c r="T12" i="101" a="1"/>
  <c r="G5" i="134" a="1"/>
  <c r="C315" i="101" a="1"/>
  <c r="C304" i="101" a="1"/>
  <c r="J9" i="2" a="1"/>
  <c r="G18" i="98" a="1"/>
  <c r="I12" i="1" a="1"/>
  <c r="D394" i="101" a="1"/>
  <c r="C317" i="101" a="1"/>
  <c r="J6" i="123" a="1"/>
  <c r="E163" i="101" a="1"/>
  <c r="G20" i="134" a="1"/>
  <c r="D34" i="101" a="1"/>
  <c r="I32" i="2" a="1"/>
  <c r="J22" i="1" a="1"/>
  <c r="E202" i="101" a="1"/>
  <c r="C237" i="101" a="1"/>
  <c r="E349" i="101" a="1"/>
  <c r="C289" i="101" a="1"/>
  <c r="J30" i="2" a="1"/>
  <c r="I6" i="123" a="1"/>
  <c r="D336" i="101" a="1"/>
  <c r="N24" i="1" a="1"/>
  <c r="C285" i="101" a="1"/>
  <c r="D320" i="101" a="1"/>
  <c r="M24" i="1" a="1"/>
  <c r="E348" i="101" a="1"/>
  <c r="E253" i="101" a="1"/>
  <c r="C406" i="101" a="1"/>
  <c r="C90" i="101" a="1"/>
  <c r="E41" i="101" a="1"/>
  <c r="M44" i="101" a="1"/>
  <c r="A12" i="101" a="1"/>
  <c r="J14" i="2" a="1"/>
  <c r="C367" i="101" a="1"/>
  <c r="D123" i="101" a="1"/>
  <c r="S24" i="101" a="1"/>
  <c r="D84" i="101" a="1"/>
  <c r="C363" i="101" a="1"/>
  <c r="K43" i="101" a="1"/>
  <c r="R9" i="101" a="1"/>
  <c r="C235" i="101" a="1"/>
  <c r="E70" i="101" a="1"/>
  <c r="E296" i="101" a="1"/>
  <c r="T18" i="101" a="1"/>
  <c r="D334" i="101" a="1"/>
  <c r="D358" i="101" a="1"/>
  <c r="D177" i="101" a="1"/>
  <c r="C109" i="101" a="1"/>
  <c r="K11" i="1" a="1"/>
  <c r="C70" i="101" a="1"/>
  <c r="C296" i="101" a="1"/>
  <c r="R18" i="101" a="1"/>
  <c r="D303" i="101" a="1"/>
  <c r="D40" i="101" a="1"/>
  <c r="E305" i="101" a="1"/>
  <c r="M34" i="101" a="1"/>
  <c r="K29" i="101" a="1"/>
  <c r="E179" i="101" a="1"/>
  <c r="D311" i="101" a="1"/>
  <c r="L41" i="101" a="1"/>
  <c r="I26" i="1" a="1"/>
  <c r="C309" i="101" a="1"/>
  <c r="K28" i="101" a="1"/>
  <c r="E389" i="101" a="1"/>
  <c r="E428" i="101" a="1"/>
  <c r="E319" i="101" a="1"/>
  <c r="D378" i="101" a="1"/>
  <c r="C227" i="101" a="1"/>
  <c r="J42" i="2" a="1"/>
  <c r="M21" i="1" a="1"/>
  <c r="D60" i="101" a="1"/>
  <c r="K14" i="123" a="1"/>
  <c r="C428" i="101" a="1"/>
  <c r="S9" i="101" a="1"/>
  <c r="D383" i="101" a="1"/>
  <c r="E177" i="101" a="1"/>
  <c r="D97" i="101" a="1"/>
  <c r="E90" i="101" a="1"/>
  <c r="D319" i="101" a="1"/>
  <c r="K33" i="101" a="1"/>
  <c r="E145" i="101" a="1"/>
  <c r="C118" i="101" a="1"/>
  <c r="E426" i="101" a="1"/>
  <c r="N6" i="101" a="1"/>
  <c r="G9" i="123" a="1"/>
  <c r="I34" i="1" a="1"/>
  <c r="B6" i="98" a="1"/>
  <c r="E104" i="101" a="1"/>
  <c r="D218" i="101" a="1"/>
  <c r="E297" i="101" a="1"/>
  <c r="C306" i="101" a="1"/>
  <c r="I8" i="2" a="1"/>
  <c r="F38" i="2" a="1"/>
  <c r="D179" i="101" a="1"/>
  <c r="L16" i="1" a="1"/>
  <c r="C179" i="101" a="1"/>
  <c r="D30" i="101" a="1"/>
  <c r="F23" i="1" a="1"/>
  <c r="E59" i="101" a="1"/>
  <c r="E89" i="101" a="1"/>
  <c r="C297" i="101" a="1"/>
  <c r="R19" i="101" a="1"/>
  <c r="E363" i="101" a="1"/>
  <c r="M43" i="101" a="1"/>
  <c r="T9" i="101" a="1"/>
  <c r="M37" i="1" a="1"/>
  <c r="D144" i="101" a="1"/>
  <c r="D184" i="101" a="1"/>
  <c r="S17" i="101" a="1"/>
  <c r="D28" i="101" a="1"/>
  <c r="C410" i="101" a="1"/>
  <c r="K39" i="101" a="1"/>
  <c r="S5" i="101" a="1"/>
  <c r="D377" i="101" a="1"/>
  <c r="E31" i="101" a="1"/>
  <c r="E271" i="101" a="1"/>
  <c r="S8" i="101" a="1"/>
  <c r="D33" i="101" a="1"/>
  <c r="D419" i="101" a="1"/>
  <c r="D330" i="101" a="1"/>
  <c r="S12" i="101" a="1"/>
  <c r="C228" i="101" a="1"/>
  <c r="C31" i="101" a="1"/>
  <c r="C271" i="101" a="1"/>
  <c r="R10" i="101" a="1"/>
  <c r="D185" i="101" a="1"/>
  <c r="D310" i="101" a="1"/>
  <c r="E314" i="101" a="1"/>
  <c r="M30" i="101" a="1"/>
  <c r="R6" i="101" a="1"/>
  <c r="E130" i="101" a="1"/>
  <c r="D423" i="101" a="1"/>
  <c r="L38" i="101" a="1"/>
  <c r="K6" i="1" a="1"/>
  <c r="C386" i="101" a="1"/>
  <c r="G11" i="123" a="1"/>
  <c r="E277" i="101" a="1"/>
  <c r="E83" i="101" a="1"/>
  <c r="E245" i="101" a="1"/>
  <c r="D430" i="101" a="1"/>
  <c r="L27" i="1" a="1"/>
  <c r="E228" i="101" a="1"/>
  <c r="E45" i="101" a="1"/>
  <c r="K39" i="1" a="1"/>
  <c r="D41" i="101" a="1"/>
  <c r="C137" i="101" a="1"/>
  <c r="K36" i="101" a="1"/>
  <c r="D254" i="101" a="1"/>
  <c r="D168" i="101" a="1"/>
  <c r="D380" i="101" a="1"/>
  <c r="F41" i="2" a="1"/>
  <c r="C403" i="101" a="1"/>
  <c r="D127" i="101" a="1"/>
  <c r="E74" i="101" a="1"/>
  <c r="L21" i="1" a="1"/>
  <c r="F5" i="1" a="1"/>
  <c r="E137" i="101" a="1"/>
  <c r="D420" i="101" a="1"/>
  <c r="D170" i="101" a="1"/>
  <c r="S19" i="101" a="1"/>
  <c r="L29" i="101" a="1"/>
  <c r="C224" i="101" a="1"/>
  <c r="E351" i="101" a="1"/>
  <c r="L8" i="101" a="1"/>
  <c r="F18" i="2" a="1"/>
  <c r="J14" i="1" a="1"/>
  <c r="C117" i="101" a="1"/>
  <c r="E263" i="101" a="1"/>
  <c r="D256" i="101" a="1"/>
  <c r="G10" i="123" a="1"/>
  <c r="C300" i="101" a="1"/>
  <c r="F30" i="1" a="1"/>
  <c r="F8" i="2" a="1"/>
  <c r="D277" i="101" a="1"/>
  <c r="C17" i="98" a="1"/>
  <c r="C52" i="101" a="1"/>
  <c r="D283" i="101" a="1"/>
  <c r="F18" i="1" a="1"/>
  <c r="E116" i="101" a="1"/>
  <c r="E170" i="101" a="1"/>
  <c r="C366" i="101" a="1"/>
  <c r="J18" i="2" a="1"/>
  <c r="E410" i="101" a="1"/>
  <c r="M39" i="101" a="1"/>
  <c r="F21" i="101" a="1"/>
  <c r="C431" i="101" a="1"/>
  <c r="D429" i="101" a="1"/>
  <c r="D372" i="101" a="1"/>
  <c r="T13" i="101" a="1"/>
  <c r="D347" i="101" a="1"/>
  <c r="C37" i="101" a="1"/>
  <c r="K37" i="101" a="1"/>
  <c r="C361" i="101" a="1"/>
  <c r="D54" i="101" a="1"/>
  <c r="E345" i="101" a="1"/>
  <c r="E388" i="101" a="1"/>
  <c r="R13" i="101" a="1"/>
  <c r="D62" i="101" a="1"/>
  <c r="D67" i="101" a="1"/>
  <c r="D404" i="101" a="1"/>
  <c r="T7" i="101" a="1"/>
  <c r="D337" i="101" a="1"/>
  <c r="C345" i="101" a="1"/>
  <c r="C388" i="101" a="1"/>
  <c r="R5" i="101" a="1"/>
  <c r="S14" i="101" a="1"/>
  <c r="E128" i="101" a="1"/>
  <c r="E391" i="101" a="1"/>
  <c r="M28" i="101" a="1"/>
  <c r="D331" i="101" a="1"/>
  <c r="E60" i="101" a="1"/>
  <c r="D260" i="101" a="1"/>
  <c r="L31" i="101" a="1"/>
  <c r="D216" i="101" a="1"/>
  <c r="C416" i="101" a="1"/>
  <c r="D366" i="101" a="1"/>
  <c r="E57" i="101" a="1"/>
  <c r="E335" i="101" a="1"/>
  <c r="E326" i="101" a="1"/>
  <c r="I13" i="1" a="1"/>
  <c r="E37" i="101" a="1"/>
  <c r="D322" i="101" a="1"/>
  <c r="K31" i="101" a="1"/>
  <c r="R11" i="101" a="1"/>
  <c r="E358" i="101" a="1"/>
  <c r="D282" i="101" a="1"/>
  <c r="D195" i="101" a="1"/>
  <c r="M29" i="101" a="1"/>
  <c r="E152" i="101" a="1"/>
  <c r="J6" i="2" a="1"/>
  <c r="D276" i="101" a="1"/>
  <c r="C186" i="101" a="1"/>
  <c r="D348" i="101" a="1"/>
  <c r="L43" i="101" a="1"/>
  <c r="E393" i="101" a="1"/>
  <c r="D340" i="101" a="1"/>
  <c r="E361" i="101" a="1"/>
  <c r="S7" i="101" a="1"/>
  <c r="T15" i="101" a="1"/>
  <c r="C265" i="101" a="1"/>
  <c r="L5" i="123" a="1"/>
  <c r="C79" i="101" a="1"/>
  <c r="E49" i="101" a="1"/>
  <c r="D85" i="101" a="1"/>
  <c r="C251" i="101" a="1"/>
  <c r="J33" i="1" a="1"/>
  <c r="C130" i="101" a="1"/>
  <c r="E64" i="101" a="1"/>
  <c r="M37" i="101" a="1"/>
  <c r="L44" i="101" a="1"/>
  <c r="T10" i="101" a="1"/>
  <c r="L30" i="101" a="1"/>
  <c r="M8" i="1" a="1"/>
  <c r="T21" i="101" a="1"/>
  <c r="D399" i="101" a="1"/>
  <c r="E376" i="101" a="1"/>
  <c r="C370" i="101" a="1"/>
  <c r="M45" i="101" a="1"/>
  <c r="D316" i="101" a="1"/>
  <c r="H17" i="134" a="1"/>
  <c r="K19" i="1" a="1"/>
  <c r="E207" i="101" a="1"/>
  <c r="D360" i="101" a="1"/>
  <c r="C169" i="101" a="1"/>
  <c r="C188" i="101" a="1"/>
  <c r="D308" i="101" a="1"/>
  <c r="N36" i="1" a="1"/>
  <c r="C192" i="101" a="1"/>
  <c r="D240" i="101" a="1"/>
  <c r="K13" i="1" a="1"/>
  <c r="D145" i="101" a="1"/>
  <c r="C201" i="101" a="1"/>
  <c r="C60" i="101" a="1"/>
  <c r="F54" i="2" a="1"/>
  <c r="D431" i="101" a="1"/>
  <c r="E94" i="101" a="1"/>
  <c r="C167" i="101" a="1"/>
  <c r="C351" i="101" a="1"/>
  <c r="D252" i="101" a="1"/>
  <c r="E392" i="101" a="1"/>
  <c r="M33" i="101" a="1"/>
  <c r="K45" i="101" a="1"/>
  <c r="D94" i="101" a="1"/>
  <c r="D410" i="101" a="1"/>
  <c r="L39" i="101" a="1"/>
  <c r="N22" i="1" a="1"/>
  <c r="D315" i="101" a="1"/>
  <c r="C160" i="101" a="1"/>
  <c r="K32" i="101" a="1"/>
  <c r="E248" i="101" a="1"/>
  <c r="E158" i="101" a="1"/>
  <c r="E67" i="101" a="1"/>
  <c r="E404" i="101" a="1"/>
  <c r="K38" i="101" a="1"/>
  <c r="D102" i="101" a="1"/>
  <c r="D46" i="101" a="1"/>
  <c r="D88" i="101" a="1"/>
  <c r="D64" i="101" a="1"/>
  <c r="E87" i="101" a="1"/>
  <c r="C67" i="101" a="1"/>
  <c r="C404" i="101" a="1"/>
  <c r="S11" i="101" a="1"/>
  <c r="N9" i="1" a="1"/>
  <c r="E386" i="101" a="1"/>
  <c r="E109" i="101" a="1"/>
  <c r="T19" i="101" a="1"/>
  <c r="S16" i="101" a="1"/>
  <c r="C176" i="101" a="1"/>
  <c r="D391" i="101" a="1"/>
  <c r="S23" i="101" a="1"/>
  <c r="D72" i="101" a="1"/>
  <c r="C311" i="101" a="1"/>
  <c r="L12" i="123" a="1"/>
  <c r="C56" i="101" a="1"/>
  <c r="E327" i="101" a="1"/>
  <c r="E430" i="101" a="1"/>
  <c r="K19" i="134" a="1"/>
  <c r="E196" i="101" a="1"/>
  <c r="E356" i="101" a="1"/>
  <c r="D183" i="101" a="1"/>
  <c r="C414" i="101" a="1"/>
  <c r="C302" i="101" a="1"/>
  <c r="D105" i="101" a="1"/>
  <c r="J25" i="1" a="1"/>
  <c r="C350" i="101" a="1"/>
  <c r="E213" i="101" a="1"/>
  <c r="E3" i="98" a="1"/>
  <c r="E167" i="101" a="1"/>
  <c r="C175" i="101" a="1"/>
  <c r="C110" i="101" a="1"/>
  <c r="I41" i="2" a="1"/>
  <c r="D232" i="101" a="1"/>
  <c r="E334" i="101" a="1"/>
  <c r="C98" i="101" a="1"/>
  <c r="C378" i="101" a="1"/>
  <c r="D157" i="101" a="1"/>
  <c r="E160" i="101" a="1"/>
  <c r="M32" i="101" a="1"/>
  <c r="R15" i="101" a="1"/>
  <c r="E52" i="101" a="1"/>
  <c r="D37" i="101" a="1"/>
  <c r="L37" i="101" a="1"/>
  <c r="S21" i="101" a="1"/>
  <c r="D396" i="101" a="1"/>
  <c r="C323" i="101" a="1"/>
  <c r="K27" i="101" a="1"/>
  <c r="D83" i="101" a="1"/>
  <c r="E180" i="101" a="1"/>
  <c r="E282" i="101" a="1"/>
  <c r="E97" i="101" a="1"/>
  <c r="J48" i="2" a="1"/>
  <c r="E92" i="101" a="1"/>
  <c r="D405" i="101" a="1"/>
  <c r="D421" i="101" a="1"/>
  <c r="D75" i="101" a="1"/>
  <c r="E186" i="101" a="1"/>
  <c r="C282" i="101" a="1"/>
  <c r="C97" i="101" a="1"/>
  <c r="F37" i="2" a="1"/>
  <c r="E12" i="61" l="1"/>
  <c r="E5" i="63"/>
  <c r="E52" i="68"/>
  <c r="E12" i="58"/>
  <c r="E15" i="63"/>
  <c r="E7" i="65"/>
  <c r="E23" i="63"/>
  <c r="K14" i="134"/>
  <c r="K19" i="134"/>
  <c r="L18" i="134"/>
  <c r="E18" i="134"/>
  <c r="D18" i="134" s="1"/>
  <c r="J19" i="134"/>
  <c r="K15" i="134"/>
  <c r="I15" i="134"/>
  <c r="G15" i="134"/>
  <c r="I16" i="134"/>
  <c r="K18" i="134"/>
  <c r="I19" i="134"/>
  <c r="L17" i="134"/>
  <c r="J17" i="134"/>
  <c r="H17" i="134"/>
  <c r="E17" i="134"/>
  <c r="D17" i="134" s="1"/>
  <c r="G16" i="134"/>
  <c r="J18" i="134"/>
  <c r="K16" i="134"/>
  <c r="H19" i="134"/>
  <c r="L16" i="134"/>
  <c r="J16" i="134"/>
  <c r="H16" i="134"/>
  <c r="E16" i="134"/>
  <c r="D16" i="134" s="1"/>
  <c r="I18" i="134"/>
  <c r="G19" i="134"/>
  <c r="L15" i="134"/>
  <c r="J15" i="134"/>
  <c r="H15" i="134"/>
  <c r="E15" i="134"/>
  <c r="D15" i="134" s="1"/>
  <c r="H18" i="134"/>
  <c r="L19" i="134"/>
  <c r="E19" i="134"/>
  <c r="D19" i="134" s="1"/>
  <c r="K17" i="134"/>
  <c r="I17" i="134"/>
  <c r="G17" i="134"/>
  <c r="G18" i="134"/>
  <c r="J14" i="134"/>
  <c r="G14" i="134"/>
  <c r="L14" i="134"/>
  <c r="I14" i="134"/>
  <c r="E14" i="134"/>
  <c r="D14" i="134" s="1"/>
  <c r="H14" i="134"/>
  <c r="H8" i="134"/>
  <c r="I6" i="134"/>
  <c r="J8" i="134"/>
  <c r="K10" i="134"/>
  <c r="L12" i="134"/>
  <c r="G20" i="134"/>
  <c r="L5" i="134"/>
  <c r="E10" i="134"/>
  <c r="D10" i="134" s="1"/>
  <c r="J6" i="134"/>
  <c r="K8" i="134"/>
  <c r="L10" i="134"/>
  <c r="G12" i="134"/>
  <c r="H20" i="134"/>
  <c r="G7" i="134"/>
  <c r="H9" i="134"/>
  <c r="I11" i="134"/>
  <c r="J13" i="134"/>
  <c r="G5" i="134"/>
  <c r="H7" i="134"/>
  <c r="E8" i="134"/>
  <c r="D8" i="134" s="1"/>
  <c r="I9" i="134"/>
  <c r="J11" i="134"/>
  <c r="K13" i="134"/>
  <c r="K6" i="134"/>
  <c r="L8" i="134"/>
  <c r="G10" i="134"/>
  <c r="H12" i="134"/>
  <c r="E13" i="134"/>
  <c r="D13" i="134" s="1"/>
  <c r="I20" i="134"/>
  <c r="H5" i="134"/>
  <c r="E6" i="134"/>
  <c r="D6" i="134" s="1"/>
  <c r="I7" i="134"/>
  <c r="J9" i="134"/>
  <c r="K11" i="134"/>
  <c r="L13" i="134"/>
  <c r="I5" i="134"/>
  <c r="J7" i="134"/>
  <c r="K9" i="134"/>
  <c r="L11" i="134"/>
  <c r="G13" i="134"/>
  <c r="G6" i="134"/>
  <c r="E9" i="134"/>
  <c r="D9" i="134" s="1"/>
  <c r="I10" i="134"/>
  <c r="J12" i="134"/>
  <c r="K20" i="134"/>
  <c r="L6" i="134"/>
  <c r="G8" i="134"/>
  <c r="H10" i="134"/>
  <c r="E11" i="134"/>
  <c r="D11" i="134" s="1"/>
  <c r="I12" i="134"/>
  <c r="J20" i="134"/>
  <c r="J5" i="134"/>
  <c r="K7" i="134"/>
  <c r="L9" i="134"/>
  <c r="G11" i="134"/>
  <c r="H13" i="134"/>
  <c r="E20" i="134"/>
  <c r="D20" i="134" s="1"/>
  <c r="E5" i="134"/>
  <c r="D5" i="134" s="1"/>
  <c r="E2" i="136" s="1"/>
  <c r="H6" i="134"/>
  <c r="E7" i="134"/>
  <c r="D7" i="134" s="1"/>
  <c r="I8" i="134"/>
  <c r="J10" i="134"/>
  <c r="K12" i="134"/>
  <c r="L20" i="134"/>
  <c r="K5" i="134"/>
  <c r="L7" i="134"/>
  <c r="G9" i="134"/>
  <c r="H11" i="134"/>
  <c r="E12" i="134"/>
  <c r="D12" i="134" s="1"/>
  <c r="I13" i="134"/>
  <c r="T14" i="101"/>
  <c r="K21" i="101"/>
  <c r="K20" i="101"/>
  <c r="K19" i="101"/>
  <c r="K17" i="101"/>
  <c r="K18" i="101"/>
  <c r="L5" i="101"/>
  <c r="N10" i="101"/>
  <c r="N7" i="101"/>
  <c r="N14" i="101"/>
  <c r="N12" i="101"/>
  <c r="N11" i="101"/>
  <c r="N9" i="101"/>
  <c r="N13" i="101"/>
  <c r="N5" i="101"/>
  <c r="N8" i="101"/>
  <c r="N6" i="101"/>
  <c r="L14" i="101"/>
  <c r="L12" i="101"/>
  <c r="L13" i="101"/>
  <c r="L6" i="101"/>
  <c r="L11" i="101"/>
  <c r="L9" i="101"/>
  <c r="L10" i="101"/>
  <c r="L8" i="101"/>
  <c r="L7" i="101"/>
  <c r="D430" i="101"/>
  <c r="D378" i="101"/>
  <c r="D335" i="101"/>
  <c r="D247" i="101"/>
  <c r="D55" i="101"/>
  <c r="F26" i="2"/>
  <c r="E26" i="2" s="1"/>
  <c r="E2" i="113" s="1"/>
  <c r="T16" i="101"/>
  <c r="E426" i="101"/>
  <c r="E430" i="101"/>
  <c r="E281" i="101"/>
  <c r="E185" i="101"/>
  <c r="E326" i="101"/>
  <c r="E245" i="101"/>
  <c r="E319" i="101"/>
  <c r="E357" i="101"/>
  <c r="E76" i="101"/>
  <c r="E378" i="101"/>
  <c r="E303" i="101"/>
  <c r="E427" i="101"/>
  <c r="E351" i="101"/>
  <c r="E327" i="101"/>
  <c r="E352" i="101"/>
  <c r="E65" i="101"/>
  <c r="E335" i="101"/>
  <c r="E83" i="101"/>
  <c r="E428" i="101"/>
  <c r="E75" i="101"/>
  <c r="E143" i="101"/>
  <c r="E366" i="101"/>
  <c r="E247" i="101"/>
  <c r="E331" i="101"/>
  <c r="C265" i="101"/>
  <c r="C56" i="101"/>
  <c r="E39" i="101"/>
  <c r="E152" i="101"/>
  <c r="E57" i="101"/>
  <c r="E277" i="101"/>
  <c r="E389" i="101"/>
  <c r="D173" i="101"/>
  <c r="D120" i="101"/>
  <c r="D212" i="101"/>
  <c r="A1" i="100"/>
  <c r="L24" i="1"/>
  <c r="J29" i="2"/>
  <c r="L12" i="123"/>
  <c r="S7" i="101"/>
  <c r="D319" i="101"/>
  <c r="D366" i="101"/>
  <c r="G11" i="123"/>
  <c r="K28" i="101"/>
  <c r="K42" i="101"/>
  <c r="C391" i="101"/>
  <c r="C314" i="101"/>
  <c r="C305" i="101"/>
  <c r="C260" i="101"/>
  <c r="C423" i="101"/>
  <c r="C311" i="101"/>
  <c r="C370" i="101"/>
  <c r="C403" i="101"/>
  <c r="C416" i="101"/>
  <c r="C386" i="101"/>
  <c r="C309" i="101"/>
  <c r="E422" i="101"/>
  <c r="E249" i="101"/>
  <c r="D395" i="101"/>
  <c r="D253" i="101"/>
  <c r="D78" i="101"/>
  <c r="D316" i="101"/>
  <c r="D72" i="101"/>
  <c r="D381" i="101"/>
  <c r="D333" i="101"/>
  <c r="D216" i="101"/>
  <c r="K6" i="1"/>
  <c r="I26" i="1"/>
  <c r="I33" i="2"/>
  <c r="J14" i="123"/>
  <c r="R12" i="101"/>
  <c r="R23" i="101"/>
  <c r="K34" i="101"/>
  <c r="T12" i="101"/>
  <c r="S23" i="101"/>
  <c r="L29" i="101"/>
  <c r="L30" i="101"/>
  <c r="L31" i="101"/>
  <c r="L38" i="101"/>
  <c r="L41" i="101"/>
  <c r="L40" i="101"/>
  <c r="L42" i="101"/>
  <c r="L45" i="101"/>
  <c r="D109" i="101"/>
  <c r="D361" i="101"/>
  <c r="D90" i="101"/>
  <c r="D391" i="101"/>
  <c r="D314" i="101"/>
  <c r="D305" i="101"/>
  <c r="D260" i="101"/>
  <c r="D423" i="101"/>
  <c r="D311" i="101"/>
  <c r="D370" i="101"/>
  <c r="D403" i="101"/>
  <c r="D416" i="101"/>
  <c r="D386" i="101"/>
  <c r="D309" i="101"/>
  <c r="C118" i="101"/>
  <c r="C176" i="101"/>
  <c r="E145" i="101"/>
  <c r="E47" i="101"/>
  <c r="E60" i="101"/>
  <c r="E130" i="101"/>
  <c r="E179" i="101"/>
  <c r="D45" i="101"/>
  <c r="D112" i="101"/>
  <c r="D220" i="101"/>
  <c r="I8" i="1"/>
  <c r="N27" i="1"/>
  <c r="F37" i="2"/>
  <c r="E37" i="2" s="1"/>
  <c r="E2" i="86" s="1"/>
  <c r="S16" i="101"/>
  <c r="D245" i="101"/>
  <c r="D327" i="101"/>
  <c r="D331" i="101"/>
  <c r="R6" i="101"/>
  <c r="K29" i="101"/>
  <c r="K40" i="101"/>
  <c r="S15" i="101"/>
  <c r="L28" i="101"/>
  <c r="T6" i="101"/>
  <c r="T11" i="101"/>
  <c r="T15" i="101"/>
  <c r="T19" i="101"/>
  <c r="T23" i="101"/>
  <c r="M29" i="101"/>
  <c r="M28" i="101"/>
  <c r="M30" i="101"/>
  <c r="M34" i="101"/>
  <c r="M31" i="101"/>
  <c r="M38" i="101"/>
  <c r="M41" i="101"/>
  <c r="M40" i="101"/>
  <c r="M42" i="101"/>
  <c r="M45" i="101"/>
  <c r="E109" i="101"/>
  <c r="E361" i="101"/>
  <c r="E90" i="101"/>
  <c r="E391" i="101"/>
  <c r="E314" i="101"/>
  <c r="E305" i="101"/>
  <c r="E260" i="101"/>
  <c r="E423" i="101"/>
  <c r="E311" i="101"/>
  <c r="E370" i="101"/>
  <c r="E403" i="101"/>
  <c r="E416" i="101"/>
  <c r="E386" i="101"/>
  <c r="E376" i="101"/>
  <c r="E329" i="101"/>
  <c r="E128" i="101"/>
  <c r="D310" i="101"/>
  <c r="D40" i="101"/>
  <c r="D288" i="101"/>
  <c r="D384" i="101"/>
  <c r="D294" i="101"/>
  <c r="D266" i="101"/>
  <c r="D259" i="101"/>
  <c r="C224" i="101"/>
  <c r="N9" i="1"/>
  <c r="K29" i="1"/>
  <c r="F41" i="2"/>
  <c r="E41" i="2" s="1"/>
  <c r="E2" i="11" s="1"/>
  <c r="S14" i="101"/>
  <c r="D185" i="101"/>
  <c r="D303" i="101"/>
  <c r="D65" i="101"/>
  <c r="D143" i="101"/>
  <c r="D261" i="101"/>
  <c r="D208" i="101"/>
  <c r="K30" i="101"/>
  <c r="K41" i="101"/>
  <c r="S11" i="101"/>
  <c r="S19" i="101"/>
  <c r="L34" i="101"/>
  <c r="R5" i="101"/>
  <c r="R10" i="101"/>
  <c r="R18" i="101"/>
  <c r="R20" i="101"/>
  <c r="R22" i="101"/>
  <c r="C421" i="101"/>
  <c r="C88" i="101"/>
  <c r="C425" i="101"/>
  <c r="C97" i="101"/>
  <c r="C404" i="101"/>
  <c r="C330" i="101"/>
  <c r="C177" i="101"/>
  <c r="C388" i="101"/>
  <c r="C271" i="101"/>
  <c r="C296" i="101"/>
  <c r="C354" i="101"/>
  <c r="C415" i="101"/>
  <c r="C405" i="101"/>
  <c r="C46" i="101"/>
  <c r="C399" i="101"/>
  <c r="C282" i="101"/>
  <c r="C67" i="101"/>
  <c r="C419" i="101"/>
  <c r="C358" i="101"/>
  <c r="C345" i="101"/>
  <c r="C31" i="101"/>
  <c r="C70" i="101"/>
  <c r="C379" i="101"/>
  <c r="C50" i="101"/>
  <c r="C318" i="101"/>
  <c r="E141" i="101"/>
  <c r="E279" i="101"/>
  <c r="E186" i="101"/>
  <c r="E87" i="101"/>
  <c r="E285" i="101"/>
  <c r="D195" i="101"/>
  <c r="D337" i="101"/>
  <c r="C228" i="101"/>
  <c r="K11" i="1"/>
  <c r="I31" i="1"/>
  <c r="J44" i="2"/>
  <c r="D426" i="101"/>
  <c r="D357" i="101"/>
  <c r="D351" i="101"/>
  <c r="D75" i="101"/>
  <c r="D64" i="101"/>
  <c r="D340" i="101"/>
  <c r="D380" i="101"/>
  <c r="T7" i="101"/>
  <c r="S12" i="101"/>
  <c r="C109" i="101"/>
  <c r="S10" i="101"/>
  <c r="R8" i="101"/>
  <c r="S18" i="101"/>
  <c r="S20" i="101"/>
  <c r="S22" i="101"/>
  <c r="D421" i="101"/>
  <c r="D88" i="101"/>
  <c r="D425" i="101"/>
  <c r="D97" i="101"/>
  <c r="D404" i="101"/>
  <c r="D330" i="101"/>
  <c r="D177" i="101"/>
  <c r="D388" i="101"/>
  <c r="D271" i="101"/>
  <c r="D296" i="101"/>
  <c r="D354" i="101"/>
  <c r="D415" i="101"/>
  <c r="D405" i="101"/>
  <c r="D46" i="101"/>
  <c r="D399" i="101"/>
  <c r="D282" i="101"/>
  <c r="D67" i="101"/>
  <c r="D419" i="101"/>
  <c r="D358" i="101"/>
  <c r="D345" i="101"/>
  <c r="D31" i="101"/>
  <c r="D70" i="101"/>
  <c r="D379" i="101"/>
  <c r="E304" i="101"/>
  <c r="E92" i="101"/>
  <c r="D102" i="101"/>
  <c r="D170" i="101"/>
  <c r="D168" i="101"/>
  <c r="D62" i="101"/>
  <c r="D33" i="101"/>
  <c r="D334" i="101"/>
  <c r="D116" i="101"/>
  <c r="D402" i="101"/>
  <c r="C232" i="101"/>
  <c r="F13" i="1"/>
  <c r="E13" i="1" s="1"/>
  <c r="E2" i="70" s="1"/>
  <c r="N32" i="1"/>
  <c r="J48" i="2"/>
  <c r="K38" i="101"/>
  <c r="T5" i="101"/>
  <c r="T10" i="101"/>
  <c r="R13" i="101"/>
  <c r="S8" i="101"/>
  <c r="T18" i="101"/>
  <c r="T20" i="101"/>
  <c r="T22" i="101"/>
  <c r="E421" i="101"/>
  <c r="E88" i="101"/>
  <c r="E425" i="101"/>
  <c r="E97" i="101"/>
  <c r="E404" i="101"/>
  <c r="E330" i="101"/>
  <c r="E177" i="101"/>
  <c r="E388" i="101"/>
  <c r="E271" i="101"/>
  <c r="E296" i="101"/>
  <c r="E354" i="101"/>
  <c r="E415" i="101"/>
  <c r="E405" i="101"/>
  <c r="E46" i="101"/>
  <c r="E399" i="101"/>
  <c r="E282" i="101"/>
  <c r="E67" i="101"/>
  <c r="E419" i="101"/>
  <c r="E358" i="101"/>
  <c r="E345" i="101"/>
  <c r="E31" i="101"/>
  <c r="E70" i="101"/>
  <c r="E379" i="101"/>
  <c r="C29" i="101"/>
  <c r="C295" i="101"/>
  <c r="E293" i="101"/>
  <c r="E272" i="101"/>
  <c r="E180" i="101"/>
  <c r="E158" i="101"/>
  <c r="E393" i="101"/>
  <c r="D254" i="101"/>
  <c r="D54" i="101"/>
  <c r="D377" i="101"/>
  <c r="C235" i="101"/>
  <c r="M14" i="1"/>
  <c r="L34" i="1"/>
  <c r="F7" i="2"/>
  <c r="E7" i="2" s="1"/>
  <c r="E2" i="94" s="1"/>
  <c r="J52" i="2"/>
  <c r="D76" i="101"/>
  <c r="D83" i="101"/>
  <c r="E248" i="101"/>
  <c r="D280" i="101"/>
  <c r="R11" i="101"/>
  <c r="C361" i="101"/>
  <c r="S5" i="101"/>
  <c r="R9" i="101"/>
  <c r="S13" i="101"/>
  <c r="T8" i="101"/>
  <c r="R17" i="101"/>
  <c r="R24" i="101"/>
  <c r="K35" i="101"/>
  <c r="K27" i="101"/>
  <c r="K32" i="101"/>
  <c r="K33" i="101"/>
  <c r="K36" i="101"/>
  <c r="K37" i="101"/>
  <c r="K39" i="101"/>
  <c r="K43" i="101"/>
  <c r="K44" i="101"/>
  <c r="C372" i="101"/>
  <c r="C184" i="101"/>
  <c r="C123" i="101"/>
  <c r="C27" i="101"/>
  <c r="C323" i="101"/>
  <c r="C160" i="101"/>
  <c r="C392" i="101"/>
  <c r="C137" i="101"/>
  <c r="C37" i="101"/>
  <c r="C410" i="101"/>
  <c r="C363" i="101"/>
  <c r="C41" i="101"/>
  <c r="C429" i="101"/>
  <c r="C144" i="101"/>
  <c r="E53" i="101"/>
  <c r="E34" i="101"/>
  <c r="D396" i="101"/>
  <c r="D315" i="101"/>
  <c r="D420" i="101"/>
  <c r="D383" i="101"/>
  <c r="D347" i="101"/>
  <c r="D28" i="101"/>
  <c r="D84" i="101"/>
  <c r="D194" i="101"/>
  <c r="C239" i="101"/>
  <c r="J16" i="1"/>
  <c r="I36" i="1"/>
  <c r="F11" i="2"/>
  <c r="E11" i="2" s="1"/>
  <c r="E2" i="120" s="1"/>
  <c r="S21" i="101"/>
  <c r="N22" i="1"/>
  <c r="T21" i="101"/>
  <c r="K31" i="101"/>
  <c r="T13" i="101"/>
  <c r="S17" i="101"/>
  <c r="S24" i="101"/>
  <c r="L35" i="101"/>
  <c r="L27" i="101"/>
  <c r="L32" i="101"/>
  <c r="L33" i="101"/>
  <c r="L36" i="101"/>
  <c r="L37" i="101"/>
  <c r="L39" i="101"/>
  <c r="L43" i="101"/>
  <c r="L44" i="101"/>
  <c r="D372" i="101"/>
  <c r="D184" i="101"/>
  <c r="D123" i="101"/>
  <c r="D27" i="101"/>
  <c r="D323" i="101"/>
  <c r="D160" i="101"/>
  <c r="D392" i="101"/>
  <c r="D137" i="101"/>
  <c r="D37" i="101"/>
  <c r="D410" i="101"/>
  <c r="D363" i="101"/>
  <c r="D41" i="101"/>
  <c r="D429" i="101"/>
  <c r="D144" i="101"/>
  <c r="C367" i="101"/>
  <c r="C349" i="101"/>
  <c r="E273" i="101"/>
  <c r="E101" i="101"/>
  <c r="E110" i="101"/>
  <c r="E121" i="101"/>
  <c r="E52" i="101"/>
  <c r="D94" i="101"/>
  <c r="D59" i="101"/>
  <c r="D322" i="101"/>
  <c r="C431" i="101"/>
  <c r="M37" i="1"/>
  <c r="J14" i="2"/>
  <c r="E6" i="123"/>
  <c r="D281" i="101"/>
  <c r="D427" i="101"/>
  <c r="D428" i="101"/>
  <c r="D89" i="101"/>
  <c r="R15" i="101"/>
  <c r="K45" i="101"/>
  <c r="S6" i="101"/>
  <c r="S9" i="101"/>
  <c r="F21" i="101"/>
  <c r="T9" i="101"/>
  <c r="A12" i="101"/>
  <c r="T17" i="101"/>
  <c r="G21" i="101"/>
  <c r="T24" i="101"/>
  <c r="M35" i="101"/>
  <c r="M27" i="101"/>
  <c r="M32" i="101"/>
  <c r="M33" i="101"/>
  <c r="M36" i="101"/>
  <c r="M37" i="101"/>
  <c r="M39" i="101"/>
  <c r="M43" i="101"/>
  <c r="M44" i="101"/>
  <c r="E372" i="101"/>
  <c r="E184" i="101"/>
  <c r="E123" i="101"/>
  <c r="E27" i="101"/>
  <c r="E323" i="101"/>
  <c r="E160" i="101"/>
  <c r="E392" i="101"/>
  <c r="E137" i="101"/>
  <c r="E37" i="101"/>
  <c r="E410" i="101"/>
  <c r="E363" i="101"/>
  <c r="E41" i="101"/>
  <c r="E429" i="101"/>
  <c r="E144" i="101"/>
  <c r="E373" i="101"/>
  <c r="E42" i="101"/>
  <c r="D58" i="101"/>
  <c r="D244" i="101"/>
  <c r="D138" i="101"/>
  <c r="D157" i="101"/>
  <c r="D252" i="101"/>
  <c r="D96" i="101"/>
  <c r="D348" i="101"/>
  <c r="D200" i="101"/>
  <c r="L19" i="1"/>
  <c r="K39" i="1"/>
  <c r="J18" i="2"/>
  <c r="K7" i="123"/>
  <c r="D326" i="101"/>
  <c r="D352" i="101"/>
  <c r="E161" i="101"/>
  <c r="R19" i="101"/>
  <c r="C90" i="101"/>
  <c r="R7" i="101"/>
  <c r="R14" i="101"/>
  <c r="R16" i="101"/>
  <c r="R21" i="101"/>
  <c r="C426" i="101"/>
  <c r="C430" i="101"/>
  <c r="C281" i="101"/>
  <c r="C185" i="101"/>
  <c r="C326" i="101"/>
  <c r="C245" i="101"/>
  <c r="C319" i="101"/>
  <c r="C357" i="101"/>
  <c r="C76" i="101"/>
  <c r="C378" i="101"/>
  <c r="C303" i="101"/>
  <c r="C427" i="101"/>
  <c r="C351" i="101"/>
  <c r="C327" i="101"/>
  <c r="C352" i="101"/>
  <c r="C65" i="101"/>
  <c r="C335" i="101"/>
  <c r="C83" i="101"/>
  <c r="C428" i="101"/>
  <c r="C75" i="101"/>
  <c r="C143" i="101"/>
  <c r="C366" i="101"/>
  <c r="C247" i="101"/>
  <c r="C331" i="101"/>
  <c r="C297" i="101"/>
  <c r="C406" i="101"/>
  <c r="E132" i="101"/>
  <c r="E193" i="101"/>
  <c r="E153" i="101"/>
  <c r="E401" i="101"/>
  <c r="E313" i="101"/>
  <c r="D146" i="101"/>
  <c r="D375" i="101"/>
  <c r="D204" i="101"/>
  <c r="I21" i="1"/>
  <c r="I5" i="2"/>
  <c r="J22" i="2"/>
  <c r="I9" i="123"/>
  <c r="C411" i="101"/>
  <c r="C99" i="101"/>
  <c r="C283" i="101"/>
  <c r="C150" i="101"/>
  <c r="C149" i="101"/>
  <c r="C30" i="101"/>
  <c r="C320" i="101"/>
  <c r="C98" i="101"/>
  <c r="C113" i="101"/>
  <c r="C343" i="101"/>
  <c r="C167" i="101"/>
  <c r="C250" i="101"/>
  <c r="C390" i="101"/>
  <c r="E102" i="101"/>
  <c r="E396" i="101"/>
  <c r="E58" i="101"/>
  <c r="E64" i="101"/>
  <c r="E395" i="101"/>
  <c r="E310" i="101"/>
  <c r="E170" i="101"/>
  <c r="E315" i="101"/>
  <c r="E244" i="101"/>
  <c r="E89" i="101"/>
  <c r="E253" i="101"/>
  <c r="E40" i="101"/>
  <c r="E168" i="101"/>
  <c r="E420" i="101"/>
  <c r="E138" i="101"/>
  <c r="E261" i="101"/>
  <c r="E78" i="101"/>
  <c r="E288" i="101"/>
  <c r="E62" i="101"/>
  <c r="E383" i="101"/>
  <c r="E157" i="101"/>
  <c r="E340" i="101"/>
  <c r="E316" i="101"/>
  <c r="E384" i="101"/>
  <c r="E33" i="101"/>
  <c r="E347" i="101"/>
  <c r="E252" i="101"/>
  <c r="E55" i="101"/>
  <c r="E72" i="101"/>
  <c r="E294" i="101"/>
  <c r="E334" i="101"/>
  <c r="E254" i="101"/>
  <c r="E28" i="101"/>
  <c r="E94" i="101"/>
  <c r="E96" i="101"/>
  <c r="E146" i="101"/>
  <c r="E280" i="101"/>
  <c r="E173" i="101"/>
  <c r="E381" i="101"/>
  <c r="E45" i="101"/>
  <c r="E266" i="101"/>
  <c r="E195" i="101"/>
  <c r="E116" i="101"/>
  <c r="E54" i="101"/>
  <c r="E84" i="101"/>
  <c r="E59" i="101"/>
  <c r="E348" i="101"/>
  <c r="E375" i="101"/>
  <c r="E380" i="101"/>
  <c r="E120" i="101"/>
  <c r="E333" i="101"/>
  <c r="E112" i="101"/>
  <c r="E259" i="101"/>
  <c r="E337" i="101"/>
  <c r="E402" i="101"/>
  <c r="E377" i="101"/>
  <c r="E194" i="101"/>
  <c r="E322" i="101"/>
  <c r="E200" i="101"/>
  <c r="E204" i="101"/>
  <c r="E208" i="101"/>
  <c r="E212" i="101"/>
  <c r="E216" i="101"/>
  <c r="E220" i="101"/>
  <c r="D224" i="101"/>
  <c r="D228" i="101"/>
  <c r="D232" i="101"/>
  <c r="D235" i="101"/>
  <c r="D239" i="101"/>
  <c r="D431" i="101"/>
  <c r="F5" i="1"/>
  <c r="E5" i="1" s="1"/>
  <c r="E2" i="40" s="1"/>
  <c r="L6" i="1"/>
  <c r="J8" i="1"/>
  <c r="F10" i="1"/>
  <c r="E10" i="1" s="1"/>
  <c r="E2" i="34" s="1"/>
  <c r="L11" i="1"/>
  <c r="I13" i="1"/>
  <c r="N14" i="1"/>
  <c r="K16" i="1"/>
  <c r="F18" i="1"/>
  <c r="E18" i="1" s="1"/>
  <c r="E2" i="72" s="1"/>
  <c r="M19" i="1"/>
  <c r="J21" i="1"/>
  <c r="F23" i="1"/>
  <c r="E23" i="1" s="1"/>
  <c r="E2" i="36" s="1"/>
  <c r="M24" i="1"/>
  <c r="J26" i="1"/>
  <c r="F28" i="1"/>
  <c r="E28" i="1" s="1"/>
  <c r="E2" i="41" s="1"/>
  <c r="L29" i="1"/>
  <c r="J31" i="1"/>
  <c r="F33" i="1"/>
  <c r="E33" i="1" s="1"/>
  <c r="E2" i="6" s="1"/>
  <c r="M34" i="1"/>
  <c r="J36" i="1"/>
  <c r="N37" i="1"/>
  <c r="L39" i="1"/>
  <c r="J5" i="2"/>
  <c r="I7" i="2"/>
  <c r="I11" i="2"/>
  <c r="F15" i="2"/>
  <c r="E15" i="2" s="1"/>
  <c r="E2" i="78" s="1"/>
  <c r="F19" i="2"/>
  <c r="E19" i="2" s="1"/>
  <c r="E2" i="92" s="1"/>
  <c r="F23" i="2"/>
  <c r="E23" i="2" s="1"/>
  <c r="E2" i="97" s="1"/>
  <c r="I26" i="2"/>
  <c r="F30" i="2"/>
  <c r="E30" i="2" s="1"/>
  <c r="E2" i="104" s="1"/>
  <c r="J33" i="2"/>
  <c r="I37" i="2"/>
  <c r="I41" i="2"/>
  <c r="F45" i="2"/>
  <c r="E45" i="2" s="1"/>
  <c r="E2" i="77" s="1"/>
  <c r="F49" i="2"/>
  <c r="E49" i="2" s="1"/>
  <c r="E2" i="13" s="1"/>
  <c r="F54" i="2"/>
  <c r="E54" i="2" s="1"/>
  <c r="G6" i="123"/>
  <c r="L7" i="123"/>
  <c r="J9" i="123"/>
  <c r="H11" i="123"/>
  <c r="E13" i="123"/>
  <c r="K14" i="123"/>
  <c r="D411" i="101"/>
  <c r="D99" i="101"/>
  <c r="D283" i="101"/>
  <c r="D150" i="101"/>
  <c r="D149" i="101"/>
  <c r="D30" i="101"/>
  <c r="D320" i="101"/>
  <c r="D98" i="101"/>
  <c r="D113" i="101"/>
  <c r="D343" i="101"/>
  <c r="D167" i="101"/>
  <c r="D250" i="101"/>
  <c r="D390" i="101"/>
  <c r="C293" i="101"/>
  <c r="C273" i="101"/>
  <c r="C132" i="101"/>
  <c r="C39" i="101"/>
  <c r="C145" i="101"/>
  <c r="C141" i="101"/>
  <c r="C272" i="101"/>
  <c r="C101" i="101"/>
  <c r="C193" i="101"/>
  <c r="C152" i="101"/>
  <c r="C47" i="101"/>
  <c r="C279" i="101"/>
  <c r="C180" i="101"/>
  <c r="C110" i="101"/>
  <c r="C153" i="101"/>
  <c r="C57" i="101"/>
  <c r="C60" i="101"/>
  <c r="C186" i="101"/>
  <c r="C158" i="101"/>
  <c r="C121" i="101"/>
  <c r="C401" i="101"/>
  <c r="C277" i="101"/>
  <c r="C130" i="101"/>
  <c r="C87" i="101"/>
  <c r="C393" i="101"/>
  <c r="C52" i="101"/>
  <c r="C313" i="101"/>
  <c r="C389" i="101"/>
  <c r="C179" i="101"/>
  <c r="C285" i="101"/>
  <c r="C148" i="101"/>
  <c r="C103" i="101"/>
  <c r="C163" i="101"/>
  <c r="C336" i="101"/>
  <c r="C369" i="101"/>
  <c r="C139" i="101"/>
  <c r="C409" i="101"/>
  <c r="C267" i="101"/>
  <c r="C324" i="101"/>
  <c r="C321" i="101"/>
  <c r="C165" i="101"/>
  <c r="C307" i="101"/>
  <c r="C48" i="101"/>
  <c r="C346" i="101"/>
  <c r="C93" i="101"/>
  <c r="C258" i="101"/>
  <c r="C38" i="101"/>
  <c r="C400" i="101"/>
  <c r="C182" i="101"/>
  <c r="C32" i="101"/>
  <c r="C255" i="101"/>
  <c r="C364" i="101"/>
  <c r="C95" i="101"/>
  <c r="C175" i="101"/>
  <c r="C290" i="101"/>
  <c r="C156" i="101"/>
  <c r="C246" i="101"/>
  <c r="C197" i="101"/>
  <c r="C201" i="101"/>
  <c r="C205" i="101"/>
  <c r="C209" i="101"/>
  <c r="C213" i="101"/>
  <c r="C217" i="101"/>
  <c r="C221" i="101"/>
  <c r="E224" i="101"/>
  <c r="E228" i="101"/>
  <c r="E232" i="101"/>
  <c r="E235" i="101"/>
  <c r="E239" i="101"/>
  <c r="C3" i="98"/>
  <c r="C17" i="98"/>
  <c r="I5" i="1"/>
  <c r="M6" i="1"/>
  <c r="K8" i="1"/>
  <c r="I10" i="1"/>
  <c r="M11" i="1"/>
  <c r="J13" i="1"/>
  <c r="L16" i="1"/>
  <c r="I18" i="1"/>
  <c r="N19" i="1"/>
  <c r="K21" i="1"/>
  <c r="I23" i="1"/>
  <c r="N24" i="1"/>
  <c r="K26" i="1"/>
  <c r="M29" i="1"/>
  <c r="K31" i="1"/>
  <c r="I33" i="1"/>
  <c r="N34" i="1"/>
  <c r="K36" i="1"/>
  <c r="F38" i="1"/>
  <c r="E38" i="1" s="1"/>
  <c r="E2" i="26" s="1"/>
  <c r="M39" i="1"/>
  <c r="J7" i="2"/>
  <c r="J11" i="2"/>
  <c r="I15" i="2"/>
  <c r="I19" i="2"/>
  <c r="J26" i="2"/>
  <c r="F34" i="2"/>
  <c r="E34" i="2" s="1"/>
  <c r="E2" i="118" s="1"/>
  <c r="J37" i="2"/>
  <c r="J41" i="2"/>
  <c r="I45" i="2"/>
  <c r="I49" i="2"/>
  <c r="I54" i="2"/>
  <c r="H6" i="123"/>
  <c r="E8" i="123"/>
  <c r="K9" i="123"/>
  <c r="I11" i="123"/>
  <c r="G13" i="123"/>
  <c r="L14" i="123"/>
  <c r="E411" i="101"/>
  <c r="E99" i="101"/>
  <c r="E283" i="101"/>
  <c r="E150" i="101"/>
  <c r="E149" i="101"/>
  <c r="E30" i="101"/>
  <c r="E320" i="101"/>
  <c r="E98" i="101"/>
  <c r="E113" i="101"/>
  <c r="E343" i="101"/>
  <c r="E167" i="101"/>
  <c r="E250" i="101"/>
  <c r="E390" i="101"/>
  <c r="D293" i="101"/>
  <c r="D273" i="101"/>
  <c r="D132" i="101"/>
  <c r="D39" i="101"/>
  <c r="D145" i="101"/>
  <c r="D141" i="101"/>
  <c r="D272" i="101"/>
  <c r="D101" i="101"/>
  <c r="D193" i="101"/>
  <c r="D152" i="101"/>
  <c r="D47" i="101"/>
  <c r="D279" i="101"/>
  <c r="D180" i="101"/>
  <c r="D110" i="101"/>
  <c r="D153" i="101"/>
  <c r="D57" i="101"/>
  <c r="D60" i="101"/>
  <c r="D186" i="101"/>
  <c r="D158" i="101"/>
  <c r="D121" i="101"/>
  <c r="D401" i="101"/>
  <c r="D277" i="101"/>
  <c r="D130" i="101"/>
  <c r="D87" i="101"/>
  <c r="D393" i="101"/>
  <c r="D52" i="101"/>
  <c r="D313" i="101"/>
  <c r="D389" i="101"/>
  <c r="D179" i="101"/>
  <c r="D285" i="101"/>
  <c r="D148" i="101"/>
  <c r="D103" i="101"/>
  <c r="D163" i="101"/>
  <c r="D336" i="101"/>
  <c r="D369" i="101"/>
  <c r="D139" i="101"/>
  <c r="D409" i="101"/>
  <c r="D267" i="101"/>
  <c r="D324" i="101"/>
  <c r="D321" i="101"/>
  <c r="D165" i="101"/>
  <c r="D307" i="101"/>
  <c r="D48" i="101"/>
  <c r="D346" i="101"/>
  <c r="D93" i="101"/>
  <c r="D258" i="101"/>
  <c r="D38" i="101"/>
  <c r="D400" i="101"/>
  <c r="D182" i="101"/>
  <c r="D32" i="101"/>
  <c r="D255" i="101"/>
  <c r="D364" i="101"/>
  <c r="D95" i="101"/>
  <c r="D175" i="101"/>
  <c r="D290" i="101"/>
  <c r="D156" i="101"/>
  <c r="D246" i="101"/>
  <c r="D197" i="101"/>
  <c r="D201" i="101"/>
  <c r="D205" i="101"/>
  <c r="D209" i="101"/>
  <c r="D213" i="101"/>
  <c r="D217" i="101"/>
  <c r="D221" i="101"/>
  <c r="C225" i="101"/>
  <c r="C229" i="101"/>
  <c r="C233" i="101"/>
  <c r="C236" i="101"/>
  <c r="C240" i="101"/>
  <c r="E3" i="98"/>
  <c r="E17" i="98"/>
  <c r="J5" i="1"/>
  <c r="N6" i="1"/>
  <c r="L8" i="1"/>
  <c r="J10" i="1"/>
  <c r="N11" i="1"/>
  <c r="K13" i="1"/>
  <c r="F15" i="1"/>
  <c r="E15" i="1" s="1"/>
  <c r="E2" i="4" s="1"/>
  <c r="M16" i="1"/>
  <c r="J18" i="1"/>
  <c r="F20" i="1"/>
  <c r="E20" i="1" s="1"/>
  <c r="E2" i="5" s="1"/>
  <c r="L21" i="1"/>
  <c r="J23" i="1"/>
  <c r="F25" i="1"/>
  <c r="E25" i="1" s="1"/>
  <c r="E2" i="71" s="1"/>
  <c r="L26" i="1"/>
  <c r="I28" i="1"/>
  <c r="N29" i="1"/>
  <c r="L31" i="1"/>
  <c r="J33" i="1"/>
  <c r="F35" i="1"/>
  <c r="E35" i="1" s="1"/>
  <c r="E2" i="27" s="1"/>
  <c r="L36" i="1"/>
  <c r="I38" i="1"/>
  <c r="N39" i="1"/>
  <c r="F8" i="2"/>
  <c r="E8" i="2" s="1"/>
  <c r="E2" i="111" s="1"/>
  <c r="J15" i="2"/>
  <c r="J19" i="2"/>
  <c r="I23" i="2"/>
  <c r="F27" i="2"/>
  <c r="E27" i="2" s="1"/>
  <c r="E2" i="119" s="1"/>
  <c r="I30" i="2"/>
  <c r="I34" i="2"/>
  <c r="F38" i="2"/>
  <c r="E38" i="2" s="1"/>
  <c r="E2" i="80" s="1"/>
  <c r="F42" i="2"/>
  <c r="E42" i="2" s="1"/>
  <c r="E2" i="84" s="1"/>
  <c r="J45" i="2"/>
  <c r="J49" i="2"/>
  <c r="J54" i="2"/>
  <c r="I6" i="123"/>
  <c r="G8" i="123"/>
  <c r="L9" i="123"/>
  <c r="J11" i="123"/>
  <c r="H13" i="123"/>
  <c r="E148" i="101"/>
  <c r="E103" i="101"/>
  <c r="E163" i="101"/>
  <c r="E336" i="101"/>
  <c r="E369" i="101"/>
  <c r="E139" i="101"/>
  <c r="E409" i="101"/>
  <c r="E267" i="101"/>
  <c r="E324" i="101"/>
  <c r="E321" i="101"/>
  <c r="E165" i="101"/>
  <c r="E307" i="101"/>
  <c r="E48" i="101"/>
  <c r="E346" i="101"/>
  <c r="E93" i="101"/>
  <c r="E258" i="101"/>
  <c r="E38" i="101"/>
  <c r="E400" i="101"/>
  <c r="E182" i="101"/>
  <c r="E32" i="101"/>
  <c r="E255" i="101"/>
  <c r="E364" i="101"/>
  <c r="E95" i="101"/>
  <c r="E175" i="101"/>
  <c r="E290" i="101"/>
  <c r="E156" i="101"/>
  <c r="E246" i="101"/>
  <c r="E197" i="101"/>
  <c r="E201" i="101"/>
  <c r="E205" i="101"/>
  <c r="E209" i="101"/>
  <c r="E213" i="101"/>
  <c r="E217" i="101"/>
  <c r="E221" i="101"/>
  <c r="D225" i="101"/>
  <c r="D229" i="101"/>
  <c r="D233" i="101"/>
  <c r="D236" i="101"/>
  <c r="D240" i="101"/>
  <c r="G3" i="98"/>
  <c r="G17" i="98"/>
  <c r="K5" i="1"/>
  <c r="F7" i="1"/>
  <c r="E7" i="1" s="1"/>
  <c r="E2" i="52" s="1"/>
  <c r="M8" i="1"/>
  <c r="K10" i="1"/>
  <c r="L13" i="1"/>
  <c r="I15" i="1"/>
  <c r="N16" i="1"/>
  <c r="K18" i="1"/>
  <c r="I20" i="1"/>
  <c r="M21" i="1"/>
  <c r="K23" i="1"/>
  <c r="I25" i="1"/>
  <c r="M26" i="1"/>
  <c r="J28" i="1"/>
  <c r="F30" i="1"/>
  <c r="E30" i="1" s="1"/>
  <c r="E2" i="50" s="1"/>
  <c r="M31" i="1"/>
  <c r="K33" i="1"/>
  <c r="I35" i="1"/>
  <c r="M36" i="1"/>
  <c r="J38" i="1"/>
  <c r="F40" i="1"/>
  <c r="E40" i="1" s="1"/>
  <c r="E2" i="43" s="1"/>
  <c r="I8" i="2"/>
  <c r="F12" i="2"/>
  <c r="E12" i="2" s="1"/>
  <c r="E2" i="3" s="1"/>
  <c r="F16" i="2"/>
  <c r="E16" i="2" s="1"/>
  <c r="E2" i="95" s="1"/>
  <c r="F20" i="2"/>
  <c r="E20" i="2" s="1"/>
  <c r="E2" i="112" s="1"/>
  <c r="J23" i="2"/>
  <c r="J30" i="2"/>
  <c r="J34" i="2"/>
  <c r="I38" i="2"/>
  <c r="I42" i="2"/>
  <c r="F46" i="2"/>
  <c r="E46" i="2" s="1"/>
  <c r="E2" i="82" s="1"/>
  <c r="F50" i="2"/>
  <c r="E50" i="2" s="1"/>
  <c r="E2" i="19" s="1"/>
  <c r="E5" i="123"/>
  <c r="J6" i="123"/>
  <c r="H8" i="123"/>
  <c r="E10" i="123"/>
  <c r="K11" i="123"/>
  <c r="I13" i="123"/>
  <c r="D50" i="101"/>
  <c r="D29" i="101"/>
  <c r="D367" i="101"/>
  <c r="D297" i="101"/>
  <c r="D265" i="101"/>
  <c r="D118" i="101"/>
  <c r="D318" i="101"/>
  <c r="D295" i="101"/>
  <c r="D349" i="101"/>
  <c r="D406" i="101"/>
  <c r="D56" i="101"/>
  <c r="D176" i="101"/>
  <c r="C412" i="101"/>
  <c r="C385" i="101"/>
  <c r="C398" i="101"/>
  <c r="C394" i="101"/>
  <c r="C166" i="101"/>
  <c r="C274" i="101"/>
  <c r="C107" i="101"/>
  <c r="C106" i="101"/>
  <c r="C275" i="101"/>
  <c r="C424" i="101"/>
  <c r="C371" i="101"/>
  <c r="C74" i="101"/>
  <c r="C350" i="101"/>
  <c r="C338" i="101"/>
  <c r="C159" i="101"/>
  <c r="C124" i="101"/>
  <c r="C131" i="101"/>
  <c r="C344" i="101"/>
  <c r="C61" i="101"/>
  <c r="C192" i="101"/>
  <c r="C86" i="101"/>
  <c r="C342" i="101"/>
  <c r="C257" i="101"/>
  <c r="C49" i="101"/>
  <c r="C418" i="101"/>
  <c r="C417" i="101"/>
  <c r="C189" i="101"/>
  <c r="C115" i="101"/>
  <c r="C191" i="101"/>
  <c r="C122" i="101"/>
  <c r="C91" i="101"/>
  <c r="C251" i="101"/>
  <c r="C105" i="101"/>
  <c r="C69" i="101"/>
  <c r="C35" i="101"/>
  <c r="C263" i="101"/>
  <c r="C300" i="101"/>
  <c r="C291" i="101"/>
  <c r="C73" i="101"/>
  <c r="C308" i="101"/>
  <c r="C264" i="101"/>
  <c r="C292" i="101"/>
  <c r="C147" i="101"/>
  <c r="C306" i="101"/>
  <c r="C276" i="101"/>
  <c r="C325" i="101"/>
  <c r="C82" i="101"/>
  <c r="C104" i="101"/>
  <c r="C289" i="101"/>
  <c r="C162" i="101"/>
  <c r="C278" i="101"/>
  <c r="C85" i="101"/>
  <c r="C368" i="101"/>
  <c r="C119" i="101"/>
  <c r="C269" i="101"/>
  <c r="C317" i="101"/>
  <c r="C256" i="101"/>
  <c r="C387" i="101"/>
  <c r="C198" i="101"/>
  <c r="C202" i="101"/>
  <c r="C206" i="101"/>
  <c r="C210" i="101"/>
  <c r="C214" i="101"/>
  <c r="C218" i="101"/>
  <c r="C222" i="101"/>
  <c r="E225" i="101"/>
  <c r="E229" i="101"/>
  <c r="E233" i="101"/>
  <c r="E236" i="101"/>
  <c r="E240" i="101"/>
  <c r="C4" i="98"/>
  <c r="C18" i="98"/>
  <c r="L5" i="1"/>
  <c r="I7" i="1"/>
  <c r="N8" i="1"/>
  <c r="L10" i="1"/>
  <c r="F12" i="1"/>
  <c r="E12" i="1" s="1"/>
  <c r="E2" i="7" s="1"/>
  <c r="M13" i="1"/>
  <c r="J15" i="1"/>
  <c r="F17" i="1"/>
  <c r="E17" i="1" s="1"/>
  <c r="E2" i="9" s="1"/>
  <c r="L18" i="1"/>
  <c r="J20" i="1"/>
  <c r="N21" i="1"/>
  <c r="L23" i="1"/>
  <c r="J25" i="1"/>
  <c r="N26" i="1"/>
  <c r="K28" i="1"/>
  <c r="I30" i="1"/>
  <c r="N31" i="1"/>
  <c r="L33" i="1"/>
  <c r="J35" i="1"/>
  <c r="N36" i="1"/>
  <c r="K38" i="1"/>
  <c r="I40" i="1"/>
  <c r="J8" i="2"/>
  <c r="I12" i="2"/>
  <c r="I16" i="2"/>
  <c r="I20" i="2"/>
  <c r="F24" i="2"/>
  <c r="E24" i="2" s="1"/>
  <c r="E2" i="93" s="1"/>
  <c r="I27" i="2"/>
  <c r="F31" i="2"/>
  <c r="E31" i="2" s="1"/>
  <c r="E2" i="85" s="1"/>
  <c r="F35" i="2"/>
  <c r="E35" i="2" s="1"/>
  <c r="E2" i="109" s="1"/>
  <c r="J38" i="2"/>
  <c r="J42" i="2"/>
  <c r="I46" i="2"/>
  <c r="I50" i="2"/>
  <c r="K6" i="123"/>
  <c r="I8" i="123"/>
  <c r="G10" i="123"/>
  <c r="L11" i="123"/>
  <c r="J13" i="123"/>
  <c r="E309" i="101"/>
  <c r="E50" i="101"/>
  <c r="E29" i="101"/>
  <c r="E367" i="101"/>
  <c r="E297" i="101"/>
  <c r="E265" i="101"/>
  <c r="E118" i="101"/>
  <c r="E318" i="101"/>
  <c r="E295" i="101"/>
  <c r="E349" i="101"/>
  <c r="E406" i="101"/>
  <c r="E56" i="101"/>
  <c r="E176" i="101"/>
  <c r="D412" i="101"/>
  <c r="D385" i="101"/>
  <c r="D398" i="101"/>
  <c r="D394" i="101"/>
  <c r="D166" i="101"/>
  <c r="D274" i="101"/>
  <c r="D107" i="101"/>
  <c r="D106" i="101"/>
  <c r="D275" i="101"/>
  <c r="D424" i="101"/>
  <c r="D371" i="101"/>
  <c r="D74" i="101"/>
  <c r="D350" i="101"/>
  <c r="D338" i="101"/>
  <c r="D159" i="101"/>
  <c r="D124" i="101"/>
  <c r="D131" i="101"/>
  <c r="D344" i="101"/>
  <c r="D61" i="101"/>
  <c r="D192" i="101"/>
  <c r="D86" i="101"/>
  <c r="D342" i="101"/>
  <c r="D257" i="101"/>
  <c r="D49" i="101"/>
  <c r="D418" i="101"/>
  <c r="D417" i="101"/>
  <c r="D189" i="101"/>
  <c r="D115" i="101"/>
  <c r="D191" i="101"/>
  <c r="D122" i="101"/>
  <c r="D91" i="101"/>
  <c r="D251" i="101"/>
  <c r="D105" i="101"/>
  <c r="D69" i="101"/>
  <c r="D35" i="101"/>
  <c r="D263" i="101"/>
  <c r="D300" i="101"/>
  <c r="D291" i="101"/>
  <c r="D73" i="101"/>
  <c r="D308" i="101"/>
  <c r="D264" i="101"/>
  <c r="D292" i="101"/>
  <c r="D147" i="101"/>
  <c r="D306" i="101"/>
  <c r="D276" i="101"/>
  <c r="D325" i="101"/>
  <c r="D82" i="101"/>
  <c r="D104" i="101"/>
  <c r="D289" i="101"/>
  <c r="D162" i="101"/>
  <c r="D278" i="101"/>
  <c r="D85" i="101"/>
  <c r="D368" i="101"/>
  <c r="D119" i="101"/>
  <c r="D269" i="101"/>
  <c r="D317" i="101"/>
  <c r="D256" i="101"/>
  <c r="D387" i="101"/>
  <c r="D198" i="101"/>
  <c r="D202" i="101"/>
  <c r="D206" i="101"/>
  <c r="D210" i="101"/>
  <c r="D214" i="101"/>
  <c r="D218" i="101"/>
  <c r="D222" i="101"/>
  <c r="C226" i="101"/>
  <c r="C230" i="101"/>
  <c r="C234" i="101"/>
  <c r="C237" i="101"/>
  <c r="C241" i="101"/>
  <c r="E4" i="98"/>
  <c r="E18" i="98"/>
  <c r="J7" i="1"/>
  <c r="F9" i="1"/>
  <c r="E9" i="1" s="1"/>
  <c r="E2" i="56" s="1"/>
  <c r="M10" i="1"/>
  <c r="I12" i="1"/>
  <c r="N13" i="1"/>
  <c r="K15" i="1"/>
  <c r="I17" i="1"/>
  <c r="M18" i="1"/>
  <c r="K20" i="1"/>
  <c r="F22" i="1"/>
  <c r="E22" i="1" s="1"/>
  <c r="E2" i="73" s="1"/>
  <c r="M23" i="1"/>
  <c r="K25" i="1"/>
  <c r="F27" i="1"/>
  <c r="E27" i="1" s="1"/>
  <c r="E2" i="39" s="1"/>
  <c r="L28" i="1"/>
  <c r="J30" i="1"/>
  <c r="F32" i="1"/>
  <c r="E32" i="1" s="1"/>
  <c r="E2" i="53" s="1"/>
  <c r="M33" i="1"/>
  <c r="K35" i="1"/>
  <c r="F37" i="1"/>
  <c r="E37" i="1" s="1"/>
  <c r="E2" i="48" s="1"/>
  <c r="L38" i="1"/>
  <c r="J40" i="1"/>
  <c r="F9" i="2"/>
  <c r="E9" i="2" s="1"/>
  <c r="E2" i="10" s="1"/>
  <c r="J12" i="2"/>
  <c r="J16" i="2"/>
  <c r="J20" i="2"/>
  <c r="I24" i="2"/>
  <c r="J27" i="2"/>
  <c r="I31" i="2"/>
  <c r="I35" i="2"/>
  <c r="F39" i="2"/>
  <c r="E39" i="2" s="1"/>
  <c r="E2" i="115" s="1"/>
  <c r="F43" i="2"/>
  <c r="E43" i="2" s="1"/>
  <c r="E2" i="81" s="1"/>
  <c r="J46" i="2"/>
  <c r="J50" i="2"/>
  <c r="G5" i="123"/>
  <c r="L6" i="123"/>
  <c r="J8" i="123"/>
  <c r="H10" i="123"/>
  <c r="E12" i="123"/>
  <c r="K13" i="123"/>
  <c r="C302" i="101"/>
  <c r="C355" i="101"/>
  <c r="C374" i="101"/>
  <c r="C129" i="101"/>
  <c r="C133" i="101"/>
  <c r="C382" i="101"/>
  <c r="C298" i="101"/>
  <c r="C408" i="101"/>
  <c r="C174" i="101"/>
  <c r="C362" i="101"/>
  <c r="C44" i="101"/>
  <c r="C299" i="101"/>
  <c r="C188" i="101"/>
  <c r="E412" i="101"/>
  <c r="E385" i="101"/>
  <c r="E398" i="101"/>
  <c r="E394" i="101"/>
  <c r="E166" i="101"/>
  <c r="E274" i="101"/>
  <c r="E107" i="101"/>
  <c r="E106" i="101"/>
  <c r="E275" i="101"/>
  <c r="E424" i="101"/>
  <c r="E371" i="101"/>
  <c r="E74" i="101"/>
  <c r="E350" i="101"/>
  <c r="E338" i="101"/>
  <c r="E159" i="101"/>
  <c r="E124" i="101"/>
  <c r="E131" i="101"/>
  <c r="E344" i="101"/>
  <c r="E61" i="101"/>
  <c r="E192" i="101"/>
  <c r="E86" i="101"/>
  <c r="E342" i="101"/>
  <c r="E257" i="101"/>
  <c r="E49" i="101"/>
  <c r="E418" i="101"/>
  <c r="E417" i="101"/>
  <c r="E189" i="101"/>
  <c r="E115" i="101"/>
  <c r="E191" i="101"/>
  <c r="E122" i="101"/>
  <c r="E91" i="101"/>
  <c r="E251" i="101"/>
  <c r="E105" i="101"/>
  <c r="E69" i="101"/>
  <c r="E35" i="101"/>
  <c r="E263" i="101"/>
  <c r="E300" i="101"/>
  <c r="E291" i="101"/>
  <c r="E73" i="101"/>
  <c r="E308" i="101"/>
  <c r="E264" i="101"/>
  <c r="E292" i="101"/>
  <c r="E147" i="101"/>
  <c r="E306" i="101"/>
  <c r="E276" i="101"/>
  <c r="E325" i="101"/>
  <c r="E82" i="101"/>
  <c r="E104" i="101"/>
  <c r="E289" i="101"/>
  <c r="E162" i="101"/>
  <c r="E278" i="101"/>
  <c r="E85" i="101"/>
  <c r="E368" i="101"/>
  <c r="E119" i="101"/>
  <c r="E269" i="101"/>
  <c r="E317" i="101"/>
  <c r="E256" i="101"/>
  <c r="E387" i="101"/>
  <c r="E198" i="101"/>
  <c r="E202" i="101"/>
  <c r="E206" i="101"/>
  <c r="E210" i="101"/>
  <c r="E214" i="101"/>
  <c r="E218" i="101"/>
  <c r="E222" i="101"/>
  <c r="D226" i="101"/>
  <c r="D230" i="101"/>
  <c r="D234" i="101"/>
  <c r="D237" i="101"/>
  <c r="D241" i="101"/>
  <c r="G4" i="98"/>
  <c r="G18" i="98"/>
  <c r="M5" i="1"/>
  <c r="K7" i="1"/>
  <c r="I9" i="1"/>
  <c r="N10" i="1"/>
  <c r="J12" i="1"/>
  <c r="F14" i="1"/>
  <c r="E14" i="1" s="1"/>
  <c r="E2" i="30" s="1"/>
  <c r="L15" i="1"/>
  <c r="J17" i="1"/>
  <c r="N18" i="1"/>
  <c r="I22" i="1"/>
  <c r="N23" i="1"/>
  <c r="L25" i="1"/>
  <c r="I27" i="1"/>
  <c r="M28" i="1"/>
  <c r="K30" i="1"/>
  <c r="I32" i="1"/>
  <c r="N33" i="1"/>
  <c r="I37" i="1"/>
  <c r="M38" i="1"/>
  <c r="K40" i="1"/>
  <c r="I9" i="2"/>
  <c r="F13" i="2"/>
  <c r="E13" i="2" s="1"/>
  <c r="E2" i="88" s="1"/>
  <c r="F17" i="2"/>
  <c r="E17" i="2" s="1"/>
  <c r="E2" i="89" s="1"/>
  <c r="F21" i="2"/>
  <c r="E21" i="2" s="1"/>
  <c r="E2" i="103" s="1"/>
  <c r="J24" i="2"/>
  <c r="F28" i="2"/>
  <c r="E28" i="2" s="1"/>
  <c r="E2" i="114" s="1"/>
  <c r="J31" i="2"/>
  <c r="J35" i="2"/>
  <c r="I39" i="2"/>
  <c r="F47" i="2"/>
  <c r="E47" i="2" s="1"/>
  <c r="E2" i="75" s="1"/>
  <c r="F51" i="2"/>
  <c r="E51" i="2" s="1"/>
  <c r="E2" i="15" s="1"/>
  <c r="H5" i="123"/>
  <c r="E7" i="123"/>
  <c r="K8" i="123"/>
  <c r="I10" i="123"/>
  <c r="G12" i="123"/>
  <c r="L13" i="123"/>
  <c r="D302" i="101"/>
  <c r="D355" i="101"/>
  <c r="D374" i="101"/>
  <c r="D129" i="101"/>
  <c r="D133" i="101"/>
  <c r="D382" i="101"/>
  <c r="D298" i="101"/>
  <c r="D408" i="101"/>
  <c r="D174" i="101"/>
  <c r="D362" i="101"/>
  <c r="D44" i="101"/>
  <c r="D299" i="101"/>
  <c r="D188" i="101"/>
  <c r="C359" i="101"/>
  <c r="C339" i="101"/>
  <c r="C301" i="101"/>
  <c r="C190" i="101"/>
  <c r="C287" i="101"/>
  <c r="C353" i="101"/>
  <c r="C332" i="101"/>
  <c r="C365" i="101"/>
  <c r="C125" i="101"/>
  <c r="C414" i="101"/>
  <c r="C178" i="101"/>
  <c r="C268" i="101"/>
  <c r="C68" i="101"/>
  <c r="C126" i="101"/>
  <c r="C51" i="101"/>
  <c r="C413" i="101"/>
  <c r="C155" i="101"/>
  <c r="C81" i="101"/>
  <c r="C134" i="101"/>
  <c r="C151" i="101"/>
  <c r="C407" i="101"/>
  <c r="C169" i="101"/>
  <c r="C100" i="101"/>
  <c r="C66" i="101"/>
  <c r="C284" i="101"/>
  <c r="C63" i="101"/>
  <c r="C142" i="101"/>
  <c r="C77" i="101"/>
  <c r="C140" i="101"/>
  <c r="C183" i="101"/>
  <c r="C270" i="101"/>
  <c r="C312" i="101"/>
  <c r="C36" i="101"/>
  <c r="C71" i="101"/>
  <c r="C108" i="101"/>
  <c r="C187" i="101"/>
  <c r="C80" i="101"/>
  <c r="C114" i="101"/>
  <c r="C164" i="101"/>
  <c r="C154" i="101"/>
  <c r="C111" i="101"/>
  <c r="C360" i="101"/>
  <c r="C341" i="101"/>
  <c r="C397" i="101"/>
  <c r="C171" i="101"/>
  <c r="C79" i="101"/>
  <c r="C181" i="101"/>
  <c r="C172" i="101"/>
  <c r="C356" i="101"/>
  <c r="C43" i="101"/>
  <c r="C262" i="101"/>
  <c r="C243" i="101"/>
  <c r="C136" i="101"/>
  <c r="C127" i="101"/>
  <c r="C328" i="101"/>
  <c r="C286" i="101"/>
  <c r="C135" i="101"/>
  <c r="C117" i="101"/>
  <c r="C199" i="101"/>
  <c r="C203" i="101"/>
  <c r="C207" i="101"/>
  <c r="C211" i="101"/>
  <c r="C215" i="101"/>
  <c r="C219" i="101"/>
  <c r="E226" i="101"/>
  <c r="E230" i="101"/>
  <c r="E234" i="101"/>
  <c r="E237" i="101"/>
  <c r="E241" i="101"/>
  <c r="B6" i="98"/>
  <c r="B20" i="98"/>
  <c r="N5" i="1"/>
  <c r="L7" i="1"/>
  <c r="J9" i="1"/>
  <c r="F11" i="1"/>
  <c r="E11" i="1" s="1"/>
  <c r="E2" i="91" s="1"/>
  <c r="K12" i="1"/>
  <c r="I14" i="1"/>
  <c r="M15" i="1"/>
  <c r="K17" i="1"/>
  <c r="F19" i="1"/>
  <c r="E19" i="1" s="1"/>
  <c r="E2" i="31" s="1"/>
  <c r="L20" i="1"/>
  <c r="J22" i="1"/>
  <c r="F24" i="1"/>
  <c r="E24" i="1" s="1"/>
  <c r="E2" i="46" s="1"/>
  <c r="M25" i="1"/>
  <c r="J27" i="1"/>
  <c r="N28" i="1"/>
  <c r="L30" i="1"/>
  <c r="J32" i="1"/>
  <c r="F34" i="1"/>
  <c r="E34" i="1" s="1"/>
  <c r="E2" i="37" s="1"/>
  <c r="L35" i="1"/>
  <c r="J37" i="1"/>
  <c r="N38" i="1"/>
  <c r="L40" i="1"/>
  <c r="J9" i="2"/>
  <c r="I13" i="2"/>
  <c r="I17" i="2"/>
  <c r="I21" i="2"/>
  <c r="F25" i="2"/>
  <c r="E25" i="2" s="1"/>
  <c r="E2" i="110" s="1"/>
  <c r="I28" i="2"/>
  <c r="F32" i="2"/>
  <c r="E32" i="2" s="1"/>
  <c r="E2" i="87" s="1"/>
  <c r="F36" i="2"/>
  <c r="E36" i="2" s="1"/>
  <c r="E2" i="79" s="1"/>
  <c r="J39" i="2"/>
  <c r="I43" i="2"/>
  <c r="I47" i="2"/>
  <c r="I51" i="2"/>
  <c r="I5" i="123"/>
  <c r="G7" i="123"/>
  <c r="L8" i="123"/>
  <c r="J10" i="123"/>
  <c r="H12" i="123"/>
  <c r="E14" i="123"/>
  <c r="E302" i="101"/>
  <c r="E355" i="101"/>
  <c r="E374" i="101"/>
  <c r="E129" i="101"/>
  <c r="E133" i="101"/>
  <c r="E382" i="101"/>
  <c r="E298" i="101"/>
  <c r="E408" i="101"/>
  <c r="E174" i="101"/>
  <c r="E362" i="101"/>
  <c r="E44" i="101"/>
  <c r="E299" i="101"/>
  <c r="E188" i="101"/>
  <c r="D359" i="101"/>
  <c r="D339" i="101"/>
  <c r="D301" i="101"/>
  <c r="D190" i="101"/>
  <c r="D287" i="101"/>
  <c r="D353" i="101"/>
  <c r="D332" i="101"/>
  <c r="D365" i="101"/>
  <c r="D125" i="101"/>
  <c r="D414" i="101"/>
  <c r="D178" i="101"/>
  <c r="D268" i="101"/>
  <c r="D68" i="101"/>
  <c r="D126" i="101"/>
  <c r="D51" i="101"/>
  <c r="D413" i="101"/>
  <c r="D155" i="101"/>
  <c r="D81" i="101"/>
  <c r="D134" i="101"/>
  <c r="D151" i="101"/>
  <c r="D407" i="101"/>
  <c r="D169" i="101"/>
  <c r="D100" i="101"/>
  <c r="D66" i="101"/>
  <c r="D284" i="101"/>
  <c r="D63" i="101"/>
  <c r="D142" i="101"/>
  <c r="D77" i="101"/>
  <c r="D140" i="101"/>
  <c r="D183" i="101"/>
  <c r="D270" i="101"/>
  <c r="D312" i="101"/>
  <c r="D36" i="101"/>
  <c r="D71" i="101"/>
  <c r="D108" i="101"/>
  <c r="D187" i="101"/>
  <c r="D80" i="101"/>
  <c r="D114" i="101"/>
  <c r="D164" i="101"/>
  <c r="D154" i="101"/>
  <c r="D111" i="101"/>
  <c r="D360" i="101"/>
  <c r="D341" i="101"/>
  <c r="D397" i="101"/>
  <c r="D171" i="101"/>
  <c r="D79" i="101"/>
  <c r="D181" i="101"/>
  <c r="D172" i="101"/>
  <c r="D356" i="101"/>
  <c r="D43" i="101"/>
  <c r="D262" i="101"/>
  <c r="D243" i="101"/>
  <c r="D136" i="101"/>
  <c r="D127" i="101"/>
  <c r="D328" i="101"/>
  <c r="D286" i="101"/>
  <c r="D135" i="101"/>
  <c r="D117" i="101"/>
  <c r="D199" i="101"/>
  <c r="D203" i="101"/>
  <c r="D207" i="101"/>
  <c r="D211" i="101"/>
  <c r="D215" i="101"/>
  <c r="D219" i="101"/>
  <c r="C223" i="101"/>
  <c r="C227" i="101"/>
  <c r="C231" i="101"/>
  <c r="C196" i="101"/>
  <c r="C238" i="101"/>
  <c r="C242" i="101"/>
  <c r="E6" i="98"/>
  <c r="E20" i="98"/>
  <c r="F6" i="1"/>
  <c r="E6" i="1" s="1"/>
  <c r="E2" i="57" s="1"/>
  <c r="M7" i="1"/>
  <c r="K9" i="1"/>
  <c r="I11" i="1"/>
  <c r="L12" i="1"/>
  <c r="J14" i="1"/>
  <c r="N15" i="1"/>
  <c r="L17" i="1"/>
  <c r="I19" i="1"/>
  <c r="M20" i="1"/>
  <c r="K22" i="1"/>
  <c r="I24" i="1"/>
  <c r="N25" i="1"/>
  <c r="K27" i="1"/>
  <c r="F29" i="1"/>
  <c r="E29" i="1" s="1"/>
  <c r="E2" i="35" s="1"/>
  <c r="M30" i="1"/>
  <c r="K32" i="1"/>
  <c r="I34" i="1"/>
  <c r="M35" i="1"/>
  <c r="K37" i="1"/>
  <c r="F39" i="1"/>
  <c r="E39" i="1" s="1"/>
  <c r="E2" i="8" s="1"/>
  <c r="M40" i="1"/>
  <c r="F6" i="2"/>
  <c r="E6" i="2" s="1"/>
  <c r="E2" i="12" s="1"/>
  <c r="F10" i="2"/>
  <c r="E10" i="2" s="1"/>
  <c r="E2" i="96" s="1"/>
  <c r="J13" i="2"/>
  <c r="J17" i="2"/>
  <c r="J21" i="2"/>
  <c r="I25" i="2"/>
  <c r="J28" i="2"/>
  <c r="I32" i="2"/>
  <c r="F40" i="2"/>
  <c r="E40" i="2" s="1"/>
  <c r="E2" i="83" s="1"/>
  <c r="J43" i="2"/>
  <c r="J47" i="2"/>
  <c r="J51" i="2"/>
  <c r="J5" i="123"/>
  <c r="H7" i="123"/>
  <c r="E9" i="123"/>
  <c r="K10" i="123"/>
  <c r="I12" i="123"/>
  <c r="G14" i="123"/>
  <c r="C376" i="101"/>
  <c r="C304" i="101"/>
  <c r="C53" i="101"/>
  <c r="C373" i="101"/>
  <c r="C161" i="101"/>
  <c r="C422" i="101"/>
  <c r="C329" i="101"/>
  <c r="C92" i="101"/>
  <c r="C34" i="101"/>
  <c r="C42" i="101"/>
  <c r="C248" i="101"/>
  <c r="C249" i="101"/>
  <c r="C128" i="101"/>
  <c r="E359" i="101"/>
  <c r="E339" i="101"/>
  <c r="E301" i="101"/>
  <c r="E190" i="101"/>
  <c r="E287" i="101"/>
  <c r="E353" i="101"/>
  <c r="E332" i="101"/>
  <c r="E365" i="101"/>
  <c r="E125" i="101"/>
  <c r="E414" i="101"/>
  <c r="E178" i="101"/>
  <c r="E268" i="101"/>
  <c r="E68" i="101"/>
  <c r="E126" i="101"/>
  <c r="E51" i="101"/>
  <c r="E413" i="101"/>
  <c r="E155" i="101"/>
  <c r="E81" i="101"/>
  <c r="E134" i="101"/>
  <c r="E151" i="101"/>
  <c r="E407" i="101"/>
  <c r="E169" i="101"/>
  <c r="E100" i="101"/>
  <c r="E66" i="101"/>
  <c r="E284" i="101"/>
  <c r="E63" i="101"/>
  <c r="E142" i="101"/>
  <c r="E77" i="101"/>
  <c r="E140" i="101"/>
  <c r="E183" i="101"/>
  <c r="E270" i="101"/>
  <c r="E312" i="101"/>
  <c r="E36" i="101"/>
  <c r="E71" i="101"/>
  <c r="E108" i="101"/>
  <c r="E187" i="101"/>
  <c r="E80" i="101"/>
  <c r="E114" i="101"/>
  <c r="E164" i="101"/>
  <c r="E154" i="101"/>
  <c r="E111" i="101"/>
  <c r="E360" i="101"/>
  <c r="E341" i="101"/>
  <c r="E397" i="101"/>
  <c r="E171" i="101"/>
  <c r="E79" i="101"/>
  <c r="E181" i="101"/>
  <c r="E172" i="101"/>
  <c r="E356" i="101"/>
  <c r="E43" i="101"/>
  <c r="E262" i="101"/>
  <c r="E243" i="101"/>
  <c r="E136" i="101"/>
  <c r="E127" i="101"/>
  <c r="E328" i="101"/>
  <c r="E286" i="101"/>
  <c r="E135" i="101"/>
  <c r="E117" i="101"/>
  <c r="E199" i="101"/>
  <c r="E203" i="101"/>
  <c r="E207" i="101"/>
  <c r="E211" i="101"/>
  <c r="E215" i="101"/>
  <c r="E219" i="101"/>
  <c r="D223" i="101"/>
  <c r="D227" i="101"/>
  <c r="D231" i="101"/>
  <c r="D196" i="101"/>
  <c r="D238" i="101"/>
  <c r="D242" i="101"/>
  <c r="A7" i="98"/>
  <c r="A21" i="98"/>
  <c r="I6" i="1"/>
  <c r="N7" i="1"/>
  <c r="L9" i="1"/>
  <c r="M12" i="1"/>
  <c r="K14" i="1"/>
  <c r="F16" i="1"/>
  <c r="E16" i="1" s="1"/>
  <c r="E2" i="69" s="1"/>
  <c r="M17" i="1"/>
  <c r="J19" i="1"/>
  <c r="N20" i="1"/>
  <c r="L22" i="1"/>
  <c r="J24" i="1"/>
  <c r="F26" i="1"/>
  <c r="E26" i="1" s="1"/>
  <c r="E2" i="29" s="1"/>
  <c r="L27" i="1"/>
  <c r="I29" i="1"/>
  <c r="N30" i="1"/>
  <c r="L32" i="1"/>
  <c r="J34" i="1"/>
  <c r="N35" i="1"/>
  <c r="L37" i="1"/>
  <c r="I39" i="1"/>
  <c r="N40" i="1"/>
  <c r="I6" i="2"/>
  <c r="I10" i="2"/>
  <c r="F14" i="2"/>
  <c r="E14" i="2" s="1"/>
  <c r="E2" i="106" s="1"/>
  <c r="F18" i="2"/>
  <c r="E18" i="2" s="1"/>
  <c r="E2" i="102" s="1"/>
  <c r="F22" i="2"/>
  <c r="E22" i="2" s="1"/>
  <c r="E2" i="105" s="1"/>
  <c r="J25" i="2"/>
  <c r="F29" i="2"/>
  <c r="E29" i="2" s="1"/>
  <c r="E2" i="108" s="1"/>
  <c r="J32" i="2"/>
  <c r="I36" i="2"/>
  <c r="I40" i="2"/>
  <c r="F44" i="2"/>
  <c r="E44" i="2" s="1"/>
  <c r="E2" i="117" s="1"/>
  <c r="F48" i="2"/>
  <c r="E48" i="2" s="1"/>
  <c r="F52" i="2"/>
  <c r="E52" i="2" s="1"/>
  <c r="E2" i="23" s="1"/>
  <c r="K5" i="123"/>
  <c r="I7" i="123"/>
  <c r="G9" i="123"/>
  <c r="L10" i="123"/>
  <c r="J12" i="123"/>
  <c r="H14" i="123"/>
  <c r="D376" i="101"/>
  <c r="D304" i="101"/>
  <c r="D53" i="101"/>
  <c r="D373" i="101"/>
  <c r="D161" i="101"/>
  <c r="D422" i="101"/>
  <c r="D329" i="101"/>
  <c r="D92" i="101"/>
  <c r="D34" i="101"/>
  <c r="D42" i="101"/>
  <c r="D248" i="101"/>
  <c r="D249" i="101"/>
  <c r="D128" i="101"/>
  <c r="C102" i="101"/>
  <c r="C396" i="101"/>
  <c r="C58" i="101"/>
  <c r="C64" i="101"/>
  <c r="C395" i="101"/>
  <c r="C310" i="101"/>
  <c r="C170" i="101"/>
  <c r="C315" i="101"/>
  <c r="C244" i="101"/>
  <c r="C89" i="101"/>
  <c r="C253" i="101"/>
  <c r="C40" i="101"/>
  <c r="C168" i="101"/>
  <c r="C420" i="101"/>
  <c r="C138" i="101"/>
  <c r="C261" i="101"/>
  <c r="C78" i="101"/>
  <c r="C288" i="101"/>
  <c r="C62" i="101"/>
  <c r="C383" i="101"/>
  <c r="C157" i="101"/>
  <c r="C340" i="101"/>
  <c r="C316" i="101"/>
  <c r="C384" i="101"/>
  <c r="C33" i="101"/>
  <c r="C347" i="101"/>
  <c r="C252" i="101"/>
  <c r="C55" i="101"/>
  <c r="C72" i="101"/>
  <c r="C294" i="101"/>
  <c r="C334" i="101"/>
  <c r="C254" i="101"/>
  <c r="C28" i="101"/>
  <c r="C94" i="101"/>
  <c r="C96" i="101"/>
  <c r="C146" i="101"/>
  <c r="C280" i="101"/>
  <c r="C173" i="101"/>
  <c r="C381" i="101"/>
  <c r="C45" i="101"/>
  <c r="C266" i="101"/>
  <c r="C195" i="101"/>
  <c r="C116" i="101"/>
  <c r="C54" i="101"/>
  <c r="C84" i="101"/>
  <c r="C59" i="101"/>
  <c r="C348" i="101"/>
  <c r="C375" i="101"/>
  <c r="C380" i="101"/>
  <c r="C120" i="101"/>
  <c r="C333" i="101"/>
  <c r="C112" i="101"/>
  <c r="C259" i="101"/>
  <c r="C337" i="101"/>
  <c r="C402" i="101"/>
  <c r="C377" i="101"/>
  <c r="C194" i="101"/>
  <c r="C322" i="101"/>
  <c r="C200" i="101"/>
  <c r="C204" i="101"/>
  <c r="C208" i="101"/>
  <c r="C212" i="101"/>
  <c r="C216" i="101"/>
  <c r="C220" i="101"/>
  <c r="E223" i="101"/>
  <c r="E227" i="101"/>
  <c r="E231" i="101"/>
  <c r="E196" i="101"/>
  <c r="E238" i="101"/>
  <c r="E242" i="101"/>
  <c r="J6" i="1"/>
  <c r="F8" i="1"/>
  <c r="E8" i="1" s="1"/>
  <c r="E2" i="51" s="1"/>
  <c r="M9" i="1"/>
  <c r="J11" i="1"/>
  <c r="N12" i="1"/>
  <c r="L14" i="1"/>
  <c r="I16" i="1"/>
  <c r="N17" i="1"/>
  <c r="K19" i="1"/>
  <c r="F21" i="1"/>
  <c r="E21" i="1" s="1"/>
  <c r="E2" i="42" s="1"/>
  <c r="M22" i="1"/>
  <c r="K24" i="1"/>
  <c r="M27" i="1"/>
  <c r="J29" i="1"/>
  <c r="F31" i="1"/>
  <c r="E31" i="1" s="1"/>
  <c r="E2" i="28" s="1"/>
  <c r="M32" i="1"/>
  <c r="K34" i="1"/>
  <c r="F36" i="1"/>
  <c r="E36" i="1" s="1"/>
  <c r="E2" i="54" s="1"/>
  <c r="J39" i="1"/>
  <c r="F5" i="2"/>
  <c r="E5" i="2" s="1"/>
  <c r="E2" i="18" s="1"/>
  <c r="J6" i="2"/>
  <c r="J10" i="2"/>
  <c r="I14" i="2"/>
  <c r="I18" i="2"/>
  <c r="I22" i="2"/>
  <c r="I29" i="2"/>
  <c r="F33" i="2"/>
  <c r="E33" i="2" s="1"/>
  <c r="E2" i="116" s="1"/>
  <c r="J36" i="2"/>
  <c r="J40" i="2"/>
  <c r="I44" i="2"/>
  <c r="I48" i="2"/>
  <c r="I52" i="2"/>
  <c r="L5" i="123"/>
  <c r="J7" i="123"/>
  <c r="H9" i="123"/>
  <c r="E11" i="123"/>
  <c r="K12" i="123"/>
  <c r="I14" i="123"/>
  <c r="E39" i="63"/>
  <c r="E14" i="64"/>
  <c r="G2" i="123"/>
  <c r="H2" i="1"/>
  <c r="B2" i="136" s="1"/>
  <c r="E3" i="136" s="1"/>
  <c r="H2" i="2"/>
  <c r="J4" i="136" l="1"/>
  <c r="J6" i="136" s="1"/>
  <c r="J5" i="136"/>
  <c r="C5" i="134" s="1"/>
  <c r="D11" i="123"/>
  <c r="E2" i="130" s="1"/>
  <c r="D9" i="123"/>
  <c r="E2" i="128" s="1"/>
  <c r="D7" i="123"/>
  <c r="E2" i="126" s="1"/>
  <c r="D12" i="123"/>
  <c r="E2" i="131" s="1"/>
  <c r="D10" i="123"/>
  <c r="E2" i="129" s="1"/>
  <c r="D5" i="123"/>
  <c r="E2" i="124" s="1"/>
  <c r="D8" i="123"/>
  <c r="E2" i="127" s="1"/>
  <c r="D13" i="123"/>
  <c r="E2" i="132" s="1"/>
  <c r="D6" i="123"/>
  <c r="E2" i="125" s="1"/>
  <c r="D14" i="123"/>
  <c r="E2" i="133" s="1"/>
  <c r="E2" i="59"/>
  <c r="B2" i="21"/>
  <c r="B2" i="18"/>
  <c r="B2" i="23"/>
  <c r="B2" i="19"/>
  <c r="B2" i="24"/>
  <c r="B2" i="54"/>
  <c r="B2" i="50"/>
  <c r="B2" i="46"/>
  <c r="B2" i="35"/>
  <c r="B2" i="44"/>
  <c r="B2" i="32"/>
  <c r="B2" i="56"/>
  <c r="B2" i="34"/>
  <c r="B2" i="52"/>
  <c r="B2" i="48"/>
  <c r="B2" i="42"/>
  <c r="B2" i="33"/>
  <c r="B2" i="57"/>
  <c r="B2" i="37"/>
  <c r="B2" i="36"/>
  <c r="B2" i="29"/>
  <c r="B2" i="26"/>
  <c r="B2" i="14"/>
  <c r="B2" i="10"/>
  <c r="B2" i="51"/>
  <c r="B2" i="59"/>
  <c r="B2" i="49"/>
  <c r="B2" i="45"/>
  <c r="B2" i="16"/>
  <c r="B2" i="53"/>
  <c r="B2" i="28"/>
  <c r="B2" i="27"/>
  <c r="B2" i="47"/>
  <c r="B2" i="41"/>
  <c r="B2" i="31"/>
  <c r="B2" i="30"/>
  <c r="B2" i="20"/>
  <c r="B2" i="39"/>
  <c r="B2" i="55"/>
  <c r="B2" i="13"/>
  <c r="B2" i="12"/>
  <c r="B2" i="22"/>
  <c r="B2" i="11"/>
  <c r="B2" i="5"/>
  <c r="B2" i="9"/>
  <c r="B2" i="70"/>
  <c r="B2" i="71"/>
  <c r="B2" i="75"/>
  <c r="B2" i="25"/>
  <c r="B2" i="17"/>
  <c r="B2" i="72"/>
  <c r="B2" i="73"/>
  <c r="B2" i="78"/>
  <c r="B2" i="7"/>
  <c r="B2" i="15"/>
  <c r="B2" i="4"/>
  <c r="B2" i="3"/>
  <c r="B2" i="69"/>
  <c r="B2" i="82"/>
  <c r="B2" i="81"/>
  <c r="B2" i="88"/>
  <c r="B2" i="112"/>
  <c r="B2" i="116"/>
  <c r="B2" i="8"/>
  <c r="B2" i="92"/>
  <c r="B2" i="102"/>
  <c r="B2" i="105"/>
  <c r="B2" i="108"/>
  <c r="B2" i="113"/>
  <c r="B2" i="83"/>
  <c r="B2" i="84"/>
  <c r="B2" i="43"/>
  <c r="B2" i="109"/>
  <c r="B2" i="85"/>
  <c r="B2" i="89"/>
  <c r="B2" i="97"/>
  <c r="B2" i="104"/>
  <c r="B2" i="110"/>
  <c r="B2" i="114"/>
  <c r="B2" i="115"/>
  <c r="B2" i="117"/>
  <c r="B2" i="77"/>
  <c r="B2" i="6"/>
  <c r="B2" i="79"/>
  <c r="B2" i="86"/>
  <c r="B2" i="106"/>
  <c r="B2" i="80"/>
  <c r="B2" i="91"/>
  <c r="B2" i="93"/>
  <c r="B2" i="125"/>
  <c r="B2" i="128"/>
  <c r="B2" i="103"/>
  <c r="B2" i="118"/>
  <c r="B2" i="119"/>
  <c r="B2" i="120"/>
  <c r="B2" i="129"/>
  <c r="B2" i="127"/>
  <c r="B2" i="87"/>
  <c r="B2" i="96"/>
  <c r="B2" i="94"/>
  <c r="B2" i="126"/>
  <c r="B2" i="132"/>
  <c r="B2" i="133"/>
  <c r="B2" i="111"/>
  <c r="B2" i="124"/>
  <c r="B2" i="95"/>
  <c r="B2" i="130"/>
  <c r="B2" i="131"/>
  <c r="F3" i="136" l="1"/>
  <c r="K3" i="136" s="1"/>
  <c r="E8" i="129"/>
  <c r="E3" i="129"/>
  <c r="E7" i="129"/>
  <c r="E6" i="129"/>
  <c r="E5" i="129"/>
  <c r="E4" i="129"/>
  <c r="E9" i="129"/>
  <c r="E18" i="31"/>
  <c r="E12" i="31"/>
  <c r="E6" i="31"/>
  <c r="E24" i="31"/>
  <c r="E22" i="31"/>
  <c r="E16" i="31"/>
  <c r="E10" i="31"/>
  <c r="E15" i="31"/>
  <c r="E23" i="31"/>
  <c r="E14" i="31"/>
  <c r="E5" i="31"/>
  <c r="E13" i="31"/>
  <c r="E4" i="31"/>
  <c r="E21" i="31"/>
  <c r="E20" i="31"/>
  <c r="E11" i="31"/>
  <c r="E3" i="31"/>
  <c r="E19" i="31"/>
  <c r="E9" i="31"/>
  <c r="E8" i="31"/>
  <c r="E7" i="31"/>
  <c r="E17" i="31"/>
  <c r="E11" i="84"/>
  <c r="E4" i="84"/>
  <c r="E10" i="84"/>
  <c r="E9" i="84"/>
  <c r="E8" i="84"/>
  <c r="E3" i="84"/>
  <c r="E18" i="84"/>
  <c r="E7" i="84"/>
  <c r="E16" i="84"/>
  <c r="E6" i="84"/>
  <c r="E15" i="84"/>
  <c r="E14" i="84"/>
  <c r="E5" i="84"/>
  <c r="E13" i="84"/>
  <c r="E12" i="84"/>
  <c r="E17" i="84"/>
  <c r="E16" i="10"/>
  <c r="E7" i="10"/>
  <c r="E23" i="10"/>
  <c r="E11" i="10"/>
  <c r="E12" i="10"/>
  <c r="E4" i="10"/>
  <c r="E10" i="10"/>
  <c r="E24" i="10"/>
  <c r="E21" i="10"/>
  <c r="E20" i="10"/>
  <c r="E8" i="10"/>
  <c r="E19" i="10"/>
  <c r="E18" i="10"/>
  <c r="E15" i="10"/>
  <c r="E14" i="10"/>
  <c r="E5" i="10"/>
  <c r="E13" i="10"/>
  <c r="E9" i="10"/>
  <c r="E6" i="10"/>
  <c r="E3" i="10"/>
  <c r="E22" i="10"/>
  <c r="E17" i="10"/>
  <c r="E12" i="82"/>
  <c r="E11" i="82"/>
  <c r="E4" i="82"/>
  <c r="E10" i="82"/>
  <c r="E18" i="82"/>
  <c r="E7" i="82"/>
  <c r="E5" i="82"/>
  <c r="E17" i="82"/>
  <c r="E16" i="82"/>
  <c r="E15" i="82"/>
  <c r="E14" i="82"/>
  <c r="E3" i="82"/>
  <c r="E13" i="82"/>
  <c r="E8" i="82"/>
  <c r="E6" i="82"/>
  <c r="E9" i="82"/>
  <c r="E11" i="83"/>
  <c r="E12" i="83"/>
  <c r="E10" i="83"/>
  <c r="E9" i="83"/>
  <c r="E3" i="83"/>
  <c r="E8" i="83"/>
  <c r="E7" i="83"/>
  <c r="E17" i="83"/>
  <c r="E16" i="83"/>
  <c r="E5" i="83"/>
  <c r="E15" i="83"/>
  <c r="E14" i="83"/>
  <c r="E18" i="83"/>
  <c r="E13" i="83"/>
  <c r="E6" i="83"/>
  <c r="E4" i="83"/>
  <c r="E22" i="35"/>
  <c r="E13" i="35"/>
  <c r="E7" i="35"/>
  <c r="E21" i="35"/>
  <c r="E20" i="35"/>
  <c r="E12" i="35"/>
  <c r="E6" i="35"/>
  <c r="E18" i="35"/>
  <c r="E11" i="35"/>
  <c r="E5" i="35"/>
  <c r="E17" i="35"/>
  <c r="E15" i="35"/>
  <c r="E9" i="35"/>
  <c r="E24" i="35"/>
  <c r="E8" i="35"/>
  <c r="E23" i="35"/>
  <c r="E19" i="35"/>
  <c r="E16" i="35"/>
  <c r="E4" i="35"/>
  <c r="E14" i="35"/>
  <c r="E3" i="35"/>
  <c r="E10" i="35"/>
  <c r="E8" i="108"/>
  <c r="E3" i="108"/>
  <c r="E7" i="108"/>
  <c r="E6" i="108"/>
  <c r="E5" i="108"/>
  <c r="E4" i="108"/>
  <c r="E9" i="108"/>
  <c r="E27" i="57"/>
  <c r="E15" i="57"/>
  <c r="E26" i="57"/>
  <c r="E14" i="57"/>
  <c r="E5" i="57"/>
  <c r="E25" i="57"/>
  <c r="E13" i="57"/>
  <c r="E24" i="57"/>
  <c r="E12" i="57"/>
  <c r="E23" i="57"/>
  <c r="E11" i="57"/>
  <c r="E4" i="57"/>
  <c r="E22" i="57"/>
  <c r="E10" i="57"/>
  <c r="E21" i="57"/>
  <c r="E9" i="57"/>
  <c r="E18" i="57"/>
  <c r="E7" i="57"/>
  <c r="E6" i="57"/>
  <c r="E3" i="57"/>
  <c r="E28" i="57"/>
  <c r="E20" i="57"/>
  <c r="E19" i="57"/>
  <c r="E17" i="57"/>
  <c r="E16" i="57"/>
  <c r="E8" i="57"/>
  <c r="E23" i="43"/>
  <c r="E11" i="43"/>
  <c r="E4" i="43"/>
  <c r="E22" i="43"/>
  <c r="E10" i="43"/>
  <c r="E21" i="43"/>
  <c r="E9" i="43"/>
  <c r="E20" i="43"/>
  <c r="E8" i="43"/>
  <c r="E3" i="43"/>
  <c r="E19" i="43"/>
  <c r="E18" i="43"/>
  <c r="E7" i="43"/>
  <c r="E16" i="43"/>
  <c r="E6" i="43"/>
  <c r="E15" i="43"/>
  <c r="E14" i="43"/>
  <c r="E5" i="43"/>
  <c r="E13" i="43"/>
  <c r="E24" i="43"/>
  <c r="E17" i="43"/>
  <c r="E12" i="43"/>
  <c r="E23" i="30"/>
  <c r="E16" i="30"/>
  <c r="E10" i="30"/>
  <c r="E22" i="30"/>
  <c r="E19" i="30"/>
  <c r="E11" i="30"/>
  <c r="E18" i="30"/>
  <c r="E4" i="30"/>
  <c r="E17" i="30"/>
  <c r="E9" i="30"/>
  <c r="E3" i="30"/>
  <c r="E15" i="30"/>
  <c r="E8" i="30"/>
  <c r="E24" i="30"/>
  <c r="E14" i="30"/>
  <c r="E7" i="30"/>
  <c r="E13" i="30"/>
  <c r="E21" i="30"/>
  <c r="E20" i="30"/>
  <c r="E12" i="30"/>
  <c r="E6" i="30"/>
  <c r="E5" i="30"/>
  <c r="E18" i="6"/>
  <c r="E17" i="6"/>
  <c r="E8" i="6"/>
  <c r="E3" i="6"/>
  <c r="E16" i="6"/>
  <c r="E14" i="6"/>
  <c r="E13" i="6"/>
  <c r="E6" i="6"/>
  <c r="E24" i="6"/>
  <c r="E12" i="6"/>
  <c r="E23" i="6"/>
  <c r="E11" i="6"/>
  <c r="E5" i="6"/>
  <c r="E20" i="6"/>
  <c r="E4" i="6"/>
  <c r="E19" i="6"/>
  <c r="E15" i="6"/>
  <c r="E10" i="6"/>
  <c r="E9" i="6"/>
  <c r="E7" i="6"/>
  <c r="E22" i="6"/>
  <c r="E21" i="6"/>
  <c r="E18" i="32"/>
  <c r="E17" i="32"/>
  <c r="E7" i="32"/>
  <c r="E16" i="32"/>
  <c r="E13" i="32"/>
  <c r="E5" i="32"/>
  <c r="E22" i="32"/>
  <c r="E10" i="32"/>
  <c r="E4" i="32"/>
  <c r="E12" i="32"/>
  <c r="E11" i="32"/>
  <c r="E9" i="32"/>
  <c r="E8" i="32"/>
  <c r="E24" i="32"/>
  <c r="E6" i="32"/>
  <c r="E23" i="32"/>
  <c r="E21" i="32"/>
  <c r="K4" i="32"/>
  <c r="E20" i="32"/>
  <c r="E15" i="32"/>
  <c r="E19" i="32"/>
  <c r="E14" i="32"/>
  <c r="E3" i="32"/>
  <c r="E17" i="77"/>
  <c r="E4" i="77"/>
  <c r="E16" i="77"/>
  <c r="E15" i="77"/>
  <c r="E11" i="77"/>
  <c r="E13" i="77"/>
  <c r="E12" i="77"/>
  <c r="E10" i="77"/>
  <c r="E9" i="77"/>
  <c r="E8" i="77"/>
  <c r="E3" i="77"/>
  <c r="E18" i="77"/>
  <c r="E14" i="77"/>
  <c r="E26" i="70"/>
  <c r="E20" i="70"/>
  <c r="E14" i="70"/>
  <c r="E8" i="70"/>
  <c r="E3" i="70"/>
  <c r="E25" i="70"/>
  <c r="E19" i="70"/>
  <c r="E13" i="70"/>
  <c r="E7" i="70"/>
  <c r="E24" i="70"/>
  <c r="E18" i="70"/>
  <c r="E12" i="70"/>
  <c r="E6" i="70"/>
  <c r="E23" i="70"/>
  <c r="E17" i="70"/>
  <c r="E11" i="70"/>
  <c r="E5" i="70"/>
  <c r="E21" i="70"/>
  <c r="E15" i="70"/>
  <c r="E9" i="70"/>
  <c r="E10" i="70"/>
  <c r="E22" i="70"/>
  <c r="E4" i="70"/>
  <c r="E16" i="70"/>
  <c r="E5" i="124"/>
  <c r="E4" i="124"/>
  <c r="E9" i="124"/>
  <c r="E8" i="124"/>
  <c r="E3" i="124"/>
  <c r="E7" i="124"/>
  <c r="E6" i="124"/>
  <c r="E16" i="47"/>
  <c r="E15" i="47"/>
  <c r="E5" i="47"/>
  <c r="E14" i="47"/>
  <c r="K4" i="47"/>
  <c r="E13" i="47"/>
  <c r="E24" i="47"/>
  <c r="E12" i="47"/>
  <c r="E4" i="47"/>
  <c r="E23" i="47"/>
  <c r="E11" i="47"/>
  <c r="E20" i="47"/>
  <c r="E8" i="47"/>
  <c r="E7" i="47"/>
  <c r="E6" i="47"/>
  <c r="E3" i="47"/>
  <c r="E22" i="47"/>
  <c r="E21" i="47"/>
  <c r="E19" i="47"/>
  <c r="E18" i="47"/>
  <c r="E10" i="47"/>
  <c r="E17" i="47"/>
  <c r="E9" i="47"/>
  <c r="E6" i="103"/>
  <c r="E5" i="103"/>
  <c r="E10" i="103"/>
  <c r="E9" i="103"/>
  <c r="E8" i="103"/>
  <c r="E3" i="103"/>
  <c r="E7" i="103"/>
  <c r="E4" i="103"/>
  <c r="E16" i="4"/>
  <c r="E10" i="4"/>
  <c r="E4" i="4"/>
  <c r="E24" i="4"/>
  <c r="E23" i="4"/>
  <c r="E14" i="4"/>
  <c r="E8" i="4"/>
  <c r="E3" i="4"/>
  <c r="E22" i="4"/>
  <c r="E21" i="4"/>
  <c r="E13" i="4"/>
  <c r="E7" i="4"/>
  <c r="E18" i="4"/>
  <c r="E17" i="4"/>
  <c r="E15" i="4"/>
  <c r="E12" i="4"/>
  <c r="E11" i="4"/>
  <c r="E9" i="4"/>
  <c r="E6" i="4"/>
  <c r="E5" i="4"/>
  <c r="E20" i="4"/>
  <c r="E19" i="4"/>
  <c r="E22" i="46"/>
  <c r="E13" i="46"/>
  <c r="E7" i="46"/>
  <c r="E21" i="46"/>
  <c r="E20" i="46"/>
  <c r="E12" i="46"/>
  <c r="E6" i="46"/>
  <c r="E19" i="46"/>
  <c r="E18" i="46"/>
  <c r="E11" i="46"/>
  <c r="E5" i="46"/>
  <c r="E17" i="46"/>
  <c r="E15" i="46"/>
  <c r="E9" i="46"/>
  <c r="E14" i="46"/>
  <c r="E10" i="46"/>
  <c r="E8" i="46"/>
  <c r="E24" i="46"/>
  <c r="E23" i="46"/>
  <c r="E4" i="46"/>
  <c r="E3" i="46"/>
  <c r="E16" i="46"/>
  <c r="E14" i="78"/>
  <c r="E3" i="78"/>
  <c r="E12" i="78"/>
  <c r="E11" i="78"/>
  <c r="E10" i="78"/>
  <c r="E18" i="78"/>
  <c r="E13" i="78"/>
  <c r="E9" i="78"/>
  <c r="E8" i="78"/>
  <c r="E4" i="78"/>
  <c r="E17" i="78"/>
  <c r="E16" i="78"/>
  <c r="E15" i="78"/>
  <c r="E15" i="33"/>
  <c r="E4" i="33"/>
  <c r="E14" i="33"/>
  <c r="E13" i="33"/>
  <c r="E23" i="33"/>
  <c r="E11" i="33"/>
  <c r="E22" i="33"/>
  <c r="E10" i="33"/>
  <c r="E19" i="33"/>
  <c r="E7" i="33"/>
  <c r="E6" i="33"/>
  <c r="E5" i="33"/>
  <c r="K4" i="33"/>
  <c r="E24" i="33"/>
  <c r="E3" i="33"/>
  <c r="E21" i="33"/>
  <c r="E20" i="33"/>
  <c r="E18" i="33"/>
  <c r="E17" i="33"/>
  <c r="E16" i="33"/>
  <c r="E9" i="33"/>
  <c r="E12" i="33"/>
  <c r="E8" i="33"/>
  <c r="E22" i="24"/>
  <c r="E10" i="24"/>
  <c r="E3" i="24"/>
  <c r="E21" i="24"/>
  <c r="E9" i="24"/>
  <c r="E19" i="24"/>
  <c r="E7" i="24"/>
  <c r="E17" i="24"/>
  <c r="E15" i="24"/>
  <c r="K4" i="24"/>
  <c r="E24" i="24"/>
  <c r="E12" i="24"/>
  <c r="E8" i="24"/>
  <c r="E6" i="24"/>
  <c r="E5" i="24"/>
  <c r="E4" i="24"/>
  <c r="E23" i="24"/>
  <c r="E20" i="24"/>
  <c r="E18" i="24"/>
  <c r="E16" i="24"/>
  <c r="E14" i="24"/>
  <c r="E13" i="24"/>
  <c r="E11" i="24"/>
  <c r="E15" i="81"/>
  <c r="E4" i="81"/>
  <c r="E14" i="81"/>
  <c r="E13" i="81"/>
  <c r="E9" i="81"/>
  <c r="E17" i="81"/>
  <c r="E16" i="81"/>
  <c r="E12" i="81"/>
  <c r="E11" i="81"/>
  <c r="E10" i="81"/>
  <c r="E8" i="81"/>
  <c r="E5" i="81"/>
  <c r="E3" i="81"/>
  <c r="E18" i="81"/>
  <c r="E3" i="120"/>
  <c r="E9" i="120"/>
  <c r="E5" i="120"/>
  <c r="E4" i="120"/>
  <c r="E24" i="44"/>
  <c r="E23" i="44"/>
  <c r="E13" i="44"/>
  <c r="E7" i="44"/>
  <c r="E22" i="44"/>
  <c r="E21" i="44"/>
  <c r="E12" i="44"/>
  <c r="E6" i="44"/>
  <c r="E20" i="44"/>
  <c r="E19" i="44"/>
  <c r="E11" i="44"/>
  <c r="E5" i="44"/>
  <c r="E16" i="44"/>
  <c r="E4" i="44"/>
  <c r="E8" i="44"/>
  <c r="K4" i="44"/>
  <c r="E18" i="44"/>
  <c r="E17" i="44"/>
  <c r="E15" i="44"/>
  <c r="E3" i="44"/>
  <c r="E14" i="44"/>
  <c r="E9" i="44"/>
  <c r="E10" i="44"/>
  <c r="E9" i="117"/>
  <c r="E8" i="117"/>
  <c r="E3" i="117"/>
  <c r="E7" i="117"/>
  <c r="E6" i="117"/>
  <c r="E5" i="117"/>
  <c r="E4" i="117"/>
  <c r="E3" i="113"/>
  <c r="E7" i="113"/>
  <c r="E6" i="113"/>
  <c r="E5" i="113"/>
  <c r="E4" i="113"/>
  <c r="E6" i="111"/>
  <c r="E5" i="111"/>
  <c r="E8" i="111"/>
  <c r="E3" i="111"/>
  <c r="E7" i="111"/>
  <c r="E4" i="111"/>
  <c r="E18" i="27"/>
  <c r="E4" i="27"/>
  <c r="E17" i="27"/>
  <c r="E9" i="27"/>
  <c r="E15" i="27"/>
  <c r="E8" i="27"/>
  <c r="E3" i="27"/>
  <c r="E13" i="27"/>
  <c r="E7" i="27"/>
  <c r="E23" i="27"/>
  <c r="E6" i="27"/>
  <c r="E22" i="27"/>
  <c r="E20" i="27"/>
  <c r="E12" i="27"/>
  <c r="E11" i="27"/>
  <c r="E10" i="27"/>
  <c r="E24" i="27"/>
  <c r="E5" i="27"/>
  <c r="E21" i="27"/>
  <c r="E19" i="27"/>
  <c r="E16" i="27"/>
  <c r="E14" i="27"/>
  <c r="E8" i="114"/>
  <c r="E3" i="114"/>
  <c r="E7" i="114"/>
  <c r="E6" i="114"/>
  <c r="E5" i="114"/>
  <c r="E4" i="114"/>
  <c r="E24" i="37"/>
  <c r="E12" i="37"/>
  <c r="E23" i="37"/>
  <c r="E11" i="37"/>
  <c r="E5" i="37"/>
  <c r="E22" i="37"/>
  <c r="E20" i="37"/>
  <c r="E4" i="37"/>
  <c r="E19" i="37"/>
  <c r="E9" i="37"/>
  <c r="E16" i="37"/>
  <c r="E15" i="37"/>
  <c r="E14" i="37"/>
  <c r="E13" i="37"/>
  <c r="E10" i="37"/>
  <c r="E8" i="37"/>
  <c r="E7" i="37"/>
  <c r="E6" i="37"/>
  <c r="E18" i="37"/>
  <c r="E21" i="37"/>
  <c r="E17" i="37"/>
  <c r="E3" i="37"/>
  <c r="E10" i="110"/>
  <c r="E9" i="110"/>
  <c r="E8" i="110"/>
  <c r="E3" i="110"/>
  <c r="E13" i="110"/>
  <c r="E7" i="110"/>
  <c r="E12" i="110"/>
  <c r="E6" i="110"/>
  <c r="E11" i="110"/>
  <c r="E5" i="110"/>
  <c r="E4" i="110"/>
  <c r="E20" i="22"/>
  <c r="E8" i="22"/>
  <c r="E19" i="22"/>
  <c r="E7" i="22"/>
  <c r="E17" i="22"/>
  <c r="E5" i="22"/>
  <c r="E15" i="22"/>
  <c r="E13" i="22"/>
  <c r="E22" i="22"/>
  <c r="E10" i="22"/>
  <c r="E21" i="22"/>
  <c r="E18" i="22"/>
  <c r="E16" i="22"/>
  <c r="E14" i="22"/>
  <c r="E12" i="22"/>
  <c r="E11" i="22"/>
  <c r="E9" i="22"/>
  <c r="E6" i="22"/>
  <c r="K4" i="22"/>
  <c r="E4" i="22"/>
  <c r="E24" i="22"/>
  <c r="E23" i="22"/>
  <c r="E3" i="22"/>
  <c r="E15" i="8"/>
  <c r="E14" i="8"/>
  <c r="E5" i="8"/>
  <c r="E13" i="8"/>
  <c r="E23" i="8"/>
  <c r="E11" i="8"/>
  <c r="E4" i="8"/>
  <c r="E22" i="8"/>
  <c r="E10" i="8"/>
  <c r="E21" i="8"/>
  <c r="E9" i="8"/>
  <c r="E20" i="8"/>
  <c r="E8" i="8"/>
  <c r="E3" i="8"/>
  <c r="E17" i="8"/>
  <c r="E6" i="8"/>
  <c r="E24" i="8"/>
  <c r="E19" i="8"/>
  <c r="E18" i="8"/>
  <c r="E16" i="8"/>
  <c r="E12" i="8"/>
  <c r="E7" i="8"/>
  <c r="E13" i="13"/>
  <c r="E22" i="13"/>
  <c r="E10" i="13"/>
  <c r="E20" i="13"/>
  <c r="E8" i="13"/>
  <c r="E14" i="13"/>
  <c r="E12" i="13"/>
  <c r="E11" i="13"/>
  <c r="E24" i="13"/>
  <c r="E7" i="13"/>
  <c r="E23" i="13"/>
  <c r="E6" i="13"/>
  <c r="E21" i="13"/>
  <c r="E5" i="13"/>
  <c r="E19" i="13"/>
  <c r="E17" i="13"/>
  <c r="E4" i="13"/>
  <c r="E16" i="13"/>
  <c r="E18" i="13"/>
  <c r="E15" i="13"/>
  <c r="E9" i="13"/>
  <c r="E3" i="13"/>
  <c r="E13" i="45"/>
  <c r="E24" i="45"/>
  <c r="E12" i="45"/>
  <c r="E6" i="45"/>
  <c r="E23" i="45"/>
  <c r="E22" i="45"/>
  <c r="E11" i="45"/>
  <c r="E5" i="45"/>
  <c r="E21" i="45"/>
  <c r="E20" i="45"/>
  <c r="E10" i="45"/>
  <c r="E17" i="45"/>
  <c r="E19" i="45"/>
  <c r="E3" i="45"/>
  <c r="E18" i="45"/>
  <c r="E16" i="45"/>
  <c r="E15" i="45"/>
  <c r="E14" i="45"/>
  <c r="E9" i="45"/>
  <c r="E8" i="45"/>
  <c r="E4" i="45"/>
  <c r="E7" i="45"/>
  <c r="K4" i="45"/>
  <c r="E15" i="42"/>
  <c r="E9" i="42"/>
  <c r="E24" i="42"/>
  <c r="E14" i="42"/>
  <c r="E8" i="42"/>
  <c r="E3" i="42"/>
  <c r="E23" i="42"/>
  <c r="E22" i="42"/>
  <c r="E13" i="42"/>
  <c r="E7" i="42"/>
  <c r="E21" i="42"/>
  <c r="E18" i="42"/>
  <c r="E11" i="42"/>
  <c r="E5" i="42"/>
  <c r="E12" i="42"/>
  <c r="E10" i="42"/>
  <c r="E6" i="42"/>
  <c r="E20" i="42"/>
  <c r="E19" i="42"/>
  <c r="E16" i="42"/>
  <c r="E17" i="42"/>
  <c r="E4" i="42"/>
  <c r="E20" i="19"/>
  <c r="E8" i="19"/>
  <c r="E19" i="19"/>
  <c r="E7" i="19"/>
  <c r="E17" i="19"/>
  <c r="E5" i="19"/>
  <c r="E15" i="19"/>
  <c r="E21" i="19"/>
  <c r="E18" i="19"/>
  <c r="E16" i="19"/>
  <c r="E3" i="19"/>
  <c r="E14" i="19"/>
  <c r="E13" i="19"/>
  <c r="E12" i="19"/>
  <c r="E11" i="19"/>
  <c r="E10" i="19"/>
  <c r="E9" i="19"/>
  <c r="E24" i="19"/>
  <c r="E6" i="19"/>
  <c r="E23" i="19"/>
  <c r="E22" i="19"/>
  <c r="E4" i="19"/>
  <c r="E18" i="131"/>
  <c r="E12" i="131"/>
  <c r="E6" i="131"/>
  <c r="E17" i="131"/>
  <c r="E11" i="131"/>
  <c r="E5" i="131"/>
  <c r="E16" i="131"/>
  <c r="E10" i="131"/>
  <c r="E4" i="131"/>
  <c r="E21" i="131"/>
  <c r="E15" i="131"/>
  <c r="E9" i="131"/>
  <c r="E20" i="131"/>
  <c r="E14" i="131"/>
  <c r="E8" i="131"/>
  <c r="E3" i="131"/>
  <c r="E19" i="131"/>
  <c r="E13" i="131"/>
  <c r="E7" i="131"/>
  <c r="E26" i="56"/>
  <c r="E25" i="56"/>
  <c r="E14" i="56"/>
  <c r="E8" i="56"/>
  <c r="E3" i="56"/>
  <c r="E24" i="56"/>
  <c r="E23" i="56"/>
  <c r="E13" i="56"/>
  <c r="E7" i="56"/>
  <c r="E22" i="56"/>
  <c r="E21" i="56"/>
  <c r="E12" i="56"/>
  <c r="E6" i="56"/>
  <c r="E20" i="56"/>
  <c r="E17" i="56"/>
  <c r="E10" i="56"/>
  <c r="E9" i="56"/>
  <c r="E5" i="56"/>
  <c r="E28" i="56"/>
  <c r="E4" i="56"/>
  <c r="E27" i="56"/>
  <c r="E19" i="56"/>
  <c r="E18" i="56"/>
  <c r="E16" i="56"/>
  <c r="E15" i="56"/>
  <c r="E11" i="56"/>
  <c r="E6" i="95"/>
  <c r="E11" i="95"/>
  <c r="E5" i="95"/>
  <c r="E10" i="95"/>
  <c r="E18" i="95"/>
  <c r="E9" i="95"/>
  <c r="E17" i="95"/>
  <c r="E16" i="95"/>
  <c r="E8" i="95"/>
  <c r="E3" i="95"/>
  <c r="E15" i="95"/>
  <c r="E7" i="95"/>
  <c r="E4" i="95"/>
  <c r="E18" i="26"/>
  <c r="E7" i="26"/>
  <c r="E17" i="26"/>
  <c r="E15" i="26"/>
  <c r="E13" i="26"/>
  <c r="E23" i="26"/>
  <c r="E11" i="26"/>
  <c r="E4" i="26"/>
  <c r="E22" i="26"/>
  <c r="E10" i="26"/>
  <c r="E20" i="26"/>
  <c r="E8" i="26"/>
  <c r="E3" i="26"/>
  <c r="E21" i="26"/>
  <c r="E19" i="26"/>
  <c r="E16" i="26"/>
  <c r="E14" i="26"/>
  <c r="E12" i="26"/>
  <c r="E9" i="26"/>
  <c r="E6" i="26"/>
  <c r="E5" i="26"/>
  <c r="E24" i="26"/>
  <c r="E20" i="9"/>
  <c r="E14" i="9"/>
  <c r="E8" i="9"/>
  <c r="E3" i="9"/>
  <c r="E19" i="9"/>
  <c r="E13" i="9"/>
  <c r="E7" i="9"/>
  <c r="E18" i="9"/>
  <c r="E12" i="9"/>
  <c r="E6" i="9"/>
  <c r="E24" i="9"/>
  <c r="E23" i="9"/>
  <c r="E17" i="9"/>
  <c r="E11" i="9"/>
  <c r="E5" i="9"/>
  <c r="E21" i="9"/>
  <c r="E15" i="9"/>
  <c r="E9" i="9"/>
  <c r="E4" i="9"/>
  <c r="E22" i="9"/>
  <c r="E16" i="9"/>
  <c r="E10" i="9"/>
  <c r="E3" i="115"/>
  <c r="E6" i="115"/>
  <c r="E4" i="115"/>
  <c r="E5" i="115"/>
  <c r="E28" i="133"/>
  <c r="E22" i="133"/>
  <c r="E16" i="133"/>
  <c r="E10" i="133"/>
  <c r="E4" i="133"/>
  <c r="E33" i="133"/>
  <c r="E27" i="133"/>
  <c r="E21" i="133"/>
  <c r="E15" i="133"/>
  <c r="E9" i="133"/>
  <c r="E32" i="133"/>
  <c r="E26" i="133"/>
  <c r="E20" i="133"/>
  <c r="E14" i="133"/>
  <c r="E8" i="133"/>
  <c r="E3" i="133"/>
  <c r="E31" i="133"/>
  <c r="E25" i="133"/>
  <c r="E19" i="133"/>
  <c r="E13" i="133"/>
  <c r="E7" i="133"/>
  <c r="E30" i="133"/>
  <c r="E24" i="133"/>
  <c r="E18" i="133"/>
  <c r="E12" i="133"/>
  <c r="E6" i="133"/>
  <c r="E29" i="133"/>
  <c r="E23" i="133"/>
  <c r="E17" i="133"/>
  <c r="E11" i="133"/>
  <c r="E5" i="133"/>
  <c r="E16" i="15"/>
  <c r="E5" i="15"/>
  <c r="E13" i="15"/>
  <c r="E4" i="15"/>
  <c r="E23" i="15"/>
  <c r="E11" i="15"/>
  <c r="E20" i="15"/>
  <c r="E19" i="15"/>
  <c r="E18" i="15"/>
  <c r="E17" i="15"/>
  <c r="E15" i="15"/>
  <c r="E3" i="15"/>
  <c r="E14" i="15"/>
  <c r="E12" i="15"/>
  <c r="E10" i="15"/>
  <c r="E24" i="15"/>
  <c r="E8" i="15"/>
  <c r="E22" i="15"/>
  <c r="E7" i="15"/>
  <c r="E21" i="15"/>
  <c r="E9" i="15"/>
  <c r="E6" i="15"/>
  <c r="E22" i="11"/>
  <c r="E10" i="11"/>
  <c r="E17" i="11"/>
  <c r="E6" i="11"/>
  <c r="E11" i="11"/>
  <c r="E24" i="11"/>
  <c r="E9" i="11"/>
  <c r="E23" i="11"/>
  <c r="E8" i="11"/>
  <c r="E20" i="11"/>
  <c r="E19" i="11"/>
  <c r="E18" i="11"/>
  <c r="E5" i="11"/>
  <c r="E16" i="11"/>
  <c r="E14" i="11"/>
  <c r="E4" i="11"/>
  <c r="E13" i="11"/>
  <c r="E21" i="11"/>
  <c r="E15" i="11"/>
  <c r="E12" i="11"/>
  <c r="E7" i="11"/>
  <c r="E3" i="11"/>
  <c r="E23" i="50"/>
  <c r="E22" i="50"/>
  <c r="E13" i="50"/>
  <c r="E7" i="50"/>
  <c r="E21" i="50"/>
  <c r="E20" i="50"/>
  <c r="E12" i="50"/>
  <c r="E6" i="50"/>
  <c r="E19" i="50"/>
  <c r="E18" i="50"/>
  <c r="E11" i="50"/>
  <c r="E5" i="50"/>
  <c r="E17" i="50"/>
  <c r="E15" i="50"/>
  <c r="E9" i="50"/>
  <c r="E4" i="50"/>
  <c r="E24" i="50"/>
  <c r="E3" i="50"/>
  <c r="E16" i="50"/>
  <c r="E14" i="50"/>
  <c r="E10" i="50"/>
  <c r="E8" i="50"/>
  <c r="E7" i="125"/>
  <c r="E6" i="125"/>
  <c r="E11" i="125"/>
  <c r="E5" i="125"/>
  <c r="E10" i="125"/>
  <c r="E4" i="125"/>
  <c r="E9" i="125"/>
  <c r="E8" i="125"/>
  <c r="E3" i="125"/>
  <c r="E8" i="102"/>
  <c r="E3" i="102"/>
  <c r="E7" i="102"/>
  <c r="E6" i="102"/>
  <c r="E5" i="102"/>
  <c r="E10" i="102"/>
  <c r="E4" i="102"/>
  <c r="E9" i="102"/>
  <c r="E28" i="54"/>
  <c r="E16" i="54"/>
  <c r="E7" i="54"/>
  <c r="E27" i="54"/>
  <c r="E15" i="54"/>
  <c r="E26" i="54"/>
  <c r="E14" i="54"/>
  <c r="E6" i="54"/>
  <c r="E25" i="54"/>
  <c r="E13" i="54"/>
  <c r="E24" i="54"/>
  <c r="E12" i="54"/>
  <c r="E5" i="54"/>
  <c r="E23" i="54"/>
  <c r="E11" i="54"/>
  <c r="E22" i="54"/>
  <c r="E10" i="54"/>
  <c r="E19" i="54"/>
  <c r="E20" i="54"/>
  <c r="E18" i="54"/>
  <c r="E17" i="54"/>
  <c r="E9" i="54"/>
  <c r="E8" i="54"/>
  <c r="E4" i="54"/>
  <c r="E3" i="54"/>
  <c r="E21" i="54"/>
  <c r="E4" i="126"/>
  <c r="E21" i="126"/>
  <c r="E15" i="126"/>
  <c r="E9" i="126"/>
  <c r="E20" i="126"/>
  <c r="E14" i="126"/>
  <c r="E8" i="126"/>
  <c r="E3" i="126"/>
  <c r="E19" i="126"/>
  <c r="E13" i="126"/>
  <c r="E7" i="126"/>
  <c r="E18" i="126"/>
  <c r="E12" i="126"/>
  <c r="E6" i="126"/>
  <c r="E17" i="126"/>
  <c r="E11" i="126"/>
  <c r="E5" i="126"/>
  <c r="E16" i="126"/>
  <c r="E10" i="126"/>
  <c r="E10" i="104"/>
  <c r="E4" i="104"/>
  <c r="E9" i="104"/>
  <c r="E8" i="104"/>
  <c r="E3" i="104"/>
  <c r="E7" i="104"/>
  <c r="E6" i="104"/>
  <c r="E5" i="104"/>
  <c r="E14" i="92"/>
  <c r="E8" i="92"/>
  <c r="E3" i="92"/>
  <c r="E13" i="92"/>
  <c r="E7" i="92"/>
  <c r="E12" i="92"/>
  <c r="E6" i="92"/>
  <c r="E11" i="92"/>
  <c r="E5" i="92"/>
  <c r="E18" i="92"/>
  <c r="E17" i="92"/>
  <c r="E10" i="92"/>
  <c r="E16" i="92"/>
  <c r="E4" i="92"/>
  <c r="E15" i="92"/>
  <c r="E9" i="92"/>
  <c r="E3" i="16"/>
  <c r="K4" i="16"/>
  <c r="E18" i="91"/>
  <c r="E12" i="91"/>
  <c r="E6" i="91"/>
  <c r="E24" i="91"/>
  <c r="E17" i="91"/>
  <c r="E11" i="91"/>
  <c r="E5" i="91"/>
  <c r="E22" i="91"/>
  <c r="E16" i="91"/>
  <c r="E10" i="91"/>
  <c r="E4" i="91"/>
  <c r="E20" i="91"/>
  <c r="E14" i="91"/>
  <c r="E8" i="91"/>
  <c r="E3" i="91"/>
  <c r="E19" i="91"/>
  <c r="E13" i="91"/>
  <c r="E7" i="91"/>
  <c r="E9" i="91"/>
  <c r="E21" i="91"/>
  <c r="E15" i="91"/>
  <c r="E18" i="80"/>
  <c r="E5" i="80"/>
  <c r="E17" i="80"/>
  <c r="E16" i="80"/>
  <c r="E12" i="80"/>
  <c r="E3" i="80"/>
  <c r="E13" i="80"/>
  <c r="E11" i="80"/>
  <c r="E10" i="80"/>
  <c r="E9" i="80"/>
  <c r="E8" i="80"/>
  <c r="E4" i="80"/>
  <c r="E15" i="80"/>
  <c r="E14" i="80"/>
  <c r="E12" i="89"/>
  <c r="E11" i="89"/>
  <c r="E10" i="89"/>
  <c r="E4" i="89"/>
  <c r="E9" i="89"/>
  <c r="E8" i="89"/>
  <c r="E3" i="89"/>
  <c r="E17" i="89"/>
  <c r="E7" i="89"/>
  <c r="E16" i="89"/>
  <c r="E15" i="89"/>
  <c r="E6" i="89"/>
  <c r="E14" i="89"/>
  <c r="E5" i="89"/>
  <c r="E18" i="89"/>
  <c r="E13" i="89"/>
  <c r="E7" i="116"/>
  <c r="E6" i="116"/>
  <c r="E5" i="116"/>
  <c r="E9" i="116"/>
  <c r="E3" i="116"/>
  <c r="E8" i="116"/>
  <c r="E4" i="116"/>
  <c r="E9" i="72"/>
  <c r="E8" i="72"/>
  <c r="E3" i="72"/>
  <c r="E13" i="72"/>
  <c r="E7" i="72"/>
  <c r="E12" i="72"/>
  <c r="E6" i="72"/>
  <c r="E10" i="72"/>
  <c r="E4" i="72"/>
  <c r="E11" i="72"/>
  <c r="E5" i="72"/>
  <c r="E20" i="55"/>
  <c r="E19" i="55"/>
  <c r="E12" i="55"/>
  <c r="E6" i="55"/>
  <c r="E18" i="55"/>
  <c r="E17" i="55"/>
  <c r="E11" i="55"/>
  <c r="E5" i="55"/>
  <c r="E28" i="55"/>
  <c r="E27" i="55"/>
  <c r="E16" i="55"/>
  <c r="E10" i="55"/>
  <c r="E26" i="55"/>
  <c r="E4" i="55"/>
  <c r="E23" i="55"/>
  <c r="E14" i="55"/>
  <c r="E8" i="55"/>
  <c r="E3" i="55"/>
  <c r="E13" i="55"/>
  <c r="E9" i="55"/>
  <c r="E7" i="55"/>
  <c r="E25" i="55"/>
  <c r="E24" i="55"/>
  <c r="E22" i="55"/>
  <c r="E21" i="55"/>
  <c r="E15" i="55"/>
  <c r="K4" i="55"/>
  <c r="E13" i="49"/>
  <c r="E24" i="49"/>
  <c r="E12" i="49"/>
  <c r="E4" i="49"/>
  <c r="E23" i="49"/>
  <c r="E11" i="49"/>
  <c r="E22" i="49"/>
  <c r="E10" i="49"/>
  <c r="E21" i="49"/>
  <c r="E9" i="49"/>
  <c r="E3" i="49"/>
  <c r="E20" i="49"/>
  <c r="E8" i="49"/>
  <c r="E17" i="49"/>
  <c r="E6" i="49"/>
  <c r="K4" i="49"/>
  <c r="E19" i="49"/>
  <c r="E18" i="49"/>
  <c r="E16" i="49"/>
  <c r="E15" i="49"/>
  <c r="E14" i="49"/>
  <c r="E7" i="49"/>
  <c r="E5" i="49"/>
  <c r="E19" i="48"/>
  <c r="E18" i="48"/>
  <c r="E8" i="48"/>
  <c r="E3" i="48"/>
  <c r="E17" i="48"/>
  <c r="E16" i="48"/>
  <c r="E7" i="48"/>
  <c r="E15" i="48"/>
  <c r="E14" i="48"/>
  <c r="E6" i="48"/>
  <c r="E23" i="48"/>
  <c r="E11" i="48"/>
  <c r="E5" i="48"/>
  <c r="E24" i="48"/>
  <c r="E4" i="48"/>
  <c r="E22" i="48"/>
  <c r="E21" i="48"/>
  <c r="E20" i="48"/>
  <c r="E13" i="48"/>
  <c r="E12" i="48"/>
  <c r="E10" i="48"/>
  <c r="E9" i="48"/>
  <c r="E15" i="23"/>
  <c r="E14" i="23"/>
  <c r="E24" i="23"/>
  <c r="E12" i="23"/>
  <c r="E22" i="23"/>
  <c r="E10" i="23"/>
  <c r="E3" i="23"/>
  <c r="E20" i="23"/>
  <c r="E8" i="23"/>
  <c r="E17" i="23"/>
  <c r="E16" i="23"/>
  <c r="E13" i="23"/>
  <c r="E11" i="23"/>
  <c r="E9" i="23"/>
  <c r="E7" i="23"/>
  <c r="E6" i="23"/>
  <c r="E5" i="23"/>
  <c r="E4" i="23"/>
  <c r="E23" i="23"/>
  <c r="E21" i="23"/>
  <c r="E19" i="23"/>
  <c r="E18" i="23"/>
  <c r="E9" i="79"/>
  <c r="E18" i="79"/>
  <c r="E6" i="79"/>
  <c r="E17" i="79"/>
  <c r="E13" i="79"/>
  <c r="E4" i="79"/>
  <c r="E11" i="79"/>
  <c r="E10" i="79"/>
  <c r="E8" i="79"/>
  <c r="E5" i="79"/>
  <c r="E16" i="79"/>
  <c r="E3" i="79"/>
  <c r="E15" i="79"/>
  <c r="E14" i="79"/>
  <c r="E12" i="79"/>
  <c r="E21" i="14"/>
  <c r="E9" i="14"/>
  <c r="E18" i="14"/>
  <c r="E6" i="14"/>
  <c r="E16" i="14"/>
  <c r="E17" i="14"/>
  <c r="E15" i="14"/>
  <c r="E14" i="14"/>
  <c r="E3" i="14"/>
  <c r="E13" i="14"/>
  <c r="E12" i="14"/>
  <c r="E11" i="14"/>
  <c r="E10" i="14"/>
  <c r="E24" i="14"/>
  <c r="E8" i="14"/>
  <c r="E22" i="14"/>
  <c r="E5" i="14"/>
  <c r="E20" i="14"/>
  <c r="E23" i="14"/>
  <c r="E19" i="14"/>
  <c r="E7" i="14"/>
  <c r="E4" i="14"/>
  <c r="K4" i="14"/>
  <c r="E3" i="119"/>
  <c r="E9" i="119"/>
  <c r="E5" i="119"/>
  <c r="E4" i="119"/>
  <c r="E18" i="69"/>
  <c r="E12" i="69"/>
  <c r="E6" i="69"/>
  <c r="E24" i="69"/>
  <c r="E17" i="69"/>
  <c r="E11" i="69"/>
  <c r="E5" i="69"/>
  <c r="E22" i="69"/>
  <c r="E16" i="69"/>
  <c r="E10" i="69"/>
  <c r="E4" i="69"/>
  <c r="E21" i="69"/>
  <c r="E15" i="69"/>
  <c r="E9" i="69"/>
  <c r="E19" i="69"/>
  <c r="E13" i="69"/>
  <c r="E7" i="69"/>
  <c r="E20" i="69"/>
  <c r="E3" i="69"/>
  <c r="E14" i="69"/>
  <c r="E8" i="69"/>
  <c r="E24" i="29"/>
  <c r="E19" i="29"/>
  <c r="E13" i="29"/>
  <c r="E7" i="29"/>
  <c r="E18" i="29"/>
  <c r="E12" i="29"/>
  <c r="E6" i="29"/>
  <c r="E17" i="29"/>
  <c r="E11" i="29"/>
  <c r="E5" i="29"/>
  <c r="E4" i="29"/>
  <c r="E23" i="29"/>
  <c r="E15" i="29"/>
  <c r="E9" i="29"/>
  <c r="E21" i="29"/>
  <c r="E14" i="29"/>
  <c r="E8" i="29"/>
  <c r="E3" i="29"/>
  <c r="E10" i="29"/>
  <c r="E22" i="29"/>
  <c r="E20" i="29"/>
  <c r="E16" i="29"/>
  <c r="E20" i="5"/>
  <c r="E19" i="5"/>
  <c r="E13" i="5"/>
  <c r="E7" i="5"/>
  <c r="E17" i="5"/>
  <c r="E11" i="5"/>
  <c r="E5" i="5"/>
  <c r="E16" i="5"/>
  <c r="E10" i="5"/>
  <c r="E22" i="5"/>
  <c r="E21" i="5"/>
  <c r="E3" i="5"/>
  <c r="E18" i="5"/>
  <c r="E15" i="5"/>
  <c r="E14" i="5"/>
  <c r="E12" i="5"/>
  <c r="E9" i="5"/>
  <c r="E8" i="5"/>
  <c r="E6" i="5"/>
  <c r="E24" i="5"/>
  <c r="E4" i="5"/>
  <c r="E23" i="5"/>
  <c r="E31" i="128"/>
  <c r="E25" i="128"/>
  <c r="E19" i="128"/>
  <c r="E13" i="128"/>
  <c r="E7" i="128"/>
  <c r="E30" i="128"/>
  <c r="E24" i="128"/>
  <c r="E18" i="128"/>
  <c r="E12" i="128"/>
  <c r="E6" i="128"/>
  <c r="E29" i="128"/>
  <c r="E23" i="128"/>
  <c r="E17" i="128"/>
  <c r="E11" i="128"/>
  <c r="E5" i="128"/>
  <c r="E28" i="128"/>
  <c r="E22" i="128"/>
  <c r="E16" i="128"/>
  <c r="E10" i="128"/>
  <c r="E4" i="128"/>
  <c r="E33" i="128"/>
  <c r="E27" i="128"/>
  <c r="E21" i="128"/>
  <c r="E15" i="128"/>
  <c r="E9" i="128"/>
  <c r="E32" i="128"/>
  <c r="E26" i="128"/>
  <c r="E20" i="128"/>
  <c r="E14" i="128"/>
  <c r="E8" i="128"/>
  <c r="E3" i="128"/>
  <c r="E4" i="28"/>
  <c r="E24" i="28"/>
  <c r="E15" i="28"/>
  <c r="E9" i="28"/>
  <c r="E23" i="28"/>
  <c r="E22" i="28"/>
  <c r="E14" i="28"/>
  <c r="E8" i="28"/>
  <c r="E3" i="28"/>
  <c r="E21" i="28"/>
  <c r="E20" i="28"/>
  <c r="E13" i="28"/>
  <c r="E7" i="28"/>
  <c r="E18" i="28"/>
  <c r="E12" i="28"/>
  <c r="E6" i="28"/>
  <c r="E11" i="28"/>
  <c r="E10" i="28"/>
  <c r="E5" i="28"/>
  <c r="E19" i="28"/>
  <c r="E17" i="28"/>
  <c r="E16" i="28"/>
  <c r="E22" i="132"/>
  <c r="E16" i="132"/>
  <c r="E10" i="132"/>
  <c r="E4" i="132"/>
  <c r="E21" i="132"/>
  <c r="E15" i="132"/>
  <c r="E9" i="132"/>
  <c r="E26" i="132"/>
  <c r="E20" i="132"/>
  <c r="E14" i="132"/>
  <c r="E8" i="132"/>
  <c r="E3" i="132"/>
  <c r="E25" i="132"/>
  <c r="E19" i="132"/>
  <c r="E13" i="132"/>
  <c r="E7" i="132"/>
  <c r="E24" i="132"/>
  <c r="E18" i="132"/>
  <c r="E12" i="132"/>
  <c r="E6" i="132"/>
  <c r="E23" i="132"/>
  <c r="E17" i="132"/>
  <c r="E11" i="132"/>
  <c r="E5" i="132"/>
  <c r="E23" i="53"/>
  <c r="E17" i="53"/>
  <c r="E11" i="53"/>
  <c r="E5" i="53"/>
  <c r="E28" i="53"/>
  <c r="E22" i="53"/>
  <c r="E16" i="53"/>
  <c r="E10" i="53"/>
  <c r="E4" i="53"/>
  <c r="E27" i="53"/>
  <c r="E21" i="53"/>
  <c r="E15" i="53"/>
  <c r="E9" i="53"/>
  <c r="E26" i="53"/>
  <c r="E20" i="53"/>
  <c r="E14" i="53"/>
  <c r="E8" i="53"/>
  <c r="E3" i="53"/>
  <c r="E25" i="53"/>
  <c r="E7" i="53"/>
  <c r="E24" i="53"/>
  <c r="E6" i="53"/>
  <c r="E19" i="53"/>
  <c r="E18" i="53"/>
  <c r="E13" i="53"/>
  <c r="E12" i="53"/>
  <c r="E12" i="93"/>
  <c r="E6" i="93"/>
  <c r="E11" i="93"/>
  <c r="E5" i="93"/>
  <c r="E18" i="93"/>
  <c r="E17" i="93"/>
  <c r="E10" i="93"/>
  <c r="E15" i="93"/>
  <c r="E9" i="93"/>
  <c r="E14" i="93"/>
  <c r="E8" i="93"/>
  <c r="E3" i="93"/>
  <c r="E16" i="93"/>
  <c r="E13" i="93"/>
  <c r="E7" i="93"/>
  <c r="E4" i="93"/>
  <c r="E17" i="12"/>
  <c r="E24" i="12"/>
  <c r="E12" i="12"/>
  <c r="E10" i="12"/>
  <c r="E23" i="12"/>
  <c r="E9" i="12"/>
  <c r="E22" i="12"/>
  <c r="E8" i="12"/>
  <c r="E20" i="12"/>
  <c r="E6" i="12"/>
  <c r="E19" i="12"/>
  <c r="E5" i="12"/>
  <c r="E18" i="12"/>
  <c r="E16" i="12"/>
  <c r="E14" i="12"/>
  <c r="E13" i="12"/>
  <c r="E3" i="12"/>
  <c r="E11" i="12"/>
  <c r="E7" i="12"/>
  <c r="E4" i="12"/>
  <c r="E21" i="12"/>
  <c r="E15" i="12"/>
  <c r="E18" i="94"/>
  <c r="E10" i="94"/>
  <c r="E17" i="94"/>
  <c r="E4" i="94"/>
  <c r="E16" i="94"/>
  <c r="E9" i="94"/>
  <c r="E15" i="94"/>
  <c r="E8" i="94"/>
  <c r="E3" i="94"/>
  <c r="E12" i="94"/>
  <c r="E6" i="94"/>
  <c r="E11" i="94"/>
  <c r="E5" i="94"/>
  <c r="E13" i="94"/>
  <c r="E7" i="94"/>
  <c r="E10" i="97"/>
  <c r="E4" i="97"/>
  <c r="E9" i="97"/>
  <c r="E8" i="97"/>
  <c r="E3" i="97"/>
  <c r="E7" i="97"/>
  <c r="E6" i="97"/>
  <c r="E5" i="97"/>
  <c r="E15" i="73"/>
  <c r="E9" i="73"/>
  <c r="E14" i="73"/>
  <c r="E8" i="73"/>
  <c r="E3" i="73"/>
  <c r="E13" i="73"/>
  <c r="E7" i="73"/>
  <c r="E18" i="73"/>
  <c r="E12" i="73"/>
  <c r="E6" i="73"/>
  <c r="E16" i="73"/>
  <c r="E10" i="73"/>
  <c r="E4" i="73"/>
  <c r="E17" i="73"/>
  <c r="E11" i="73"/>
  <c r="E5" i="73"/>
  <c r="E18" i="96"/>
  <c r="E12" i="96"/>
  <c r="E6" i="96"/>
  <c r="E17" i="96"/>
  <c r="E11" i="96"/>
  <c r="E5" i="96"/>
  <c r="E16" i="96"/>
  <c r="E10" i="96"/>
  <c r="E15" i="96"/>
  <c r="E9" i="96"/>
  <c r="E14" i="96"/>
  <c r="E8" i="96"/>
  <c r="E3" i="96"/>
  <c r="E13" i="96"/>
  <c r="E7" i="96"/>
  <c r="E4" i="96"/>
  <c r="E16" i="87"/>
  <c r="E15" i="87"/>
  <c r="E6" i="87"/>
  <c r="E14" i="87"/>
  <c r="E13" i="87"/>
  <c r="E5" i="87"/>
  <c r="E12" i="87"/>
  <c r="E11" i="87"/>
  <c r="E9" i="87"/>
  <c r="E8" i="87"/>
  <c r="E3" i="87"/>
  <c r="E18" i="87"/>
  <c r="E17" i="87"/>
  <c r="E10" i="87"/>
  <c r="E7" i="87"/>
  <c r="E4" i="87"/>
  <c r="E5" i="106"/>
  <c r="E9" i="106"/>
  <c r="E8" i="106"/>
  <c r="E3" i="106"/>
  <c r="E7" i="106"/>
  <c r="E6" i="106"/>
  <c r="E4" i="106"/>
  <c r="E12" i="85"/>
  <c r="E11" i="85"/>
  <c r="E10" i="85"/>
  <c r="E4" i="85"/>
  <c r="E9" i="85"/>
  <c r="E8" i="85"/>
  <c r="E3" i="85"/>
  <c r="E17" i="85"/>
  <c r="E7" i="85"/>
  <c r="E16" i="85"/>
  <c r="E15" i="85"/>
  <c r="E6" i="85"/>
  <c r="E14" i="85"/>
  <c r="E18" i="85"/>
  <c r="E13" i="85"/>
  <c r="E5" i="85"/>
  <c r="E7" i="112"/>
  <c r="E6" i="112"/>
  <c r="E5" i="112"/>
  <c r="E4" i="112"/>
  <c r="E3" i="112"/>
  <c r="E3" i="17"/>
  <c r="K4" i="17"/>
  <c r="E18" i="39"/>
  <c r="E12" i="39"/>
  <c r="E6" i="39"/>
  <c r="B2" i="40"/>
  <c r="E24" i="39"/>
  <c r="E16" i="39"/>
  <c r="E10" i="39"/>
  <c r="E21" i="39"/>
  <c r="E20" i="39"/>
  <c r="E8" i="39"/>
  <c r="E19" i="39"/>
  <c r="E7" i="39"/>
  <c r="E17" i="39"/>
  <c r="E5" i="39"/>
  <c r="E4" i="39"/>
  <c r="E15" i="39"/>
  <c r="E14" i="39"/>
  <c r="E3" i="39"/>
  <c r="E13" i="39"/>
  <c r="E23" i="39"/>
  <c r="E9" i="39"/>
  <c r="E22" i="39"/>
  <c r="E11" i="39"/>
  <c r="E24" i="59"/>
  <c r="E12" i="59"/>
  <c r="E23" i="59"/>
  <c r="E11" i="59"/>
  <c r="E22" i="59"/>
  <c r="E10" i="59"/>
  <c r="E4" i="59"/>
  <c r="E21" i="59"/>
  <c r="E9" i="59"/>
  <c r="E20" i="59"/>
  <c r="E19" i="59"/>
  <c r="E8" i="59"/>
  <c r="E3" i="59"/>
  <c r="E18" i="59"/>
  <c r="E27" i="59"/>
  <c r="E15" i="59"/>
  <c r="E6" i="59"/>
  <c r="E26" i="59"/>
  <c r="E14" i="59"/>
  <c r="E5" i="59"/>
  <c r="E28" i="59"/>
  <c r="E25" i="59"/>
  <c r="E17" i="59"/>
  <c r="E16" i="59"/>
  <c r="E13" i="59"/>
  <c r="E7" i="59"/>
  <c r="E21" i="52"/>
  <c r="E9" i="52"/>
  <c r="E20" i="52"/>
  <c r="E19" i="52"/>
  <c r="E8" i="52"/>
  <c r="E3" i="52"/>
  <c r="E18" i="52"/>
  <c r="E17" i="52"/>
  <c r="E7" i="52"/>
  <c r="E16" i="52"/>
  <c r="E15" i="52"/>
  <c r="E6" i="52"/>
  <c r="E24" i="52"/>
  <c r="E12" i="52"/>
  <c r="E5" i="52"/>
  <c r="E4" i="52"/>
  <c r="E23" i="52"/>
  <c r="E22" i="52"/>
  <c r="E14" i="52"/>
  <c r="E13" i="52"/>
  <c r="E11" i="52"/>
  <c r="E10" i="52"/>
  <c r="E24" i="18"/>
  <c r="E12" i="18"/>
  <c r="E23" i="18"/>
  <c r="E21" i="18"/>
  <c r="E9" i="18"/>
  <c r="E19" i="18"/>
  <c r="E7" i="18"/>
  <c r="E13" i="18"/>
  <c r="E11" i="18"/>
  <c r="E10" i="18"/>
  <c r="E8" i="18"/>
  <c r="E6" i="18"/>
  <c r="E22" i="18"/>
  <c r="E5" i="18"/>
  <c r="E20" i="18"/>
  <c r="E18" i="18"/>
  <c r="E17" i="18"/>
  <c r="E4" i="18"/>
  <c r="E16" i="18"/>
  <c r="E15" i="18"/>
  <c r="E3" i="18"/>
  <c r="E14" i="18"/>
  <c r="E11" i="75"/>
  <c r="E10" i="75"/>
  <c r="E9" i="75"/>
  <c r="E7" i="75"/>
  <c r="E18" i="75"/>
  <c r="E6" i="75"/>
  <c r="E17" i="75"/>
  <c r="E5" i="75"/>
  <c r="E16" i="75"/>
  <c r="E13" i="75"/>
  <c r="E15" i="75"/>
  <c r="E14" i="75"/>
  <c r="E12" i="75"/>
  <c r="E8" i="75"/>
  <c r="E4" i="75"/>
  <c r="E3" i="75"/>
  <c r="E6" i="130"/>
  <c r="E11" i="130"/>
  <c r="E5" i="130"/>
  <c r="E10" i="130"/>
  <c r="E4" i="130"/>
  <c r="E9" i="130"/>
  <c r="E8" i="130"/>
  <c r="E3" i="130"/>
  <c r="E7" i="130"/>
  <c r="E8" i="71"/>
  <c r="E3" i="71"/>
  <c r="E7" i="71"/>
  <c r="E12" i="71"/>
  <c r="E6" i="71"/>
  <c r="E11" i="71"/>
  <c r="E5" i="71"/>
  <c r="E9" i="71"/>
  <c r="E4" i="71"/>
  <c r="E10" i="71"/>
  <c r="E18" i="41"/>
  <c r="E12" i="41"/>
  <c r="E6" i="41"/>
  <c r="E17" i="41"/>
  <c r="E11" i="41"/>
  <c r="E5" i="41"/>
  <c r="E16" i="41"/>
  <c r="E10" i="41"/>
  <c r="E24" i="41"/>
  <c r="E4" i="41"/>
  <c r="E21" i="41"/>
  <c r="E14" i="41"/>
  <c r="E8" i="41"/>
  <c r="E3" i="41"/>
  <c r="E20" i="41"/>
  <c r="E19" i="41"/>
  <c r="E7" i="41"/>
  <c r="E15" i="41"/>
  <c r="E13" i="41"/>
  <c r="E23" i="41"/>
  <c r="E9" i="41"/>
  <c r="E22" i="41"/>
  <c r="E7" i="118"/>
  <c r="E5" i="118"/>
  <c r="E9" i="118"/>
  <c r="E3" i="118"/>
  <c r="E8" i="118"/>
  <c r="E6" i="118"/>
  <c r="E4" i="118"/>
  <c r="E20" i="3"/>
  <c r="E19" i="3"/>
  <c r="E10" i="3"/>
  <c r="E18" i="3"/>
  <c r="E4" i="3"/>
  <c r="E16" i="3"/>
  <c r="E15" i="3"/>
  <c r="E8" i="3"/>
  <c r="E3" i="3"/>
  <c r="E14" i="3"/>
  <c r="E13" i="3"/>
  <c r="E7" i="3"/>
  <c r="E22" i="3"/>
  <c r="E21" i="3"/>
  <c r="E17" i="3"/>
  <c r="E12" i="3"/>
  <c r="E11" i="3"/>
  <c r="E9" i="3"/>
  <c r="E6" i="3"/>
  <c r="E5" i="3"/>
  <c r="E24" i="3"/>
  <c r="E23" i="3"/>
  <c r="E23" i="36"/>
  <c r="E17" i="36"/>
  <c r="E11" i="36"/>
  <c r="E5" i="36"/>
  <c r="E4" i="36"/>
  <c r="E21" i="36"/>
  <c r="E15" i="36"/>
  <c r="E9" i="36"/>
  <c r="E13" i="36"/>
  <c r="E24" i="36"/>
  <c r="E12" i="36"/>
  <c r="E22" i="36"/>
  <c r="E10" i="36"/>
  <c r="E20" i="36"/>
  <c r="E8" i="36"/>
  <c r="E19" i="36"/>
  <c r="E7" i="36"/>
  <c r="E18" i="36"/>
  <c r="E6" i="36"/>
  <c r="E16" i="36"/>
  <c r="E14" i="36"/>
  <c r="E3" i="36"/>
  <c r="E8" i="105"/>
  <c r="E3" i="105"/>
  <c r="E7" i="105"/>
  <c r="E6" i="105"/>
  <c r="E5" i="105"/>
  <c r="E10" i="105"/>
  <c r="E4" i="105"/>
  <c r="E9" i="105"/>
  <c r="E22" i="7"/>
  <c r="E15" i="7"/>
  <c r="E11" i="7"/>
  <c r="E7" i="7"/>
  <c r="E21" i="7"/>
  <c r="E20" i="7"/>
  <c r="E3" i="7"/>
  <c r="E18" i="7"/>
  <c r="E13" i="7"/>
  <c r="E9" i="7"/>
  <c r="E5" i="7"/>
  <c r="E17" i="7"/>
  <c r="E24" i="7"/>
  <c r="E4" i="7"/>
  <c r="E12" i="7"/>
  <c r="E6" i="7"/>
  <c r="E23" i="7"/>
  <c r="E19" i="7"/>
  <c r="E16" i="7"/>
  <c r="E10" i="7"/>
  <c r="E8" i="7"/>
  <c r="E14" i="7"/>
  <c r="E26" i="127"/>
  <c r="E20" i="127"/>
  <c r="E14" i="127"/>
  <c r="E8" i="127"/>
  <c r="E3" i="127"/>
  <c r="E25" i="127"/>
  <c r="E19" i="127"/>
  <c r="E13" i="127"/>
  <c r="E7" i="127"/>
  <c r="E24" i="127"/>
  <c r="E18" i="127"/>
  <c r="E12" i="127"/>
  <c r="E6" i="127"/>
  <c r="E23" i="127"/>
  <c r="E17" i="127"/>
  <c r="E11" i="127"/>
  <c r="E5" i="127"/>
  <c r="E22" i="127"/>
  <c r="E16" i="127"/>
  <c r="E10" i="127"/>
  <c r="E4" i="127"/>
  <c r="E21" i="127"/>
  <c r="E15" i="127"/>
  <c r="E9" i="127"/>
  <c r="E14" i="86"/>
  <c r="E13" i="86"/>
  <c r="E5" i="86"/>
  <c r="E12" i="86"/>
  <c r="E11" i="86"/>
  <c r="E10" i="86"/>
  <c r="E4" i="86"/>
  <c r="E9" i="86"/>
  <c r="E8" i="86"/>
  <c r="E3" i="86"/>
  <c r="E18" i="86"/>
  <c r="E17" i="86"/>
  <c r="E7" i="86"/>
  <c r="E16" i="86"/>
  <c r="E15" i="86"/>
  <c r="E6" i="86"/>
  <c r="E4" i="109"/>
  <c r="E9" i="109"/>
  <c r="E8" i="109"/>
  <c r="E3" i="109"/>
  <c r="E13" i="109"/>
  <c r="E7" i="109"/>
  <c r="E12" i="109"/>
  <c r="E6" i="109"/>
  <c r="E11" i="109"/>
  <c r="E5" i="109"/>
  <c r="E10" i="109"/>
  <c r="E18" i="88"/>
  <c r="E17" i="88"/>
  <c r="E7" i="88"/>
  <c r="E16" i="88"/>
  <c r="E15" i="88"/>
  <c r="E6" i="88"/>
  <c r="E14" i="88"/>
  <c r="E13" i="88"/>
  <c r="E5" i="88"/>
  <c r="E11" i="88"/>
  <c r="E10" i="88"/>
  <c r="E4" i="88"/>
  <c r="E9" i="88"/>
  <c r="E12" i="88"/>
  <c r="E8" i="88"/>
  <c r="E3" i="88"/>
  <c r="E14" i="25"/>
  <c r="E25" i="25"/>
  <c r="E13" i="25"/>
  <c r="E5" i="25"/>
  <c r="E23" i="25"/>
  <c r="E11" i="25"/>
  <c r="E21" i="25"/>
  <c r="E9" i="25"/>
  <c r="E19" i="25"/>
  <c r="E8" i="25"/>
  <c r="E3" i="25"/>
  <c r="E16" i="25"/>
  <c r="E24" i="25"/>
  <c r="K4" i="25"/>
  <c r="E22" i="25"/>
  <c r="E4" i="25"/>
  <c r="E20" i="25"/>
  <c r="E18" i="25"/>
  <c r="E17" i="25"/>
  <c r="E15" i="25"/>
  <c r="E12" i="25"/>
  <c r="E10" i="25"/>
  <c r="E7" i="25"/>
  <c r="E6" i="25"/>
  <c r="E16" i="20"/>
  <c r="E15" i="20"/>
  <c r="E13" i="20"/>
  <c r="E23" i="20"/>
  <c r="E11" i="20"/>
  <c r="E3" i="20"/>
  <c r="E21" i="20"/>
  <c r="E9" i="20"/>
  <c r="E12" i="20"/>
  <c r="E10" i="20"/>
  <c r="E8" i="20"/>
  <c r="E7" i="20"/>
  <c r="E6" i="20"/>
  <c r="E24" i="20"/>
  <c r="E5" i="20"/>
  <c r="E22" i="20"/>
  <c r="E4" i="20"/>
  <c r="E20" i="20"/>
  <c r="E19" i="20"/>
  <c r="E18" i="20"/>
  <c r="E17" i="20"/>
  <c r="E14" i="20"/>
  <c r="K4" i="20"/>
  <c r="E17" i="51"/>
  <c r="E6" i="51"/>
  <c r="E16" i="51"/>
  <c r="E15" i="51"/>
  <c r="E5" i="51"/>
  <c r="E14" i="51"/>
  <c r="E13" i="51"/>
  <c r="E24" i="51"/>
  <c r="E12" i="51"/>
  <c r="E4" i="51"/>
  <c r="E23" i="51"/>
  <c r="E11" i="51"/>
  <c r="E20" i="51"/>
  <c r="E8" i="51"/>
  <c r="E3" i="51"/>
  <c r="E22" i="51"/>
  <c r="E21" i="51"/>
  <c r="E19" i="51"/>
  <c r="E18" i="51"/>
  <c r="E10" i="51"/>
  <c r="E9" i="51"/>
  <c r="E7" i="51"/>
  <c r="E14" i="34"/>
  <c r="E8" i="34"/>
  <c r="E3" i="34"/>
  <c r="E24" i="34"/>
  <c r="E23" i="34"/>
  <c r="E13" i="34"/>
  <c r="E7" i="34"/>
  <c r="E21" i="34"/>
  <c r="E12" i="34"/>
  <c r="E6" i="34"/>
  <c r="E20" i="34"/>
  <c r="E17" i="34"/>
  <c r="E10" i="34"/>
  <c r="E16" i="34"/>
  <c r="E4" i="34"/>
  <c r="E15" i="34"/>
  <c r="E11" i="34"/>
  <c r="E9" i="34"/>
  <c r="E19" i="34"/>
  <c r="E5" i="34"/>
  <c r="E18" i="34"/>
  <c r="E22" i="34"/>
  <c r="E24" i="21"/>
  <c r="E12" i="21"/>
  <c r="E23" i="21"/>
  <c r="E11" i="21"/>
  <c r="E3" i="21"/>
  <c r="E21" i="21"/>
  <c r="E9" i="21"/>
  <c r="E19" i="21"/>
  <c r="E7" i="21"/>
  <c r="E17" i="21"/>
  <c r="E5" i="21"/>
  <c r="E22" i="21"/>
  <c r="E4" i="21"/>
  <c r="E20" i="21"/>
  <c r="E18" i="21"/>
  <c r="E16" i="21"/>
  <c r="E15" i="21"/>
  <c r="E14" i="21"/>
  <c r="E13" i="21"/>
  <c r="E10" i="21"/>
  <c r="E8" i="21"/>
  <c r="E6" i="21"/>
  <c r="K4" i="21"/>
  <c r="K4" i="133" l="1"/>
  <c r="K4" i="11"/>
  <c r="D41" i="2" s="1"/>
  <c r="K4" i="19"/>
  <c r="D50" i="2" s="1"/>
  <c r="K4" i="10"/>
  <c r="D9" i="2" s="1"/>
  <c r="K4" i="5"/>
  <c r="D20" i="1" s="1"/>
  <c r="K4" i="3"/>
  <c r="D12" i="2" s="1"/>
  <c r="K4" i="12"/>
  <c r="D6" i="2" s="1"/>
  <c r="K4" i="50"/>
  <c r="D30" i="1" s="1"/>
  <c r="K4" i="94"/>
  <c r="D7" i="2" s="1"/>
  <c r="F7" i="45"/>
  <c r="K4" i="23"/>
  <c r="D52" i="2" s="1"/>
  <c r="K4" i="42"/>
  <c r="D21" i="1" s="1"/>
  <c r="F5" i="24"/>
  <c r="F3" i="24"/>
  <c r="K3" i="24" s="1"/>
  <c r="K4" i="86"/>
  <c r="D37" i="2" s="1"/>
  <c r="K4" i="51"/>
  <c r="D8" i="1" s="1"/>
  <c r="K4" i="118"/>
  <c r="D34" i="2" s="1"/>
  <c r="K4" i="109"/>
  <c r="D35" i="2" s="1"/>
  <c r="K4" i="102"/>
  <c r="D18" i="2" s="1"/>
  <c r="K4" i="8"/>
  <c r="D39" i="1" s="1"/>
  <c r="K4" i="112"/>
  <c r="D20" i="2" s="1"/>
  <c r="K4" i="106"/>
  <c r="D14" i="2" s="1"/>
  <c r="K4" i="72"/>
  <c r="D18" i="1" s="1"/>
  <c r="K4" i="92"/>
  <c r="D19" i="2" s="1"/>
  <c r="K4" i="15"/>
  <c r="D51" i="2" s="1"/>
  <c r="K4" i="34"/>
  <c r="D10" i="1" s="1"/>
  <c r="K4" i="75"/>
  <c r="D48" i="2" s="1"/>
  <c r="K4" i="97"/>
  <c r="D23" i="2" s="1"/>
  <c r="K4" i="48"/>
  <c r="D37" i="1" s="1"/>
  <c r="K4" i="131"/>
  <c r="F7" i="131" s="1"/>
  <c r="K4" i="6"/>
  <c r="D33" i="1" s="1"/>
  <c r="K4" i="84"/>
  <c r="D42" i="2" s="1"/>
  <c r="K4" i="105"/>
  <c r="D22" i="2" s="1"/>
  <c r="K4" i="71"/>
  <c r="D25" i="1" s="1"/>
  <c r="K4" i="87"/>
  <c r="D32" i="2" s="1"/>
  <c r="K4" i="119"/>
  <c r="D27" i="2" s="1"/>
  <c r="K4" i="9"/>
  <c r="D17" i="1" s="1"/>
  <c r="K4" i="7"/>
  <c r="D12" i="1" s="1"/>
  <c r="K4" i="28"/>
  <c r="D31" i="1" s="1"/>
  <c r="K4" i="116"/>
  <c r="D33" i="2" s="1"/>
  <c r="K4" i="46"/>
  <c r="D24" i="1" s="1"/>
  <c r="K4" i="82"/>
  <c r="D46" i="2" s="1"/>
  <c r="K4" i="31"/>
  <c r="D19" i="1" s="1"/>
  <c r="K4" i="127"/>
  <c r="K4" i="41"/>
  <c r="D28" i="1" s="1"/>
  <c r="K4" i="96"/>
  <c r="D10" i="2" s="1"/>
  <c r="K4" i="69"/>
  <c r="D16" i="1" s="1"/>
  <c r="K4" i="126"/>
  <c r="K4" i="54"/>
  <c r="D36" i="1" s="1"/>
  <c r="K4" i="110"/>
  <c r="D25" i="2" s="1"/>
  <c r="K4" i="30"/>
  <c r="D14" i="1" s="1"/>
  <c r="K4" i="35"/>
  <c r="D29" i="1" s="1"/>
  <c r="K4" i="128"/>
  <c r="K4" i="79"/>
  <c r="D36" i="2" s="1"/>
  <c r="K4" i="56"/>
  <c r="D9" i="1" s="1"/>
  <c r="K4" i="77"/>
  <c r="D45" i="2" s="1"/>
  <c r="K4" i="129"/>
  <c r="K4" i="88"/>
  <c r="D13" i="2" s="1"/>
  <c r="K4" i="114"/>
  <c r="D28" i="2" s="1"/>
  <c r="K4" i="103"/>
  <c r="D21" i="2" s="1"/>
  <c r="K4" i="83"/>
  <c r="D40" i="2" s="1"/>
  <c r="K4" i="52"/>
  <c r="D7" i="1" s="1"/>
  <c r="K4" i="39"/>
  <c r="D27" i="1" s="1"/>
  <c r="K4" i="85"/>
  <c r="D31" i="2" s="1"/>
  <c r="K4" i="132"/>
  <c r="K4" i="89"/>
  <c r="D17" i="2" s="1"/>
  <c r="K4" i="91"/>
  <c r="D11" i="1" s="1"/>
  <c r="K4" i="26"/>
  <c r="D38" i="1" s="1"/>
  <c r="K4" i="95"/>
  <c r="D16" i="2" s="1"/>
  <c r="K4" i="13"/>
  <c r="D49" i="2" s="1"/>
  <c r="F3" i="44"/>
  <c r="K3" i="44" s="1"/>
  <c r="F6" i="44"/>
  <c r="K4" i="108"/>
  <c r="D29" i="2" s="1"/>
  <c r="K4" i="130"/>
  <c r="K4" i="73"/>
  <c r="D22" i="1" s="1"/>
  <c r="K4" i="53"/>
  <c r="D32" i="1" s="1"/>
  <c r="K4" i="29"/>
  <c r="D26" i="1" s="1"/>
  <c r="K4" i="37"/>
  <c r="D34" i="1" s="1"/>
  <c r="K4" i="81"/>
  <c r="D43" i="2" s="1"/>
  <c r="K4" i="4"/>
  <c r="D15" i="1" s="1"/>
  <c r="K4" i="36"/>
  <c r="D23" i="1" s="1"/>
  <c r="K4" i="18"/>
  <c r="D5" i="2" s="1"/>
  <c r="K4" i="125"/>
  <c r="K4" i="117"/>
  <c r="D44" i="2" s="1"/>
  <c r="K4" i="93"/>
  <c r="D24" i="2" s="1"/>
  <c r="K4" i="80"/>
  <c r="D38" i="2" s="1"/>
  <c r="K4" i="104"/>
  <c r="D30" i="2" s="1"/>
  <c r="K4" i="115"/>
  <c r="D39" i="2" s="1"/>
  <c r="K4" i="27"/>
  <c r="D35" i="1" s="1"/>
  <c r="K4" i="111"/>
  <c r="D8" i="2" s="1"/>
  <c r="K4" i="124"/>
  <c r="K4" i="57"/>
  <c r="D6" i="1" s="1"/>
  <c r="K4" i="78"/>
  <c r="D15" i="2" s="1"/>
  <c r="K4" i="70"/>
  <c r="D13" i="1" s="1"/>
  <c r="K4" i="43"/>
  <c r="D40" i="1" s="1"/>
  <c r="K4" i="59"/>
  <c r="D47" i="2" s="1"/>
  <c r="K4" i="113"/>
  <c r="D26" i="2" s="1"/>
  <c r="K4" i="120"/>
  <c r="D11" i="2" s="1"/>
  <c r="F6" i="25"/>
  <c r="F7" i="25"/>
  <c r="F3" i="25"/>
  <c r="K3" i="25" s="1"/>
  <c r="F4" i="14"/>
  <c r="K3" i="14" s="1"/>
  <c r="F15" i="55"/>
  <c r="F4" i="55"/>
  <c r="F10" i="55"/>
  <c r="F16" i="55"/>
  <c r="F8" i="55"/>
  <c r="F3" i="14"/>
  <c r="F4" i="45"/>
  <c r="F12" i="44"/>
  <c r="F4" i="47"/>
  <c r="F8" i="45"/>
  <c r="F5" i="45"/>
  <c r="F9" i="45"/>
  <c r="F11" i="45"/>
  <c r="F7" i="55"/>
  <c r="F4" i="21"/>
  <c r="F8" i="25"/>
  <c r="F9" i="55"/>
  <c r="F5" i="55"/>
  <c r="F6" i="45"/>
  <c r="F13" i="55"/>
  <c r="F11" i="55"/>
  <c r="F3" i="55"/>
  <c r="K3" i="55" s="1"/>
  <c r="F3" i="45"/>
  <c r="K3" i="45" s="1"/>
  <c r="F14" i="55"/>
  <c r="F6" i="55"/>
  <c r="F5" i="32"/>
  <c r="F3" i="17"/>
  <c r="K3" i="17" s="1"/>
  <c r="F3" i="16"/>
  <c r="K3" i="16" s="1"/>
  <c r="F7" i="44"/>
  <c r="F8" i="44"/>
  <c r="F13" i="44"/>
  <c r="F6" i="32"/>
  <c r="F7" i="32"/>
  <c r="F6" i="10"/>
  <c r="F4" i="49"/>
  <c r="K3" i="49" s="1"/>
  <c r="F4" i="44"/>
  <c r="F3" i="47"/>
  <c r="K3" i="47" s="1"/>
  <c r="F3" i="20"/>
  <c r="K3" i="20" s="1"/>
  <c r="F6" i="49"/>
  <c r="F6" i="47"/>
  <c r="F5" i="47"/>
  <c r="F8" i="32"/>
  <c r="F4" i="20"/>
  <c r="F3" i="22"/>
  <c r="K3" i="22" s="1"/>
  <c r="F5" i="44"/>
  <c r="F10" i="44"/>
  <c r="F11" i="44"/>
  <c r="F3" i="32"/>
  <c r="K3" i="32" s="1"/>
  <c r="F4" i="25"/>
  <c r="F5" i="25"/>
  <c r="F12" i="55"/>
  <c r="F9" i="44"/>
  <c r="F3" i="21"/>
  <c r="K3" i="21" s="1"/>
  <c r="E23" i="40"/>
  <c r="E11" i="40"/>
  <c r="E22" i="40"/>
  <c r="E10" i="40"/>
  <c r="E21" i="40"/>
  <c r="E9" i="40"/>
  <c r="E3" i="40"/>
  <c r="E19" i="40"/>
  <c r="E7" i="40"/>
  <c r="E18" i="40"/>
  <c r="E15" i="40"/>
  <c r="E5" i="40"/>
  <c r="E14" i="40"/>
  <c r="E13" i="40"/>
  <c r="E12" i="40"/>
  <c r="E8" i="40"/>
  <c r="E6" i="40"/>
  <c r="E24" i="40"/>
  <c r="E4" i="40"/>
  <c r="E17" i="40"/>
  <c r="E20" i="40"/>
  <c r="E16" i="40"/>
  <c r="F5" i="49"/>
  <c r="F3" i="49"/>
  <c r="F10" i="45"/>
  <c r="F4" i="22"/>
  <c r="F14" i="44"/>
  <c r="F4" i="24"/>
  <c r="F3" i="33"/>
  <c r="K3" i="33" s="1"/>
  <c r="F4" i="32"/>
  <c r="F4" i="19" l="1"/>
  <c r="F5" i="11"/>
  <c r="F4" i="11"/>
  <c r="F3" i="11"/>
  <c r="F7" i="10"/>
  <c r="F6" i="11"/>
  <c r="F10" i="34"/>
  <c r="F3" i="10"/>
  <c r="F8" i="10"/>
  <c r="F5" i="10"/>
  <c r="F9" i="10"/>
  <c r="F4" i="10"/>
  <c r="F12" i="7"/>
  <c r="F3" i="52"/>
  <c r="K3" i="52" s="1"/>
  <c r="G7" i="1" s="1"/>
  <c r="F12" i="3"/>
  <c r="F7" i="3"/>
  <c r="F3" i="3"/>
  <c r="F9" i="3"/>
  <c r="F11" i="3"/>
  <c r="F8" i="3"/>
  <c r="F10" i="3"/>
  <c r="F5" i="3"/>
  <c r="F14" i="5"/>
  <c r="F11" i="5"/>
  <c r="F4" i="3"/>
  <c r="F10" i="109"/>
  <c r="F8" i="109"/>
  <c r="F13" i="109"/>
  <c r="F12" i="109"/>
  <c r="F3" i="109"/>
  <c r="F7" i="109"/>
  <c r="F4" i="109"/>
  <c r="F6" i="109"/>
  <c r="F9" i="109"/>
  <c r="F11" i="109"/>
  <c r="F6" i="3"/>
  <c r="F5" i="109"/>
  <c r="F3" i="19"/>
  <c r="K3" i="19" s="1"/>
  <c r="G50" i="2" s="1"/>
  <c r="F5" i="5"/>
  <c r="F15" i="5"/>
  <c r="F8" i="5"/>
  <c r="F4" i="12"/>
  <c r="F12" i="131"/>
  <c r="F20" i="131"/>
  <c r="F19" i="131"/>
  <c r="F6" i="131"/>
  <c r="F21" i="131"/>
  <c r="F3" i="124"/>
  <c r="F15" i="133"/>
  <c r="F7" i="125"/>
  <c r="F9" i="130"/>
  <c r="F9" i="132"/>
  <c r="F6" i="129"/>
  <c r="F26" i="128"/>
  <c r="F11" i="126"/>
  <c r="F5" i="127"/>
  <c r="F16" i="131"/>
  <c r="F10" i="5"/>
  <c r="F17" i="5"/>
  <c r="F7" i="5"/>
  <c r="F4" i="5"/>
  <c r="F29" i="128"/>
  <c r="F9" i="5"/>
  <c r="F12" i="5"/>
  <c r="F18" i="5"/>
  <c r="F6" i="128"/>
  <c r="F3" i="5"/>
  <c r="F6" i="5"/>
  <c r="F13" i="5"/>
  <c r="F5" i="48"/>
  <c r="F6" i="118"/>
  <c r="F3" i="46"/>
  <c r="F8" i="118"/>
  <c r="F16" i="128"/>
  <c r="F13" i="128"/>
  <c r="F15" i="46"/>
  <c r="F21" i="128"/>
  <c r="F9" i="118"/>
  <c r="F13" i="46"/>
  <c r="F7" i="118"/>
  <c r="F6" i="102"/>
  <c r="F9" i="102"/>
  <c r="F5" i="102"/>
  <c r="F3" i="102"/>
  <c r="F10" i="102"/>
  <c r="F3" i="12"/>
  <c r="K3" i="12" s="1"/>
  <c r="G6" i="2" s="1"/>
  <c r="F5" i="12"/>
  <c r="F8" i="102"/>
  <c r="F4" i="102"/>
  <c r="F7" i="102"/>
  <c r="F6" i="31"/>
  <c r="F8" i="48"/>
  <c r="F3" i="48"/>
  <c r="F20" i="128"/>
  <c r="F4" i="48"/>
  <c r="F6" i="48"/>
  <c r="F23" i="128"/>
  <c r="F9" i="48"/>
  <c r="F5" i="128"/>
  <c r="F24" i="128"/>
  <c r="F10" i="128"/>
  <c r="F7" i="48"/>
  <c r="F7" i="46"/>
  <c r="F7" i="128"/>
  <c r="F11" i="56"/>
  <c r="F7" i="56"/>
  <c r="F12" i="50"/>
  <c r="F4" i="50"/>
  <c r="F10" i="6"/>
  <c r="F7" i="31"/>
  <c r="F8" i="6"/>
  <c r="F18" i="31"/>
  <c r="F19" i="31"/>
  <c r="F12" i="31"/>
  <c r="F4" i="31"/>
  <c r="F6" i="6"/>
  <c r="F13" i="31"/>
  <c r="F21" i="31"/>
  <c r="F4" i="56"/>
  <c r="F3" i="6"/>
  <c r="F4" i="6"/>
  <c r="F13" i="56"/>
  <c r="F5" i="31"/>
  <c r="F14" i="56"/>
  <c r="F11" i="31"/>
  <c r="F15" i="31"/>
  <c r="F14" i="31"/>
  <c r="F9" i="56"/>
  <c r="F8" i="31"/>
  <c r="F17" i="31"/>
  <c r="F20" i="31"/>
  <c r="F9" i="31"/>
  <c r="F12" i="56"/>
  <c r="F9" i="6"/>
  <c r="F22" i="31"/>
  <c r="F10" i="31"/>
  <c r="F7" i="6"/>
  <c r="F5" i="6"/>
  <c r="F3" i="56"/>
  <c r="F19" i="132"/>
  <c r="F4" i="132"/>
  <c r="F15" i="128"/>
  <c r="F17" i="128"/>
  <c r="F16" i="132"/>
  <c r="F22" i="128"/>
  <c r="F10" i="46"/>
  <c r="F12" i="128"/>
  <c r="F11" i="46"/>
  <c r="C9" i="123"/>
  <c r="F27" i="128"/>
  <c r="F9" i="128"/>
  <c r="F6" i="132"/>
  <c r="F20" i="132"/>
  <c r="F33" i="128"/>
  <c r="F19" i="128"/>
  <c r="F28" i="128"/>
  <c r="F30" i="128"/>
  <c r="F14" i="128"/>
  <c r="F3" i="128"/>
  <c r="F9" i="46"/>
  <c r="F5" i="118"/>
  <c r="F14" i="46"/>
  <c r="F3" i="118"/>
  <c r="F25" i="128"/>
  <c r="F8" i="46"/>
  <c r="F12" i="46"/>
  <c r="F6" i="46"/>
  <c r="F18" i="128"/>
  <c r="F11" i="128"/>
  <c r="F16" i="5"/>
  <c r="F7" i="8"/>
  <c r="F4" i="46"/>
  <c r="F5" i="46"/>
  <c r="F4" i="128"/>
  <c r="F32" i="128"/>
  <c r="F4" i="118"/>
  <c r="F7" i="82"/>
  <c r="F14" i="131"/>
  <c r="C12" i="123"/>
  <c r="F13" i="131"/>
  <c r="F17" i="131"/>
  <c r="F5" i="131"/>
  <c r="F15" i="131"/>
  <c r="F10" i="131"/>
  <c r="F4" i="82"/>
  <c r="F5" i="82"/>
  <c r="F4" i="131"/>
  <c r="F6" i="82"/>
  <c r="F4" i="106"/>
  <c r="F23" i="132"/>
  <c r="F4" i="130"/>
  <c r="F7" i="132"/>
  <c r="F13" i="132"/>
  <c r="F26" i="132"/>
  <c r="F14" i="132"/>
  <c r="F15" i="50"/>
  <c r="F6" i="50"/>
  <c r="F7" i="50"/>
  <c r="F3" i="50"/>
  <c r="F10" i="50"/>
  <c r="F18" i="132"/>
  <c r="F11" i="132"/>
  <c r="F3" i="31"/>
  <c r="F5" i="56"/>
  <c r="F16" i="31"/>
  <c r="F8" i="131"/>
  <c r="F31" i="128"/>
  <c r="F8" i="128"/>
  <c r="F8" i="56"/>
  <c r="F18" i="131"/>
  <c r="F3" i="82"/>
  <c r="F6" i="56"/>
  <c r="F8" i="132"/>
  <c r="F10" i="56"/>
  <c r="F3" i="132"/>
  <c r="C13" i="123"/>
  <c r="F12" i="132"/>
  <c r="F7" i="112"/>
  <c r="F3" i="105"/>
  <c r="F9" i="105"/>
  <c r="F4" i="41"/>
  <c r="F6" i="127"/>
  <c r="C8" i="123"/>
  <c r="F14" i="127"/>
  <c r="F4" i="4"/>
  <c r="F17" i="127"/>
  <c r="F7" i="127"/>
  <c r="F19" i="127"/>
  <c r="F15" i="127"/>
  <c r="F13" i="29"/>
  <c r="F10" i="29"/>
  <c r="F8" i="89"/>
  <c r="F3" i="79"/>
  <c r="F7" i="89"/>
  <c r="F17" i="29"/>
  <c r="F6" i="29"/>
  <c r="F4" i="29"/>
  <c r="F22" i="132"/>
  <c r="F20" i="127"/>
  <c r="F6" i="115"/>
  <c r="F15" i="4"/>
  <c r="F3" i="26"/>
  <c r="F11" i="29"/>
  <c r="F6" i="111"/>
  <c r="F9" i="29"/>
  <c r="F4" i="79"/>
  <c r="F5" i="89"/>
  <c r="F9" i="131"/>
  <c r="F4" i="89"/>
  <c r="F11" i="131"/>
  <c r="F5" i="79"/>
  <c r="F3" i="131"/>
  <c r="F6" i="89"/>
  <c r="F6" i="79"/>
  <c r="F17" i="41"/>
  <c r="F8" i="4"/>
  <c r="F14" i="50"/>
  <c r="F25" i="127"/>
  <c r="F18" i="127"/>
  <c r="F4" i="77"/>
  <c r="F4" i="129"/>
  <c r="F9" i="127"/>
  <c r="F11" i="41"/>
  <c r="F9" i="41"/>
  <c r="F7" i="41"/>
  <c r="F7" i="105"/>
  <c r="F11" i="127"/>
  <c r="F5" i="8"/>
  <c r="F12" i="127"/>
  <c r="F3" i="84"/>
  <c r="F13" i="50"/>
  <c r="F14" i="4"/>
  <c r="F24" i="127"/>
  <c r="F6" i="112"/>
  <c r="F6" i="41"/>
  <c r="F12" i="41"/>
  <c r="F23" i="127"/>
  <c r="F7" i="84"/>
  <c r="F9" i="50"/>
  <c r="F5" i="41"/>
  <c r="F5" i="84"/>
  <c r="F11" i="50"/>
  <c r="F4" i="84"/>
  <c r="F6" i="8"/>
  <c r="F3" i="41"/>
  <c r="F6" i="84"/>
  <c r="F15" i="41"/>
  <c r="F5" i="50"/>
  <c r="F4" i="105"/>
  <c r="F3" i="8"/>
  <c r="F8" i="50"/>
  <c r="F3" i="127"/>
  <c r="F22" i="127"/>
  <c r="F4" i="8"/>
  <c r="F18" i="29"/>
  <c r="F8" i="129"/>
  <c r="F6" i="72"/>
  <c r="F10" i="72"/>
  <c r="F8" i="41"/>
  <c r="F6" i="106"/>
  <c r="F14" i="41"/>
  <c r="F9" i="106"/>
  <c r="F3" i="129"/>
  <c r="F3" i="94"/>
  <c r="F3" i="23"/>
  <c r="F3" i="112"/>
  <c r="F10" i="105"/>
  <c r="F7" i="106"/>
  <c r="F10" i="94"/>
  <c r="F7" i="129"/>
  <c r="F12" i="94"/>
  <c r="F8" i="105"/>
  <c r="F5" i="112"/>
  <c r="F4" i="112"/>
  <c r="F7" i="94"/>
  <c r="F9" i="129"/>
  <c r="F5" i="106"/>
  <c r="F13" i="94"/>
  <c r="F8" i="94"/>
  <c r="F8" i="106"/>
  <c r="F4" i="69"/>
  <c r="F9" i="69"/>
  <c r="F11" i="69"/>
  <c r="F11" i="94"/>
  <c r="F5" i="72"/>
  <c r="F16" i="41"/>
  <c r="F7" i="87"/>
  <c r="F6" i="94"/>
  <c r="F13" i="41"/>
  <c r="F9" i="94"/>
  <c r="F5" i="23"/>
  <c r="F9" i="72"/>
  <c r="F14" i="94"/>
  <c r="C10" i="123"/>
  <c r="F10" i="41"/>
  <c r="F4" i="72"/>
  <c r="F18" i="69"/>
  <c r="F3" i="87"/>
  <c r="F5" i="94"/>
  <c r="F6" i="114"/>
  <c r="F8" i="36"/>
  <c r="F3" i="37"/>
  <c r="F4" i="94"/>
  <c r="F7" i="95"/>
  <c r="F5" i="129"/>
  <c r="F6" i="105"/>
  <c r="F3" i="106"/>
  <c r="F5" i="105"/>
  <c r="F18" i="41"/>
  <c r="F7" i="37"/>
  <c r="F9" i="119"/>
  <c r="F24" i="36"/>
  <c r="F14" i="42"/>
  <c r="F10" i="91"/>
  <c r="F15" i="91"/>
  <c r="F9" i="7"/>
  <c r="F9" i="4"/>
  <c r="F17" i="91"/>
  <c r="F5" i="81"/>
  <c r="F4" i="111"/>
  <c r="F7" i="26"/>
  <c r="F5" i="91"/>
  <c r="F8" i="86"/>
  <c r="F4" i="26"/>
  <c r="F13" i="91"/>
  <c r="F14" i="39"/>
  <c r="F8" i="103"/>
  <c r="F13" i="4"/>
  <c r="F13" i="127"/>
  <c r="F4" i="127"/>
  <c r="F6" i="26"/>
  <c r="F9" i="91"/>
  <c r="F26" i="127"/>
  <c r="F12" i="4"/>
  <c r="F5" i="52"/>
  <c r="F15" i="7"/>
  <c r="F9" i="27"/>
  <c r="F8" i="127"/>
  <c r="F10" i="127"/>
  <c r="F12" i="34"/>
  <c r="F8" i="34"/>
  <c r="F12" i="110"/>
  <c r="F4" i="7"/>
  <c r="F16" i="127"/>
  <c r="F21" i="127"/>
  <c r="F7" i="34"/>
  <c r="F3" i="77"/>
  <c r="F11" i="91"/>
  <c r="F22" i="91"/>
  <c r="F4" i="91"/>
  <c r="F4" i="81"/>
  <c r="F10" i="110"/>
  <c r="F18" i="91"/>
  <c r="F6" i="91"/>
  <c r="F11" i="34"/>
  <c r="F5" i="130"/>
  <c r="F12" i="91"/>
  <c r="F7" i="130"/>
  <c r="F11" i="4"/>
  <c r="F7" i="91"/>
  <c r="F21" i="91"/>
  <c r="F3" i="81"/>
  <c r="F14" i="91"/>
  <c r="F3" i="86"/>
  <c r="F3" i="91"/>
  <c r="F20" i="91"/>
  <c r="F19" i="91"/>
  <c r="F7" i="4"/>
  <c r="F8" i="91"/>
  <c r="F18" i="7"/>
  <c r="F10" i="39"/>
  <c r="F7" i="52"/>
  <c r="F8" i="7"/>
  <c r="F16" i="91"/>
  <c r="F14" i="34"/>
  <c r="F6" i="95"/>
  <c r="F11" i="95"/>
  <c r="F6" i="69"/>
  <c r="F16" i="39"/>
  <c r="F5" i="125"/>
  <c r="F17" i="69"/>
  <c r="F3" i="69"/>
  <c r="F4" i="23"/>
  <c r="F8" i="28"/>
  <c r="F6" i="30"/>
  <c r="F5" i="115"/>
  <c r="F8" i="29"/>
  <c r="F20" i="36"/>
  <c r="F12" i="29"/>
  <c r="F10" i="69"/>
  <c r="F8" i="73"/>
  <c r="F4" i="28"/>
  <c r="F3" i="30"/>
  <c r="F17" i="28"/>
  <c r="F14" i="30"/>
  <c r="F19" i="30"/>
  <c r="F17" i="73"/>
  <c r="F14" i="73"/>
  <c r="F7" i="28"/>
  <c r="F4" i="30"/>
  <c r="F22" i="69"/>
  <c r="F8" i="87"/>
  <c r="F8" i="30"/>
  <c r="F5" i="73"/>
  <c r="F12" i="39"/>
  <c r="F8" i="72"/>
  <c r="F12" i="30"/>
  <c r="F13" i="72"/>
  <c r="F5" i="86"/>
  <c r="F9" i="28"/>
  <c r="F11" i="72"/>
  <c r="F7" i="69"/>
  <c r="F13" i="28"/>
  <c r="F17" i="132"/>
  <c r="F9" i="30"/>
  <c r="F5" i="39"/>
  <c r="F14" i="29"/>
  <c r="F5" i="30"/>
  <c r="F16" i="28"/>
  <c r="F3" i="39"/>
  <c r="F10" i="28"/>
  <c r="F10" i="30"/>
  <c r="F9" i="73"/>
  <c r="F19" i="69"/>
  <c r="F7" i="39"/>
  <c r="F21" i="132"/>
  <c r="F11" i="28"/>
  <c r="F16" i="69"/>
  <c r="F15" i="30"/>
  <c r="F13" i="30"/>
  <c r="F5" i="104"/>
  <c r="F13" i="36"/>
  <c r="F12" i="72"/>
  <c r="F19" i="39"/>
  <c r="F25" i="132"/>
  <c r="F15" i="29"/>
  <c r="F6" i="87"/>
  <c r="F5" i="132"/>
  <c r="F8" i="95"/>
  <c r="F5" i="114"/>
  <c r="F18" i="30"/>
  <c r="F12" i="69"/>
  <c r="F15" i="39"/>
  <c r="F10" i="132"/>
  <c r="F7" i="86"/>
  <c r="F5" i="95"/>
  <c r="F24" i="132"/>
  <c r="F6" i="4"/>
  <c r="F15" i="132"/>
  <c r="F11" i="39"/>
  <c r="F10" i="4"/>
  <c r="F5" i="29"/>
  <c r="F11" i="30"/>
  <c r="F3" i="75"/>
  <c r="F3" i="28"/>
  <c r="F15" i="69"/>
  <c r="F6" i="28"/>
  <c r="F20" i="69"/>
  <c r="F20" i="30"/>
  <c r="F21" i="69"/>
  <c r="F5" i="87"/>
  <c r="F4" i="75"/>
  <c r="F6" i="86"/>
  <c r="F7" i="114"/>
  <c r="F3" i="72"/>
  <c r="F17" i="30"/>
  <c r="F4" i="95"/>
  <c r="F15" i="28"/>
  <c r="F7" i="72"/>
  <c r="F14" i="28"/>
  <c r="F16" i="29"/>
  <c r="F3" i="125"/>
  <c r="F4" i="87"/>
  <c r="F3" i="73"/>
  <c r="F12" i="28"/>
  <c r="F6" i="39"/>
  <c r="F6" i="73"/>
  <c r="F5" i="28"/>
  <c r="F4" i="86"/>
  <c r="F16" i="30"/>
  <c r="F9" i="93"/>
  <c r="F4" i="108"/>
  <c r="F6" i="54"/>
  <c r="F3" i="119"/>
  <c r="F3" i="126"/>
  <c r="F11" i="42"/>
  <c r="F20" i="126"/>
  <c r="F10" i="126"/>
  <c r="F3" i="103"/>
  <c r="F3" i="92"/>
  <c r="F3" i="9"/>
  <c r="F9" i="92"/>
  <c r="F7" i="9"/>
  <c r="F8" i="126"/>
  <c r="F7" i="83"/>
  <c r="F10" i="42"/>
  <c r="F4" i="15"/>
  <c r="F6" i="92"/>
  <c r="F8" i="93"/>
  <c r="C6" i="123"/>
  <c r="F5" i="83"/>
  <c r="F5" i="126"/>
  <c r="F9" i="117"/>
  <c r="F4" i="54"/>
  <c r="F5" i="93"/>
  <c r="F4" i="92"/>
  <c r="F21" i="9"/>
  <c r="F4" i="9"/>
  <c r="F12" i="9"/>
  <c r="F6" i="9"/>
  <c r="F16" i="126"/>
  <c r="F14" i="69"/>
  <c r="F16" i="9"/>
  <c r="F10" i="9"/>
  <c r="F13" i="93"/>
  <c r="F6" i="103"/>
  <c r="F3" i="115"/>
  <c r="F5" i="42"/>
  <c r="F3" i="117"/>
  <c r="F5" i="69"/>
  <c r="F5" i="111"/>
  <c r="F4" i="104"/>
  <c r="F4" i="103"/>
  <c r="F17" i="9"/>
  <c r="F9" i="37"/>
  <c r="F3" i="108"/>
  <c r="F21" i="126"/>
  <c r="F17" i="126"/>
  <c r="F9" i="42"/>
  <c r="F14" i="126"/>
  <c r="F12" i="42"/>
  <c r="F7" i="117"/>
  <c r="F8" i="125"/>
  <c r="F4" i="125"/>
  <c r="F15" i="126"/>
  <c r="F3" i="15"/>
  <c r="F14" i="93"/>
  <c r="C7" i="123"/>
  <c r="F3" i="42"/>
  <c r="F14" i="92"/>
  <c r="F9" i="108"/>
  <c r="F10" i="92"/>
  <c r="F11" i="9"/>
  <c r="F13" i="92"/>
  <c r="F22" i="9"/>
  <c r="F5" i="92"/>
  <c r="F7" i="93"/>
  <c r="F6" i="83"/>
  <c r="K4" i="40"/>
  <c r="D5" i="1" s="1"/>
  <c r="F20" i="9"/>
  <c r="F6" i="125"/>
  <c r="F14" i="9"/>
  <c r="F19" i="126"/>
  <c r="F4" i="114"/>
  <c r="F18" i="9"/>
  <c r="F6" i="126"/>
  <c r="F9" i="126"/>
  <c r="F10" i="103"/>
  <c r="F10" i="125"/>
  <c r="F6" i="93"/>
  <c r="F8" i="42"/>
  <c r="F5" i="15"/>
  <c r="F19" i="9"/>
  <c r="F13" i="9"/>
  <c r="F3" i="83"/>
  <c r="F7" i="42"/>
  <c r="F13" i="69"/>
  <c r="F4" i="119"/>
  <c r="F11" i="125"/>
  <c r="F8" i="92"/>
  <c r="F6" i="42"/>
  <c r="F13" i="42"/>
  <c r="F15" i="9"/>
  <c r="F9" i="9"/>
  <c r="F4" i="83"/>
  <c r="F4" i="126"/>
  <c r="F4" i="42"/>
  <c r="F18" i="126"/>
  <c r="F5" i="108"/>
  <c r="F3" i="114"/>
  <c r="F12" i="93"/>
  <c r="F9" i="54"/>
  <c r="F9" i="103"/>
  <c r="F8" i="54"/>
  <c r="F5" i="54"/>
  <c r="F8" i="69"/>
  <c r="F8" i="9"/>
  <c r="F13" i="126"/>
  <c r="F7" i="126"/>
  <c r="F8" i="108"/>
  <c r="F12" i="126"/>
  <c r="F11" i="93"/>
  <c r="F5" i="119"/>
  <c r="F9" i="125"/>
  <c r="F7" i="103"/>
  <c r="F4" i="93"/>
  <c r="F15" i="42"/>
  <c r="F5" i="103"/>
  <c r="F3" i="93"/>
  <c r="F3" i="54"/>
  <c r="F7" i="54"/>
  <c r="F5" i="9"/>
  <c r="F7" i="92"/>
  <c r="F12" i="92"/>
  <c r="F11" i="92"/>
  <c r="F7" i="108"/>
  <c r="F10" i="93"/>
  <c r="F6" i="108"/>
  <c r="F11" i="70"/>
  <c r="F7" i="36"/>
  <c r="F22" i="36"/>
  <c r="F10" i="104"/>
  <c r="F7" i="111"/>
  <c r="F23" i="70"/>
  <c r="F3" i="111"/>
  <c r="F6" i="104"/>
  <c r="F4" i="27"/>
  <c r="F5" i="36"/>
  <c r="F10" i="95"/>
  <c r="F6" i="117"/>
  <c r="F7" i="73"/>
  <c r="F19" i="36"/>
  <c r="F13" i="95"/>
  <c r="F6" i="36"/>
  <c r="F9" i="104"/>
  <c r="F12" i="95"/>
  <c r="F6" i="37"/>
  <c r="F5" i="43"/>
  <c r="F3" i="43"/>
  <c r="F3" i="36"/>
  <c r="F4" i="115"/>
  <c r="F3" i="89"/>
  <c r="F3" i="95"/>
  <c r="F13" i="70"/>
  <c r="F12" i="36"/>
  <c r="F4" i="117"/>
  <c r="F9" i="70"/>
  <c r="F8" i="27"/>
  <c r="F5" i="37"/>
  <c r="F21" i="36"/>
  <c r="F11" i="36"/>
  <c r="F17" i="36"/>
  <c r="F7" i="124"/>
  <c r="F4" i="37"/>
  <c r="F3" i="80"/>
  <c r="F8" i="85"/>
  <c r="F11" i="27"/>
  <c r="F9" i="34"/>
  <c r="F9" i="39"/>
  <c r="F7" i="7"/>
  <c r="F3" i="35"/>
  <c r="F3" i="27"/>
  <c r="F3" i="116"/>
  <c r="F8" i="97"/>
  <c r="F3" i="97"/>
  <c r="F16" i="53"/>
  <c r="F5" i="117"/>
  <c r="F3" i="133"/>
  <c r="F17" i="133"/>
  <c r="F6" i="34"/>
  <c r="F7" i="29"/>
  <c r="F4" i="97"/>
  <c r="F9" i="110"/>
  <c r="F6" i="52"/>
  <c r="F11" i="73"/>
  <c r="F8" i="114"/>
  <c r="F21" i="133"/>
  <c r="F11" i="130"/>
  <c r="F6" i="110"/>
  <c r="F6" i="7"/>
  <c r="F25" i="53"/>
  <c r="F28" i="133"/>
  <c r="F5" i="97"/>
  <c r="F22" i="133"/>
  <c r="F23" i="133"/>
  <c r="F8" i="37"/>
  <c r="F23" i="36"/>
  <c r="F15" i="36"/>
  <c r="F13" i="73"/>
  <c r="F3" i="130"/>
  <c r="F5" i="53"/>
  <c r="F10" i="53"/>
  <c r="F8" i="116"/>
  <c r="F7" i="110"/>
  <c r="F23" i="53"/>
  <c r="F11" i="110"/>
  <c r="F3" i="7"/>
  <c r="F8" i="104"/>
  <c r="F18" i="73"/>
  <c r="F12" i="73"/>
  <c r="F9" i="36"/>
  <c r="F6" i="35"/>
  <c r="F8" i="39"/>
  <c r="F16" i="7"/>
  <c r="F9" i="35"/>
  <c r="F18" i="39"/>
  <c r="F4" i="39"/>
  <c r="F20" i="133"/>
  <c r="F10" i="73"/>
  <c r="F7" i="27"/>
  <c r="F10" i="36"/>
  <c r="F4" i="70"/>
  <c r="F6" i="51"/>
  <c r="F8" i="35"/>
  <c r="F9" i="116"/>
  <c r="F4" i="80"/>
  <c r="F9" i="133"/>
  <c r="F13" i="133"/>
  <c r="F5" i="51"/>
  <c r="F10" i="7"/>
  <c r="F14" i="53"/>
  <c r="F26" i="133"/>
  <c r="F7" i="53"/>
  <c r="F10" i="133"/>
  <c r="F30" i="133"/>
  <c r="F9" i="53"/>
  <c r="F17" i="53"/>
  <c r="F13" i="34"/>
  <c r="F12" i="35"/>
  <c r="F28" i="53"/>
  <c r="F5" i="35"/>
  <c r="F8" i="111"/>
  <c r="F6" i="97"/>
  <c r="F14" i="133"/>
  <c r="F24" i="53"/>
  <c r="F6" i="53"/>
  <c r="F14" i="95"/>
  <c r="F13" i="53"/>
  <c r="F16" i="36"/>
  <c r="F26" i="53"/>
  <c r="F4" i="52"/>
  <c r="F3" i="85"/>
  <c r="F13" i="39"/>
  <c r="F4" i="35"/>
  <c r="F8" i="117"/>
  <c r="F8" i="53"/>
  <c r="F5" i="34"/>
  <c r="F26" i="70"/>
  <c r="F10" i="35"/>
  <c r="F9" i="95"/>
  <c r="F10" i="130"/>
  <c r="F4" i="51"/>
  <c r="F17" i="39"/>
  <c r="F5" i="7"/>
  <c r="F7" i="133"/>
  <c r="F16" i="73"/>
  <c r="F12" i="133"/>
  <c r="F6" i="85"/>
  <c r="F6" i="133"/>
  <c r="F4" i="53"/>
  <c r="F10" i="37"/>
  <c r="F21" i="70"/>
  <c r="F15" i="73"/>
  <c r="F3" i="29"/>
  <c r="F5" i="110"/>
  <c r="F3" i="34"/>
  <c r="F7" i="30"/>
  <c r="F4" i="133"/>
  <c r="F25" i="133"/>
  <c r="F3" i="51"/>
  <c r="K3" i="51" s="1"/>
  <c r="G8" i="1" s="1"/>
  <c r="F10" i="27"/>
  <c r="F11" i="35"/>
  <c r="F31" i="133"/>
  <c r="F13" i="35"/>
  <c r="F11" i="133"/>
  <c r="F10" i="70"/>
  <c r="F12" i="53"/>
  <c r="F6" i="130"/>
  <c r="F4" i="110"/>
  <c r="F7" i="85"/>
  <c r="F7" i="97"/>
  <c r="F4" i="73"/>
  <c r="F15" i="53"/>
  <c r="F4" i="34"/>
  <c r="F5" i="85"/>
  <c r="F4" i="116"/>
  <c r="F33" i="133"/>
  <c r="C11" i="123"/>
  <c r="F8" i="52"/>
  <c r="F8" i="130"/>
  <c r="F8" i="110"/>
  <c r="F22" i="53"/>
  <c r="F3" i="110"/>
  <c r="F17" i="7"/>
  <c r="F6" i="124"/>
  <c r="F14" i="36"/>
  <c r="F11" i="53"/>
  <c r="F11" i="7"/>
  <c r="F14" i="35"/>
  <c r="F13" i="7"/>
  <c r="F9" i="97"/>
  <c r="F32" i="133"/>
  <c r="F3" i="104"/>
  <c r="F3" i="53"/>
  <c r="F4" i="36"/>
  <c r="F18" i="36"/>
  <c r="F18" i="53"/>
  <c r="F13" i="110"/>
  <c r="F7" i="35"/>
  <c r="F6" i="116"/>
  <c r="F16" i="133"/>
  <c r="F19" i="53"/>
  <c r="F10" i="97"/>
  <c r="F20" i="53"/>
  <c r="F24" i="133"/>
  <c r="F15" i="35"/>
  <c r="F14" i="7"/>
  <c r="F4" i="85"/>
  <c r="F7" i="116"/>
  <c r="F5" i="80"/>
  <c r="F5" i="116"/>
  <c r="F21" i="53"/>
  <c r="F27" i="133"/>
  <c r="F7" i="88"/>
  <c r="F4" i="18"/>
  <c r="F3" i="18"/>
  <c r="K3" i="18" s="1"/>
  <c r="G5" i="2" s="1"/>
  <c r="F4" i="124"/>
  <c r="F6" i="88"/>
  <c r="F8" i="71"/>
  <c r="F8" i="96"/>
  <c r="F8" i="88"/>
  <c r="F5" i="96"/>
  <c r="F16" i="96"/>
  <c r="F9" i="71"/>
  <c r="F5" i="88"/>
  <c r="F12" i="71"/>
  <c r="F8" i="133"/>
  <c r="F10" i="71"/>
  <c r="F5" i="120"/>
  <c r="F5" i="27"/>
  <c r="F7" i="104"/>
  <c r="F29" i="133"/>
  <c r="F7" i="96"/>
  <c r="F12" i="70"/>
  <c r="F13" i="96"/>
  <c r="F6" i="70"/>
  <c r="F4" i="120"/>
  <c r="F8" i="124"/>
  <c r="F19" i="133"/>
  <c r="F14" i="70"/>
  <c r="F4" i="13"/>
  <c r="K3" i="13" s="1"/>
  <c r="G49" i="2" s="1"/>
  <c r="F7" i="71"/>
  <c r="F16" i="70"/>
  <c r="F5" i="133"/>
  <c r="F11" i="71"/>
  <c r="F3" i="59"/>
  <c r="F9" i="120"/>
  <c r="F6" i="96"/>
  <c r="F17" i="96"/>
  <c r="F24" i="70"/>
  <c r="C14" i="123"/>
  <c r="F3" i="96"/>
  <c r="F6" i="71"/>
  <c r="F3" i="4"/>
  <c r="F11" i="96"/>
  <c r="F16" i="4"/>
  <c r="F3" i="13"/>
  <c r="F18" i="133"/>
  <c r="F3" i="88"/>
  <c r="F5" i="71"/>
  <c r="F14" i="96"/>
  <c r="F15" i="96"/>
  <c r="F12" i="96"/>
  <c r="F9" i="96"/>
  <c r="F22" i="70"/>
  <c r="F4" i="88"/>
  <c r="F7" i="70"/>
  <c r="F3" i="71"/>
  <c r="F18" i="96"/>
  <c r="F5" i="4"/>
  <c r="F4" i="96"/>
  <c r="F6" i="27"/>
  <c r="F8" i="70"/>
  <c r="F5" i="26"/>
  <c r="F4" i="71"/>
  <c r="F27" i="53"/>
  <c r="F10" i="96"/>
  <c r="F15" i="70"/>
  <c r="F6" i="43"/>
  <c r="F17" i="70"/>
  <c r="F8" i="59"/>
  <c r="F7" i="59"/>
  <c r="C5" i="123"/>
  <c r="F9" i="124"/>
  <c r="F3" i="113"/>
  <c r="F3" i="70"/>
  <c r="F20" i="70"/>
  <c r="F5" i="70"/>
  <c r="F3" i="78"/>
  <c r="F5" i="113"/>
  <c r="F4" i="78"/>
  <c r="F4" i="57"/>
  <c r="F5" i="124"/>
  <c r="F25" i="70"/>
  <c r="F7" i="57"/>
  <c r="F18" i="70"/>
  <c r="F7" i="43"/>
  <c r="F4" i="59"/>
  <c r="F4" i="113"/>
  <c r="F3" i="57"/>
  <c r="K3" i="57" s="1"/>
  <c r="G6" i="1" s="1"/>
  <c r="F6" i="113"/>
  <c r="F6" i="57"/>
  <c r="F19" i="70"/>
  <c r="F7" i="113"/>
  <c r="F5" i="57"/>
  <c r="F5" i="59"/>
  <c r="F6" i="59"/>
  <c r="F3" i="120"/>
  <c r="F4" i="43"/>
  <c r="K3" i="11" l="1"/>
  <c r="G41" i="2" s="1"/>
  <c r="K3" i="10"/>
  <c r="G9" i="2" s="1"/>
  <c r="K3" i="3"/>
  <c r="G12" i="2" s="1"/>
  <c r="K3" i="109"/>
  <c r="G35" i="2" s="1"/>
  <c r="K3" i="5"/>
  <c r="G20" i="1" s="1"/>
  <c r="K3" i="102"/>
  <c r="G18" i="2" s="1"/>
  <c r="K3" i="48"/>
  <c r="G37" i="1" s="1"/>
  <c r="K3" i="6"/>
  <c r="G33" i="1" s="1"/>
  <c r="K6" i="101"/>
  <c r="K11" i="101"/>
  <c r="K8" i="101"/>
  <c r="K7" i="101"/>
  <c r="K10" i="101"/>
  <c r="K5" i="101"/>
  <c r="K13" i="101"/>
  <c r="K12" i="101"/>
  <c r="K9" i="101"/>
  <c r="K3" i="46"/>
  <c r="G24" i="1" s="1"/>
  <c r="K14" i="101"/>
  <c r="K3" i="118"/>
  <c r="G34" i="2" s="1"/>
  <c r="K3" i="82"/>
  <c r="G46" i="2" s="1"/>
  <c r="K3" i="31"/>
  <c r="G19" i="1" s="1"/>
  <c r="K3" i="128"/>
  <c r="K3" i="56"/>
  <c r="G9" i="1" s="1"/>
  <c r="K3" i="77"/>
  <c r="G45" i="2" s="1"/>
  <c r="K3" i="79"/>
  <c r="G36" i="2" s="1"/>
  <c r="K3" i="131"/>
  <c r="K3" i="84"/>
  <c r="G42" i="2" s="1"/>
  <c r="K3" i="8"/>
  <c r="G39" i="1" s="1"/>
  <c r="K3" i="50"/>
  <c r="G30" i="1" s="1"/>
  <c r="K3" i="81"/>
  <c r="G43" i="2" s="1"/>
  <c r="K3" i="89"/>
  <c r="G17" i="2" s="1"/>
  <c r="K3" i="132"/>
  <c r="K3" i="41"/>
  <c r="G28" i="1" s="1"/>
  <c r="K3" i="106"/>
  <c r="G14" i="2" s="1"/>
  <c r="K3" i="112"/>
  <c r="G20" i="2" s="1"/>
  <c r="K3" i="129"/>
  <c r="K3" i="127"/>
  <c r="K3" i="87"/>
  <c r="G32" i="2" s="1"/>
  <c r="K3" i="94"/>
  <c r="G7" i="2" s="1"/>
  <c r="K3" i="23"/>
  <c r="G52" i="2" s="1"/>
  <c r="K3" i="15"/>
  <c r="G51" i="2" s="1"/>
  <c r="K3" i="105"/>
  <c r="G22" i="2" s="1"/>
  <c r="K3" i="111"/>
  <c r="G8" i="2" s="1"/>
  <c r="K3" i="80"/>
  <c r="G38" i="2" s="1"/>
  <c r="K3" i="119"/>
  <c r="G27" i="2" s="1"/>
  <c r="K3" i="9"/>
  <c r="G17" i="1" s="1"/>
  <c r="K3" i="125"/>
  <c r="K3" i="130"/>
  <c r="K3" i="39"/>
  <c r="G27" i="1" s="1"/>
  <c r="K3" i="91"/>
  <c r="G11" i="1" s="1"/>
  <c r="K3" i="75"/>
  <c r="G48" i="2" s="1"/>
  <c r="K3" i="114"/>
  <c r="G28" i="2" s="1"/>
  <c r="K3" i="115"/>
  <c r="G39" i="2" s="1"/>
  <c r="K3" i="69"/>
  <c r="G16" i="1" s="1"/>
  <c r="K3" i="86"/>
  <c r="G37" i="2" s="1"/>
  <c r="K3" i="26"/>
  <c r="G38" i="1" s="1"/>
  <c r="K3" i="72"/>
  <c r="G18" i="1" s="1"/>
  <c r="K3" i="29"/>
  <c r="G26" i="1" s="1"/>
  <c r="K3" i="30"/>
  <c r="G14" i="1" s="1"/>
  <c r="K3" i="28"/>
  <c r="G31" i="1" s="1"/>
  <c r="K3" i="103"/>
  <c r="G21" i="2" s="1"/>
  <c r="K3" i="108"/>
  <c r="G29" i="2" s="1"/>
  <c r="K3" i="83"/>
  <c r="G40" i="2" s="1"/>
  <c r="K3" i="92"/>
  <c r="G19" i="2" s="1"/>
  <c r="K3" i="7"/>
  <c r="G12" i="1" s="1"/>
  <c r="K3" i="42"/>
  <c r="G21" i="1" s="1"/>
  <c r="K3" i="93"/>
  <c r="G24" i="2" s="1"/>
  <c r="K3" i="126"/>
  <c r="K3" i="54"/>
  <c r="G36" i="1" s="1"/>
  <c r="K3" i="34"/>
  <c r="G10" i="1" s="1"/>
  <c r="K3" i="95"/>
  <c r="G16" i="2" s="1"/>
  <c r="K3" i="37"/>
  <c r="G34" i="1" s="1"/>
  <c r="F4" i="40"/>
  <c r="K3" i="40" s="1"/>
  <c r="G5" i="1" s="1"/>
  <c r="F3" i="40"/>
  <c r="K3" i="85"/>
  <c r="G31" i="2" s="1"/>
  <c r="F5" i="40"/>
  <c r="F6" i="40"/>
  <c r="K3" i="73"/>
  <c r="G22" i="1" s="1"/>
  <c r="K3" i="116"/>
  <c r="G33" i="2" s="1"/>
  <c r="K3" i="27"/>
  <c r="G35" i="1" s="1"/>
  <c r="K3" i="36"/>
  <c r="G23" i="1" s="1"/>
  <c r="K3" i="110"/>
  <c r="G25" i="2" s="1"/>
  <c r="K3" i="97"/>
  <c r="G23" i="2" s="1"/>
  <c r="K3" i="117"/>
  <c r="G44" i="2" s="1"/>
  <c r="K3" i="35"/>
  <c r="G29" i="1" s="1"/>
  <c r="K3" i="59"/>
  <c r="G47" i="2" s="1"/>
  <c r="K3" i="53"/>
  <c r="G32" i="1" s="1"/>
  <c r="K3" i="88"/>
  <c r="G13" i="2" s="1"/>
  <c r="K3" i="133"/>
  <c r="K3" i="4"/>
  <c r="G15" i="1" s="1"/>
  <c r="K3" i="120"/>
  <c r="G11" i="2" s="1"/>
  <c r="K3" i="43"/>
  <c r="G40" i="1" s="1"/>
  <c r="K3" i="104"/>
  <c r="G30" i="2" s="1"/>
  <c r="K3" i="96"/>
  <c r="G10" i="2" s="1"/>
  <c r="K3" i="71"/>
  <c r="G25" i="1" s="1"/>
  <c r="K3" i="113"/>
  <c r="G26" i="2" s="1"/>
  <c r="K3" i="124"/>
  <c r="K3" i="78"/>
  <c r="G15" i="2" s="1"/>
  <c r="K3" i="70"/>
  <c r="G13" i="1" s="1"/>
  <c r="F14" i="123" l="1"/>
  <c r="M14" i="101" s="1"/>
  <c r="F7" i="123"/>
  <c r="M8" i="101" s="1"/>
  <c r="F11" i="123"/>
  <c r="M11" i="101" s="1"/>
  <c r="F8" i="123"/>
  <c r="M5" i="101" s="1"/>
  <c r="F10" i="123"/>
  <c r="M10" i="101" s="1"/>
  <c r="F13" i="123"/>
  <c r="M13" i="101" s="1"/>
  <c r="F12" i="123"/>
  <c r="M12" i="101" s="1"/>
  <c r="F9" i="123"/>
  <c r="M9" i="101" s="1"/>
  <c r="F6" i="123"/>
  <c r="M7" i="10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<sst xmlns="http://schemas.openxmlformats.org/spreadsheetml/2006/main" count="17376" uniqueCount="5320">
  <si>
    <t>Comision</t>
  </si>
  <si>
    <t>Dia de liquidacion</t>
  </si>
  <si>
    <t>Empresa</t>
  </si>
  <si>
    <t>Ticker</t>
  </si>
  <si>
    <t>TIR</t>
  </si>
  <si>
    <t>Precio</t>
  </si>
  <si>
    <t>Sin comision</t>
  </si>
  <si>
    <t>MD</t>
  </si>
  <si>
    <t>Vto</t>
  </si>
  <si>
    <t>Ley</t>
  </si>
  <si>
    <t>Periodicidad</t>
  </si>
  <si>
    <t>Lamina minima</t>
  </si>
  <si>
    <t>Tipo</t>
  </si>
  <si>
    <t>YPF</t>
  </si>
  <si>
    <t>YMCHD</t>
  </si>
  <si>
    <t>NY</t>
  </si>
  <si>
    <t>Mastellone</t>
  </si>
  <si>
    <t>MTCGD</t>
  </si>
  <si>
    <t>Pampa energia</t>
  </si>
  <si>
    <t>MGC9D</t>
  </si>
  <si>
    <t>Pan American</t>
  </si>
  <si>
    <t>PNDCD</t>
  </si>
  <si>
    <t>YCAMD</t>
  </si>
  <si>
    <t>Genneia</t>
  </si>
  <si>
    <t>GNCXD</t>
  </si>
  <si>
    <t>Arcor</t>
  </si>
  <si>
    <t>RCCJD</t>
  </si>
  <si>
    <t>Irsa</t>
  </si>
  <si>
    <t>IRCFD</t>
  </si>
  <si>
    <t>Capex</t>
  </si>
  <si>
    <t>CAC5D</t>
  </si>
  <si>
    <t>Galicia</t>
  </si>
  <si>
    <t>BYCHD</t>
  </si>
  <si>
    <t>Banco Macro</t>
  </si>
  <si>
    <t>BACGD</t>
  </si>
  <si>
    <t>YMCID</t>
  </si>
  <si>
    <t>Edenor</t>
  </si>
  <si>
    <t>DNC7D</t>
  </si>
  <si>
    <t>MSU Energy</t>
  </si>
  <si>
    <t>RUCDD</t>
  </si>
  <si>
    <t>Telecom</t>
  </si>
  <si>
    <t>TLCMD</t>
  </si>
  <si>
    <t>TGS</t>
  </si>
  <si>
    <t>TSC3D</t>
  </si>
  <si>
    <t>ARC1D</t>
  </si>
  <si>
    <t>MGCMD</t>
  </si>
  <si>
    <t>YMCXD</t>
  </si>
  <si>
    <t>Pan American Energy</t>
  </si>
  <si>
    <t>PNXCD</t>
  </si>
  <si>
    <t>Pluspetrol</t>
  </si>
  <si>
    <t>PLC4D</t>
  </si>
  <si>
    <t>YPF Luz</t>
  </si>
  <si>
    <t>YFCJD</t>
  </si>
  <si>
    <t>Tecpetrol</t>
  </si>
  <si>
    <t>TTCAD</t>
  </si>
  <si>
    <t>TLCPD</t>
  </si>
  <si>
    <t>Vista Energy</t>
  </si>
  <si>
    <t>VSCVD</t>
  </si>
  <si>
    <t>YMCJD</t>
  </si>
  <si>
    <t>YM34D</t>
  </si>
  <si>
    <t>MGCOD</t>
  </si>
  <si>
    <t>IRSA</t>
  </si>
  <si>
    <t>IRCPD</t>
  </si>
  <si>
    <t>VSCTD</t>
  </si>
  <si>
    <t>TSC4D</t>
  </si>
  <si>
    <t>MGCRD</t>
  </si>
  <si>
    <t>TTCDD</t>
  </si>
  <si>
    <t>PLC5D</t>
  </si>
  <si>
    <t>GN49D</t>
  </si>
  <si>
    <t>GN40D</t>
  </si>
  <si>
    <t>Argentina</t>
  </si>
  <si>
    <t>IRCHD</t>
  </si>
  <si>
    <t>MGCJD</t>
  </si>
  <si>
    <t>MGCHD</t>
  </si>
  <si>
    <t>RCCMD</t>
  </si>
  <si>
    <t>TN63D</t>
  </si>
  <si>
    <t>Loma Negra</t>
  </si>
  <si>
    <t>LOC2D</t>
  </si>
  <si>
    <t>YMCQD</t>
  </si>
  <si>
    <t>CGC</t>
  </si>
  <si>
    <t>CP34D</t>
  </si>
  <si>
    <t>Cresud</t>
  </si>
  <si>
    <t>CS38D</t>
  </si>
  <si>
    <t>LOC3D</t>
  </si>
  <si>
    <t>Central Puerto</t>
  </si>
  <si>
    <t>NPCAD</t>
  </si>
  <si>
    <t>TTC7D</t>
  </si>
  <si>
    <t>YMCVD</t>
  </si>
  <si>
    <t>Balanz</t>
  </si>
  <si>
    <t>NBS1D</t>
  </si>
  <si>
    <t>DNC5D</t>
  </si>
  <si>
    <t>YM39D</t>
  </si>
  <si>
    <t>Fecha de Pago</t>
  </si>
  <si>
    <t>Interés</t>
  </si>
  <si>
    <t>Amortización</t>
  </si>
  <si>
    <t>Total</t>
  </si>
  <si>
    <t>Periodo de intereses</t>
  </si>
  <si>
    <t>MDUR</t>
  </si>
  <si>
    <t>ONS</t>
  </si>
  <si>
    <t>#</t>
  </si>
  <si>
    <t>ONS!I2</t>
  </si>
  <si>
    <t>ONs Argentina</t>
  </si>
  <si>
    <t>CWC6D</t>
  </si>
  <si>
    <t>MRCAD</t>
  </si>
  <si>
    <t>TLC5D</t>
  </si>
  <si>
    <t>rccjd</t>
  </si>
  <si>
    <t>VSCRO - Cashflow en USD</t>
  </si>
  <si>
    <t>EAC3O - Cashflow en USD</t>
  </si>
  <si>
    <t>BPOD7 - Cashflow en USD</t>
  </si>
  <si>
    <t>N° de Comitente</t>
  </si>
  <si>
    <t>Nombre del Comitente</t>
  </si>
  <si>
    <t>Estado</t>
  </si>
  <si>
    <t>Cantidad</t>
  </si>
  <si>
    <t>Fecha</t>
  </si>
  <si>
    <t>DIESTRE, DANIELA LORENA</t>
  </si>
  <si>
    <t>Disponible</t>
  </si>
  <si>
    <t>PONZIO JORGE ADRIAN Y/O</t>
  </si>
  <si>
    <t>DIESTRE DANIELA LORENA</t>
  </si>
  <si>
    <t>BOGANI. GIANLUCA</t>
  </si>
  <si>
    <t>BOGANI, SOFIA GIULIANA</t>
  </si>
  <si>
    <t>LAUDADIO, GONZALO NEHUEN</t>
  </si>
  <si>
    <t>TOBIO LEONARDO ANDRES</t>
  </si>
  <si>
    <t>D ALESSANDRO, FRANCISCO</t>
  </si>
  <si>
    <t>ALFONSO PEREIRA JAVIER</t>
  </si>
  <si>
    <t>GROSSO, GUSTAVO DANIEL</t>
  </si>
  <si>
    <t>CP36O - Cashflow en USD</t>
  </si>
  <si>
    <t>MRCLO</t>
  </si>
  <si>
    <t>Entrando en PESOS</t>
  </si>
  <si>
    <t>Precio pesos</t>
  </si>
  <si>
    <t>MEP</t>
  </si>
  <si>
    <t>MR35O</t>
  </si>
  <si>
    <t xml:space="preserve">MRCYO </t>
  </si>
  <si>
    <t xml:space="preserve">LECBO </t>
  </si>
  <si>
    <t>BPCIO - Cashflow en USD</t>
  </si>
  <si>
    <t>entrando en pesos</t>
  </si>
  <si>
    <t>mep</t>
  </si>
  <si>
    <t>NDT25D</t>
  </si>
  <si>
    <t>NPCBO - Cashflow en USD</t>
  </si>
  <si>
    <t>GD30 - Cashflow en USD</t>
  </si>
  <si>
    <t>GD35 - Cashflow en USD</t>
  </si>
  <si>
    <t>AE38 - Cashflow en USD</t>
  </si>
  <si>
    <t>GD41</t>
  </si>
  <si>
    <t/>
  </si>
  <si>
    <t>Comisión</t>
  </si>
  <si>
    <t>Fecha de liquidación</t>
  </si>
  <si>
    <t>Ask volume</t>
  </si>
  <si>
    <t>Total volume</t>
  </si>
  <si>
    <t>RC2CD</t>
  </si>
  <si>
    <t>DNC3D</t>
  </si>
  <si>
    <t>YM41D</t>
  </si>
  <si>
    <t>ZZC1D</t>
  </si>
  <si>
    <t>IRCJD</t>
  </si>
  <si>
    <t>LMS8D</t>
  </si>
  <si>
    <t>VSCWD</t>
  </si>
  <si>
    <t>PN42D</t>
  </si>
  <si>
    <t>OTS2D</t>
  </si>
  <si>
    <t>YM37D</t>
  </si>
  <si>
    <t>RCCRD</t>
  </si>
  <si>
    <t>CIC9D</t>
  </si>
  <si>
    <t>HJCID</t>
  </si>
  <si>
    <t>MCC2D</t>
  </si>
  <si>
    <t>PFC2D</t>
  </si>
  <si>
    <t>YM38D</t>
  </si>
  <si>
    <t>PN38D</t>
  </si>
  <si>
    <t>SBC1D</t>
  </si>
  <si>
    <t>TTCBD</t>
  </si>
  <si>
    <t>TLCOD</t>
  </si>
  <si>
    <t>PLC3D</t>
  </si>
  <si>
    <t>OLC5D</t>
  </si>
  <si>
    <t>CICAD</t>
  </si>
  <si>
    <t>YM40D</t>
  </si>
  <si>
    <t>LMS7D</t>
  </si>
  <si>
    <t>PECGD</t>
  </si>
  <si>
    <t>VSCPD</t>
  </si>
  <si>
    <t>OLC6D</t>
  </si>
  <si>
    <t>NPCCD</t>
  </si>
  <si>
    <t>PN41D</t>
  </si>
  <si>
    <t>PN35D</t>
  </si>
  <si>
    <t>IRCOD</t>
  </si>
  <si>
    <t>TTC9D</t>
  </si>
  <si>
    <t>OT42D</t>
  </si>
  <si>
    <t>PLC2D</t>
  </si>
  <si>
    <t>PQCSD</t>
  </si>
  <si>
    <t>VSCRD</t>
  </si>
  <si>
    <t>PN36D</t>
  </si>
  <si>
    <t>Precio con comisión</t>
  </si>
  <si>
    <t>Precio sin comisión</t>
  </si>
  <si>
    <t>TLCTD</t>
  </si>
  <si>
    <t>Camuzzi</t>
  </si>
  <si>
    <t>Aluar</t>
  </si>
  <si>
    <t>OilTanking</t>
  </si>
  <si>
    <t>CNH Industrial</t>
  </si>
  <si>
    <t>John Deere</t>
  </si>
  <si>
    <t>MMM</t>
  </si>
  <si>
    <t>ABT</t>
  </si>
  <si>
    <t>ABBV</t>
  </si>
  <si>
    <t>ANF</t>
  </si>
  <si>
    <t>ACN</t>
  </si>
  <si>
    <t>ADGO</t>
  </si>
  <si>
    <t>ADS</t>
  </si>
  <si>
    <t>ADBE</t>
  </si>
  <si>
    <t>JMIA</t>
  </si>
  <si>
    <t>AAP</t>
  </si>
  <si>
    <t>AMD</t>
  </si>
  <si>
    <t>AEG</t>
  </si>
  <si>
    <t>AEM</t>
  </si>
  <si>
    <t>ABNB</t>
  </si>
  <si>
    <t>BABA</t>
  </si>
  <si>
    <t>GOOGL</t>
  </si>
  <si>
    <t>AABA</t>
  </si>
  <si>
    <t>MO</t>
  </si>
  <si>
    <t>AOCA</t>
  </si>
  <si>
    <t>AMZN</t>
  </si>
  <si>
    <t>ABEV</t>
  </si>
  <si>
    <t>ABEV3</t>
  </si>
  <si>
    <t>AMX</t>
  </si>
  <si>
    <t>AAL</t>
  </si>
  <si>
    <t>AXP</t>
  </si>
  <si>
    <t>AIG</t>
  </si>
  <si>
    <t>AMGN</t>
  </si>
  <si>
    <t>ADI</t>
  </si>
  <si>
    <t>AAPL</t>
  </si>
  <si>
    <t>AMAT</t>
  </si>
  <si>
    <t>ARCO</t>
  </si>
  <si>
    <t>ARKK</t>
  </si>
  <si>
    <t>ARM</t>
  </si>
  <si>
    <t>ASML</t>
  </si>
  <si>
    <t>ASTS</t>
  </si>
  <si>
    <t>ALAB</t>
  </si>
  <si>
    <t>AZN</t>
  </si>
  <si>
    <t>T</t>
  </si>
  <si>
    <t>TEAM</t>
  </si>
  <si>
    <t>ADP</t>
  </si>
  <si>
    <t>AVY</t>
  </si>
  <si>
    <t>CAR</t>
  </si>
  <si>
    <t>BIDU</t>
  </si>
  <si>
    <t>BKR</t>
  </si>
  <si>
    <t>BBD</t>
  </si>
  <si>
    <t>BBDC3</t>
  </si>
  <si>
    <t>BPA11</t>
  </si>
  <si>
    <t>BBAS3</t>
  </si>
  <si>
    <t>ITUB3</t>
  </si>
  <si>
    <t>BSBR</t>
  </si>
  <si>
    <t>SAN</t>
  </si>
  <si>
    <t>BA.C</t>
  </si>
  <si>
    <t>BCS</t>
  </si>
  <si>
    <t>B</t>
  </si>
  <si>
    <t>BAS</t>
  </si>
  <si>
    <t>BAYN</t>
  </si>
  <si>
    <t>BRKB</t>
  </si>
  <si>
    <t>BHP</t>
  </si>
  <si>
    <t>BBV</t>
  </si>
  <si>
    <t>BIOX</t>
  </si>
  <si>
    <t>BIIB</t>
  </si>
  <si>
    <t>BITF</t>
  </si>
  <si>
    <t>BMNR</t>
  </si>
  <si>
    <t>BB</t>
  </si>
  <si>
    <t>BX</t>
  </si>
  <si>
    <t>BKNG</t>
  </si>
  <si>
    <t>BP</t>
  </si>
  <si>
    <t>LND</t>
  </si>
  <si>
    <t>BAK</t>
  </si>
  <si>
    <t>BRFS</t>
  </si>
  <si>
    <t>BMY</t>
  </si>
  <si>
    <t>AVGO</t>
  </si>
  <si>
    <t>BNG</t>
  </si>
  <si>
    <t>AI</t>
  </si>
  <si>
    <t>CAJ</t>
  </si>
  <si>
    <t>CAH</t>
  </si>
  <si>
    <t>CCL</t>
  </si>
  <si>
    <t>CAT</t>
  </si>
  <si>
    <t>CLS</t>
  </si>
  <si>
    <t>CX</t>
  </si>
  <si>
    <t>EBR</t>
  </si>
  <si>
    <t>SCHW</t>
  </si>
  <si>
    <t>CVX</t>
  </si>
  <si>
    <t>LFC</t>
  </si>
  <si>
    <t>SNP</t>
  </si>
  <si>
    <t>SBSP3</t>
  </si>
  <si>
    <t>CSCO</t>
  </si>
  <si>
    <t>C</t>
  </si>
  <si>
    <t>KOFM</t>
  </si>
  <si>
    <t>CDE</t>
  </si>
  <si>
    <t>COIN</t>
  </si>
  <si>
    <t>CL</t>
  </si>
  <si>
    <t>CBRD</t>
  </si>
  <si>
    <t>SBS</t>
  </si>
  <si>
    <t>ELP</t>
  </si>
  <si>
    <t>SID</t>
  </si>
  <si>
    <t>CSNA3</t>
  </si>
  <si>
    <t>CEG</t>
  </si>
  <si>
    <t>CRWV</t>
  </si>
  <si>
    <t>GLW</t>
  </si>
  <si>
    <t>CAAP</t>
  </si>
  <si>
    <t>COST</t>
  </si>
  <si>
    <t>CS</t>
  </si>
  <si>
    <t>CVS</t>
  </si>
  <si>
    <t>DHR</t>
  </si>
  <si>
    <t>BSN</t>
  </si>
  <si>
    <t>DECK</t>
  </si>
  <si>
    <t>DE</t>
  </si>
  <si>
    <t>DAL</t>
  </si>
  <si>
    <t>DTEA</t>
  </si>
  <si>
    <t>DEO</t>
  </si>
  <si>
    <t>SPXL</t>
  </si>
  <si>
    <t>DOCU</t>
  </si>
  <si>
    <t>DOW</t>
  </si>
  <si>
    <t>DD</t>
  </si>
  <si>
    <t>EOAN</t>
  </si>
  <si>
    <t>EBAY</t>
  </si>
  <si>
    <t>ECL</t>
  </si>
  <si>
    <t>EA</t>
  </si>
  <si>
    <t>LLY</t>
  </si>
  <si>
    <t>AKO.B</t>
  </si>
  <si>
    <t>XLE</t>
  </si>
  <si>
    <t>E</t>
  </si>
  <si>
    <t>EFX</t>
  </si>
  <si>
    <t>EQNR</t>
  </si>
  <si>
    <t>GLD</t>
  </si>
  <si>
    <t>ETSY</t>
  </si>
  <si>
    <t>XOM</t>
  </si>
  <si>
    <t>FNMA</t>
  </si>
  <si>
    <t>FDX</t>
  </si>
  <si>
    <t>RACE</t>
  </si>
  <si>
    <t>XLF</t>
  </si>
  <si>
    <t>FSLR</t>
  </si>
  <si>
    <t>CIBR</t>
  </si>
  <si>
    <t>FMX</t>
  </si>
  <si>
    <t>F</t>
  </si>
  <si>
    <t>FMCC</t>
  </si>
  <si>
    <t>FCX</t>
  </si>
  <si>
    <t>GRMN</t>
  </si>
  <si>
    <t>GE</t>
  </si>
  <si>
    <t>GM</t>
  </si>
  <si>
    <t>GPRK</t>
  </si>
  <si>
    <t>GGB</t>
  </si>
  <si>
    <t>GILD</t>
  </si>
  <si>
    <t>COPX</t>
  </si>
  <si>
    <t>URA</t>
  </si>
  <si>
    <t>GLOB</t>
  </si>
  <si>
    <t>GFI</t>
  </si>
  <si>
    <t>GT</t>
  </si>
  <si>
    <t>PAC</t>
  </si>
  <si>
    <t>ASR</t>
  </si>
  <si>
    <t>TV</t>
  </si>
  <si>
    <t>GSK</t>
  </si>
  <si>
    <t>HAL</t>
  </si>
  <si>
    <t>HAPV3</t>
  </si>
  <si>
    <t>HOG</t>
  </si>
  <si>
    <t>HMY</t>
  </si>
  <si>
    <t>HDB</t>
  </si>
  <si>
    <t>HL</t>
  </si>
  <si>
    <t>HHPD</t>
  </si>
  <si>
    <t>HMC</t>
  </si>
  <si>
    <t>HON</t>
  </si>
  <si>
    <t>HWM</t>
  </si>
  <si>
    <t>HPQ</t>
  </si>
  <si>
    <t>HSBC</t>
  </si>
  <si>
    <t>HNPIY</t>
  </si>
  <si>
    <t>HUT</t>
  </si>
  <si>
    <t>IBN</t>
  </si>
  <si>
    <t>INFY</t>
  </si>
  <si>
    <t>ING</t>
  </si>
  <si>
    <t>INTC</t>
  </si>
  <si>
    <t>IBM</t>
  </si>
  <si>
    <t>IFF</t>
  </si>
  <si>
    <t>IP</t>
  </si>
  <si>
    <t>ISRG</t>
  </si>
  <si>
    <t>QQQ</t>
  </si>
  <si>
    <t>VXX</t>
  </si>
  <si>
    <t>IREN</t>
  </si>
  <si>
    <t>IBIT</t>
  </si>
  <si>
    <t>FXI</t>
  </si>
  <si>
    <t>IEMG</t>
  </si>
  <si>
    <t>IEUR</t>
  </si>
  <si>
    <t>IWDA</t>
  </si>
  <si>
    <t>IVV</t>
  </si>
  <si>
    <t>IJH</t>
  </si>
  <si>
    <t>ESGU</t>
  </si>
  <si>
    <t>ETHA</t>
  </si>
  <si>
    <t>ILF</t>
  </si>
  <si>
    <t>ACWI</t>
  </si>
  <si>
    <t>EWZ</t>
  </si>
  <si>
    <t>EFA</t>
  </si>
  <si>
    <t>EEM</t>
  </si>
  <si>
    <t>EWJ</t>
  </si>
  <si>
    <t>IBB</t>
  </si>
  <si>
    <t>IVW</t>
  </si>
  <si>
    <t>IVE</t>
  </si>
  <si>
    <t>SLV</t>
  </si>
  <si>
    <t>IWM</t>
  </si>
  <si>
    <t>ITA</t>
  </si>
  <si>
    <t>ITUB</t>
  </si>
  <si>
    <t>JPM</t>
  </si>
  <si>
    <t>JD</t>
  </si>
  <si>
    <t>JNJ</t>
  </si>
  <si>
    <t>JCI</t>
  </si>
  <si>
    <t>JOYY</t>
  </si>
  <si>
    <t>KB</t>
  </si>
  <si>
    <t>KMB</t>
  </si>
  <si>
    <t>KGC</t>
  </si>
  <si>
    <t>PHG</t>
  </si>
  <si>
    <t>KEP</t>
  </si>
  <si>
    <t>LRCX</t>
  </si>
  <si>
    <t>LVS</t>
  </si>
  <si>
    <t>LAR</t>
  </si>
  <si>
    <t>LAC</t>
  </si>
  <si>
    <t>LYG</t>
  </si>
  <si>
    <t>ERIC</t>
  </si>
  <si>
    <t>RENT3</t>
  </si>
  <si>
    <t>LMT</t>
  </si>
  <si>
    <t>LREN3</t>
  </si>
  <si>
    <t>MGLU3</t>
  </si>
  <si>
    <t>MMC</t>
  </si>
  <si>
    <t>MRVL</t>
  </si>
  <si>
    <t>MA</t>
  </si>
  <si>
    <t>MCD</t>
  </si>
  <si>
    <t>MUX</t>
  </si>
  <si>
    <t>MDT</t>
  </si>
  <si>
    <t>MELI</t>
  </si>
  <si>
    <t>MBG</t>
  </si>
  <si>
    <t>MRK</t>
  </si>
  <si>
    <t>META</t>
  </si>
  <si>
    <t>MU</t>
  </si>
  <si>
    <t>MSFT</t>
  </si>
  <si>
    <t>MSTR</t>
  </si>
  <si>
    <t>MUFG</t>
  </si>
  <si>
    <t>MFG</t>
  </si>
  <si>
    <t>MBT</t>
  </si>
  <si>
    <t>MRNA</t>
  </si>
  <si>
    <t>MDLZ</t>
  </si>
  <si>
    <t>MSI</t>
  </si>
  <si>
    <t>NGG</t>
  </si>
  <si>
    <t>NTCO</t>
  </si>
  <si>
    <t>NTCO3</t>
  </si>
  <si>
    <t>NEC1</t>
  </si>
  <si>
    <t>NTES</t>
  </si>
  <si>
    <t>NFLX</t>
  </si>
  <si>
    <t>NEM</t>
  </si>
  <si>
    <t>NXE</t>
  </si>
  <si>
    <t>NKE</t>
  </si>
  <si>
    <t>NIO</t>
  </si>
  <si>
    <t>NSAN</t>
  </si>
  <si>
    <t>NOKA</t>
  </si>
  <si>
    <t>NMR</t>
  </si>
  <si>
    <t>NG</t>
  </si>
  <si>
    <t>NVS</t>
  </si>
  <si>
    <t>NLM</t>
  </si>
  <si>
    <t>NU</t>
  </si>
  <si>
    <t>NUE</t>
  </si>
  <si>
    <t>NVDA</t>
  </si>
  <si>
    <t>OXY</t>
  </si>
  <si>
    <t>OKLO</t>
  </si>
  <si>
    <t>ORCL</t>
  </si>
  <si>
    <t>ORAN</t>
  </si>
  <si>
    <t>ORLY</t>
  </si>
  <si>
    <t>PCAR</t>
  </si>
  <si>
    <t>PAGS</t>
  </si>
  <si>
    <t>PLTR</t>
  </si>
  <si>
    <t>PANW</t>
  </si>
  <si>
    <t>PAAS</t>
  </si>
  <si>
    <t>PCRF</t>
  </si>
  <si>
    <t>PYPL</t>
  </si>
  <si>
    <t>PDD</t>
  </si>
  <si>
    <t>PSO</t>
  </si>
  <si>
    <t>PEP</t>
  </si>
  <si>
    <t>PRIO3</t>
  </si>
  <si>
    <t>PETR3</t>
  </si>
  <si>
    <t>PBR</t>
  </si>
  <si>
    <t>PTR</t>
  </si>
  <si>
    <t>PFE</t>
  </si>
  <si>
    <t>PM</t>
  </si>
  <si>
    <t>PSX</t>
  </si>
  <si>
    <t>PINS</t>
  </si>
  <si>
    <t>PBI</t>
  </si>
  <si>
    <t>OGZD</t>
  </si>
  <si>
    <t>LKOD</t>
  </si>
  <si>
    <t>ATAD</t>
  </si>
  <si>
    <t>PKS</t>
  </si>
  <si>
    <t>PG</t>
  </si>
  <si>
    <t>SH</t>
  </si>
  <si>
    <t>PSQ</t>
  </si>
  <si>
    <t>TQQQ</t>
  </si>
  <si>
    <t>QCOM</t>
  </si>
  <si>
    <t>RTX</t>
  </si>
  <si>
    <t>RGTI</t>
  </si>
  <si>
    <t>RIO</t>
  </si>
  <si>
    <t>RIOT</t>
  </si>
  <si>
    <t>HOOD</t>
  </si>
  <si>
    <t>RBLX</t>
  </si>
  <si>
    <t>RKLB</t>
  </si>
  <si>
    <t>ROKU</t>
  </si>
  <si>
    <t>ROST</t>
  </si>
  <si>
    <t>SHEL</t>
  </si>
  <si>
    <t>SPGI</t>
  </si>
  <si>
    <t>CRM</t>
  </si>
  <si>
    <t>SMSN</t>
  </si>
  <si>
    <t>SAP</t>
  </si>
  <si>
    <t>SATL</t>
  </si>
  <si>
    <t>SLB</t>
  </si>
  <si>
    <t>SE</t>
  </si>
  <si>
    <t>NOW</t>
  </si>
  <si>
    <t>SHPW</t>
  </si>
  <si>
    <t>SHOP</t>
  </si>
  <si>
    <t>SIEGY</t>
  </si>
  <si>
    <t>SI</t>
  </si>
  <si>
    <t>SWKS</t>
  </si>
  <si>
    <t>SNAP</t>
  </si>
  <si>
    <t>SNA</t>
  </si>
  <si>
    <t>SNOW</t>
  </si>
  <si>
    <t>SONY</t>
  </si>
  <si>
    <t>SCCO</t>
  </si>
  <si>
    <t>DIA</t>
  </si>
  <si>
    <t>SPY</t>
  </si>
  <si>
    <t>SPOT</t>
  </si>
  <si>
    <t>XYZ</t>
  </si>
  <si>
    <t>SBUX</t>
  </si>
  <si>
    <t>STLA</t>
  </si>
  <si>
    <t>STNE</t>
  </si>
  <si>
    <t>SDA</t>
  </si>
  <si>
    <t>SUZ</t>
  </si>
  <si>
    <t>SUZB3</t>
  </si>
  <si>
    <t>SYY</t>
  </si>
  <si>
    <t>TSM</t>
  </si>
  <si>
    <t>TGT</t>
  </si>
  <si>
    <t>TTM</t>
  </si>
  <si>
    <t>RCTB4</t>
  </si>
  <si>
    <t>TIIAY</t>
  </si>
  <si>
    <t>VIV</t>
  </si>
  <si>
    <t>VIVT3</t>
  </si>
  <si>
    <t>TEFO</t>
  </si>
  <si>
    <t>TEM</t>
  </si>
  <si>
    <t>TEN</t>
  </si>
  <si>
    <t>TXR</t>
  </si>
  <si>
    <t>TSLA</t>
  </si>
  <si>
    <t>TXN</t>
  </si>
  <si>
    <t>BK</t>
  </si>
  <si>
    <t>BA</t>
  </si>
  <si>
    <t>KO</t>
  </si>
  <si>
    <t>XLC</t>
  </si>
  <si>
    <t>XLY</t>
  </si>
  <si>
    <t>XLP</t>
  </si>
  <si>
    <t>GS</t>
  </si>
  <si>
    <t>XLV</t>
  </si>
  <si>
    <t>HSY</t>
  </si>
  <si>
    <t>HD</t>
  </si>
  <si>
    <t>XLI</t>
  </si>
  <si>
    <t>XLB</t>
  </si>
  <si>
    <t>MOS</t>
  </si>
  <si>
    <t>XLRE</t>
  </si>
  <si>
    <t>XLK</t>
  </si>
  <si>
    <t>TRVV</t>
  </si>
  <si>
    <t>DISN</t>
  </si>
  <si>
    <t>TMO</t>
  </si>
  <si>
    <t>TIMB</t>
  </si>
  <si>
    <t>TIMS3</t>
  </si>
  <si>
    <t>TJX</t>
  </si>
  <si>
    <t>TMUS</t>
  </si>
  <si>
    <t>TTE</t>
  </si>
  <si>
    <t>TM</t>
  </si>
  <si>
    <t>TCOM</t>
  </si>
  <si>
    <t>TRIP</t>
  </si>
  <si>
    <t>TWLO</t>
  </si>
  <si>
    <t>USB</t>
  </si>
  <si>
    <t>UBER</t>
  </si>
  <si>
    <t>PATH</t>
  </si>
  <si>
    <t>UGP</t>
  </si>
  <si>
    <t>UL</t>
  </si>
  <si>
    <t>UNP</t>
  </si>
  <si>
    <t>UAL</t>
  </si>
  <si>
    <t>USO</t>
  </si>
  <si>
    <t>UNH</t>
  </si>
  <si>
    <t>UPST</t>
  </si>
  <si>
    <t>URBN</t>
  </si>
  <si>
    <t>XLU</t>
  </si>
  <si>
    <t>VALE</t>
  </si>
  <si>
    <t>VALE3</t>
  </si>
  <si>
    <t>GDX</t>
  </si>
  <si>
    <t>SMH</t>
  </si>
  <si>
    <t>VIG</t>
  </si>
  <si>
    <t>VEA</t>
  </si>
  <si>
    <t>VRSN</t>
  </si>
  <si>
    <t>VZ</t>
  </si>
  <si>
    <t>VRTX</t>
  </si>
  <si>
    <t>SPCE</t>
  </si>
  <si>
    <t>V</t>
  </si>
  <si>
    <t>VIST</t>
  </si>
  <si>
    <t>VST</t>
  </si>
  <si>
    <t>VOD</t>
  </si>
  <si>
    <t>WBA</t>
  </si>
  <si>
    <t>WMT</t>
  </si>
  <si>
    <t>WEGE3</t>
  </si>
  <si>
    <t>WBO</t>
  </si>
  <si>
    <t>WFC</t>
  </si>
  <si>
    <t>XROX</t>
  </si>
  <si>
    <t>XP</t>
  </si>
  <si>
    <t>XPEV</t>
  </si>
  <si>
    <t>YELP</t>
  </si>
  <si>
    <t>PCR</t>
  </si>
  <si>
    <t>Oiltanking</t>
  </si>
  <si>
    <t>Cierre</t>
  </si>
  <si>
    <t>Vwap</t>
  </si>
  <si>
    <t>USD</t>
  </si>
  <si>
    <t>Último</t>
  </si>
  <si>
    <t>ORD.</t>
  </si>
  <si>
    <t>CANT.</t>
  </si>
  <si>
    <t>PRECIO</t>
  </si>
  <si>
    <t>Var</t>
  </si>
  <si>
    <t>CI</t>
  </si>
  <si>
    <t>Monto $</t>
  </si>
  <si>
    <t>Nominales</t>
  </si>
  <si>
    <t>MONEDA</t>
  </si>
  <si>
    <t>ARS</t>
  </si>
  <si>
    <t>Variación</t>
  </si>
  <si>
    <t>Arbitraje</t>
  </si>
  <si>
    <t>TNA</t>
  </si>
  <si>
    <t>Pase</t>
  </si>
  <si>
    <t>Venta CI - Compra T1</t>
  </si>
  <si>
    <t>Compra CI - Venta T1</t>
  </si>
  <si>
    <t>SIMBOLO</t>
  </si>
  <si>
    <t>ESPECIE</t>
  </si>
  <si>
    <t>PLAZO</t>
  </si>
  <si>
    <t>VTO.</t>
  </si>
  <si>
    <t>TASA</t>
  </si>
  <si>
    <t>CANT.OPER</t>
  </si>
  <si>
    <t>MONTO</t>
  </si>
  <si>
    <t>M.TOM</t>
  </si>
  <si>
    <t>T.TOM</t>
  </si>
  <si>
    <t>T.COL</t>
  </si>
  <si>
    <t>M.COL</t>
  </si>
  <si>
    <t>VWAP</t>
  </si>
  <si>
    <t>DOLAR-0203-U-CT-USD</t>
  </si>
  <si>
    <t>2026-03-02</t>
  </si>
  <si>
    <t>DOLAR-0206-U-CT-USD</t>
  </si>
  <si>
    <t>2026-06-02</t>
  </si>
  <si>
    <t>DOLAR-0303-U-CT-USD</t>
  </si>
  <si>
    <t>2026-03-03</t>
  </si>
  <si>
    <t>2026-02-04</t>
  </si>
  <si>
    <t>DOLAR-0403-U-CT-USD</t>
  </si>
  <si>
    <t>2026-03-04</t>
  </si>
  <si>
    <t>DOLAR-0405-U-CT-USD</t>
  </si>
  <si>
    <t>2026-05-04</t>
  </si>
  <si>
    <t>DOLAR-0505-U-CT-USD</t>
  </si>
  <si>
    <t>2026-05-05</t>
  </si>
  <si>
    <t>DOLAR-0602-U-CT-USD</t>
  </si>
  <si>
    <t>2026-02-06</t>
  </si>
  <si>
    <t>DOLAR-0603-U-CT-USD</t>
  </si>
  <si>
    <t>2026-03-06</t>
  </si>
  <si>
    <t>DOLAR-0604-U-CT-USD</t>
  </si>
  <si>
    <t>2026-04-06</t>
  </si>
  <si>
    <t>DOLAR-0605-U-CT-USD</t>
  </si>
  <si>
    <t>2026-05-06</t>
  </si>
  <si>
    <t>DOLAR-0704-U-CT-USD</t>
  </si>
  <si>
    <t>2026-04-07</t>
  </si>
  <si>
    <t>DOLAR-0705-U-CT-USD</t>
  </si>
  <si>
    <t>2026-05-07</t>
  </si>
  <si>
    <t>DOLAR-0804-U-CT-USD</t>
  </si>
  <si>
    <t>2026-04-08</t>
  </si>
  <si>
    <t>DOLAR-0805-U-CT-USD</t>
  </si>
  <si>
    <t>2026-05-08</t>
  </si>
  <si>
    <t>DOLAR-0902-U-CT-USD</t>
  </si>
  <si>
    <t>2026-02-09</t>
  </si>
  <si>
    <t>DOLAR-0903-U-CT-USD</t>
  </si>
  <si>
    <t>2026-03-09</t>
  </si>
  <si>
    <t>DOLAR-0904-U-CT-USD</t>
  </si>
  <si>
    <t>2026-04-09</t>
  </si>
  <si>
    <t>DOLAR-1002-U-CT-USD</t>
  </si>
  <si>
    <t>2026-02-10</t>
  </si>
  <si>
    <t>DOLAR-1003-U-CT-USD</t>
  </si>
  <si>
    <t>2026-03-10</t>
  </si>
  <si>
    <t>DOLAR-1004-U-CT-USD</t>
  </si>
  <si>
    <t>2026-04-10</t>
  </si>
  <si>
    <t>DOLAR-1102-U-CT-USD</t>
  </si>
  <si>
    <t>2026-02-11</t>
  </si>
  <si>
    <t>DOLAR-1202-U-CT-USD</t>
  </si>
  <si>
    <t>2026-02-12</t>
  </si>
  <si>
    <t>DOLAR-1205-U-CT-USD</t>
  </si>
  <si>
    <t>2026-05-12</t>
  </si>
  <si>
    <t>DOLAR-1302-U-CT-USD</t>
  </si>
  <si>
    <t>2026-02-13</t>
  </si>
  <si>
    <t>DOLAR-1304-U-CT-USD</t>
  </si>
  <si>
    <t>2026-04-13</t>
  </si>
  <si>
    <t>DOLAR-1305-U-CT-USD</t>
  </si>
  <si>
    <t>2026-05-13</t>
  </si>
  <si>
    <t>DOLAR-1404-U-CT-USD</t>
  </si>
  <si>
    <t>2026-04-14</t>
  </si>
  <si>
    <t>DOLAR-1405-U-CT-USD</t>
  </si>
  <si>
    <t>2026-05-14</t>
  </si>
  <si>
    <t>DOLAR-1505-U-CT-USD</t>
  </si>
  <si>
    <t>2026-05-15</t>
  </si>
  <si>
    <t>DOLAR-1603-U-CT-USD</t>
  </si>
  <si>
    <t>2026-03-16</t>
  </si>
  <si>
    <t>DOLAR-1604-U-CT-USD</t>
  </si>
  <si>
    <t>2026-04-16</t>
  </si>
  <si>
    <t>DOLAR-1703-U-CT-USD</t>
  </si>
  <si>
    <t>2026-03-17</t>
  </si>
  <si>
    <t>DOLAR-1802-U-CT-USD</t>
  </si>
  <si>
    <t>2026-02-18</t>
  </si>
  <si>
    <t>DOLAR-1902-U-CT-USD</t>
  </si>
  <si>
    <t>2026-02-19</t>
  </si>
  <si>
    <t>DOLAR-1905-U-CT-USD</t>
  </si>
  <si>
    <t>2026-05-19</t>
  </si>
  <si>
    <t>DOLAR-2002-U-CT-USD</t>
  </si>
  <si>
    <t>2026-02-20</t>
  </si>
  <si>
    <t>DOLAR-2003-U-CT-USD</t>
  </si>
  <si>
    <t>2026-03-20</t>
  </si>
  <si>
    <t>DOLAR-2004-U-CT-USD</t>
  </si>
  <si>
    <t>2026-04-20</t>
  </si>
  <si>
    <t>DOLAR-2005-U-CT-USD</t>
  </si>
  <si>
    <t>2026-05-20</t>
  </si>
  <si>
    <t>DOLAR-2104-U-CT-USD</t>
  </si>
  <si>
    <t>2026-04-21</t>
  </si>
  <si>
    <t>DOLAR-2105-U-CT-USD</t>
  </si>
  <si>
    <t>2026-05-21</t>
  </si>
  <si>
    <t>DOLAR-2204-U-CT-USD</t>
  </si>
  <si>
    <t>2026-04-22</t>
  </si>
  <si>
    <t>DOLAR-2205-U-CT-USD</t>
  </si>
  <si>
    <t>2026-05-22</t>
  </si>
  <si>
    <t>DOLAR-2302-U-CT-USD</t>
  </si>
  <si>
    <t>2026-02-23</t>
  </si>
  <si>
    <t>DOLAR-2304-U-CT-USD</t>
  </si>
  <si>
    <t>2026-04-23</t>
  </si>
  <si>
    <t>DOLAR-2402-U-CT-USD</t>
  </si>
  <si>
    <t>2026-02-24</t>
  </si>
  <si>
    <t>DOLAR-2502-U-CT-USD</t>
  </si>
  <si>
    <t>2026-02-25</t>
  </si>
  <si>
    <t>DOLAR-2503-U-CT-USD</t>
  </si>
  <si>
    <t>2026-03-25</t>
  </si>
  <si>
    <t>DOLAR-2602-U-CT-USD</t>
  </si>
  <si>
    <t>2026-02-26</t>
  </si>
  <si>
    <t>DOLAR-2605-U-CT-USD</t>
  </si>
  <si>
    <t>2026-05-26</t>
  </si>
  <si>
    <t>DOLAR-2702-U-CT-USD</t>
  </si>
  <si>
    <t>2026-02-27</t>
  </si>
  <si>
    <t>DOLAR-2703-U-CT-USD</t>
  </si>
  <si>
    <t>2026-03-27</t>
  </si>
  <si>
    <t>DOLAR-2704-U-CT-USD</t>
  </si>
  <si>
    <t>2026-04-27</t>
  </si>
  <si>
    <t>DOLAR-2705-U-CT-USD</t>
  </si>
  <si>
    <t>2026-05-27</t>
  </si>
  <si>
    <t>DOLAR-2804-U-CT-USD</t>
  </si>
  <si>
    <t>2026-04-28</t>
  </si>
  <si>
    <t>DOLAR-2805-U-CT-USD</t>
  </si>
  <si>
    <t>2026-05-28</t>
  </si>
  <si>
    <t>DOLAR-2904-U-CT-USD</t>
  </si>
  <si>
    <t>2026-04-29</t>
  </si>
  <si>
    <t>DOLAR-2905-U-CT-USD</t>
  </si>
  <si>
    <t>2026-05-29</t>
  </si>
  <si>
    <t>DOLAR-3003-U-CT-USD</t>
  </si>
  <si>
    <t>2026-03-30</t>
  </si>
  <si>
    <t>DOLAR-3004-U-CT-USD</t>
  </si>
  <si>
    <t>2026-04-30</t>
  </si>
  <si>
    <t>DOLAR-3103-U-CT-USD</t>
  </si>
  <si>
    <t>2026-03-31</t>
  </si>
  <si>
    <t>PESOS-0104-U-CT-ARS</t>
  </si>
  <si>
    <t>PESOS</t>
  </si>
  <si>
    <t>2026-04-01</t>
  </si>
  <si>
    <t>PESOS-0203-U-CT-ARS</t>
  </si>
  <si>
    <t>PESOS-0206-U-CT-ARS</t>
  </si>
  <si>
    <t>PESOS-0303-U-CT-ARS</t>
  </si>
  <si>
    <t>PESOS-0403-U-CT-ARS</t>
  </si>
  <si>
    <t>PESOS-0405-U-CT-ARS</t>
  </si>
  <si>
    <t>PESOS-0503-U-CT-ARS</t>
  </si>
  <si>
    <t>2026-03-05</t>
  </si>
  <si>
    <t>PESOS-0505-U-CT-ARS</t>
  </si>
  <si>
    <t>PESOS-0602-U-CT-ARS</t>
  </si>
  <si>
    <t>PESOS-0603-U-CT-ARS</t>
  </si>
  <si>
    <t>PESOS-0604-U-CT-ARS</t>
  </si>
  <si>
    <t>PESOS-0605-U-CT-ARS</t>
  </si>
  <si>
    <t>PESOS-0704-U-CT-ARS</t>
  </si>
  <si>
    <t>PESOS-0705-U-CT-ARS</t>
  </si>
  <si>
    <t>PESOS-0804-U-CT-ARS</t>
  </si>
  <si>
    <t>PESOS-0902-U-CT-ARS</t>
  </si>
  <si>
    <t>PESOS-0903-U-CT-ARS</t>
  </si>
  <si>
    <t>PESOS-0904-U-CT-ARS</t>
  </si>
  <si>
    <t>PESOS-1002-U-CT-ARS</t>
  </si>
  <si>
    <t>PESOS-1003-U-CT-ARS</t>
  </si>
  <si>
    <t>PESOS-1004-U-CT-ARS</t>
  </si>
  <si>
    <t>PESOS-1102-U-CT-ARS</t>
  </si>
  <si>
    <t>PESOS-1103-U-CT-ARS</t>
  </si>
  <si>
    <t>2026-03-11</t>
  </si>
  <si>
    <t>PESOS-1202-U-CT-ARS</t>
  </si>
  <si>
    <t>PESOS-1203-U-CT-ARS</t>
  </si>
  <si>
    <t>2026-03-12</t>
  </si>
  <si>
    <t>PESOS-1205-U-CT-ARS</t>
  </si>
  <si>
    <t>PESOS-1302-U-CT-ARS</t>
  </si>
  <si>
    <t>PESOS-1303-U-CT-ARS</t>
  </si>
  <si>
    <t>2026-03-13</t>
  </si>
  <si>
    <t>PESOS-1304-U-CT-ARS</t>
  </si>
  <si>
    <t>PESOS-1305-U-CT-ARS</t>
  </si>
  <si>
    <t>PESOS-1404-U-CT-ARS</t>
  </si>
  <si>
    <t>PESOS-1405-U-CT-ARS</t>
  </si>
  <si>
    <t>PESOS-1504-U-CT-ARS</t>
  </si>
  <si>
    <t>2026-04-15</t>
  </si>
  <si>
    <t>PESOS-1505-U-CT-ARS</t>
  </si>
  <si>
    <t>PESOS-1603-U-CT-ARS</t>
  </si>
  <si>
    <t>PESOS-1604-U-CT-ARS</t>
  </si>
  <si>
    <t>PESOS-1703-U-CT-ARS</t>
  </si>
  <si>
    <t>PESOS-1704-U-CT-ARS</t>
  </si>
  <si>
    <t>2026-04-17</t>
  </si>
  <si>
    <t>PESOS-1802-U-CT-ARS</t>
  </si>
  <si>
    <t>PESOS-1803-U-CT-ARS</t>
  </si>
  <si>
    <t>2026-03-18</t>
  </si>
  <si>
    <t>PESOS-1805-U-CT-ARS</t>
  </si>
  <si>
    <t>2026-05-18</t>
  </si>
  <si>
    <t>PESOS-1902-U-CT-ARS</t>
  </si>
  <si>
    <t>PESOS-1903-U-CT-ARS</t>
  </si>
  <si>
    <t>2026-03-19</t>
  </si>
  <si>
    <t>PESOS-1905-U-CT-ARS</t>
  </si>
  <si>
    <t>PESOS-2002-U-CT-ARS</t>
  </si>
  <si>
    <t>PESOS-2003-U-CT-ARS</t>
  </si>
  <si>
    <t>PESOS-2004-U-CT-ARS</t>
  </si>
  <si>
    <t>PESOS-2005-U-CT-ARS</t>
  </si>
  <si>
    <t>PESOS-2104-U-CT-ARS</t>
  </si>
  <si>
    <t>PESOS-2105-U-CT-ARS</t>
  </si>
  <si>
    <t>PESOS-2204-U-CT-ARS</t>
  </si>
  <si>
    <t>PESOS-2205-U-CT-ARS</t>
  </si>
  <si>
    <t>PESOS-2302-U-CT-ARS</t>
  </si>
  <si>
    <t>PESOS-2304-U-CT-ARS</t>
  </si>
  <si>
    <t>PESOS-2402-U-CT-ARS</t>
  </si>
  <si>
    <t>PESOS-2404-U-CT-ARS</t>
  </si>
  <si>
    <t>2026-04-24</t>
  </si>
  <si>
    <t>PESOS-2502-U-CT-ARS</t>
  </si>
  <si>
    <t>PESOS-2503-U-CT-ARS</t>
  </si>
  <si>
    <t>PESOS-2602-U-CT-ARS</t>
  </si>
  <si>
    <t>PESOS-2603-U-CT-ARS</t>
  </si>
  <si>
    <t>2026-03-26</t>
  </si>
  <si>
    <t>PESOS-2605-U-CT-ARS</t>
  </si>
  <si>
    <t>PESOS-2702-U-CT-ARS</t>
  </si>
  <si>
    <t>PESOS-2703-U-CT-ARS</t>
  </si>
  <si>
    <t>PESOS-2704-U-CT-ARS</t>
  </si>
  <si>
    <t>PESOS-2705-U-CT-ARS</t>
  </si>
  <si>
    <t>PESOS-2804-U-CT-ARS</t>
  </si>
  <si>
    <t>PESOS-2805-U-CT-ARS</t>
  </si>
  <si>
    <t>PESOS-2904-U-CT-ARS</t>
  </si>
  <si>
    <t>PESOS-2905-U-CT-ARS</t>
  </si>
  <si>
    <t>PESOS-3003-U-CT-ARS</t>
  </si>
  <si>
    <t>PESOS-3004-U-CT-ARS</t>
  </si>
  <si>
    <t>PESOS-3103-U-CT-ARS</t>
  </si>
  <si>
    <t>Plazo</t>
  </si>
  <si>
    <t>Moneda</t>
  </si>
  <si>
    <t>Tasa</t>
  </si>
  <si>
    <t>Bid</t>
  </si>
  <si>
    <t>Ask</t>
  </si>
  <si>
    <t>Caución</t>
  </si>
  <si>
    <t>VENCIMIENTO</t>
  </si>
  <si>
    <t>COMPRA</t>
  </si>
  <si>
    <t>VENTA</t>
  </si>
  <si>
    <t>ULTIMO</t>
  </si>
  <si>
    <t>GD30/GD30C</t>
  </si>
  <si>
    <t>GD30/GD30C (CI)</t>
  </si>
  <si>
    <t>GD30/GD30D</t>
  </si>
  <si>
    <t>GD30/GD30D (CI)</t>
  </si>
  <si>
    <t>MAE</t>
  </si>
  <si>
    <t xml:space="preserve">Dolar Mayorista Bancos - Argentina    </t>
  </si>
  <si>
    <t xml:space="preserve">Dolar Banco Nacion Billete - Argentina    </t>
  </si>
  <si>
    <t xml:space="preserve">Dolar x Peso Argentino BNA    </t>
  </si>
  <si>
    <t>BBAR</t>
  </si>
  <si>
    <t>YPFD</t>
  </si>
  <si>
    <t>ALUA</t>
  </si>
  <si>
    <t>BMA</t>
  </si>
  <si>
    <t>BYMA</t>
  </si>
  <si>
    <t>CEPU</t>
  </si>
  <si>
    <t>COME</t>
  </si>
  <si>
    <t>CRES</t>
  </si>
  <si>
    <t>EDN</t>
  </si>
  <si>
    <t>GGAL</t>
  </si>
  <si>
    <t>LOMA</t>
  </si>
  <si>
    <t>METR</t>
  </si>
  <si>
    <t>PAMP</t>
  </si>
  <si>
    <t>SUPV</t>
  </si>
  <si>
    <t>TECO2</t>
  </si>
  <si>
    <t>TGNO4</t>
  </si>
  <si>
    <t>TGSU2</t>
  </si>
  <si>
    <t>TRAN</t>
  </si>
  <si>
    <t>TXAR</t>
  </si>
  <si>
    <t>VALO</t>
  </si>
  <si>
    <t>DOLAR-0503-U-CT-USD</t>
  </si>
  <si>
    <t>Plazo fijo</t>
  </si>
  <si>
    <t>PF - Caucho</t>
  </si>
  <si>
    <t>PF - Lecap</t>
  </si>
  <si>
    <t>Oleoductos del Valle</t>
  </si>
  <si>
    <t>Fecha de liq</t>
  </si>
  <si>
    <t>PESOS-0106-U-CT-ARS</t>
  </si>
  <si>
    <t>2026-06-01</t>
  </si>
  <si>
    <t>PESOS-0306-U-CT-ARS</t>
  </si>
  <si>
    <t>2026-06-03</t>
  </si>
  <si>
    <t xml:space="preserve">Scania </t>
  </si>
  <si>
    <t>2026-06-04</t>
  </si>
  <si>
    <t>DOLAR-0406-U-CT-USD</t>
  </si>
  <si>
    <t>Profertil</t>
  </si>
  <si>
    <t xml:space="preserve">Pecom </t>
  </si>
  <si>
    <t>C.CPRA.</t>
  </si>
  <si>
    <t>P.CPRA.</t>
  </si>
  <si>
    <t>P.VTA.</t>
  </si>
  <si>
    <t>C.VTA.</t>
  </si>
  <si>
    <t>APERTURA</t>
  </si>
  <si>
    <t>MINIMO</t>
  </si>
  <si>
    <t>MAXIMO</t>
  </si>
  <si>
    <t>CIERRE ANT.</t>
  </si>
  <si>
    <t>VAR.</t>
  </si>
  <si>
    <t>VOLUMEN</t>
  </si>
  <si>
    <t>VOL.MONTO</t>
  </si>
  <si>
    <t>CIERRE</t>
  </si>
  <si>
    <t>HORA</t>
  </si>
  <si>
    <t>24hs</t>
  </si>
  <si>
    <t>A30C90000A</t>
  </si>
  <si>
    <t>A30C90000F</t>
  </si>
  <si>
    <t>A30C90000M</t>
  </si>
  <si>
    <t>A30C92000A</t>
  </si>
  <si>
    <t>A30C92000F</t>
  </si>
  <si>
    <t>A30C92000M</t>
  </si>
  <si>
    <t>A30V90000A</t>
  </si>
  <si>
    <t>A30V90000F</t>
  </si>
  <si>
    <t>A30V90000M</t>
  </si>
  <si>
    <t>A30V92000A</t>
  </si>
  <si>
    <t>A30V92000F</t>
  </si>
  <si>
    <t>A30V92000M</t>
  </si>
  <si>
    <t>A35C82000A</t>
  </si>
  <si>
    <t>A35C82000F</t>
  </si>
  <si>
    <t>A35C82000M</t>
  </si>
  <si>
    <t>A35C84000A</t>
  </si>
  <si>
    <t>A35C84000F</t>
  </si>
  <si>
    <t>A35C84000M</t>
  </si>
  <si>
    <t>A35C86000A</t>
  </si>
  <si>
    <t>A35C86000F</t>
  </si>
  <si>
    <t>A35C86000M</t>
  </si>
  <si>
    <t>A35C88000A</t>
  </si>
  <si>
    <t>A35C88000F</t>
  </si>
  <si>
    <t>A35C88000M</t>
  </si>
  <si>
    <t>A35V82000A</t>
  </si>
  <si>
    <t>A35V82000F</t>
  </si>
  <si>
    <t>A35V82000M</t>
  </si>
  <si>
    <t>A35V84000A</t>
  </si>
  <si>
    <t>A35V84000F</t>
  </si>
  <si>
    <t>A35V84000M</t>
  </si>
  <si>
    <t>A35V86000A</t>
  </si>
  <si>
    <t>A35V86000F</t>
  </si>
  <si>
    <t>A35V86000M</t>
  </si>
  <si>
    <t>A35V88000A</t>
  </si>
  <si>
    <t>A35V88000F</t>
  </si>
  <si>
    <t>A35V88000M</t>
  </si>
  <si>
    <t>A38C82000A</t>
  </si>
  <si>
    <t>A38C82000F</t>
  </si>
  <si>
    <t>A38C82000M</t>
  </si>
  <si>
    <t>A38C84000A</t>
  </si>
  <si>
    <t>A38C84000F</t>
  </si>
  <si>
    <t>A38C84000M</t>
  </si>
  <si>
    <t>A38C86000A</t>
  </si>
  <si>
    <t>A38C86000F</t>
  </si>
  <si>
    <t>A38C86000M</t>
  </si>
  <si>
    <t>A38C88000A</t>
  </si>
  <si>
    <t>A38C88000F</t>
  </si>
  <si>
    <t>A38C88000M</t>
  </si>
  <si>
    <t>A38V82000A</t>
  </si>
  <si>
    <t>A38V82000F</t>
  </si>
  <si>
    <t>A38V82000M</t>
  </si>
  <si>
    <t>A38V84000A</t>
  </si>
  <si>
    <t>A38V84000F</t>
  </si>
  <si>
    <t>A38V84000M</t>
  </si>
  <si>
    <t>A38V86000A</t>
  </si>
  <si>
    <t>A38V86000F</t>
  </si>
  <si>
    <t>A38V86000M</t>
  </si>
  <si>
    <t>A38V88000A</t>
  </si>
  <si>
    <t>A38V88000F</t>
  </si>
  <si>
    <t>A38V88000M</t>
  </si>
  <si>
    <t>AGRC12.0AB</t>
  </si>
  <si>
    <t>AGRC12.0FE</t>
  </si>
  <si>
    <t>AGRC17.0AB</t>
  </si>
  <si>
    <t>AGRC17.0AG</t>
  </si>
  <si>
    <t>AGRC17.0JU</t>
  </si>
  <si>
    <t>AGRC20.0OC</t>
  </si>
  <si>
    <t>AGRC24.0AG</t>
  </si>
  <si>
    <t>AGRC24.0OC</t>
  </si>
  <si>
    <t>AGRC26.0AG</t>
  </si>
  <si>
    <t>AGRC26.0OC</t>
  </si>
  <si>
    <t>AGRC28.0AG</t>
  </si>
  <si>
    <t>AGRC28.0OC</t>
  </si>
  <si>
    <t>AGRC28.0SE</t>
  </si>
  <si>
    <t>AGRC29.0OC</t>
  </si>
  <si>
    <t>AGRV12.0AB</t>
  </si>
  <si>
    <t>AIGC23000A</t>
  </si>
  <si>
    <t>AIGC23000F</t>
  </si>
  <si>
    <t>AIGC24000A</t>
  </si>
  <si>
    <t>AIGC24000F</t>
  </si>
  <si>
    <t>AIGC25000A</t>
  </si>
  <si>
    <t>AIGC25000F</t>
  </si>
  <si>
    <t>ALUC1000AB</t>
  </si>
  <si>
    <t>ALUC1000FE</t>
  </si>
  <si>
    <t>ALUC1047AB</t>
  </si>
  <si>
    <t>ALUC1047FE</t>
  </si>
  <si>
    <t>ALUC1050AB</t>
  </si>
  <si>
    <t>ALUC1050FE</t>
  </si>
  <si>
    <t>ALUC1050JU</t>
  </si>
  <si>
    <t>ALUC1097AB</t>
  </si>
  <si>
    <t>ALUC1097FE</t>
  </si>
  <si>
    <t>ALUC1100AB</t>
  </si>
  <si>
    <t>ALUC1100FE</t>
  </si>
  <si>
    <t>ALUC1100JU</t>
  </si>
  <si>
    <t>ALUC1150AB</t>
  </si>
  <si>
    <t>ALUC1150FE</t>
  </si>
  <si>
    <t>ALUC1150JU</t>
  </si>
  <si>
    <t>ALUC1197FE</t>
  </si>
  <si>
    <t>ALUC1200AB</t>
  </si>
  <si>
    <t>ALUC1200FE</t>
  </si>
  <si>
    <t>ALUC1200JU</t>
  </si>
  <si>
    <t>ALUC1247FE</t>
  </si>
  <si>
    <t>ALUC1250AB</t>
  </si>
  <si>
    <t>ALUC1250FE</t>
  </si>
  <si>
    <t>ALUC1250JU</t>
  </si>
  <si>
    <t>ALUC1297AB</t>
  </si>
  <si>
    <t>ALUC1297FE</t>
  </si>
  <si>
    <t>ALUC1300AB</t>
  </si>
  <si>
    <t>ALUC1300FE</t>
  </si>
  <si>
    <t>ALUC1300JU</t>
  </si>
  <si>
    <t>ALUC1347AB</t>
  </si>
  <si>
    <t>ALUC1347FE</t>
  </si>
  <si>
    <t>ALUC1350AB</t>
  </si>
  <si>
    <t>ALUC1350FE</t>
  </si>
  <si>
    <t>ALUC1350JU</t>
  </si>
  <si>
    <t>ALUC1400AB</t>
  </si>
  <si>
    <t>ALUC1400FE</t>
  </si>
  <si>
    <t>ALUC1450AB</t>
  </si>
  <si>
    <t>ALUC1450FE</t>
  </si>
  <si>
    <t>ALUC1500AB</t>
  </si>
  <si>
    <t>ALUC1500FE</t>
  </si>
  <si>
    <t>ALUC31.0AB</t>
  </si>
  <si>
    <t>ALUC31.0AG</t>
  </si>
  <si>
    <t>ALUC31.0JU</t>
  </si>
  <si>
    <t>ALUC31.0OC</t>
  </si>
  <si>
    <t>ALUC33.0AG</t>
  </si>
  <si>
    <t>ALUC33.0JU</t>
  </si>
  <si>
    <t>ALUC35.0AB</t>
  </si>
  <si>
    <t>ALUC35.0AG</t>
  </si>
  <si>
    <t>ALUC35.0FE</t>
  </si>
  <si>
    <t>ALUC35.0JU</t>
  </si>
  <si>
    <t>ALUC39704F</t>
  </si>
  <si>
    <t>ALUC400.AB</t>
  </si>
  <si>
    <t>ALUC400.FE</t>
  </si>
  <si>
    <t>ALUC41.0AB</t>
  </si>
  <si>
    <t>ALUC41.0AG</t>
  </si>
  <si>
    <t>ALUC41.0FE</t>
  </si>
  <si>
    <t>ALUC41.0JU</t>
  </si>
  <si>
    <t>ALUC43.0AB</t>
  </si>
  <si>
    <t>ALUC43.0AG</t>
  </si>
  <si>
    <t>ALUC43.0JU</t>
  </si>
  <si>
    <t>ALUC43.0OC</t>
  </si>
  <si>
    <t>ALUC45.0AB</t>
  </si>
  <si>
    <t>ALUC45.0AG</t>
  </si>
  <si>
    <t>ALUC45.0JU</t>
  </si>
  <si>
    <t>ALUC450.AB</t>
  </si>
  <si>
    <t>ALUC47.0AB</t>
  </si>
  <si>
    <t>ALUC47.0AG</t>
  </si>
  <si>
    <t>ALUC47.0JU</t>
  </si>
  <si>
    <t>ALUC47.0OC</t>
  </si>
  <si>
    <t>ALUC49.0AB</t>
  </si>
  <si>
    <t>ALUC49.0AG</t>
  </si>
  <si>
    <t>ALUC49.0JU</t>
  </si>
  <si>
    <t>ALUC500.FE</t>
  </si>
  <si>
    <t>ALUC51.0AB</t>
  </si>
  <si>
    <t>ALUC51.0AG</t>
  </si>
  <si>
    <t>ALUC51.0OC</t>
  </si>
  <si>
    <t>ALUC53.0AG</t>
  </si>
  <si>
    <t>ALUC53.0JU</t>
  </si>
  <si>
    <t>ALUC53.0OC</t>
  </si>
  <si>
    <t>ALUC55.0AG</t>
  </si>
  <si>
    <t>ALUC57.0AG</t>
  </si>
  <si>
    <t>ALUC57.0JU</t>
  </si>
  <si>
    <t>ALUC57.0OC</t>
  </si>
  <si>
    <t>ALUC59.0AG</t>
  </si>
  <si>
    <t>ALUC61.0AG</t>
  </si>
  <si>
    <t>ALUC61.0OC</t>
  </si>
  <si>
    <t>ALUC63.0AG</t>
  </si>
  <si>
    <t>ALUC63.0OC</t>
  </si>
  <si>
    <t>ALUC64704F</t>
  </si>
  <si>
    <t>ALUC650.FE</t>
  </si>
  <si>
    <t>ALUC700.FE</t>
  </si>
  <si>
    <t>ALUC750.FE</t>
  </si>
  <si>
    <t>ALUC79704A</t>
  </si>
  <si>
    <t>ALUC79704F</t>
  </si>
  <si>
    <t>ALUC800.AB</t>
  </si>
  <si>
    <t>ALUC800.FE</t>
  </si>
  <si>
    <t>ALUC800.JU</t>
  </si>
  <si>
    <t>ALUC84704A</t>
  </si>
  <si>
    <t>ALUC84704F</t>
  </si>
  <si>
    <t>ALUC850.AB</t>
  </si>
  <si>
    <t>ALUC850.FE</t>
  </si>
  <si>
    <t>ALUC89704F</t>
  </si>
  <si>
    <t>ALUC900.AB</t>
  </si>
  <si>
    <t>ALUC900.FE</t>
  </si>
  <si>
    <t>ALUC94704F</t>
  </si>
  <si>
    <t>ALUC950.AB</t>
  </si>
  <si>
    <t>ALUC950.FE</t>
  </si>
  <si>
    <t>ALUC950.MA</t>
  </si>
  <si>
    <t>ALUC99704A</t>
  </si>
  <si>
    <t>ALUC99704F</t>
  </si>
  <si>
    <t>ALUV1000AB</t>
  </si>
  <si>
    <t>ALUV1000FE</t>
  </si>
  <si>
    <t>ALUV1000JU</t>
  </si>
  <si>
    <t>ALUV1047AB</t>
  </si>
  <si>
    <t>ALUV1047FE</t>
  </si>
  <si>
    <t>ALUV1050AB</t>
  </si>
  <si>
    <t>ALUV1050FE</t>
  </si>
  <si>
    <t>ALUV1050JU</t>
  </si>
  <si>
    <t>ALUV1097AB</t>
  </si>
  <si>
    <t>ALUV1097FE</t>
  </si>
  <si>
    <t>ALUV1100AB</t>
  </si>
  <si>
    <t>ALUV1100FE</t>
  </si>
  <si>
    <t>ALUV1100JU</t>
  </si>
  <si>
    <t>ALUV1150AB</t>
  </si>
  <si>
    <t>ALUV1150FE</t>
  </si>
  <si>
    <t>ALUV1197FE</t>
  </si>
  <si>
    <t>ALUV1200AB</t>
  </si>
  <si>
    <t>ALUV1200FE</t>
  </si>
  <si>
    <t>ALUV1247FE</t>
  </si>
  <si>
    <t>ALUV1250AB</t>
  </si>
  <si>
    <t>ALUV1250FE</t>
  </si>
  <si>
    <t>ALUV1297AB</t>
  </si>
  <si>
    <t>ALUV1297FE</t>
  </si>
  <si>
    <t>ALUV1300AB</t>
  </si>
  <si>
    <t>ALUV1300FE</t>
  </si>
  <si>
    <t>ALUV1347AB</t>
  </si>
  <si>
    <t>ALUV1347FE</t>
  </si>
  <si>
    <t>ALUV1450AB</t>
  </si>
  <si>
    <t>ALUV1450FE</t>
  </si>
  <si>
    <t>ALUV1500AB</t>
  </si>
  <si>
    <t>ALUV31.0AB</t>
  </si>
  <si>
    <t>ALUV31.0AG</t>
  </si>
  <si>
    <t>ALUV31.0JU</t>
  </si>
  <si>
    <t>ALUV31.0OC</t>
  </si>
  <si>
    <t>ALUV35.0AG</t>
  </si>
  <si>
    <t>ALUV37.0JU</t>
  </si>
  <si>
    <t>ALUV39.0JU</t>
  </si>
  <si>
    <t>ALUV39704F</t>
  </si>
  <si>
    <t>ALUV400.AB</t>
  </si>
  <si>
    <t>ALUV400.FE</t>
  </si>
  <si>
    <t>ALUV41.0AG</t>
  </si>
  <si>
    <t>ALUV41.0FE</t>
  </si>
  <si>
    <t>ALUV41.0JU</t>
  </si>
  <si>
    <t>ALUV43.0AG</t>
  </si>
  <si>
    <t>ALUV43.0JU</t>
  </si>
  <si>
    <t>ALUV45.0AB</t>
  </si>
  <si>
    <t>ALUV45.0AG</t>
  </si>
  <si>
    <t>ALUV45.0JU</t>
  </si>
  <si>
    <t>ALUV450.AB</t>
  </si>
  <si>
    <t>ALUV47.0AG</t>
  </si>
  <si>
    <t>ALUV500.FE</t>
  </si>
  <si>
    <t>ALUV51.0OC</t>
  </si>
  <si>
    <t>ALUV53.0OC</t>
  </si>
  <si>
    <t>ALUV550.FE</t>
  </si>
  <si>
    <t>ALUV57.0AG</t>
  </si>
  <si>
    <t>ALUV57.0OC</t>
  </si>
  <si>
    <t>ALUV600.FE</t>
  </si>
  <si>
    <t>ALUV61.0AG</t>
  </si>
  <si>
    <t>ALUV61.0OC</t>
  </si>
  <si>
    <t>ALUV63.0AG</t>
  </si>
  <si>
    <t>ALUV63.0OC</t>
  </si>
  <si>
    <t>ALUV64704F</t>
  </si>
  <si>
    <t>ALUV650.FE</t>
  </si>
  <si>
    <t>ALUV700.FE</t>
  </si>
  <si>
    <t>ALUV750.FE</t>
  </si>
  <si>
    <t>ALUV79704A</t>
  </si>
  <si>
    <t>ALUV79704F</t>
  </si>
  <si>
    <t>ALUV800.AB</t>
  </si>
  <si>
    <t>ALUV800.FE</t>
  </si>
  <si>
    <t>ALUV800.JU</t>
  </si>
  <si>
    <t>ALUV84704A</t>
  </si>
  <si>
    <t>ALUV84704F</t>
  </si>
  <si>
    <t>ALUV850.AB</t>
  </si>
  <si>
    <t>ALUV850.FE</t>
  </si>
  <si>
    <t>ALUV850.JU</t>
  </si>
  <si>
    <t>ALUV89704F</t>
  </si>
  <si>
    <t>ALUV900.AB</t>
  </si>
  <si>
    <t>ALUV900.FE</t>
  </si>
  <si>
    <t>ALUV900.JU</t>
  </si>
  <si>
    <t>ALUV94704F</t>
  </si>
  <si>
    <t>ALUV950.AB</t>
  </si>
  <si>
    <t>ALUV950.FE</t>
  </si>
  <si>
    <t>ALUV950.JU</t>
  </si>
  <si>
    <t>ALUV99704A</t>
  </si>
  <si>
    <t>ALUV99704F</t>
  </si>
  <si>
    <t>AMZC2300AB</t>
  </si>
  <si>
    <t>AMZC2300FE</t>
  </si>
  <si>
    <t>AMZC2300JU</t>
  </si>
  <si>
    <t>AMZC2300MA</t>
  </si>
  <si>
    <t>AMZC2400AB</t>
  </si>
  <si>
    <t>AMZC2400FE</t>
  </si>
  <si>
    <t>AMZC2400JU</t>
  </si>
  <si>
    <t>AMZC2400MA</t>
  </si>
  <si>
    <t>AMZC3050AB</t>
  </si>
  <si>
    <t>AMZC3200AB</t>
  </si>
  <si>
    <t>AMZC3200FE</t>
  </si>
  <si>
    <t>AMZC3400AB</t>
  </si>
  <si>
    <t>AMZC3400MA</t>
  </si>
  <si>
    <t>AMZC3450AB</t>
  </si>
  <si>
    <t>AMZC3450AG</t>
  </si>
  <si>
    <t>AMZC3550AB</t>
  </si>
  <si>
    <t>AMZC3550FE</t>
  </si>
  <si>
    <t>AMZC3550MA</t>
  </si>
  <si>
    <t>AMZC3600MY</t>
  </si>
  <si>
    <t>AMZV2300AB</t>
  </si>
  <si>
    <t>AMZV2300FE</t>
  </si>
  <si>
    <t>AMZV2300JU</t>
  </si>
  <si>
    <t>AMZV2300MA</t>
  </si>
  <si>
    <t>AMZV2400AB</t>
  </si>
  <si>
    <t>AMZV2400FE</t>
  </si>
  <si>
    <t>AMZV2400JU</t>
  </si>
  <si>
    <t>AMZV2400MA</t>
  </si>
  <si>
    <t>APLC16979G</t>
  </si>
  <si>
    <t>APLC16979J</t>
  </si>
  <si>
    <t>APLC16982A</t>
  </si>
  <si>
    <t>APLC16982F</t>
  </si>
  <si>
    <t>APLC1700AB</t>
  </si>
  <si>
    <t>APLC1700AG</t>
  </si>
  <si>
    <t>APLC1700FE</t>
  </si>
  <si>
    <t>APLC1700JU</t>
  </si>
  <si>
    <t>APLC1700OC</t>
  </si>
  <si>
    <t>APLC1800JU</t>
  </si>
  <si>
    <t>APLC18979J</t>
  </si>
  <si>
    <t>APLC18982F</t>
  </si>
  <si>
    <t>APLC1900AB</t>
  </si>
  <si>
    <t>APLC1900AG</t>
  </si>
  <si>
    <t>APLC1900FE</t>
  </si>
  <si>
    <t>APLC1900JU</t>
  </si>
  <si>
    <t>APLC20000A</t>
  </si>
  <si>
    <t>APLC20000F</t>
  </si>
  <si>
    <t>APLC20000J</t>
  </si>
  <si>
    <t>APLC20000M</t>
  </si>
  <si>
    <t>APLC2000AB</t>
  </si>
  <si>
    <t>APLC2000AG</t>
  </si>
  <si>
    <t>APLC2000FE</t>
  </si>
  <si>
    <t>APLC20979J</t>
  </si>
  <si>
    <t>APLC20979Y</t>
  </si>
  <si>
    <t>APLC20982F</t>
  </si>
  <si>
    <t>APLC21000A</t>
  </si>
  <si>
    <t>APLC21000F</t>
  </si>
  <si>
    <t>APLC21000J</t>
  </si>
  <si>
    <t>APLC21000M</t>
  </si>
  <si>
    <t>APLC2100AB</t>
  </si>
  <si>
    <t>APLC2100AG</t>
  </si>
  <si>
    <t>APLC2100DI</t>
  </si>
  <si>
    <t>APLC2100FE</t>
  </si>
  <si>
    <t>APLC2100JU</t>
  </si>
  <si>
    <t>APLC2100MA</t>
  </si>
  <si>
    <t>APLC2100MY</t>
  </si>
  <si>
    <t>APLC21979J</t>
  </si>
  <si>
    <t>APLC22000A</t>
  </si>
  <si>
    <t>APLC22000F</t>
  </si>
  <si>
    <t>APLC22000J</t>
  </si>
  <si>
    <t>APLC22000M</t>
  </si>
  <si>
    <t>APLC2200AB</t>
  </si>
  <si>
    <t>APLC2200AG</t>
  </si>
  <si>
    <t>APLC2200FE</t>
  </si>
  <si>
    <t>APLC2200JU</t>
  </si>
  <si>
    <t>APLC22979J</t>
  </si>
  <si>
    <t>APLC2300AG</t>
  </si>
  <si>
    <t>APLC2700OC</t>
  </si>
  <si>
    <t>APLC2700SE</t>
  </si>
  <si>
    <t>APLV20000A</t>
  </si>
  <si>
    <t>APLV20000F</t>
  </si>
  <si>
    <t>APLV20000J</t>
  </si>
  <si>
    <t>APLV20000M</t>
  </si>
  <si>
    <t>APLV21000A</t>
  </si>
  <si>
    <t>APLV21000F</t>
  </si>
  <si>
    <t>APLV21000J</t>
  </si>
  <si>
    <t>APLV21000M</t>
  </si>
  <si>
    <t>APLV22000A</t>
  </si>
  <si>
    <t>APLV22000F</t>
  </si>
  <si>
    <t>APLV22000J</t>
  </si>
  <si>
    <t>APLV22000M</t>
  </si>
  <si>
    <t>APLV2200AG</t>
  </si>
  <si>
    <t>APLV2300AG</t>
  </si>
  <si>
    <t>AUSC116.DI</t>
  </si>
  <si>
    <t>BACC19000A</t>
  </si>
  <si>
    <t>BACC19000F</t>
  </si>
  <si>
    <t>BACC19000J</t>
  </si>
  <si>
    <t>BACC19000M</t>
  </si>
  <si>
    <t>BACC20000A</t>
  </si>
  <si>
    <t>BACC20000F</t>
  </si>
  <si>
    <t>BACC20000J</t>
  </si>
  <si>
    <t>BACC20000M</t>
  </si>
  <si>
    <t>BACC2000FE</t>
  </si>
  <si>
    <t>BACC21000A</t>
  </si>
  <si>
    <t>BACC21000F</t>
  </si>
  <si>
    <t>BACC21000J</t>
  </si>
  <si>
    <t>BACC21000M</t>
  </si>
  <si>
    <t>BACC2100AB</t>
  </si>
  <si>
    <t>BACC22000A</t>
  </si>
  <si>
    <t>BACC22000F</t>
  </si>
  <si>
    <t>BACC22000J</t>
  </si>
  <si>
    <t>BACC22000M</t>
  </si>
  <si>
    <t>BACC2200AB</t>
  </si>
  <si>
    <t>BACC2700JU</t>
  </si>
  <si>
    <t>BACC3000AG</t>
  </si>
  <si>
    <t>BBAC110.FE</t>
  </si>
  <si>
    <t>BBAC130.AB</t>
  </si>
  <si>
    <t>BBAC130.AG</t>
  </si>
  <si>
    <t>BBAC140.FE</t>
  </si>
  <si>
    <t>BBAC150.AB</t>
  </si>
  <si>
    <t>BBAC160.AB</t>
  </si>
  <si>
    <t>BBAC170.AG</t>
  </si>
  <si>
    <t>BBAC4400FE</t>
  </si>
  <si>
    <t>BBAC4800FE</t>
  </si>
  <si>
    <t>BBAC5200FE</t>
  </si>
  <si>
    <t>BBAC55261F</t>
  </si>
  <si>
    <t>BBAC55453F</t>
  </si>
  <si>
    <t>BBAC5564FE</t>
  </si>
  <si>
    <t>BBAC55822F</t>
  </si>
  <si>
    <t>BBAC5600FE</t>
  </si>
  <si>
    <t>BBAC6200FE</t>
  </si>
  <si>
    <t>BBAC6600AB</t>
  </si>
  <si>
    <t>BBAC6600FE</t>
  </si>
  <si>
    <t>BBAC8200FE</t>
  </si>
  <si>
    <t>BBAC8600FE</t>
  </si>
  <si>
    <t>BBAC9000AB</t>
  </si>
  <si>
    <t>BBAC9000FE</t>
  </si>
  <si>
    <t>BBAC93808F</t>
  </si>
  <si>
    <t>BBAC9400AB</t>
  </si>
  <si>
    <t>BBAC9400FE</t>
  </si>
  <si>
    <t>BBAC9400JU</t>
  </si>
  <si>
    <t>BBAC9400MA</t>
  </si>
  <si>
    <t>BBAV130.AB</t>
  </si>
  <si>
    <t>BBAV130.AG</t>
  </si>
  <si>
    <t>BBAV130.FE</t>
  </si>
  <si>
    <t>BBAV130.JU</t>
  </si>
  <si>
    <t>BBAV140.DI</t>
  </si>
  <si>
    <t>BBAV160.OC</t>
  </si>
  <si>
    <t>BBAV3600FE</t>
  </si>
  <si>
    <t>BBAV4000FE</t>
  </si>
  <si>
    <t>BBAV4400FE</t>
  </si>
  <si>
    <t>BBAV4800AB</t>
  </si>
  <si>
    <t>BBAV4800FE</t>
  </si>
  <si>
    <t>BBAV5200AB</t>
  </si>
  <si>
    <t>BBAV5200FE</t>
  </si>
  <si>
    <t>BBAV55261F</t>
  </si>
  <si>
    <t>BBAV55453F</t>
  </si>
  <si>
    <t>BBAV5564FE</t>
  </si>
  <si>
    <t>BBAV55822F</t>
  </si>
  <si>
    <t>BBAV5600AB</t>
  </si>
  <si>
    <t>BBAV5600FE</t>
  </si>
  <si>
    <t>BBAV6200AB</t>
  </si>
  <si>
    <t>BBAV6200FE</t>
  </si>
  <si>
    <t>BBAV6600AB</t>
  </si>
  <si>
    <t>BBAV6600FE</t>
  </si>
  <si>
    <t>BBAV6600JU</t>
  </si>
  <si>
    <t>BBAV7000AB</t>
  </si>
  <si>
    <t>BBAV7000FE</t>
  </si>
  <si>
    <t>BBAV7000JU</t>
  </si>
  <si>
    <t>BBAV7400AB</t>
  </si>
  <si>
    <t>BBAV7400JU</t>
  </si>
  <si>
    <t>BBAV7800AB</t>
  </si>
  <si>
    <t>BBAV7800FE</t>
  </si>
  <si>
    <t>BBAV7800JU</t>
  </si>
  <si>
    <t>BBAV8200AB</t>
  </si>
  <si>
    <t>BBAV8200FE</t>
  </si>
  <si>
    <t>BBAV8200JU</t>
  </si>
  <si>
    <t>BBAV8600AB</t>
  </si>
  <si>
    <t>BBAV8600FE</t>
  </si>
  <si>
    <t>BBAV8600JU</t>
  </si>
  <si>
    <t>BBAV9000AB</t>
  </si>
  <si>
    <t>BBAV9000FE</t>
  </si>
  <si>
    <t>BBAV9000JU</t>
  </si>
  <si>
    <t>BBAV93808F</t>
  </si>
  <si>
    <t>BBAV9400AB</t>
  </si>
  <si>
    <t>BBAV9400FE</t>
  </si>
  <si>
    <t>BBAV9400JU</t>
  </si>
  <si>
    <t>BBAV9400MA</t>
  </si>
  <si>
    <t>BHIC13413F</t>
  </si>
  <si>
    <t>BHIC13907A</t>
  </si>
  <si>
    <t>BHIC13957F</t>
  </si>
  <si>
    <t>BHIC14451A</t>
  </si>
  <si>
    <t>BHIC14486F</t>
  </si>
  <si>
    <t>BHIC1498AB</t>
  </si>
  <si>
    <t>BHIC15002F</t>
  </si>
  <si>
    <t>BHIC15496A</t>
  </si>
  <si>
    <t>BHIC15506F</t>
  </si>
  <si>
    <t>BHIC160.AB</t>
  </si>
  <si>
    <t>BHIC160.FE</t>
  </si>
  <si>
    <t>BHIC180.AB</t>
  </si>
  <si>
    <t>BHIC180.FE</t>
  </si>
  <si>
    <t>BHIC220.FE</t>
  </si>
  <si>
    <t>BHIC240.FE</t>
  </si>
  <si>
    <t>BHIC25907F</t>
  </si>
  <si>
    <t>BHIC260.FE</t>
  </si>
  <si>
    <t>BHIC26451F</t>
  </si>
  <si>
    <t>BHIC2698FE</t>
  </si>
  <si>
    <t>BHIC27496F</t>
  </si>
  <si>
    <t>BHIC280.AB</t>
  </si>
  <si>
    <t>BHIC280.FE</t>
  </si>
  <si>
    <t>BHIC28927J</t>
  </si>
  <si>
    <t>BHIC29471J</t>
  </si>
  <si>
    <t>BHIC300.AB</t>
  </si>
  <si>
    <t>BHIC300.FE</t>
  </si>
  <si>
    <t>BHIC300.JU</t>
  </si>
  <si>
    <t>BHIC300.MA</t>
  </si>
  <si>
    <t>BHIC31456A</t>
  </si>
  <si>
    <t>BHIC320.AB</t>
  </si>
  <si>
    <t>BHIC320.FE</t>
  </si>
  <si>
    <t>BHIC320.MA</t>
  </si>
  <si>
    <t>BHIC33456A</t>
  </si>
  <si>
    <t>BHIC340.FE</t>
  </si>
  <si>
    <t>BHIC340.MA</t>
  </si>
  <si>
    <t>BHIC35456A</t>
  </si>
  <si>
    <t>BHIC360.AB</t>
  </si>
  <si>
    <t>BHIC360.FE</t>
  </si>
  <si>
    <t>BHIC360.MA</t>
  </si>
  <si>
    <t>BHIC37496F</t>
  </si>
  <si>
    <t>BHIC380.AB</t>
  </si>
  <si>
    <t>BHIC380.FE</t>
  </si>
  <si>
    <t>BHIC380.MA</t>
  </si>
  <si>
    <t>BHIC38411A</t>
  </si>
  <si>
    <t>BHIC38411F</t>
  </si>
  <si>
    <t>BHIC38955A</t>
  </si>
  <si>
    <t>BHIC38955F</t>
  </si>
  <si>
    <t>BHIC39484A</t>
  </si>
  <si>
    <t>BHIC39484F</t>
  </si>
  <si>
    <t>BHIC400.AB</t>
  </si>
  <si>
    <t>BHIC400.FE</t>
  </si>
  <si>
    <t>BHIC400.MA</t>
  </si>
  <si>
    <t>BHIC420.AB</t>
  </si>
  <si>
    <t>BHIC420.MA</t>
  </si>
  <si>
    <t>BHIC440.AB</t>
  </si>
  <si>
    <t>BHIC440.MA</t>
  </si>
  <si>
    <t>BHIC460.AB</t>
  </si>
  <si>
    <t>BHIC460.FE</t>
  </si>
  <si>
    <t>BHIC460.MA</t>
  </si>
  <si>
    <t>BHIC46411A</t>
  </si>
  <si>
    <t>BHIC46955A</t>
  </si>
  <si>
    <t>BHIC47456J</t>
  </si>
  <si>
    <t>BHIC47484A</t>
  </si>
  <si>
    <t>BHIC480.AB</t>
  </si>
  <si>
    <t>BHIC480.FE</t>
  </si>
  <si>
    <t>BHIC480.JU</t>
  </si>
  <si>
    <t>BHIC480.MA</t>
  </si>
  <si>
    <t>BHIC500.JU</t>
  </si>
  <si>
    <t>BHIC500.MA</t>
  </si>
  <si>
    <t>BHIC520.FE</t>
  </si>
  <si>
    <t>BHIC520.JU</t>
  </si>
  <si>
    <t>BHIC520.MA</t>
  </si>
  <si>
    <t>BHIC52927J</t>
  </si>
  <si>
    <t>BHIC53471J</t>
  </si>
  <si>
    <t>BHIC540.JU</t>
  </si>
  <si>
    <t>BHIV13413F</t>
  </si>
  <si>
    <t>BHIV13907A</t>
  </si>
  <si>
    <t>BHIV13957F</t>
  </si>
  <si>
    <t>BHIV14451A</t>
  </si>
  <si>
    <t>BHIV14486F</t>
  </si>
  <si>
    <t>BHIV1498AB</t>
  </si>
  <si>
    <t>BHIV15002F</t>
  </si>
  <si>
    <t>BHIV15496A</t>
  </si>
  <si>
    <t>BHIV15506F</t>
  </si>
  <si>
    <t>BHIV160.AB</t>
  </si>
  <si>
    <t>BHIV160.FE</t>
  </si>
  <si>
    <t>BHIV180.AB</t>
  </si>
  <si>
    <t>BHIV180.FE</t>
  </si>
  <si>
    <t>BHIV200.AB</t>
  </si>
  <si>
    <t>BHIV200.FE</t>
  </si>
  <si>
    <t>BHIV220.AB</t>
  </si>
  <si>
    <t>BHIV220.FE</t>
  </si>
  <si>
    <t>BHIV240.AB</t>
  </si>
  <si>
    <t>BHIV240.FE</t>
  </si>
  <si>
    <t>BHIV25907F</t>
  </si>
  <si>
    <t>BHIV260.AB</t>
  </si>
  <si>
    <t>BHIV260.FE</t>
  </si>
  <si>
    <t>BHIV26451F</t>
  </si>
  <si>
    <t>BHIV2698FE</t>
  </si>
  <si>
    <t>BHIV27496F</t>
  </si>
  <si>
    <t>BHIV280.AB</t>
  </si>
  <si>
    <t>BHIV280.FE</t>
  </si>
  <si>
    <t>BHIV28927J</t>
  </si>
  <si>
    <t>BHIV29471J</t>
  </si>
  <si>
    <t>BHIV300.AB</t>
  </si>
  <si>
    <t>BHIV300.FE</t>
  </si>
  <si>
    <t>BHIV300.JU</t>
  </si>
  <si>
    <t>BHIV300.MA</t>
  </si>
  <si>
    <t>BHIV31456A</t>
  </si>
  <si>
    <t>BHIV320.AB</t>
  </si>
  <si>
    <t>BHIV320.FE</t>
  </si>
  <si>
    <t>BHIV320.JU</t>
  </si>
  <si>
    <t>BHIV320.MA</t>
  </si>
  <si>
    <t>BHIV33456A</t>
  </si>
  <si>
    <t>BHIV340.AB</t>
  </si>
  <si>
    <t>BHIV340.FE</t>
  </si>
  <si>
    <t>BHIV340.JU</t>
  </si>
  <si>
    <t>BHIV340.MA</t>
  </si>
  <si>
    <t>BHIV35456A</t>
  </si>
  <si>
    <t>BHIV360.AB</t>
  </si>
  <si>
    <t>BHIV360.FE</t>
  </si>
  <si>
    <t>BHIV360.JU</t>
  </si>
  <si>
    <t>BHIV360.MA</t>
  </si>
  <si>
    <t>BHIV37496F</t>
  </si>
  <si>
    <t>BHIV380.AB</t>
  </si>
  <si>
    <t>BHIV380.FE</t>
  </si>
  <si>
    <t>BHIV380.JU</t>
  </si>
  <si>
    <t>BHIV380.MA</t>
  </si>
  <si>
    <t>BHIV38411A</t>
  </si>
  <si>
    <t>BHIV38411F</t>
  </si>
  <si>
    <t>BHIV38955A</t>
  </si>
  <si>
    <t>BHIV38955F</t>
  </si>
  <si>
    <t>BHIV39484A</t>
  </si>
  <si>
    <t>BHIV39484F</t>
  </si>
  <si>
    <t>BHIV400.AB</t>
  </si>
  <si>
    <t>BHIV400.FE</t>
  </si>
  <si>
    <t>BHIV400.JU</t>
  </si>
  <si>
    <t>BHIV400.MA</t>
  </si>
  <si>
    <t>BHIV420.AB</t>
  </si>
  <si>
    <t>BHIV420.FE</t>
  </si>
  <si>
    <t>BHIV420.JU</t>
  </si>
  <si>
    <t>BHIV420.MA</t>
  </si>
  <si>
    <t>BHIV440.AB</t>
  </si>
  <si>
    <t>BHIV440.FE</t>
  </si>
  <si>
    <t>BHIV440.JU</t>
  </si>
  <si>
    <t>BHIV440.MA</t>
  </si>
  <si>
    <t>BHIV460.AB</t>
  </si>
  <si>
    <t>BHIV460.FE</t>
  </si>
  <si>
    <t>BHIV460.JU</t>
  </si>
  <si>
    <t>BHIV460.MA</t>
  </si>
  <si>
    <t>BHIV46411A</t>
  </si>
  <si>
    <t>BHIV46955A</t>
  </si>
  <si>
    <t>BHIV47456J</t>
  </si>
  <si>
    <t>BHIV47484A</t>
  </si>
  <si>
    <t>BHIV480.AB</t>
  </si>
  <si>
    <t>BHIV480.FE</t>
  </si>
  <si>
    <t>BHIV480.JU</t>
  </si>
  <si>
    <t>BHIV480.MA</t>
  </si>
  <si>
    <t>BHIV500.FE</t>
  </si>
  <si>
    <t>BHIV500.JU</t>
  </si>
  <si>
    <t>BHIV500.MA</t>
  </si>
  <si>
    <t>BHIV520.FE</t>
  </si>
  <si>
    <t>BHIV520.JU</t>
  </si>
  <si>
    <t>BHIV520.MA</t>
  </si>
  <si>
    <t>BHIV52927J</t>
  </si>
  <si>
    <t>BHIV53471J</t>
  </si>
  <si>
    <t>BHIV540.FE</t>
  </si>
  <si>
    <t>BHIV540.JU</t>
  </si>
  <si>
    <t>BHPC160.FE</t>
  </si>
  <si>
    <t>BHPC180.FE</t>
  </si>
  <si>
    <t>BHPC200.FE</t>
  </si>
  <si>
    <t>BHPC220.FE</t>
  </si>
  <si>
    <t>BHPC240.FE</t>
  </si>
  <si>
    <t>BHPC260.FE</t>
  </si>
  <si>
    <t>BHPC280.FE</t>
  </si>
  <si>
    <t>BHPC300.FE</t>
  </si>
  <si>
    <t>BHPV160.FE</t>
  </si>
  <si>
    <t>BHPV180.FE</t>
  </si>
  <si>
    <t>BHPV200.FE</t>
  </si>
  <si>
    <t>BHPV220.FE</t>
  </si>
  <si>
    <t>BHPV240.FE</t>
  </si>
  <si>
    <t>BHPV260.FE</t>
  </si>
  <si>
    <t>BHPV280.FE</t>
  </si>
  <si>
    <t>BHPV300.FE</t>
  </si>
  <si>
    <t>BMAC10000F</t>
  </si>
  <si>
    <t>BMAC11600A</t>
  </si>
  <si>
    <t>BMAC12000A</t>
  </si>
  <si>
    <t>BMAC12400A</t>
  </si>
  <si>
    <t>BMAC12400M</t>
  </si>
  <si>
    <t>BMAC12800A</t>
  </si>
  <si>
    <t>BMAC12800F</t>
  </si>
  <si>
    <t>BMAC12800M</t>
  </si>
  <si>
    <t>BMAC13200A</t>
  </si>
  <si>
    <t>BMAC13200F</t>
  </si>
  <si>
    <t>BMAC13200M</t>
  </si>
  <si>
    <t>BMAC13600A</t>
  </si>
  <si>
    <t>BMAC13600F</t>
  </si>
  <si>
    <t>BMAC180.AG</t>
  </si>
  <si>
    <t>BMAC180.JU</t>
  </si>
  <si>
    <t>BMAC190.AB</t>
  </si>
  <si>
    <t>BMAC190.AG</t>
  </si>
  <si>
    <t>BMAC190.JU</t>
  </si>
  <si>
    <t>BMAC200.AB</t>
  </si>
  <si>
    <t>BMAC200.FE</t>
  </si>
  <si>
    <t>BMAC200.JU</t>
  </si>
  <si>
    <t>BMAC210.JU</t>
  </si>
  <si>
    <t>BMAC220.JU</t>
  </si>
  <si>
    <t>BMAC220.MY</t>
  </si>
  <si>
    <t>BMAC230.MY</t>
  </si>
  <si>
    <t>BMAC250.AG</t>
  </si>
  <si>
    <t>BMAC250.JU</t>
  </si>
  <si>
    <t>BMAC250.OC</t>
  </si>
  <si>
    <t>BMAC5200FE</t>
  </si>
  <si>
    <t>BMAC5600FE</t>
  </si>
  <si>
    <t>BMAC57625F</t>
  </si>
  <si>
    <t>BMAC58242F</t>
  </si>
  <si>
    <t>BMAC58842F</t>
  </si>
  <si>
    <t>BMAC59428F</t>
  </si>
  <si>
    <t>BMAC6000FE</t>
  </si>
  <si>
    <t>BMAC61625F</t>
  </si>
  <si>
    <t>BMAC62242F</t>
  </si>
  <si>
    <t>BMAC62842F</t>
  </si>
  <si>
    <t>BMAC63428F</t>
  </si>
  <si>
    <t>BMAC6400AB</t>
  </si>
  <si>
    <t>BMAC8000FE</t>
  </si>
  <si>
    <t>BMAC8400FE</t>
  </si>
  <si>
    <t>BMAC8800FE</t>
  </si>
  <si>
    <t>BMAC9200FE</t>
  </si>
  <si>
    <t>BMAC9600FE</t>
  </si>
  <si>
    <t>BMAV10000A</t>
  </si>
  <si>
    <t>BMAV10000J</t>
  </si>
  <si>
    <t>BMAV10400A</t>
  </si>
  <si>
    <t>BMAV10400J</t>
  </si>
  <si>
    <t>BMAV10800A</t>
  </si>
  <si>
    <t>BMAV10800F</t>
  </si>
  <si>
    <t>BMAV10800J</t>
  </si>
  <si>
    <t>BMAV11200A</t>
  </si>
  <si>
    <t>BMAV11200J</t>
  </si>
  <si>
    <t>BMAV11600A</t>
  </si>
  <si>
    <t>BMAV11600J</t>
  </si>
  <si>
    <t>BMAV12000A</t>
  </si>
  <si>
    <t>BMAV12000J</t>
  </si>
  <si>
    <t>BMAV12400A</t>
  </si>
  <si>
    <t>BMAV12400J</t>
  </si>
  <si>
    <t>BMAV12800A</t>
  </si>
  <si>
    <t>BMAV12800F</t>
  </si>
  <si>
    <t>BMAV12800J</t>
  </si>
  <si>
    <t>BMAV12800M</t>
  </si>
  <si>
    <t>BMAV13200A</t>
  </si>
  <si>
    <t>BMAV13200F</t>
  </si>
  <si>
    <t>BMAV13200J</t>
  </si>
  <si>
    <t>BMAV13200M</t>
  </si>
  <si>
    <t>BMAV13600A</t>
  </si>
  <si>
    <t>BMAV13600F</t>
  </si>
  <si>
    <t>BMAV13600J</t>
  </si>
  <si>
    <t>BMAV180.AB</t>
  </si>
  <si>
    <t>BMAV180.AG</t>
  </si>
  <si>
    <t>BMAV180.JU</t>
  </si>
  <si>
    <t>BMAV190.AG</t>
  </si>
  <si>
    <t>BMAV200.AB</t>
  </si>
  <si>
    <t>BMAV200.JU</t>
  </si>
  <si>
    <t>BMAV250.OC</t>
  </si>
  <si>
    <t>BMAV5200FE</t>
  </si>
  <si>
    <t>BMAV5600FE</t>
  </si>
  <si>
    <t>BMAV57625F</t>
  </si>
  <si>
    <t>BMAV58242F</t>
  </si>
  <si>
    <t>BMAV58842F</t>
  </si>
  <si>
    <t>BMAV59428F</t>
  </si>
  <si>
    <t>BMAV6000FE</t>
  </si>
  <si>
    <t>BMAV61625F</t>
  </si>
  <si>
    <t>BMAV62242F</t>
  </si>
  <si>
    <t>BMAV62842F</t>
  </si>
  <si>
    <t>BMAV63428F</t>
  </si>
  <si>
    <t>BMAV6400AB</t>
  </si>
  <si>
    <t>BMAV6400FE</t>
  </si>
  <si>
    <t>BMAV6800FE</t>
  </si>
  <si>
    <t>BMAV7200FE</t>
  </si>
  <si>
    <t>BMAV7600AB</t>
  </si>
  <si>
    <t>BMAV7600FE</t>
  </si>
  <si>
    <t>BMAV8000AB</t>
  </si>
  <si>
    <t>BMAV8000FE</t>
  </si>
  <si>
    <t>BMAV8400FE</t>
  </si>
  <si>
    <t>BMAV8800FE</t>
  </si>
  <si>
    <t>BMAV9200FE</t>
  </si>
  <si>
    <t>BMAV9600FE</t>
  </si>
  <si>
    <t>BOLC2.60JU</t>
  </si>
  <si>
    <t>BOLC3.00AG</t>
  </si>
  <si>
    <t>BOLC3.00JU</t>
  </si>
  <si>
    <t>BOLC3.00MY</t>
  </si>
  <si>
    <t>BOLC3.20AB</t>
  </si>
  <si>
    <t>BOLC3.20AG</t>
  </si>
  <si>
    <t>BOLC3.20JU</t>
  </si>
  <si>
    <t>BOLC3.20OC</t>
  </si>
  <si>
    <t>BOLC3.40AB</t>
  </si>
  <si>
    <t>BOLC3.40AG</t>
  </si>
  <si>
    <t>BOLC3.40JU</t>
  </si>
  <si>
    <t>BOLC3.60AB</t>
  </si>
  <si>
    <t>BOLC3.60JU</t>
  </si>
  <si>
    <t>BOLC3.80AB</t>
  </si>
  <si>
    <t>BOLC3.80JU</t>
  </si>
  <si>
    <t>BOLC5.00AB</t>
  </si>
  <si>
    <t>BVAC250.AB</t>
  </si>
  <si>
    <t>BVAC250.FE</t>
  </si>
  <si>
    <t>BVAV250.AB</t>
  </si>
  <si>
    <t>BVAV250.FE</t>
  </si>
  <si>
    <t>BVAV260.AB</t>
  </si>
  <si>
    <t>BVAV260.FE</t>
  </si>
  <si>
    <t>BVAV270.AB</t>
  </si>
  <si>
    <t>BVAV270.FE</t>
  </si>
  <si>
    <t>BVAV280.AB</t>
  </si>
  <si>
    <t>BVAV280.FE</t>
  </si>
  <si>
    <t>BVAV290.AB</t>
  </si>
  <si>
    <t>BVAV290.FE</t>
  </si>
  <si>
    <t>BVAV300.AB</t>
  </si>
  <si>
    <t>BVAV300.FE</t>
  </si>
  <si>
    <t>BYMC180.AB</t>
  </si>
  <si>
    <t>BYMC180.FE</t>
  </si>
  <si>
    <t>BYMC190.AB</t>
  </si>
  <si>
    <t>BYMC190.FE</t>
  </si>
  <si>
    <t>BYMC200.FE</t>
  </si>
  <si>
    <t>BYMC210.FE</t>
  </si>
  <si>
    <t>BYMC220.FE</t>
  </si>
  <si>
    <t>BYMC230.FE</t>
  </si>
  <si>
    <t>BYMC240.FE</t>
  </si>
  <si>
    <t>BYMC250.FE</t>
  </si>
  <si>
    <t>BYMC260.AB</t>
  </si>
  <si>
    <t>BYMC260.FE</t>
  </si>
  <si>
    <t>BYMC270.AB</t>
  </si>
  <si>
    <t>BYMC270.FE</t>
  </si>
  <si>
    <t>BYMC280.AB</t>
  </si>
  <si>
    <t>BYMC280.FE</t>
  </si>
  <si>
    <t>BYMC290.AB</t>
  </si>
  <si>
    <t>BYMC290.FE</t>
  </si>
  <si>
    <t>BYMC300.AB</t>
  </si>
  <si>
    <t>BYMC300.FE</t>
  </si>
  <si>
    <t>BYMC300.JU</t>
  </si>
  <si>
    <t>BYMC310.AB</t>
  </si>
  <si>
    <t>BYMC310.FE</t>
  </si>
  <si>
    <t>BYMC320.AB</t>
  </si>
  <si>
    <t>BYMC320.FE</t>
  </si>
  <si>
    <t>BYMC320.JU</t>
  </si>
  <si>
    <t>BYMC330.AB</t>
  </si>
  <si>
    <t>BYMC330.FE</t>
  </si>
  <si>
    <t>BYMC340.AB</t>
  </si>
  <si>
    <t>BYMC340.FE</t>
  </si>
  <si>
    <t>BYMC340.JU</t>
  </si>
  <si>
    <t>BYMC340.MA</t>
  </si>
  <si>
    <t>BYMC350.AB</t>
  </si>
  <si>
    <t>BYMC350.FE</t>
  </si>
  <si>
    <t>BYMC350.JU</t>
  </si>
  <si>
    <t>BYMC350.MA</t>
  </si>
  <si>
    <t>BYMC360.AB</t>
  </si>
  <si>
    <t>BYMC360.FE</t>
  </si>
  <si>
    <t>BYMC360.JU</t>
  </si>
  <si>
    <t>BYMC360.MA</t>
  </si>
  <si>
    <t>BYMC370.AB</t>
  </si>
  <si>
    <t>BYMC370.JU</t>
  </si>
  <si>
    <t>BYMC370.MA</t>
  </si>
  <si>
    <t>BYMC380.AB</t>
  </si>
  <si>
    <t>BYMC380.FE</t>
  </si>
  <si>
    <t>BYMC380.JU</t>
  </si>
  <si>
    <t>BYMC380.MA</t>
  </si>
  <si>
    <t>BYMC390.AB</t>
  </si>
  <si>
    <t>BYMC390.JU</t>
  </si>
  <si>
    <t>BYMC390.MA</t>
  </si>
  <si>
    <t>BYMC400.AB</t>
  </si>
  <si>
    <t>BYMC400.JU</t>
  </si>
  <si>
    <t>BYMC54028J</t>
  </si>
  <si>
    <t>BYMC550.JU</t>
  </si>
  <si>
    <t>BYMC56017J</t>
  </si>
  <si>
    <t>BYMC570.JU</t>
  </si>
  <si>
    <t>BYMC610.AG</t>
  </si>
  <si>
    <t>BYMC610.JU</t>
  </si>
  <si>
    <t>BYMC670.AG</t>
  </si>
  <si>
    <t>BYMC670.OC</t>
  </si>
  <si>
    <t>BYMC699.4J</t>
  </si>
  <si>
    <t>BYMC730.JU</t>
  </si>
  <si>
    <t>BYMC790.AG</t>
  </si>
  <si>
    <t>BYMV180.AB</t>
  </si>
  <si>
    <t>BYMV180.FE</t>
  </si>
  <si>
    <t>BYMV190.AB</t>
  </si>
  <si>
    <t>BYMV190.FE</t>
  </si>
  <si>
    <t>BYMV200.FE</t>
  </si>
  <si>
    <t>BYMV210.FE</t>
  </si>
  <si>
    <t>BYMV220.FE</t>
  </si>
  <si>
    <t>BYMV230.FE</t>
  </si>
  <si>
    <t>BYMV240.FE</t>
  </si>
  <si>
    <t>BYMV250.FE</t>
  </si>
  <si>
    <t>BYMV260.FE</t>
  </si>
  <si>
    <t>BYMV270.AB</t>
  </si>
  <si>
    <t>BYMV270.FE</t>
  </si>
  <si>
    <t>BYMV270.JU</t>
  </si>
  <si>
    <t>BYMV280.AB</t>
  </si>
  <si>
    <t>BYMV280.FE</t>
  </si>
  <si>
    <t>BYMV280.JU</t>
  </si>
  <si>
    <t>BYMV290.AB</t>
  </si>
  <si>
    <t>BYMV290.FE</t>
  </si>
  <si>
    <t>BYMV290.JU</t>
  </si>
  <si>
    <t>BYMV290.MA</t>
  </si>
  <si>
    <t>BYMV300.AB</t>
  </si>
  <si>
    <t>BYMV300.FE</t>
  </si>
  <si>
    <t>BYMV300.JU</t>
  </si>
  <si>
    <t>BYMV310.AB</t>
  </si>
  <si>
    <t>BYMV310.FE</t>
  </si>
  <si>
    <t>BYMV310.JU</t>
  </si>
  <si>
    <t>BYMV320.AB</t>
  </si>
  <si>
    <t>BYMV320.FE</t>
  </si>
  <si>
    <t>BYMV320.JU</t>
  </si>
  <si>
    <t>BYMV330.AB</t>
  </si>
  <si>
    <t>BYMV330.FE</t>
  </si>
  <si>
    <t>BYMV330.JU</t>
  </si>
  <si>
    <t>BYMV330.MA</t>
  </si>
  <si>
    <t>BYMV340.AB</t>
  </si>
  <si>
    <t>BYMV340.FE</t>
  </si>
  <si>
    <t>BYMV340.JU</t>
  </si>
  <si>
    <t>BYMV340.MA</t>
  </si>
  <si>
    <t>BYMV350.AB</t>
  </si>
  <si>
    <t>BYMV350.FE</t>
  </si>
  <si>
    <t>BYMV350.JU</t>
  </si>
  <si>
    <t>BYMV350.MA</t>
  </si>
  <si>
    <t>BYMV360.AB</t>
  </si>
  <si>
    <t>BYMV360.FE</t>
  </si>
  <si>
    <t>BYMV360.JU</t>
  </si>
  <si>
    <t>BYMV360.MA</t>
  </si>
  <si>
    <t>BYMV370.MA</t>
  </si>
  <si>
    <t>BYMV380.MA</t>
  </si>
  <si>
    <t>BYMV390.AB</t>
  </si>
  <si>
    <t>BYMV390.MA</t>
  </si>
  <si>
    <t>BYMV550.JU</t>
  </si>
  <si>
    <t>BYMV570.AG</t>
  </si>
  <si>
    <t>BYMV570.JU</t>
  </si>
  <si>
    <t>BYMV670.AG</t>
  </si>
  <si>
    <t>CARC1.80JU</t>
  </si>
  <si>
    <t>CECC13.0JU</t>
  </si>
  <si>
    <t>CECC16.0AB</t>
  </si>
  <si>
    <t>CECC260.MA</t>
  </si>
  <si>
    <t>CECC280.JU</t>
  </si>
  <si>
    <t>CECC280.MA</t>
  </si>
  <si>
    <t>CECC300.JU</t>
  </si>
  <si>
    <t>CECC300.MA</t>
  </si>
  <si>
    <t>CECC320.JU</t>
  </si>
  <si>
    <t>CECC320.MA</t>
  </si>
  <si>
    <t>CECC340.FE</t>
  </si>
  <si>
    <t>CECC360.FE</t>
  </si>
  <si>
    <t>CECC380.FE</t>
  </si>
  <si>
    <t>CECC380.MA</t>
  </si>
  <si>
    <t>CECC400.AB</t>
  </si>
  <si>
    <t>CECC400.FE</t>
  </si>
  <si>
    <t>CECC400.MA</t>
  </si>
  <si>
    <t>CECC420.AB</t>
  </si>
  <si>
    <t>CECC420.FE</t>
  </si>
  <si>
    <t>CEPC1300FE</t>
  </si>
  <si>
    <t>CEPC1400FE</t>
  </si>
  <si>
    <t>CEPC1500FE</t>
  </si>
  <si>
    <t>CEPC1600FE</t>
  </si>
  <si>
    <t>CEPC1700FE</t>
  </si>
  <si>
    <t>CEPC1800AB</t>
  </si>
  <si>
    <t>CEPC1800FE</t>
  </si>
  <si>
    <t>CEPC1900FE</t>
  </si>
  <si>
    <t>CEPC2000AB</t>
  </si>
  <si>
    <t>CEPC2000FE</t>
  </si>
  <si>
    <t>CEPC2100AB</t>
  </si>
  <si>
    <t>CEPC2100FE</t>
  </si>
  <si>
    <t>CEPC2100JU</t>
  </si>
  <si>
    <t>CEPC2100MA</t>
  </si>
  <si>
    <t>CEPC2200AB</t>
  </si>
  <si>
    <t>CEPC2200FE</t>
  </si>
  <si>
    <t>CEPC2200JU</t>
  </si>
  <si>
    <t>CEPC2200MA</t>
  </si>
  <si>
    <t>CEPC2300AB</t>
  </si>
  <si>
    <t>CEPC2300FE</t>
  </si>
  <si>
    <t>CEPC2300JU</t>
  </si>
  <si>
    <t>CEPC2300MA</t>
  </si>
  <si>
    <t>CEPC2400AB</t>
  </si>
  <si>
    <t>CEPC2400FE</t>
  </si>
  <si>
    <t>CEPC2400JU</t>
  </si>
  <si>
    <t>CEPC2400MA</t>
  </si>
  <si>
    <t>CEPC2500AB</t>
  </si>
  <si>
    <t>CEPC2500FE</t>
  </si>
  <si>
    <t>CEPC2500JU</t>
  </si>
  <si>
    <t>CEPC2500MA</t>
  </si>
  <si>
    <t>CEPC26.0JU</t>
  </si>
  <si>
    <t>CEPC2600AB</t>
  </si>
  <si>
    <t>CEPC2600FE</t>
  </si>
  <si>
    <t>CEPC2600JU</t>
  </si>
  <si>
    <t>CEPC2600MA</t>
  </si>
  <si>
    <t>CEPC2700AB</t>
  </si>
  <si>
    <t>CEPC2700FE</t>
  </si>
  <si>
    <t>CEPC2700JU</t>
  </si>
  <si>
    <t>CEPC2700MA</t>
  </si>
  <si>
    <t>CEPC2800AB</t>
  </si>
  <si>
    <t>CEPC2800FE</t>
  </si>
  <si>
    <t>CEPC2800JU</t>
  </si>
  <si>
    <t>CEPC2800MA</t>
  </si>
  <si>
    <t>CEPC30.0AG</t>
  </si>
  <si>
    <t>CEPC32.0JU</t>
  </si>
  <si>
    <t>CEPC34.0AB</t>
  </si>
  <si>
    <t>CEPC34.0AG</t>
  </si>
  <si>
    <t>CEPC34.0JU</t>
  </si>
  <si>
    <t>CEPC36.0AB</t>
  </si>
  <si>
    <t>CEPC36.0AG</t>
  </si>
  <si>
    <t>CEPC36.0JU</t>
  </si>
  <si>
    <t>CEPC36.0OC</t>
  </si>
  <si>
    <t>CEPC38.0AB</t>
  </si>
  <si>
    <t>CEPC38.0AG</t>
  </si>
  <si>
    <t>CEPC38.0FE</t>
  </si>
  <si>
    <t>CEPC38.0JU</t>
  </si>
  <si>
    <t>CEPC40.0AB</t>
  </si>
  <si>
    <t>CEPC40.0AG</t>
  </si>
  <si>
    <t>CEPC40.0FE</t>
  </si>
  <si>
    <t>CEPC42.0AG</t>
  </si>
  <si>
    <t>CEPC42.0JU</t>
  </si>
  <si>
    <t>CEPC42.0OC</t>
  </si>
  <si>
    <t>CEPC44.0OC</t>
  </si>
  <si>
    <t>CEPC46.0AG</t>
  </si>
  <si>
    <t>CEPC48.0OC</t>
  </si>
  <si>
    <t>CEPC50.0OC</t>
  </si>
  <si>
    <t>CEPV1000FE</t>
  </si>
  <si>
    <t>CEPV1100FE</t>
  </si>
  <si>
    <t>CEPV1200FE</t>
  </si>
  <si>
    <t>CEPV1300FE</t>
  </si>
  <si>
    <t>CEPV1400FE</t>
  </si>
  <si>
    <t>CEPV1500FE</t>
  </si>
  <si>
    <t>CEPV1600FE</t>
  </si>
  <si>
    <t>CEPV1700FE</t>
  </si>
  <si>
    <t>CEPV1800AB</t>
  </si>
  <si>
    <t>CEPV1800FE</t>
  </si>
  <si>
    <t>CEPV1800JU</t>
  </si>
  <si>
    <t>CEPV1900AB</t>
  </si>
  <si>
    <t>CEPV1900FE</t>
  </si>
  <si>
    <t>CEPV1900JU</t>
  </si>
  <si>
    <t>CEPV2000AB</t>
  </si>
  <si>
    <t>CEPV2000FE</t>
  </si>
  <si>
    <t>CEPV2000JU</t>
  </si>
  <si>
    <t>CEPV2100AB</t>
  </si>
  <si>
    <t>CEPV2100FE</t>
  </si>
  <si>
    <t>CEPV2100JU</t>
  </si>
  <si>
    <t>CEPV2100MA</t>
  </si>
  <si>
    <t>CEPV2200AB</t>
  </si>
  <si>
    <t>CEPV2200FE</t>
  </si>
  <si>
    <t>CEPV2200JU</t>
  </si>
  <si>
    <t>CEPV2200MA</t>
  </si>
  <si>
    <t>CEPV2300AB</t>
  </si>
  <si>
    <t>CEPV2300FE</t>
  </si>
  <si>
    <t>CEPV2300JU</t>
  </si>
  <si>
    <t>CEPV2300MA</t>
  </si>
  <si>
    <t>CEPV2400AB</t>
  </si>
  <si>
    <t>CEPV2400FE</t>
  </si>
  <si>
    <t>CEPV2400JU</t>
  </si>
  <si>
    <t>CEPV2400MA</t>
  </si>
  <si>
    <t>CEPV2500AB</t>
  </si>
  <si>
    <t>CEPV2500FE</t>
  </si>
  <si>
    <t>CEPV2500JU</t>
  </si>
  <si>
    <t>CEPV2500MA</t>
  </si>
  <si>
    <t>CEPV2600AB</t>
  </si>
  <si>
    <t>CEPV2600FE</t>
  </si>
  <si>
    <t>CEPV2600JU</t>
  </si>
  <si>
    <t>CEPV2600MA</t>
  </si>
  <si>
    <t>CEPV2700AB</t>
  </si>
  <si>
    <t>CEPV2700FE</t>
  </si>
  <si>
    <t>CEPV2700JU</t>
  </si>
  <si>
    <t>CEPV2700MA</t>
  </si>
  <si>
    <t>CEPV2800AB</t>
  </si>
  <si>
    <t>CEPV2800FE</t>
  </si>
  <si>
    <t>CEPV2800JU</t>
  </si>
  <si>
    <t>CEPV2800MA</t>
  </si>
  <si>
    <t>CEPV34.0AB</t>
  </si>
  <si>
    <t>COMC1.19AG</t>
  </si>
  <si>
    <t>COMC1.19JU</t>
  </si>
  <si>
    <t>COMC1.19OC</t>
  </si>
  <si>
    <t>COMC1.30FE</t>
  </si>
  <si>
    <t>COMC1.30JU</t>
  </si>
  <si>
    <t>COMC1.40FE</t>
  </si>
  <si>
    <t>COMC1.40JU</t>
  </si>
  <si>
    <t>COMC1.50FE</t>
  </si>
  <si>
    <t>COMC1.60FE</t>
  </si>
  <si>
    <t>COMC1.60JU</t>
  </si>
  <si>
    <t>COMC1.80FE</t>
  </si>
  <si>
    <t>COMC1.90AB</t>
  </si>
  <si>
    <t>COMC1.90JU</t>
  </si>
  <si>
    <t>COMC102.AB</t>
  </si>
  <si>
    <t>COMC102.FE</t>
  </si>
  <si>
    <t>COMC105.AB</t>
  </si>
  <si>
    <t>COMC105.FE</t>
  </si>
  <si>
    <t>COMC108.AB</t>
  </si>
  <si>
    <t>COMC108.FE</t>
  </si>
  <si>
    <t>COMC108.JU</t>
  </si>
  <si>
    <t>COMC111.AB</t>
  </si>
  <si>
    <t>COMC111.FE</t>
  </si>
  <si>
    <t>COMC2.00AB</t>
  </si>
  <si>
    <t>COMC2.00JU</t>
  </si>
  <si>
    <t>COMC2.09AG</t>
  </si>
  <si>
    <t>COMC2.10AB</t>
  </si>
  <si>
    <t>COMC2.10FE</t>
  </si>
  <si>
    <t>COMC2.19JU</t>
  </si>
  <si>
    <t>COMC2.20AB</t>
  </si>
  <si>
    <t>COMC2.20AG</t>
  </si>
  <si>
    <t>COMC2.29JU</t>
  </si>
  <si>
    <t>COMC2.30AB</t>
  </si>
  <si>
    <t>COMC2.30FE</t>
  </si>
  <si>
    <t>COMC2.30JU</t>
  </si>
  <si>
    <t>COMC2.39AG</t>
  </si>
  <si>
    <t>COMC2.39JU</t>
  </si>
  <si>
    <t>COMC2.39OC</t>
  </si>
  <si>
    <t>COMC2.40AB</t>
  </si>
  <si>
    <t>COMC2.40JU</t>
  </si>
  <si>
    <t>COMC2.49AG</t>
  </si>
  <si>
    <t>COMC2.49JU</t>
  </si>
  <si>
    <t>COMC2.50AB</t>
  </si>
  <si>
    <t>COMC2.50AG</t>
  </si>
  <si>
    <t>COMC2.50FE</t>
  </si>
  <si>
    <t>COMC2.50JU</t>
  </si>
  <si>
    <t>COMC2.59JU</t>
  </si>
  <si>
    <t>COMC2.60AB</t>
  </si>
  <si>
    <t>COMC2.60FE</t>
  </si>
  <si>
    <t>COMC2.69JU</t>
  </si>
  <si>
    <t>COMC2.70AB</t>
  </si>
  <si>
    <t>COMC2.70FE</t>
  </si>
  <si>
    <t>COMC2.70JU</t>
  </si>
  <si>
    <t>COMC2.79JU</t>
  </si>
  <si>
    <t>COMC2.80AB</t>
  </si>
  <si>
    <t>COMC2.80FE</t>
  </si>
  <si>
    <t>COMC2.80JU</t>
  </si>
  <si>
    <t>COMC2.89AG</t>
  </si>
  <si>
    <t>COMC2.89JU</t>
  </si>
  <si>
    <t>COMC2.89OC</t>
  </si>
  <si>
    <t>COMC2.90AB</t>
  </si>
  <si>
    <t>COMC2.90AG</t>
  </si>
  <si>
    <t>COMC2.90FE</t>
  </si>
  <si>
    <t>COMC2.90JU</t>
  </si>
  <si>
    <t>COMC2.90MY</t>
  </si>
  <si>
    <t>COMC2.99AG</t>
  </si>
  <si>
    <t>COMC2.99OC</t>
  </si>
  <si>
    <t>COMC25.0AB</t>
  </si>
  <si>
    <t>COMC25.0FE</t>
  </si>
  <si>
    <t>COMC26.0FE</t>
  </si>
  <si>
    <t>COMC27.0FE</t>
  </si>
  <si>
    <t>COMC28.0FE</t>
  </si>
  <si>
    <t>COMC29.0FE</t>
  </si>
  <si>
    <t>COMC3.00AB</t>
  </si>
  <si>
    <t>COMC3.00AG</t>
  </si>
  <si>
    <t>COMC3.00FE</t>
  </si>
  <si>
    <t>COMC3.00JU</t>
  </si>
  <si>
    <t>COMC3.00MY</t>
  </si>
  <si>
    <t>COMC3.00OC</t>
  </si>
  <si>
    <t>COMC3.09AG</t>
  </si>
  <si>
    <t>COMC3.09JU</t>
  </si>
  <si>
    <t>COMC3.09OC</t>
  </si>
  <si>
    <t>COMC3.19AG</t>
  </si>
  <si>
    <t>COMC3.19JU</t>
  </si>
  <si>
    <t>COMC3.19OC</t>
  </si>
  <si>
    <t>COMC3.20AG</t>
  </si>
  <si>
    <t>COMC3.20FE</t>
  </si>
  <si>
    <t>COMC3.20JU</t>
  </si>
  <si>
    <t>COMC3.29AG</t>
  </si>
  <si>
    <t>COMC3.29JU</t>
  </si>
  <si>
    <t>COMC3.29OC</t>
  </si>
  <si>
    <t>COMC3.39JU</t>
  </si>
  <si>
    <t>COMC3.40JU</t>
  </si>
  <si>
    <t>COMC3.49AG</t>
  </si>
  <si>
    <t>COMC3.49JU</t>
  </si>
  <si>
    <t>COMC3.49OC</t>
  </si>
  <si>
    <t>COMC3.60AB</t>
  </si>
  <si>
    <t>COMC3.60AG</t>
  </si>
  <si>
    <t>COMC3.60FE</t>
  </si>
  <si>
    <t>COMC3.69AG</t>
  </si>
  <si>
    <t>COMC3.69OC</t>
  </si>
  <si>
    <t>COMC3.70FE</t>
  </si>
  <si>
    <t>COMC3.79AG</t>
  </si>
  <si>
    <t>COMC3.79OC</t>
  </si>
  <si>
    <t>COMC3.89AG</t>
  </si>
  <si>
    <t>COMC3.89JU</t>
  </si>
  <si>
    <t>COMC3.89OC</t>
  </si>
  <si>
    <t>COMC3.90MY</t>
  </si>
  <si>
    <t>COMC3.99AG</t>
  </si>
  <si>
    <t>COMC3.99OC</t>
  </si>
  <si>
    <t>COMC30.0AB</t>
  </si>
  <si>
    <t>COMC30.0FE</t>
  </si>
  <si>
    <t>COMC31.0AB</t>
  </si>
  <si>
    <t>COMC31.0FE</t>
  </si>
  <si>
    <t>COMC32.0FE</t>
  </si>
  <si>
    <t>COMC33.0FE</t>
  </si>
  <si>
    <t>COMC34.0AB</t>
  </si>
  <si>
    <t>COMC34.0FE</t>
  </si>
  <si>
    <t>COMC35.0AB</t>
  </si>
  <si>
    <t>COMC35.0FE</t>
  </si>
  <si>
    <t>COMC36.0AB</t>
  </si>
  <si>
    <t>COMC36.0FE</t>
  </si>
  <si>
    <t>COMC37.0AB</t>
  </si>
  <si>
    <t>COMC38.0AB</t>
  </si>
  <si>
    <t>COMC39.0AB</t>
  </si>
  <si>
    <t>COMC4.00AB</t>
  </si>
  <si>
    <t>COMC4.00AG</t>
  </si>
  <si>
    <t>COMC4.00FE</t>
  </si>
  <si>
    <t>COMC4.00JU</t>
  </si>
  <si>
    <t>COMC4.09AG</t>
  </si>
  <si>
    <t>COMC4.09OC</t>
  </si>
  <si>
    <t>COMC4.19AG</t>
  </si>
  <si>
    <t>COMC4.19OC</t>
  </si>
  <si>
    <t>COMC4.29SE</t>
  </si>
  <si>
    <t>COMC4.39OC</t>
  </si>
  <si>
    <t>COMC4.49OC</t>
  </si>
  <si>
    <t>COMC4.69OC</t>
  </si>
  <si>
    <t>COMC4.89SE</t>
  </si>
  <si>
    <t>COMC41.0AB</t>
  </si>
  <si>
    <t>COMC41.0FE</t>
  </si>
  <si>
    <t>COMC42.0AB</t>
  </si>
  <si>
    <t>COMC43.0AB</t>
  </si>
  <si>
    <t>COMC43.0FE</t>
  </si>
  <si>
    <t>COMC45.0AB</t>
  </si>
  <si>
    <t>COMC45.0FE</t>
  </si>
  <si>
    <t>COMC47.0AB</t>
  </si>
  <si>
    <t>COMC47.0FE</t>
  </si>
  <si>
    <t>COMC47.0JU</t>
  </si>
  <si>
    <t>COMC47.0MA</t>
  </si>
  <si>
    <t>COMC49.0AB</t>
  </si>
  <si>
    <t>COMC49.0FE</t>
  </si>
  <si>
    <t>COMC49.0JU</t>
  </si>
  <si>
    <t>COMC49.0MA</t>
  </si>
  <si>
    <t>COMC5.09OC</t>
  </si>
  <si>
    <t>COMC5.29OC</t>
  </si>
  <si>
    <t>COMC51.0AB</t>
  </si>
  <si>
    <t>COMC51.0FE</t>
  </si>
  <si>
    <t>COMC51.0JU</t>
  </si>
  <si>
    <t>COMC51.0MA</t>
  </si>
  <si>
    <t>COMC53.0AB</t>
  </si>
  <si>
    <t>COMC53.0FE</t>
  </si>
  <si>
    <t>COMC53.0JU</t>
  </si>
  <si>
    <t>COMC53.0MA</t>
  </si>
  <si>
    <t>COMC55.0AB</t>
  </si>
  <si>
    <t>COMC55.0FE</t>
  </si>
  <si>
    <t>COMC55.0JU</t>
  </si>
  <si>
    <t>COMC55.0MA</t>
  </si>
  <si>
    <t>COMC57.0AB</t>
  </si>
  <si>
    <t>COMC57.0FE</t>
  </si>
  <si>
    <t>COMC57.0JU</t>
  </si>
  <si>
    <t>COMC57.0MA</t>
  </si>
  <si>
    <t>COMC59.0AB</t>
  </si>
  <si>
    <t>COMC59.0FE</t>
  </si>
  <si>
    <t>COMC59.0JU</t>
  </si>
  <si>
    <t>COMC59.0MA</t>
  </si>
  <si>
    <t>COMC61.0AB</t>
  </si>
  <si>
    <t>COMC61.0FE</t>
  </si>
  <si>
    <t>COMC61.0JU</t>
  </si>
  <si>
    <t>COMC61.0MA</t>
  </si>
  <si>
    <t>COMC62.0FE</t>
  </si>
  <si>
    <t>COMC63.0AB</t>
  </si>
  <si>
    <t>COMC63.0FE</t>
  </si>
  <si>
    <t>COMC63.0JU</t>
  </si>
  <si>
    <t>COMC63.0MA</t>
  </si>
  <si>
    <t>COMC64.0FE</t>
  </si>
  <si>
    <t>COMC65.0AB</t>
  </si>
  <si>
    <t>COMC65.0FE</t>
  </si>
  <si>
    <t>COMC65.0JU</t>
  </si>
  <si>
    <t>COMC65.0MA</t>
  </si>
  <si>
    <t>COMC67.0AB</t>
  </si>
  <si>
    <t>COMC67.0FE</t>
  </si>
  <si>
    <t>COMC67.0JU</t>
  </si>
  <si>
    <t>COMC67.0MA</t>
  </si>
  <si>
    <t>COMC68.0FE</t>
  </si>
  <si>
    <t>COMC69.0AB</t>
  </si>
  <si>
    <t>COMC69.0FE</t>
  </si>
  <si>
    <t>COMC69.0JU</t>
  </si>
  <si>
    <t>COMC71.0AB</t>
  </si>
  <si>
    <t>COMC71.0FE</t>
  </si>
  <si>
    <t>COMC71.0JU</t>
  </si>
  <si>
    <t>COMC71.0MA</t>
  </si>
  <si>
    <t>COMC73.0AB</t>
  </si>
  <si>
    <t>COMC73.0FE</t>
  </si>
  <si>
    <t>COMC73.0JU</t>
  </si>
  <si>
    <t>COMC73.0MA</t>
  </si>
  <si>
    <t>COMC75.0AB</t>
  </si>
  <si>
    <t>COMC75.0FE</t>
  </si>
  <si>
    <t>COMC75.0JU</t>
  </si>
  <si>
    <t>COMC77.0FE</t>
  </si>
  <si>
    <t>COMC78.0AB</t>
  </si>
  <si>
    <t>COMC78.0FE</t>
  </si>
  <si>
    <t>COMC78.0JU</t>
  </si>
  <si>
    <t>COMC80.0FE</t>
  </si>
  <si>
    <t>COMC81.0AB</t>
  </si>
  <si>
    <t>COMC81.0FE</t>
  </si>
  <si>
    <t>COMC81.0JU</t>
  </si>
  <si>
    <t>COMC82.0FE</t>
  </si>
  <si>
    <t>COMC84.0AB</t>
  </si>
  <si>
    <t>COMC84.0FE</t>
  </si>
  <si>
    <t>COMC84.0JU</t>
  </si>
  <si>
    <t>COMC87.0AB</t>
  </si>
  <si>
    <t>COMC87.0FE</t>
  </si>
  <si>
    <t>COMC87.0JU</t>
  </si>
  <si>
    <t>COMC90.0AB</t>
  </si>
  <si>
    <t>COMC90.0FE</t>
  </si>
  <si>
    <t>COMC90.0JU</t>
  </si>
  <si>
    <t>COMC93.0AB</t>
  </si>
  <si>
    <t>COMC93.0FE</t>
  </si>
  <si>
    <t>COMC96.0AB</t>
  </si>
  <si>
    <t>COMC96.0FE</t>
  </si>
  <si>
    <t>COMC99.0AB</t>
  </si>
  <si>
    <t>COMC99.0FE</t>
  </si>
  <si>
    <t>COMV1.19AG</t>
  </si>
  <si>
    <t>COMV102.FE</t>
  </si>
  <si>
    <t>COMV105.FE</t>
  </si>
  <si>
    <t>COMV108.FE</t>
  </si>
  <si>
    <t>COMV111.AB</t>
  </si>
  <si>
    <t>COMV111.FE</t>
  </si>
  <si>
    <t>COMV2.09AG</t>
  </si>
  <si>
    <t>COMV2.09JU</t>
  </si>
  <si>
    <t>COMV2.20AB</t>
  </si>
  <si>
    <t>COMV2.20FE</t>
  </si>
  <si>
    <t>COMV2.20JU</t>
  </si>
  <si>
    <t>COMV2.29JU</t>
  </si>
  <si>
    <t>COMV2.39AG</t>
  </si>
  <si>
    <t>COMV2.39JU</t>
  </si>
  <si>
    <t>COMV2.40AB</t>
  </si>
  <si>
    <t>COMV2.40FE</t>
  </si>
  <si>
    <t>COMV2.40JU</t>
  </si>
  <si>
    <t>COMV2.50AB</t>
  </si>
  <si>
    <t>COMV2.50FE</t>
  </si>
  <si>
    <t>COMV2.50JU</t>
  </si>
  <si>
    <t>COMV2.70AB</t>
  </si>
  <si>
    <t>COMV2.70FE</t>
  </si>
  <si>
    <t>COMV2.79JU</t>
  </si>
  <si>
    <t>COMV2.89AG</t>
  </si>
  <si>
    <t>COMV2.89JU</t>
  </si>
  <si>
    <t>COMV2.89OC</t>
  </si>
  <si>
    <t>COMV2.90JU</t>
  </si>
  <si>
    <t>COMV2.99AG</t>
  </si>
  <si>
    <t>COMV2.99OC</t>
  </si>
  <si>
    <t>COMV25.0AB</t>
  </si>
  <si>
    <t>COMV25.0FE</t>
  </si>
  <si>
    <t>COMV26.0FE</t>
  </si>
  <si>
    <t>COMV27.0FE</t>
  </si>
  <si>
    <t>COMV28.0FE</t>
  </si>
  <si>
    <t>COMV29.0FE</t>
  </si>
  <si>
    <t>COMV3.00JU</t>
  </si>
  <si>
    <t>COMV3.09AG</t>
  </si>
  <si>
    <t>COMV3.09JU</t>
  </si>
  <si>
    <t>COMV3.09OC</t>
  </si>
  <si>
    <t>COMV3.19AG</t>
  </si>
  <si>
    <t>COMV3.19JU</t>
  </si>
  <si>
    <t>COMV3.19OC</t>
  </si>
  <si>
    <t>COMV3.20JU</t>
  </si>
  <si>
    <t>COMV3.29AG</t>
  </si>
  <si>
    <t>COMV3.29OC</t>
  </si>
  <si>
    <t>COMV3.49AG</t>
  </si>
  <si>
    <t>COMV3.49OC</t>
  </si>
  <si>
    <t>COMV3.69AG</t>
  </si>
  <si>
    <t>COMV3.69OC</t>
  </si>
  <si>
    <t>COMV3.79AG</t>
  </si>
  <si>
    <t>COMV3.79OC</t>
  </si>
  <si>
    <t>COMV3.89AG</t>
  </si>
  <si>
    <t>COMV3.89OC</t>
  </si>
  <si>
    <t>COMV3.99AG</t>
  </si>
  <si>
    <t>COMV3.99OC</t>
  </si>
  <si>
    <t>COMV30.0FE</t>
  </si>
  <si>
    <t>COMV31.0FE</t>
  </si>
  <si>
    <t>COMV32.0FE</t>
  </si>
  <si>
    <t>COMV33.0FE</t>
  </si>
  <si>
    <t>COMV34.0FE</t>
  </si>
  <si>
    <t>COMV35.0AB</t>
  </si>
  <si>
    <t>COMV35.0FE</t>
  </si>
  <si>
    <t>COMV36.0AB</t>
  </si>
  <si>
    <t>COMV37.0AB</t>
  </si>
  <si>
    <t>COMV38.0AB</t>
  </si>
  <si>
    <t>COMV39.0AB</t>
  </si>
  <si>
    <t>COMV4.00FE</t>
  </si>
  <si>
    <t>COMV4.09AG</t>
  </si>
  <si>
    <t>COMV4.09OC</t>
  </si>
  <si>
    <t>COMV4.19AG</t>
  </si>
  <si>
    <t>COMV4.19OC</t>
  </si>
  <si>
    <t>COMV4.39OC</t>
  </si>
  <si>
    <t>COMV4.49OC</t>
  </si>
  <si>
    <t>COMV4.69OC</t>
  </si>
  <si>
    <t>COMV41.0AB</t>
  </si>
  <si>
    <t>COMV41.0FE</t>
  </si>
  <si>
    <t>COMV43.0AB</t>
  </si>
  <si>
    <t>COMV43.0FE</t>
  </si>
  <si>
    <t>COMV45.0AB</t>
  </si>
  <si>
    <t>COMV45.0FE</t>
  </si>
  <si>
    <t>COMV47.0AB</t>
  </si>
  <si>
    <t>COMV47.0FE</t>
  </si>
  <si>
    <t>COMV47.0JU</t>
  </si>
  <si>
    <t>COMV47.0MA</t>
  </si>
  <si>
    <t>COMV49.0AB</t>
  </si>
  <si>
    <t>COMV49.0FE</t>
  </si>
  <si>
    <t>COMV49.0JU</t>
  </si>
  <si>
    <t>COMV49.0MA</t>
  </si>
  <si>
    <t>COMV5.09OC</t>
  </si>
  <si>
    <t>COMV5.29OC</t>
  </si>
  <si>
    <t>COMV51.0AB</t>
  </si>
  <si>
    <t>COMV51.0FE</t>
  </si>
  <si>
    <t>COMV51.0JU</t>
  </si>
  <si>
    <t>COMV51.0MA</t>
  </si>
  <si>
    <t>COMV53.0AB</t>
  </si>
  <si>
    <t>COMV53.0FE</t>
  </si>
  <si>
    <t>COMV53.0JU</t>
  </si>
  <si>
    <t>COMV53.0MA</t>
  </si>
  <si>
    <t>COMV55.0AB</t>
  </si>
  <si>
    <t>COMV55.0FE</t>
  </si>
  <si>
    <t>COMV55.0JU</t>
  </si>
  <si>
    <t>COMV55.0MA</t>
  </si>
  <si>
    <t>COMV57.0AB</t>
  </si>
  <si>
    <t>COMV57.0FE</t>
  </si>
  <si>
    <t>COMV57.0JU</t>
  </si>
  <si>
    <t>COMV57.0MA</t>
  </si>
  <si>
    <t>COMV59.0AB</t>
  </si>
  <si>
    <t>COMV59.0FE</t>
  </si>
  <si>
    <t>COMV59.0JU</t>
  </si>
  <si>
    <t>COMV59.0MA</t>
  </si>
  <si>
    <t>COMV61.0AB</t>
  </si>
  <si>
    <t>COMV61.0FE</t>
  </si>
  <si>
    <t>COMV61.0JU</t>
  </si>
  <si>
    <t>COMV61.0MA</t>
  </si>
  <si>
    <t>COMV62.0FE</t>
  </si>
  <si>
    <t>COMV63.0AB</t>
  </si>
  <si>
    <t>COMV63.0FE</t>
  </si>
  <si>
    <t>COMV63.0JU</t>
  </si>
  <si>
    <t>COMV64.0FE</t>
  </si>
  <si>
    <t>COMV65.0AB</t>
  </si>
  <si>
    <t>COMV65.0FE</t>
  </si>
  <si>
    <t>COMV65.0JU</t>
  </si>
  <si>
    <t>COMV65.0MA</t>
  </si>
  <si>
    <t>COMV67.0AB</t>
  </si>
  <si>
    <t>COMV67.0FE</t>
  </si>
  <si>
    <t>COMV67.0JU</t>
  </si>
  <si>
    <t>COMV67.0MA</t>
  </si>
  <si>
    <t>COMV68.0FE</t>
  </si>
  <si>
    <t>COMV69.0AB</t>
  </si>
  <si>
    <t>COMV69.0FE</t>
  </si>
  <si>
    <t>COMV69.0JU</t>
  </si>
  <si>
    <t>COMV71.0AB</t>
  </si>
  <si>
    <t>COMV71.0FE</t>
  </si>
  <si>
    <t>COMV71.0JU</t>
  </si>
  <si>
    <t>COMV71.0MA</t>
  </si>
  <si>
    <t>COMV73.0AB</t>
  </si>
  <si>
    <t>COMV73.0FE</t>
  </si>
  <si>
    <t>COMV73.0JU</t>
  </si>
  <si>
    <t>COMV73.0MA</t>
  </si>
  <si>
    <t>COMV75.0AB</t>
  </si>
  <si>
    <t>COMV75.0FE</t>
  </si>
  <si>
    <t>COMV75.0JU</t>
  </si>
  <si>
    <t>COMV77.0FE</t>
  </si>
  <si>
    <t>COMV78.0AB</t>
  </si>
  <si>
    <t>COMV78.0FE</t>
  </si>
  <si>
    <t>COMV80.0FE</t>
  </si>
  <si>
    <t>COMV81.0AB</t>
  </si>
  <si>
    <t>COMV81.0FE</t>
  </si>
  <si>
    <t>COMV82.0FE</t>
  </si>
  <si>
    <t>COMV84.0AB</t>
  </si>
  <si>
    <t>COMV87.0AB</t>
  </si>
  <si>
    <t>COMV87.0FE</t>
  </si>
  <si>
    <t>COMV90.0AB</t>
  </si>
  <si>
    <t>COMV90.0FE</t>
  </si>
  <si>
    <t>COMV93.0AB</t>
  </si>
  <si>
    <t>COMV93.0FE</t>
  </si>
  <si>
    <t>COMV96.0AB</t>
  </si>
  <si>
    <t>COMV96.0FE</t>
  </si>
  <si>
    <t>COMV99.0FE</t>
  </si>
  <si>
    <t>CREC100.AB</t>
  </si>
  <si>
    <t>CREC1300FE</t>
  </si>
  <si>
    <t>CREC1400FE</t>
  </si>
  <si>
    <t>CREC1500AB</t>
  </si>
  <si>
    <t>CREC1500FE</t>
  </si>
  <si>
    <t>CREC1600AB</t>
  </si>
  <si>
    <t>CREC1600FE</t>
  </si>
  <si>
    <t>CREC16367F</t>
  </si>
  <si>
    <t>CREC1700AB</t>
  </si>
  <si>
    <t>CREC1700FE</t>
  </si>
  <si>
    <t>CREC1800AB</t>
  </si>
  <si>
    <t>CREC1800FE</t>
  </si>
  <si>
    <t>CREC1900AB</t>
  </si>
  <si>
    <t>CREC1900FE</t>
  </si>
  <si>
    <t>CREC1900JU</t>
  </si>
  <si>
    <t>CREC1900MA</t>
  </si>
  <si>
    <t>CREC2000AB</t>
  </si>
  <si>
    <t>CREC2000FE</t>
  </si>
  <si>
    <t>CREC2000JU</t>
  </si>
  <si>
    <t>CREC2000MA</t>
  </si>
  <si>
    <t>CREC2100AB</t>
  </si>
  <si>
    <t>CREC2100FE</t>
  </si>
  <si>
    <t>CREC2100JU</t>
  </si>
  <si>
    <t>CREC2100MA</t>
  </si>
  <si>
    <t>CREC2200AB</t>
  </si>
  <si>
    <t>CREC2200FE</t>
  </si>
  <si>
    <t>CREC2200JU</t>
  </si>
  <si>
    <t>CREC2200MA</t>
  </si>
  <si>
    <t>CREC2300AB</t>
  </si>
  <si>
    <t>CREC2300FE</t>
  </si>
  <si>
    <t>CREC2300JU</t>
  </si>
  <si>
    <t>CREC2300MA</t>
  </si>
  <si>
    <t>CREC2400AB</t>
  </si>
  <si>
    <t>CREC2400FE</t>
  </si>
  <si>
    <t>CREC2400JU</t>
  </si>
  <si>
    <t>CREC2400MA</t>
  </si>
  <si>
    <t>CREC2500AB</t>
  </si>
  <si>
    <t>CREC2500FE</t>
  </si>
  <si>
    <t>CREC2500JU</t>
  </si>
  <si>
    <t>CREC2500MA</t>
  </si>
  <si>
    <t>CREC47677A</t>
  </si>
  <si>
    <t>CREC50.0AB</t>
  </si>
  <si>
    <t>CREC50.0FE</t>
  </si>
  <si>
    <t>CREC50.0JU</t>
  </si>
  <si>
    <t>CREC52.0FE</t>
  </si>
  <si>
    <t>CREC56.0FE</t>
  </si>
  <si>
    <t>CREC58.0FE</t>
  </si>
  <si>
    <t>CREC61677A</t>
  </si>
  <si>
    <t>CREC62.0JU</t>
  </si>
  <si>
    <t>CREC64.0AB</t>
  </si>
  <si>
    <t>CREC64.0FE</t>
  </si>
  <si>
    <t>CREC64.0JU</t>
  </si>
  <si>
    <t>CREC74.0OC</t>
  </si>
  <si>
    <t>CREC76.0JU</t>
  </si>
  <si>
    <t>CREC77677A</t>
  </si>
  <si>
    <t>CREC77677J</t>
  </si>
  <si>
    <t>CREC78.0AG</t>
  </si>
  <si>
    <t>CREC80.0AB</t>
  </si>
  <si>
    <t>CREC80.0FE</t>
  </si>
  <si>
    <t>CREC80.0JU</t>
  </si>
  <si>
    <t>CREC81677A</t>
  </si>
  <si>
    <t>CREC82.0JU</t>
  </si>
  <si>
    <t>CREC84.0AB</t>
  </si>
  <si>
    <t>CREC90.0OC</t>
  </si>
  <si>
    <t>CREC92.0AB</t>
  </si>
  <si>
    <t>CREC92.0FE</t>
  </si>
  <si>
    <t>CREC94.0OC</t>
  </si>
  <si>
    <t>CREC97677A</t>
  </si>
  <si>
    <t>CREC98.0OC</t>
  </si>
  <si>
    <t>CREC98.0SE</t>
  </si>
  <si>
    <t>CREV1100FE</t>
  </si>
  <si>
    <t>CREV1300FE</t>
  </si>
  <si>
    <t>CREV1400FE</t>
  </si>
  <si>
    <t>CREV1500AB</t>
  </si>
  <si>
    <t>CREV1500FE</t>
  </si>
  <si>
    <t>CREV1500JU</t>
  </si>
  <si>
    <t>CREV1600AB</t>
  </si>
  <si>
    <t>CREV1600FE</t>
  </si>
  <si>
    <t>CREV1600JU</t>
  </si>
  <si>
    <t>CREV16367F</t>
  </si>
  <si>
    <t>CREV1700AB</t>
  </si>
  <si>
    <t>CREV1700FE</t>
  </si>
  <si>
    <t>CREV1700JU</t>
  </si>
  <si>
    <t>CREV1800AB</t>
  </si>
  <si>
    <t>CREV1800FE</t>
  </si>
  <si>
    <t>CREV1800JU</t>
  </si>
  <si>
    <t>CREV1900AB</t>
  </si>
  <si>
    <t>CREV1900FE</t>
  </si>
  <si>
    <t>CREV1900JU</t>
  </si>
  <si>
    <t>CREV1900MA</t>
  </si>
  <si>
    <t>CREV2000AB</t>
  </si>
  <si>
    <t>CREV2000FE</t>
  </si>
  <si>
    <t>CREV2000JU</t>
  </si>
  <si>
    <t>CREV2000MA</t>
  </si>
  <si>
    <t>CREV2100AB</t>
  </si>
  <si>
    <t>CREV2100FE</t>
  </si>
  <si>
    <t>CREV2100JU</t>
  </si>
  <si>
    <t>CREV2100MA</t>
  </si>
  <si>
    <t>CREV2200AB</t>
  </si>
  <si>
    <t>CREV2200FE</t>
  </si>
  <si>
    <t>CREV2200JU</t>
  </si>
  <si>
    <t>CREV2200MA</t>
  </si>
  <si>
    <t>CREV2300AB</t>
  </si>
  <si>
    <t>CREV2300FE</t>
  </si>
  <si>
    <t>CREV2300JU</t>
  </si>
  <si>
    <t>CREV2300MA</t>
  </si>
  <si>
    <t>CREV2400AB</t>
  </si>
  <si>
    <t>CREV2400FE</t>
  </si>
  <si>
    <t>CREV2400JU</t>
  </si>
  <si>
    <t>CREV2400MA</t>
  </si>
  <si>
    <t>CREV2500AB</t>
  </si>
  <si>
    <t>CREV2500FE</t>
  </si>
  <si>
    <t>CREV2500JU</t>
  </si>
  <si>
    <t>CREV2500MA</t>
  </si>
  <si>
    <t>CREV50.0AB</t>
  </si>
  <si>
    <t>CREV52.0FE</t>
  </si>
  <si>
    <t>CREV56.0FE</t>
  </si>
  <si>
    <t>CREV58.0FE</t>
  </si>
  <si>
    <t>CREV61677A</t>
  </si>
  <si>
    <t>CREV64.0AB</t>
  </si>
  <si>
    <t>CREV64.0FE</t>
  </si>
  <si>
    <t>CREV74.0AB</t>
  </si>
  <si>
    <t>CREV74.0AG</t>
  </si>
  <si>
    <t>CREV74.0JU</t>
  </si>
  <si>
    <t>CREV74.0OC</t>
  </si>
  <si>
    <t>CREV77677A</t>
  </si>
  <si>
    <t>CREV80.0AB</t>
  </si>
  <si>
    <t>CREV82.0JU</t>
  </si>
  <si>
    <t>CREV90.0OC</t>
  </si>
  <si>
    <t>CREV94.0OC</t>
  </si>
  <si>
    <t>CREV98.0OC</t>
  </si>
  <si>
    <t>CRXC2.323A</t>
  </si>
  <si>
    <t>CRXV2.323A</t>
  </si>
  <si>
    <t>CVHC280.AG</t>
  </si>
  <si>
    <t>DGCC17.0FE</t>
  </si>
  <si>
    <t>DGCC20.0FE</t>
  </si>
  <si>
    <t>DGCC22.0JU</t>
  </si>
  <si>
    <t>DGCC27.0OC</t>
  </si>
  <si>
    <t>DGCC30.0OC</t>
  </si>
  <si>
    <t>DIAC30000A</t>
  </si>
  <si>
    <t>DIAC30000F</t>
  </si>
  <si>
    <t>DIAC33000A</t>
  </si>
  <si>
    <t>DIAC33000F</t>
  </si>
  <si>
    <t>DIAC33000J</t>
  </si>
  <si>
    <t>DIAC33000M</t>
  </si>
  <si>
    <t>DIAC34000A</t>
  </si>
  <si>
    <t>DIAC34000F</t>
  </si>
  <si>
    <t>DIAC34000J</t>
  </si>
  <si>
    <t>DIAC34000M</t>
  </si>
  <si>
    <t>DIAC35000A</t>
  </si>
  <si>
    <t>DIAC35000F</t>
  </si>
  <si>
    <t>DIAC35000J</t>
  </si>
  <si>
    <t>DIAC35000M</t>
  </si>
  <si>
    <t>DIAC36000A</t>
  </si>
  <si>
    <t>DIAC36000F</t>
  </si>
  <si>
    <t>DIAC36000J</t>
  </si>
  <si>
    <t>DIAC36000M</t>
  </si>
  <si>
    <t>DIAC37000A</t>
  </si>
  <si>
    <t>DIAC37000F</t>
  </si>
  <si>
    <t>DIAC37000J</t>
  </si>
  <si>
    <t>DIAC37000M</t>
  </si>
  <si>
    <t>DIAV30000A</t>
  </si>
  <si>
    <t>DIAV30000F</t>
  </si>
  <si>
    <t>DIAV33000A</t>
  </si>
  <si>
    <t>DIAV33000F</t>
  </si>
  <si>
    <t>DIAV33000J</t>
  </si>
  <si>
    <t>DIAV33000M</t>
  </si>
  <si>
    <t>DIAV34000A</t>
  </si>
  <si>
    <t>DIAV34000F</t>
  </si>
  <si>
    <t>DIAV34000J</t>
  </si>
  <si>
    <t>DIAV34000M</t>
  </si>
  <si>
    <t>DIAV35000A</t>
  </si>
  <si>
    <t>DIAV35000F</t>
  </si>
  <si>
    <t>DIAV35000J</t>
  </si>
  <si>
    <t>DIAV35000M</t>
  </si>
  <si>
    <t>DIAV36000A</t>
  </si>
  <si>
    <t>DIAV36000F</t>
  </si>
  <si>
    <t>DIAV36000J</t>
  </si>
  <si>
    <t>DIAV36000M</t>
  </si>
  <si>
    <t>DIAV37000A</t>
  </si>
  <si>
    <t>DIAV37000F</t>
  </si>
  <si>
    <t>DIAV37000J</t>
  </si>
  <si>
    <t>DIAV37000M</t>
  </si>
  <si>
    <t>EDNC1300FE</t>
  </si>
  <si>
    <t>EDNC1400FE</t>
  </si>
  <si>
    <t>EDNC1500FE</t>
  </si>
  <si>
    <t>EDNC1600FE</t>
  </si>
  <si>
    <t>EDNC1700FE</t>
  </si>
  <si>
    <t>EDNC1800FE</t>
  </si>
  <si>
    <t>EDNC1900FE</t>
  </si>
  <si>
    <t>EDNC20.0AG</t>
  </si>
  <si>
    <t>EDNC2000AB</t>
  </si>
  <si>
    <t>EDNC2000FE</t>
  </si>
  <si>
    <t>EDNC2100AB</t>
  </si>
  <si>
    <t>EDNC2200AB</t>
  </si>
  <si>
    <t>EDNC2200FE</t>
  </si>
  <si>
    <t>EDNC2200JU</t>
  </si>
  <si>
    <t>EDNC2200MA</t>
  </si>
  <si>
    <t>EDNC2300AB</t>
  </si>
  <si>
    <t>EDNC2300JU</t>
  </si>
  <si>
    <t>EDNC24.0AB</t>
  </si>
  <si>
    <t>EDNC24.0FE</t>
  </si>
  <si>
    <t>EDNC24.0JU</t>
  </si>
  <si>
    <t>EDNC2400AB</t>
  </si>
  <si>
    <t>EDNC2400FE</t>
  </si>
  <si>
    <t>EDNC2400JU</t>
  </si>
  <si>
    <t>EDNC2400MA</t>
  </si>
  <si>
    <t>EDNC25.0FE</t>
  </si>
  <si>
    <t>EDNC2500AB</t>
  </si>
  <si>
    <t>EDNC2500FE</t>
  </si>
  <si>
    <t>EDNC2500JU</t>
  </si>
  <si>
    <t>EDNC26.0AB</t>
  </si>
  <si>
    <t>EDNC26.0FE</t>
  </si>
  <si>
    <t>EDNC2600AB</t>
  </si>
  <si>
    <t>EDNC2600FE</t>
  </si>
  <si>
    <t>EDNC2600JU</t>
  </si>
  <si>
    <t>EDNC2600MA</t>
  </si>
  <si>
    <t>EDNC27.0JU</t>
  </si>
  <si>
    <t>EDNC2700AB</t>
  </si>
  <si>
    <t>EDNC2700FE</t>
  </si>
  <si>
    <t>EDNC2700JU</t>
  </si>
  <si>
    <t>EDNC28.0AG</t>
  </si>
  <si>
    <t>EDNC28.0OC</t>
  </si>
  <si>
    <t>EDNC2800AB</t>
  </si>
  <si>
    <t>EDNC2800FE</t>
  </si>
  <si>
    <t>EDNC2800JU</t>
  </si>
  <si>
    <t>EDNC2800MA</t>
  </si>
  <si>
    <t>EDNC2900AB</t>
  </si>
  <si>
    <t>EDNC2900FE</t>
  </si>
  <si>
    <t>EDNC2900JU</t>
  </si>
  <si>
    <t>EDNC30.0AG</t>
  </si>
  <si>
    <t>EDNC30.0JU</t>
  </si>
  <si>
    <t>EDNC30.0OC</t>
  </si>
  <si>
    <t>EDNC3000AB</t>
  </si>
  <si>
    <t>EDNC3000FE</t>
  </si>
  <si>
    <t>EDNC3000JU</t>
  </si>
  <si>
    <t>EDNC3000MA</t>
  </si>
  <si>
    <t>EDNC40.0OC</t>
  </si>
  <si>
    <t>EDNC42.0FE</t>
  </si>
  <si>
    <t>EDNC44.0OC</t>
  </si>
  <si>
    <t>EDNC46.0OC</t>
  </si>
  <si>
    <t>EDNV1200FE</t>
  </si>
  <si>
    <t>EDNV1300FE</t>
  </si>
  <si>
    <t>EDNV1400FE</t>
  </si>
  <si>
    <t>EDNV1500FE</t>
  </si>
  <si>
    <t>EDNV1600FE</t>
  </si>
  <si>
    <t>EDNV1700FE</t>
  </si>
  <si>
    <t>EDNV1900AB</t>
  </si>
  <si>
    <t>EDNV1900FE</t>
  </si>
  <si>
    <t>EDNV1900JU</t>
  </si>
  <si>
    <t>EDNV2000AB</t>
  </si>
  <si>
    <t>EDNV2000FE</t>
  </si>
  <si>
    <t>EDNV2000JU</t>
  </si>
  <si>
    <t>EDNV2100AB</t>
  </si>
  <si>
    <t>EDNV2100FE</t>
  </si>
  <si>
    <t>EDNV2100JU</t>
  </si>
  <si>
    <t>EDNV2200AB</t>
  </si>
  <si>
    <t>EDNV2200FE</t>
  </si>
  <si>
    <t>EDNV2200JU</t>
  </si>
  <si>
    <t>EDNV2200MA</t>
  </si>
  <si>
    <t>EDNV2300AB</t>
  </si>
  <si>
    <t>EDNV2300JU</t>
  </si>
  <si>
    <t>EDNV24.0AB</t>
  </si>
  <si>
    <t>EDNV24.0FE</t>
  </si>
  <si>
    <t>EDNV24.0JU</t>
  </si>
  <si>
    <t>EDNV2400AB</t>
  </si>
  <si>
    <t>EDNV2400FE</t>
  </si>
  <si>
    <t>EDNV2400JU</t>
  </si>
  <si>
    <t>EDNV2400MA</t>
  </si>
  <si>
    <t>EDNV2500AB</t>
  </si>
  <si>
    <t>EDNV2500FE</t>
  </si>
  <si>
    <t>EDNV2500JU</t>
  </si>
  <si>
    <t>EDNV26.0FE</t>
  </si>
  <si>
    <t>EDNV2600AB</t>
  </si>
  <si>
    <t>EDNV2600FE</t>
  </si>
  <si>
    <t>EDNV2600MA</t>
  </si>
  <si>
    <t>EDNV2700AB</t>
  </si>
  <si>
    <t>EDNV2700FE</t>
  </si>
  <si>
    <t>EDNV28.0AG</t>
  </si>
  <si>
    <t>EDNV28.0OC</t>
  </si>
  <si>
    <t>EDNV2800AB</t>
  </si>
  <si>
    <t>EDNV2800FE</t>
  </si>
  <si>
    <t>EDNV2800JU</t>
  </si>
  <si>
    <t>EDNV2800MA</t>
  </si>
  <si>
    <t>EDNV2900AB</t>
  </si>
  <si>
    <t>EDNV2900FE</t>
  </si>
  <si>
    <t>EDNV3000AB</t>
  </si>
  <si>
    <t>EDNV3000FE</t>
  </si>
  <si>
    <t>EDNV3000JU</t>
  </si>
  <si>
    <t>EDNV3000MA</t>
  </si>
  <si>
    <t>EDNV46.0OC</t>
  </si>
  <si>
    <t>ETHC10000A</t>
  </si>
  <si>
    <t>ETHC10000F</t>
  </si>
  <si>
    <t>ETHC10000J</t>
  </si>
  <si>
    <t>ETHC10000M</t>
  </si>
  <si>
    <t>ETHC11000A</t>
  </si>
  <si>
    <t>ETHC11000F</t>
  </si>
  <si>
    <t>ETHC11000J</t>
  </si>
  <si>
    <t>ETHC11000M</t>
  </si>
  <si>
    <t>ETHC12000A</t>
  </si>
  <si>
    <t>ETHC12000F</t>
  </si>
  <si>
    <t>ETHC12000J</t>
  </si>
  <si>
    <t>ETHC12000M</t>
  </si>
  <si>
    <t>ETHC13000A</t>
  </si>
  <si>
    <t>ETHC13000F</t>
  </si>
  <si>
    <t>ETHC13000J</t>
  </si>
  <si>
    <t>ETHC13000M</t>
  </si>
  <si>
    <t>ETHC14000A</t>
  </si>
  <si>
    <t>ETHC14000F</t>
  </si>
  <si>
    <t>ETHC14000J</t>
  </si>
  <si>
    <t>ETHC14000M</t>
  </si>
  <si>
    <t>ETHC5300FE</t>
  </si>
  <si>
    <t>ETHC5600FE</t>
  </si>
  <si>
    <t>ETHC5900FE</t>
  </si>
  <si>
    <t>ETHC6200FE</t>
  </si>
  <si>
    <t>ETHC6500FE</t>
  </si>
  <si>
    <t>ETHC6800FE</t>
  </si>
  <si>
    <t>ETHC7100FE</t>
  </si>
  <si>
    <t>ETHC7400FE</t>
  </si>
  <si>
    <t>ETHC7700FE</t>
  </si>
  <si>
    <t>ETHC8000AB</t>
  </si>
  <si>
    <t>ETHC8000FE</t>
  </si>
  <si>
    <t>ETHC8000JU</t>
  </si>
  <si>
    <t>ETHC8000MA</t>
  </si>
  <si>
    <t>ETHC9000AB</t>
  </si>
  <si>
    <t>ETHC9000FE</t>
  </si>
  <si>
    <t>ETHC9000JU</t>
  </si>
  <si>
    <t>ETHC9000MA</t>
  </si>
  <si>
    <t>ETHV10000A</t>
  </si>
  <si>
    <t>ETHV10000F</t>
  </si>
  <si>
    <t>ETHV10000J</t>
  </si>
  <si>
    <t>ETHV10000M</t>
  </si>
  <si>
    <t>ETHV11000A</t>
  </si>
  <si>
    <t>ETHV11000F</t>
  </si>
  <si>
    <t>ETHV11000J</t>
  </si>
  <si>
    <t>ETHV11000M</t>
  </si>
  <si>
    <t>ETHV12000A</t>
  </si>
  <si>
    <t>ETHV12000F</t>
  </si>
  <si>
    <t>ETHV12000J</t>
  </si>
  <si>
    <t>ETHV12000M</t>
  </si>
  <si>
    <t>ETHV13000A</t>
  </si>
  <si>
    <t>ETHV13000F</t>
  </si>
  <si>
    <t>ETHV13000J</t>
  </si>
  <si>
    <t>ETHV13000M</t>
  </si>
  <si>
    <t>ETHV14000A</t>
  </si>
  <si>
    <t>ETHV14000F</t>
  </si>
  <si>
    <t>ETHV14000J</t>
  </si>
  <si>
    <t>ETHV14000M</t>
  </si>
  <si>
    <t>ETHV5300FE</t>
  </si>
  <si>
    <t>ETHV5600FE</t>
  </si>
  <si>
    <t>ETHV5900FE</t>
  </si>
  <si>
    <t>ETHV6200FE</t>
  </si>
  <si>
    <t>ETHV6500FE</t>
  </si>
  <si>
    <t>ETHV6800FE</t>
  </si>
  <si>
    <t>ETHV7100FE</t>
  </si>
  <si>
    <t>ETHV7400FE</t>
  </si>
  <si>
    <t>ETHV7700FE</t>
  </si>
  <si>
    <t>ETHV8000AB</t>
  </si>
  <si>
    <t>ETHV8000FE</t>
  </si>
  <si>
    <t>ETHV8000JU</t>
  </si>
  <si>
    <t>ETHV8000MA</t>
  </si>
  <si>
    <t>ETHV9000AB</t>
  </si>
  <si>
    <t>ETHV9000FE</t>
  </si>
  <si>
    <t>ETHV9000JU</t>
  </si>
  <si>
    <t>ETHV9000MA</t>
  </si>
  <si>
    <t>G30C5500NO</t>
  </si>
  <si>
    <t>G30C5500OC</t>
  </si>
  <si>
    <t>G30C5900NO</t>
  </si>
  <si>
    <t>G30C5900OC</t>
  </si>
  <si>
    <t>G30C6100NO</t>
  </si>
  <si>
    <t>G30C6100OC</t>
  </si>
  <si>
    <t>G30C84000A</t>
  </si>
  <si>
    <t>G30C84000F</t>
  </si>
  <si>
    <t>G30C84000M</t>
  </si>
  <si>
    <t>G30C86000A</t>
  </si>
  <si>
    <t>G30C86000F</t>
  </si>
  <si>
    <t>G30C86000M</t>
  </si>
  <si>
    <t>G30C88000A</t>
  </si>
  <si>
    <t>G30C88000F</t>
  </si>
  <si>
    <t>G30C88000M</t>
  </si>
  <si>
    <t>G30C90000A</t>
  </si>
  <si>
    <t>G30C90000F</t>
  </si>
  <si>
    <t>G30C90000M</t>
  </si>
  <si>
    <t>G30C92000A</t>
  </si>
  <si>
    <t>G30C92000F</t>
  </si>
  <si>
    <t>G30C92000M</t>
  </si>
  <si>
    <t>G30V84000A</t>
  </si>
  <si>
    <t>G30V84000F</t>
  </si>
  <si>
    <t>G30V84000M</t>
  </si>
  <si>
    <t>G30V86000A</t>
  </si>
  <si>
    <t>G30V86000F</t>
  </si>
  <si>
    <t>G30V86000M</t>
  </si>
  <si>
    <t>G30V88000A</t>
  </si>
  <si>
    <t>G30V88000F</t>
  </si>
  <si>
    <t>G30V88000M</t>
  </si>
  <si>
    <t>G30V90000A</t>
  </si>
  <si>
    <t>G30V90000F</t>
  </si>
  <si>
    <t>G30V90000M</t>
  </si>
  <si>
    <t>G30V92000A</t>
  </si>
  <si>
    <t>G30V92000F</t>
  </si>
  <si>
    <t>G30V92000M</t>
  </si>
  <si>
    <t>GFGC10098J</t>
  </si>
  <si>
    <t>GFGC10130F</t>
  </si>
  <si>
    <t>GFGC10154F</t>
  </si>
  <si>
    <t>GFGC10176A</t>
  </si>
  <si>
    <t>GFGC10177F</t>
  </si>
  <si>
    <t>GFGC102.AB</t>
  </si>
  <si>
    <t>GFGC102.AG</t>
  </si>
  <si>
    <t>GFGC102.FE</t>
  </si>
  <si>
    <t>GFGC102.JU</t>
  </si>
  <si>
    <t>GFGC102.OC</t>
  </si>
  <si>
    <t>GFGC10200A</t>
  </si>
  <si>
    <t>GFGC10200F</t>
  </si>
  <si>
    <t>GFGC10200J</t>
  </si>
  <si>
    <t>GFGC10200M</t>
  </si>
  <si>
    <t>GFGC10398J</t>
  </si>
  <si>
    <t>GFGC105.AB</t>
  </si>
  <si>
    <t>GFGC105.AG</t>
  </si>
  <si>
    <t>GFGC105.DI</t>
  </si>
  <si>
    <t>GFGC105.FE</t>
  </si>
  <si>
    <t>GFGC105.JU</t>
  </si>
  <si>
    <t>GFGC105.OC</t>
  </si>
  <si>
    <t>GFGC10553F</t>
  </si>
  <si>
    <t>GFGC10577F</t>
  </si>
  <si>
    <t>GFGC10600A</t>
  </si>
  <si>
    <t>GFGC10600F</t>
  </si>
  <si>
    <t>GFGC10600J</t>
  </si>
  <si>
    <t>GFGC10698J</t>
  </si>
  <si>
    <t>GFGC108.AB</t>
  </si>
  <si>
    <t>GFGC108.AG</t>
  </si>
  <si>
    <t>GFGC108.DI</t>
  </si>
  <si>
    <t>GFGC108.FE</t>
  </si>
  <si>
    <t>GFGC108.JU</t>
  </si>
  <si>
    <t>GFGC108.OC</t>
  </si>
  <si>
    <t>GFGC10953F</t>
  </si>
  <si>
    <t>GFGC10977F</t>
  </si>
  <si>
    <t>GFGC10998G</t>
  </si>
  <si>
    <t>GFGC10998J</t>
  </si>
  <si>
    <t>GFGC10998O</t>
  </si>
  <si>
    <t>GFGC11000A</t>
  </si>
  <si>
    <t>GFGC11000F</t>
  </si>
  <si>
    <t>GFGC11000J</t>
  </si>
  <si>
    <t>GFGC11000M</t>
  </si>
  <si>
    <t>GFGC111.AB</t>
  </si>
  <si>
    <t>GFGC111.AG</t>
  </si>
  <si>
    <t>GFGC111.FE</t>
  </si>
  <si>
    <t>GFGC111.JU</t>
  </si>
  <si>
    <t>GFGC111.OC</t>
  </si>
  <si>
    <t>GFGC11298G</t>
  </si>
  <si>
    <t>GFGC11298J</t>
  </si>
  <si>
    <t>GFGC11353F</t>
  </si>
  <si>
    <t>GFGC11377F</t>
  </si>
  <si>
    <t>GFGC114.AB</t>
  </si>
  <si>
    <t>GFGC114.AG</t>
  </si>
  <si>
    <t>GFGC114.DI</t>
  </si>
  <si>
    <t>GFGC114.FE</t>
  </si>
  <si>
    <t>GFGC114.JU</t>
  </si>
  <si>
    <t>GFGC114.OC</t>
  </si>
  <si>
    <t>GFGC11400A</t>
  </si>
  <si>
    <t>GFGC11400F</t>
  </si>
  <si>
    <t>GFGC11400J</t>
  </si>
  <si>
    <t>GFGC11400M</t>
  </si>
  <si>
    <t>GFGC11598J</t>
  </si>
  <si>
    <t>GFGC117.AB</t>
  </si>
  <si>
    <t>GFGC117.AG</t>
  </si>
  <si>
    <t>GFGC117.DI</t>
  </si>
  <si>
    <t>GFGC117.FE</t>
  </si>
  <si>
    <t>GFGC117.JU</t>
  </si>
  <si>
    <t>GFGC117.OC</t>
  </si>
  <si>
    <t>GFGC11753F</t>
  </si>
  <si>
    <t>GFGC11777F</t>
  </si>
  <si>
    <t>GFGC11800A</t>
  </si>
  <si>
    <t>GFGC11800F</t>
  </si>
  <si>
    <t>GFGC11800J</t>
  </si>
  <si>
    <t>GFGC11800M</t>
  </si>
  <si>
    <t>GFGC11881F</t>
  </si>
  <si>
    <t>GFGC11898G</t>
  </si>
  <si>
    <t>GFGC11898J</t>
  </si>
  <si>
    <t>GFGC120.AB</t>
  </si>
  <si>
    <t>GFGC120.AG</t>
  </si>
  <si>
    <t>GFGC120.DI</t>
  </si>
  <si>
    <t>GFGC120.JU</t>
  </si>
  <si>
    <t>GFGC120.OC</t>
  </si>
  <si>
    <t>GFGC12198J</t>
  </si>
  <si>
    <t>GFGC123.AB</t>
  </si>
  <si>
    <t>GFGC123.AG</t>
  </si>
  <si>
    <t>GFGC123.DI</t>
  </si>
  <si>
    <t>GFGC123.FE</t>
  </si>
  <si>
    <t>GFGC123.JU</t>
  </si>
  <si>
    <t>GFGC123.OC</t>
  </si>
  <si>
    <t>GFGC12481F</t>
  </si>
  <si>
    <t>GFGC12498G</t>
  </si>
  <si>
    <t>GFGC12498J</t>
  </si>
  <si>
    <t>GFGC12498Y</t>
  </si>
  <si>
    <t>GFGC126.AB</t>
  </si>
  <si>
    <t>GFGC126.AG</t>
  </si>
  <si>
    <t>GFGC126.DI</t>
  </si>
  <si>
    <t>GFGC126.JU</t>
  </si>
  <si>
    <t>GFGC126.MA</t>
  </si>
  <si>
    <t>GFGC126.MY</t>
  </si>
  <si>
    <t>GFGC126.OC</t>
  </si>
  <si>
    <t>GFGC12798G</t>
  </si>
  <si>
    <t>GFGC12798J</t>
  </si>
  <si>
    <t>GFGC129.AB</t>
  </si>
  <si>
    <t>GFGC129.AG</t>
  </si>
  <si>
    <t>GFGC129.FE</t>
  </si>
  <si>
    <t>GFGC129.JU</t>
  </si>
  <si>
    <t>GFGC129.MA</t>
  </si>
  <si>
    <t>GFGC129.OC</t>
  </si>
  <si>
    <t>GFGC13098G</t>
  </si>
  <si>
    <t>GFGC13098J</t>
  </si>
  <si>
    <t>GFGC13398G</t>
  </si>
  <si>
    <t>GFGC13398J</t>
  </si>
  <si>
    <t>GFGC13898G</t>
  </si>
  <si>
    <t>GFGC13898J</t>
  </si>
  <si>
    <t>GFGC14398J</t>
  </si>
  <si>
    <t>GFGC14898G</t>
  </si>
  <si>
    <t>GFGC14898J</t>
  </si>
  <si>
    <t>GFGC15398J</t>
  </si>
  <si>
    <t>GFGC15881F</t>
  </si>
  <si>
    <t>GFGC15898G</t>
  </si>
  <si>
    <t>GFGC15898J</t>
  </si>
  <si>
    <t>GFGC16381F</t>
  </si>
  <si>
    <t>GFGC16881F</t>
  </si>
  <si>
    <t>GFGC16898G</t>
  </si>
  <si>
    <t>GFGC18898J</t>
  </si>
  <si>
    <t>GFGC19881F</t>
  </si>
  <si>
    <t>GFGC19898G</t>
  </si>
  <si>
    <t>GFGC19898J</t>
  </si>
  <si>
    <t>GFGC19898O</t>
  </si>
  <si>
    <t>GFGC2700FE</t>
  </si>
  <si>
    <t>GFGC2900FE</t>
  </si>
  <si>
    <t>GFGC29761F</t>
  </si>
  <si>
    <t>GFGC3000FE</t>
  </si>
  <si>
    <t>GFGC3100AB</t>
  </si>
  <si>
    <t>GFGC3100FE</t>
  </si>
  <si>
    <t>GFGC3200AB</t>
  </si>
  <si>
    <t>GFGC3200FE</t>
  </si>
  <si>
    <t>GFGC32077F</t>
  </si>
  <si>
    <t>GFGC32316F</t>
  </si>
  <si>
    <t>GFGC32549F</t>
  </si>
  <si>
    <t>GFGC32777F</t>
  </si>
  <si>
    <t>GFGC3600FE</t>
  </si>
  <si>
    <t>GFGC40858F</t>
  </si>
  <si>
    <t>GFGC41097F</t>
  </si>
  <si>
    <t>GFGC4133FE</t>
  </si>
  <si>
    <t>GFGC41558F</t>
  </si>
  <si>
    <t>GFGC41781F</t>
  </si>
  <si>
    <t>GFGC4430FE</t>
  </si>
  <si>
    <t>GFGC44539F</t>
  </si>
  <si>
    <t>GFGC44772F</t>
  </si>
  <si>
    <t>GFGC4500FE</t>
  </si>
  <si>
    <t>GFGC4800FE</t>
  </si>
  <si>
    <t>GFGC5100AB</t>
  </si>
  <si>
    <t>GFGC5100FE</t>
  </si>
  <si>
    <t>GFGC5330FE</t>
  </si>
  <si>
    <t>GFGC53539F</t>
  </si>
  <si>
    <t>GFGC53772F</t>
  </si>
  <si>
    <t>GFGC5400FE</t>
  </si>
  <si>
    <t>GFGC56077F</t>
  </si>
  <si>
    <t>GFGC56316F</t>
  </si>
  <si>
    <t>GFGC56549F</t>
  </si>
  <si>
    <t>GFGC56777F</t>
  </si>
  <si>
    <t>GFGC5700FE</t>
  </si>
  <si>
    <t>GFGC5930FE</t>
  </si>
  <si>
    <t>GFGC59539F</t>
  </si>
  <si>
    <t>GFGC59772F</t>
  </si>
  <si>
    <t>GFGC6000AB</t>
  </si>
  <si>
    <t>GFGC6000FE</t>
  </si>
  <si>
    <t>GFGC6000JU</t>
  </si>
  <si>
    <t>GFGC61761A</t>
  </si>
  <si>
    <t>GFGC61761F</t>
  </si>
  <si>
    <t>GFGC6200AB</t>
  </si>
  <si>
    <t>GFGC6200FE</t>
  </si>
  <si>
    <t>GFGC63077F</t>
  </si>
  <si>
    <t>GFGC63316F</t>
  </si>
  <si>
    <t>GFGC63549F</t>
  </si>
  <si>
    <t>GFGC63777F</t>
  </si>
  <si>
    <t>GFGC6400AB</t>
  </si>
  <si>
    <t>GFGC6400FE</t>
  </si>
  <si>
    <t>GFGC65761F</t>
  </si>
  <si>
    <t>GFGC6600AB</t>
  </si>
  <si>
    <t>GFGC6600FE</t>
  </si>
  <si>
    <t>GFGC6730FE</t>
  </si>
  <si>
    <t>GFGC67539F</t>
  </si>
  <si>
    <t>GFGC67772F</t>
  </si>
  <si>
    <t>GFGC6800AB</t>
  </si>
  <si>
    <t>GFGC6800FE</t>
  </si>
  <si>
    <t>GFGC6930FE</t>
  </si>
  <si>
    <t>GFGC69528A</t>
  </si>
  <si>
    <t>GFGC69539F</t>
  </si>
  <si>
    <t>GFGC69767A</t>
  </si>
  <si>
    <t>GFGC69772F</t>
  </si>
  <si>
    <t>GFGC7000AB</t>
  </si>
  <si>
    <t>GFGC7000FE</t>
  </si>
  <si>
    <t>GFGC7000JU</t>
  </si>
  <si>
    <t>GFGC71528F</t>
  </si>
  <si>
    <t>GFGC71767F</t>
  </si>
  <si>
    <t>GFGC7200AB</t>
  </si>
  <si>
    <t>GFGC7200FE</t>
  </si>
  <si>
    <t>GFGC73761A</t>
  </si>
  <si>
    <t>GFGC73761F</t>
  </si>
  <si>
    <t>GFGC7400AB</t>
  </si>
  <si>
    <t>GFGC7400FE</t>
  </si>
  <si>
    <t>GFGC7530FE</t>
  </si>
  <si>
    <t>GFGC75528A</t>
  </si>
  <si>
    <t>GFGC75539F</t>
  </si>
  <si>
    <t>GFGC75767A</t>
  </si>
  <si>
    <t>GFGC75772F</t>
  </si>
  <si>
    <t>GFGC7600AB</t>
  </si>
  <si>
    <t>GFGC7600FE</t>
  </si>
  <si>
    <t>GFGC77761A</t>
  </si>
  <si>
    <t>GFGC77761F</t>
  </si>
  <si>
    <t>GFGC7800AB</t>
  </si>
  <si>
    <t>GFGC7800FE</t>
  </si>
  <si>
    <t>GFGC7800JU</t>
  </si>
  <si>
    <t>GFGC7930FE</t>
  </si>
  <si>
    <t>GFGC79539F</t>
  </si>
  <si>
    <t>GFGC79761A</t>
  </si>
  <si>
    <t>GFGC79772F</t>
  </si>
  <si>
    <t>GFGC8000AB</t>
  </si>
  <si>
    <t>GFGC8000FE</t>
  </si>
  <si>
    <t>GFGC8000JU</t>
  </si>
  <si>
    <t>GFGC8230FE</t>
  </si>
  <si>
    <t>GFGC82528A</t>
  </si>
  <si>
    <t>GFGC82539F</t>
  </si>
  <si>
    <t>GFGC82767A</t>
  </si>
  <si>
    <t>GFGC82772F</t>
  </si>
  <si>
    <t>GFGC82983G</t>
  </si>
  <si>
    <t>GFGC82983J</t>
  </si>
  <si>
    <t>GFGC8300AB</t>
  </si>
  <si>
    <t>GFGC8300FE</t>
  </si>
  <si>
    <t>GFGC8300JU</t>
  </si>
  <si>
    <t>GFGC84.0AG</t>
  </si>
  <si>
    <t>GFGC84.0JU</t>
  </si>
  <si>
    <t>GFGC84.0MY</t>
  </si>
  <si>
    <t>GFGC84.0OC</t>
  </si>
  <si>
    <t>GFGC8530FE</t>
  </si>
  <si>
    <t>GFGC85539F</t>
  </si>
  <si>
    <t>GFGC85772F</t>
  </si>
  <si>
    <t>GFGC85983J</t>
  </si>
  <si>
    <t>GFGC8600AB</t>
  </si>
  <si>
    <t>GFGC8600FE</t>
  </si>
  <si>
    <t>GFGC8600JU</t>
  </si>
  <si>
    <t>GFGC87.0AG</t>
  </si>
  <si>
    <t>GFGC87.0FE</t>
  </si>
  <si>
    <t>GFGC87.0JU</t>
  </si>
  <si>
    <t>GFGC87.0OC</t>
  </si>
  <si>
    <t>GFGC88761A</t>
  </si>
  <si>
    <t>GFGC88761F</t>
  </si>
  <si>
    <t>GFGC88983J</t>
  </si>
  <si>
    <t>GFGC8900AB</t>
  </si>
  <si>
    <t>GFGC8900FE</t>
  </si>
  <si>
    <t>GFGC8900JU</t>
  </si>
  <si>
    <t>GFGC90.0AB</t>
  </si>
  <si>
    <t>GFGC90.0AG</t>
  </si>
  <si>
    <t>GFGC90.0FE</t>
  </si>
  <si>
    <t>GFGC90.0JU</t>
  </si>
  <si>
    <t>GFGC90.0MY</t>
  </si>
  <si>
    <t>GFGC90.0OC</t>
  </si>
  <si>
    <t>GFGC91761F</t>
  </si>
  <si>
    <t>GFGC9200AB</t>
  </si>
  <si>
    <t>GFGC9200FE</t>
  </si>
  <si>
    <t>GFGC9200JU</t>
  </si>
  <si>
    <t>GFGC93.0FE</t>
  </si>
  <si>
    <t>GFGC93.0OC</t>
  </si>
  <si>
    <t>GFGC94761F</t>
  </si>
  <si>
    <t>GFGC94983J</t>
  </si>
  <si>
    <t>GFGC9500AB</t>
  </si>
  <si>
    <t>GFGC9500FE</t>
  </si>
  <si>
    <t>GFGC9500JU</t>
  </si>
  <si>
    <t>GFGC96.0FE</t>
  </si>
  <si>
    <t>GFGC96.0JU</t>
  </si>
  <si>
    <t>GFGC96.0OC</t>
  </si>
  <si>
    <t>GFGC9730AB</t>
  </si>
  <si>
    <t>GFGC9730FE</t>
  </si>
  <si>
    <t>GFGC97539A</t>
  </si>
  <si>
    <t>GFGC97539F</t>
  </si>
  <si>
    <t>GFGC97772A</t>
  </si>
  <si>
    <t>GFGC97772F</t>
  </si>
  <si>
    <t>GFGC97983J</t>
  </si>
  <si>
    <t>GFGC9800AB</t>
  </si>
  <si>
    <t>GFGC9800FE</t>
  </si>
  <si>
    <t>GFGC9800JU</t>
  </si>
  <si>
    <t>GFGC99.0AB</t>
  </si>
  <si>
    <t>GFGC99.0JU</t>
  </si>
  <si>
    <t>GFGC99.0OC</t>
  </si>
  <si>
    <t>GFGV10098J</t>
  </si>
  <si>
    <t>GFGV10130F</t>
  </si>
  <si>
    <t>GFGV10154F</t>
  </si>
  <si>
    <t>GFGV10176A</t>
  </si>
  <si>
    <t>GFGV10177F</t>
  </si>
  <si>
    <t>GFGV102.AB</t>
  </si>
  <si>
    <t>GFGV102.AG</t>
  </si>
  <si>
    <t>GFGV102.JU</t>
  </si>
  <si>
    <t>GFGV102.OC</t>
  </si>
  <si>
    <t>GFGV10200A</t>
  </si>
  <si>
    <t>GFGV10200F</t>
  </si>
  <si>
    <t>GFGV10200J</t>
  </si>
  <si>
    <t>GFGV10200M</t>
  </si>
  <si>
    <t>GFGV10398J</t>
  </si>
  <si>
    <t>GFGV105.AB</t>
  </si>
  <si>
    <t>GFGV105.DI</t>
  </si>
  <si>
    <t>GFGV105.FE</t>
  </si>
  <si>
    <t>GFGV105.JU</t>
  </si>
  <si>
    <t>GFGV105.OC</t>
  </si>
  <si>
    <t>GFGV10553F</t>
  </si>
  <si>
    <t>GFGV10577F</t>
  </si>
  <si>
    <t>GFGV10698J</t>
  </si>
  <si>
    <t>GFGV108.AB</t>
  </si>
  <si>
    <t>GFGV108.DI</t>
  </si>
  <si>
    <t>GFGV108.FE</t>
  </si>
  <si>
    <t>GFGV108.JU</t>
  </si>
  <si>
    <t>GFGV108.OC</t>
  </si>
  <si>
    <t>GFGV10953F</t>
  </si>
  <si>
    <t>GFGV10977F</t>
  </si>
  <si>
    <t>GFGV10998G</t>
  </si>
  <si>
    <t>GFGV10998J</t>
  </si>
  <si>
    <t>GFGV10998O</t>
  </si>
  <si>
    <t>GFGV11000A</t>
  </si>
  <si>
    <t>GFGV11000F</t>
  </si>
  <si>
    <t>GFGV11000J</t>
  </si>
  <si>
    <t>GFGV11000M</t>
  </si>
  <si>
    <t>GFGV111.AB</t>
  </si>
  <si>
    <t>GFGV111.AG</t>
  </si>
  <si>
    <t>GFGV111.FE</t>
  </si>
  <si>
    <t>GFGV111.JU</t>
  </si>
  <si>
    <t>GFGV111.OC</t>
  </si>
  <si>
    <t>GFGV11298G</t>
  </si>
  <si>
    <t>GFGV11298J</t>
  </si>
  <si>
    <t>GFGV11353F</t>
  </si>
  <si>
    <t>GFGV11377F</t>
  </si>
  <si>
    <t>GFGV114.AB</t>
  </si>
  <si>
    <t>GFGV114.AG</t>
  </si>
  <si>
    <t>GFGV114.DI</t>
  </si>
  <si>
    <t>GFGV114.FE</t>
  </si>
  <si>
    <t>GFGV114.JU</t>
  </si>
  <si>
    <t>GFGV114.OC</t>
  </si>
  <si>
    <t>GFGV11400A</t>
  </si>
  <si>
    <t>GFGV11400F</t>
  </si>
  <si>
    <t>GFGV11400J</t>
  </si>
  <si>
    <t>GFGV11400M</t>
  </si>
  <si>
    <t>GFGV11598J</t>
  </si>
  <si>
    <t>GFGV117.AB</t>
  </si>
  <si>
    <t>GFGV117.AG</t>
  </si>
  <si>
    <t>GFGV117.DI</t>
  </si>
  <si>
    <t>GFGV117.FE</t>
  </si>
  <si>
    <t>GFGV117.JU</t>
  </si>
  <si>
    <t>GFGV117.OC</t>
  </si>
  <si>
    <t>GFGV11753F</t>
  </si>
  <si>
    <t>GFGV11777F</t>
  </si>
  <si>
    <t>GFGV11800A</t>
  </si>
  <si>
    <t>GFGV11800F</t>
  </si>
  <si>
    <t>GFGV11800J</t>
  </si>
  <si>
    <t>GFGV11800M</t>
  </si>
  <si>
    <t>GFGV11881F</t>
  </si>
  <si>
    <t>GFGV11898G</t>
  </si>
  <si>
    <t>GFGV11898J</t>
  </si>
  <si>
    <t>GFGV120.AB</t>
  </si>
  <si>
    <t>GFGV120.AG</t>
  </si>
  <si>
    <t>GFGV120.DI</t>
  </si>
  <si>
    <t>GFGV120.JU</t>
  </si>
  <si>
    <t>GFGV120.OC</t>
  </si>
  <si>
    <t>GFGV12198J</t>
  </si>
  <si>
    <t>GFGV123.AB</t>
  </si>
  <si>
    <t>GFGV123.AG</t>
  </si>
  <si>
    <t>GFGV123.DI</t>
  </si>
  <si>
    <t>GFGV123.FE</t>
  </si>
  <si>
    <t>GFGV123.JU</t>
  </si>
  <si>
    <t>GFGV123.OC</t>
  </si>
  <si>
    <t>GFGV12481F</t>
  </si>
  <si>
    <t>GFGV12498G</t>
  </si>
  <si>
    <t>GFGV12498J</t>
  </si>
  <si>
    <t>GFGV126.AB</t>
  </si>
  <si>
    <t>GFGV126.AG</t>
  </si>
  <si>
    <t>GFGV126.DI</t>
  </si>
  <si>
    <t>GFGV126.JU</t>
  </si>
  <si>
    <t>GFGV126.OC</t>
  </si>
  <si>
    <t>GFGV12798G</t>
  </si>
  <si>
    <t>GFGV12798J</t>
  </si>
  <si>
    <t>GFGV129.AB</t>
  </si>
  <si>
    <t>GFGV129.AG</t>
  </si>
  <si>
    <t>GFGV129.FE</t>
  </si>
  <si>
    <t>GFGV129.JU</t>
  </si>
  <si>
    <t>GFGV129.OC</t>
  </si>
  <si>
    <t>GFGV13098G</t>
  </si>
  <si>
    <t>GFGV13098J</t>
  </si>
  <si>
    <t>GFGV13398G</t>
  </si>
  <si>
    <t>GFGV13398J</t>
  </si>
  <si>
    <t>GFGV13898G</t>
  </si>
  <si>
    <t>GFGV13898J</t>
  </si>
  <si>
    <t>GFGV14398J</t>
  </si>
  <si>
    <t>GFGV14898G</t>
  </si>
  <si>
    <t>GFGV14898J</t>
  </si>
  <si>
    <t>GFGV15398J</t>
  </si>
  <si>
    <t>GFGV15881F</t>
  </si>
  <si>
    <t>GFGV15898G</t>
  </si>
  <si>
    <t>GFGV15898J</t>
  </si>
  <si>
    <t>GFGV16898G</t>
  </si>
  <si>
    <t>GFGV18898J</t>
  </si>
  <si>
    <t>GFGV19898G</t>
  </si>
  <si>
    <t>GFGV19898J</t>
  </si>
  <si>
    <t>GFGV19898O</t>
  </si>
  <si>
    <t>GFGV29761F</t>
  </si>
  <si>
    <t>GFGV3000AB</t>
  </si>
  <si>
    <t>GFGV3000FE</t>
  </si>
  <si>
    <t>GFGV3100AB</t>
  </si>
  <si>
    <t>GFGV3100FE</t>
  </si>
  <si>
    <t>GFGV3200AB</t>
  </si>
  <si>
    <t>GFGV3200FE</t>
  </si>
  <si>
    <t>GFGV32077F</t>
  </si>
  <si>
    <t>GFGV32316F</t>
  </si>
  <si>
    <t>GFGV32549F</t>
  </si>
  <si>
    <t>GFGV32777F</t>
  </si>
  <si>
    <t>GFGV3300FE</t>
  </si>
  <si>
    <t>GFGV3600AB</t>
  </si>
  <si>
    <t>GFGV3600FE</t>
  </si>
  <si>
    <t>GFGV3900FE</t>
  </si>
  <si>
    <t>GFGV40858F</t>
  </si>
  <si>
    <t>GFGV41097F</t>
  </si>
  <si>
    <t>GFGV4133FE</t>
  </si>
  <si>
    <t>GFGV41558F</t>
  </si>
  <si>
    <t>GFGV41781F</t>
  </si>
  <si>
    <t>GFGV4200FE</t>
  </si>
  <si>
    <t>GFGV4430FE</t>
  </si>
  <si>
    <t>GFGV44539F</t>
  </si>
  <si>
    <t>GFGV44772F</t>
  </si>
  <si>
    <t>GFGV4500AB</t>
  </si>
  <si>
    <t>GFGV4500FE</t>
  </si>
  <si>
    <t>GFGV4800FE</t>
  </si>
  <si>
    <t>GFGV5100AB</t>
  </si>
  <si>
    <t>GFGV5100FE</t>
  </si>
  <si>
    <t>GFGV5330FE</t>
  </si>
  <si>
    <t>GFGV53539F</t>
  </si>
  <si>
    <t>GFGV53772F</t>
  </si>
  <si>
    <t>GFGV5400AB</t>
  </si>
  <si>
    <t>GFGV5400FE</t>
  </si>
  <si>
    <t>GFGV56077F</t>
  </si>
  <si>
    <t>GFGV56316F</t>
  </si>
  <si>
    <t>GFGV56549F</t>
  </si>
  <si>
    <t>GFGV56777F</t>
  </si>
  <si>
    <t>GFGV5700FE</t>
  </si>
  <si>
    <t>GFGV5930FE</t>
  </si>
  <si>
    <t>GFGV59539F</t>
  </si>
  <si>
    <t>GFGV59772F</t>
  </si>
  <si>
    <t>GFGV6000AB</t>
  </si>
  <si>
    <t>GFGV6000FE</t>
  </si>
  <si>
    <t>GFGV6000JU</t>
  </si>
  <si>
    <t>GFGV6000MA</t>
  </si>
  <si>
    <t>GFGV61761A</t>
  </si>
  <si>
    <t>GFGV61761F</t>
  </si>
  <si>
    <t>GFGV6200AB</t>
  </si>
  <si>
    <t>GFGV6200FE</t>
  </si>
  <si>
    <t>GFGV63077F</t>
  </si>
  <si>
    <t>GFGV63316F</t>
  </si>
  <si>
    <t>GFGV63549F</t>
  </si>
  <si>
    <t>GFGV63777F</t>
  </si>
  <si>
    <t>GFGV6400AB</t>
  </si>
  <si>
    <t>GFGV6400JU</t>
  </si>
  <si>
    <t>GFGV65761F</t>
  </si>
  <si>
    <t>GFGV6600AB</t>
  </si>
  <si>
    <t>GFGV6600FE</t>
  </si>
  <si>
    <t>GFGV6600JU</t>
  </si>
  <si>
    <t>GFGV6730FE</t>
  </si>
  <si>
    <t>GFGV67539F</t>
  </si>
  <si>
    <t>GFGV67772F</t>
  </si>
  <si>
    <t>GFGV6800AB</t>
  </si>
  <si>
    <t>GFGV6800FE</t>
  </si>
  <si>
    <t>GFGV6930FE</t>
  </si>
  <si>
    <t>GFGV69528A</t>
  </si>
  <si>
    <t>GFGV69539F</t>
  </si>
  <si>
    <t>GFGV69767A</t>
  </si>
  <si>
    <t>GFGV69772F</t>
  </si>
  <si>
    <t>GFGV7000AB</t>
  </si>
  <si>
    <t>GFGV7000FE</t>
  </si>
  <si>
    <t>GFGV7000JU</t>
  </si>
  <si>
    <t>GFGV71528F</t>
  </si>
  <si>
    <t>GFGV71767F</t>
  </si>
  <si>
    <t>GFGV7200AB</t>
  </si>
  <si>
    <t>GFGV7200FE</t>
  </si>
  <si>
    <t>GFGV7200JU</t>
  </si>
  <si>
    <t>GFGV73761A</t>
  </si>
  <si>
    <t>GFGV73761F</t>
  </si>
  <si>
    <t>GFGV7400AB</t>
  </si>
  <si>
    <t>GFGV7400FE</t>
  </si>
  <si>
    <t>GFGV7400JU</t>
  </si>
  <si>
    <t>GFGV7530FE</t>
  </si>
  <si>
    <t>GFGV75528A</t>
  </si>
  <si>
    <t>GFGV75539F</t>
  </si>
  <si>
    <t>GFGV75767A</t>
  </si>
  <si>
    <t>GFGV75772F</t>
  </si>
  <si>
    <t>GFGV7600AB</t>
  </si>
  <si>
    <t>GFGV7600FE</t>
  </si>
  <si>
    <t>GFGV7600JU</t>
  </si>
  <si>
    <t>GFGV77761A</t>
  </si>
  <si>
    <t>GFGV77761F</t>
  </si>
  <si>
    <t>GFGV7800AB</t>
  </si>
  <si>
    <t>GFGV7800FE</t>
  </si>
  <si>
    <t>GFGV7800JU</t>
  </si>
  <si>
    <t>GFGV7930FE</t>
  </si>
  <si>
    <t>GFGV79539F</t>
  </si>
  <si>
    <t>GFGV79761A</t>
  </si>
  <si>
    <t>GFGV79772F</t>
  </si>
  <si>
    <t>GFGV8000AB</t>
  </si>
  <si>
    <t>GFGV8000FE</t>
  </si>
  <si>
    <t>GFGV8000JU</t>
  </si>
  <si>
    <t>GFGV8230FE</t>
  </si>
  <si>
    <t>GFGV82528A</t>
  </si>
  <si>
    <t>GFGV82539F</t>
  </si>
  <si>
    <t>GFGV82767A</t>
  </si>
  <si>
    <t>GFGV82772F</t>
  </si>
  <si>
    <t>GFGV82808F</t>
  </si>
  <si>
    <t>GFGV82983G</t>
  </si>
  <si>
    <t>GFGV82983J</t>
  </si>
  <si>
    <t>GFGV8300AB</t>
  </si>
  <si>
    <t>GFGV8300FE</t>
  </si>
  <si>
    <t>GFGV8300JU</t>
  </si>
  <si>
    <t>GFGV84.0JU</t>
  </si>
  <si>
    <t>GFGV84.0OC</t>
  </si>
  <si>
    <t>GFGV8530FE</t>
  </si>
  <si>
    <t>GFGV85539F</t>
  </si>
  <si>
    <t>GFGV85772F</t>
  </si>
  <si>
    <t>GFGV85983J</t>
  </si>
  <si>
    <t>GFGV8600AB</t>
  </si>
  <si>
    <t>GFGV8600FE</t>
  </si>
  <si>
    <t>GFGV8600JU</t>
  </si>
  <si>
    <t>GFGV87.0AG</t>
  </si>
  <si>
    <t>GFGV87.0FE</t>
  </si>
  <si>
    <t>GFGV87.0JU</t>
  </si>
  <si>
    <t>GFGV87.0OC</t>
  </si>
  <si>
    <t>GFGV88761A</t>
  </si>
  <si>
    <t>GFGV88761F</t>
  </si>
  <si>
    <t>GFGV88983J</t>
  </si>
  <si>
    <t>GFGV8900AB</t>
  </si>
  <si>
    <t>GFGV8900FE</t>
  </si>
  <si>
    <t>GFGV8900JU</t>
  </si>
  <si>
    <t>GFGV90.0AB</t>
  </si>
  <si>
    <t>GFGV90.0AG</t>
  </si>
  <si>
    <t>GFGV90.0JU</t>
  </si>
  <si>
    <t>GFGV90.0OC</t>
  </si>
  <si>
    <t>GFGV91761F</t>
  </si>
  <si>
    <t>GFGV9200AB</t>
  </si>
  <si>
    <t>GFGV9200FE</t>
  </si>
  <si>
    <t>GFGV93.0AG</t>
  </si>
  <si>
    <t>GFGV93.0JU</t>
  </si>
  <si>
    <t>GFGV93.0OC</t>
  </si>
  <si>
    <t>GFGV94761F</t>
  </si>
  <si>
    <t>GFGV94983J</t>
  </si>
  <si>
    <t>GFGV9500AB</t>
  </si>
  <si>
    <t>GFGV9500FE</t>
  </si>
  <si>
    <t>GFGV96.0AB</t>
  </si>
  <si>
    <t>GFGV96.0JU</t>
  </si>
  <si>
    <t>GFGV96.0OC</t>
  </si>
  <si>
    <t>GFGV9730AB</t>
  </si>
  <si>
    <t>GFGV9730FE</t>
  </si>
  <si>
    <t>GFGV97539A</t>
  </si>
  <si>
    <t>GFGV97539F</t>
  </si>
  <si>
    <t>GFGV97772A</t>
  </si>
  <si>
    <t>GFGV97772F</t>
  </si>
  <si>
    <t>GFGV97808F</t>
  </si>
  <si>
    <t>GFGV97983J</t>
  </si>
  <si>
    <t>GFGV9800AB</t>
  </si>
  <si>
    <t>GFGV9800FE</t>
  </si>
  <si>
    <t>GFGV99.0AB</t>
  </si>
  <si>
    <t>GFGV99.0JU</t>
  </si>
  <si>
    <t>GFGV99.0OC</t>
  </si>
  <si>
    <t>GODC3000AG</t>
  </si>
  <si>
    <t>GODC3150AB</t>
  </si>
  <si>
    <t>GODC3150FE</t>
  </si>
  <si>
    <t>GODC3200AG</t>
  </si>
  <si>
    <t>GODC3600AG</t>
  </si>
  <si>
    <t>GODC3600MY</t>
  </si>
  <si>
    <t>GVAC23.0AG</t>
  </si>
  <si>
    <t>GVAC23.0FE</t>
  </si>
  <si>
    <t>GVAC23.0JU</t>
  </si>
  <si>
    <t>GVAC23.0OC</t>
  </si>
  <si>
    <t>GVAC24.0AB</t>
  </si>
  <si>
    <t>GVAC24.0OC</t>
  </si>
  <si>
    <t>GVAC25.0AB</t>
  </si>
  <si>
    <t>GVAC25.0JU</t>
  </si>
  <si>
    <t>GVAC25.0OC</t>
  </si>
  <si>
    <t>GVAC26.0OC</t>
  </si>
  <si>
    <t>GVAC27.0DI</t>
  </si>
  <si>
    <t>GVAC27.0JU</t>
  </si>
  <si>
    <t>GVAC27.0OC</t>
  </si>
  <si>
    <t>GVAC28.0AB</t>
  </si>
  <si>
    <t>GVAC28.0AG</t>
  </si>
  <si>
    <t>GVAC28.0FE</t>
  </si>
  <si>
    <t>GVAC28.0JU</t>
  </si>
  <si>
    <t>GVAC28.0OC</t>
  </si>
  <si>
    <t>GVAC29.0AG</t>
  </si>
  <si>
    <t>GVAC29.0JU</t>
  </si>
  <si>
    <t>GVAC29.0OC</t>
  </si>
  <si>
    <t>GVAC30.0AB</t>
  </si>
  <si>
    <t>GVAC30.0FE</t>
  </si>
  <si>
    <t>GVAC30.0JU</t>
  </si>
  <si>
    <t>GVAC31.0AG</t>
  </si>
  <si>
    <t>GVAC31.0OC</t>
  </si>
  <si>
    <t>GVAC32.0AB</t>
  </si>
  <si>
    <t>GVAC32.0AG</t>
  </si>
  <si>
    <t>GVAC32.0FE</t>
  </si>
  <si>
    <t>GVAC32.0OC</t>
  </si>
  <si>
    <t>GVAC33.0AG</t>
  </si>
  <si>
    <t>GVAC33.0FE</t>
  </si>
  <si>
    <t>GVAC33.0OC</t>
  </si>
  <si>
    <t>GVAV22.0AB</t>
  </si>
  <si>
    <t>GVAV22.0OC</t>
  </si>
  <si>
    <t>GVAV23.0AG</t>
  </si>
  <si>
    <t>GVAV23.0JU</t>
  </si>
  <si>
    <t>GVAV23.0OC</t>
  </si>
  <si>
    <t>GVAV24.0OC</t>
  </si>
  <si>
    <t>GVAV25.0AB</t>
  </si>
  <si>
    <t>GVAV25.0AG</t>
  </si>
  <si>
    <t>GVAV25.0FE</t>
  </si>
  <si>
    <t>GVAV25.0JU</t>
  </si>
  <si>
    <t>GVAV25.0OC</t>
  </si>
  <si>
    <t>HARC110.FE</t>
  </si>
  <si>
    <t>IBIC7500AB</t>
  </si>
  <si>
    <t>IBIC7500FE</t>
  </si>
  <si>
    <t>IBIC7500MA</t>
  </si>
  <si>
    <t>IBIC7800AB</t>
  </si>
  <si>
    <t>IBIC7800FE</t>
  </si>
  <si>
    <t>IBIC7800JU</t>
  </si>
  <si>
    <t>IBIC7800MA</t>
  </si>
  <si>
    <t>IBIC8100AB</t>
  </si>
  <si>
    <t>IBIC8100FE</t>
  </si>
  <si>
    <t>IBIC8100JU</t>
  </si>
  <si>
    <t>IBIC8100MA</t>
  </si>
  <si>
    <t>IBIC8400AB</t>
  </si>
  <si>
    <t>IBIC8400FE</t>
  </si>
  <si>
    <t>IBIC8400JU</t>
  </si>
  <si>
    <t>IBIC8400MA</t>
  </si>
  <si>
    <t>IBIC8700AB</t>
  </si>
  <si>
    <t>IBIC8700FE</t>
  </si>
  <si>
    <t>IBIC8700JU</t>
  </si>
  <si>
    <t>IBIC8700MA</t>
  </si>
  <si>
    <t>IBIC9000AB</t>
  </si>
  <si>
    <t>IBIC9000FE</t>
  </si>
  <si>
    <t>IBIC9000JU</t>
  </si>
  <si>
    <t>IBIC9000MA</t>
  </si>
  <si>
    <t>IBIC9300AB</t>
  </si>
  <si>
    <t>IBIC9300FE</t>
  </si>
  <si>
    <t>IBIC9300JU</t>
  </si>
  <si>
    <t>IBIC9300MA</t>
  </si>
  <si>
    <t>IBIV7500AB</t>
  </si>
  <si>
    <t>IBIV7500FE</t>
  </si>
  <si>
    <t>IBIV7500MA</t>
  </si>
  <si>
    <t>IBIV7800AB</t>
  </si>
  <si>
    <t>IBIV7800FE</t>
  </si>
  <si>
    <t>IBIV7800JU</t>
  </si>
  <si>
    <t>IBIV7800MA</t>
  </si>
  <si>
    <t>IBIV8100AB</t>
  </si>
  <si>
    <t>IBIV8100FE</t>
  </si>
  <si>
    <t>IBIV8100JU</t>
  </si>
  <si>
    <t>IBIV8100MA</t>
  </si>
  <si>
    <t>IBIV8400AB</t>
  </si>
  <si>
    <t>IBIV8400FE</t>
  </si>
  <si>
    <t>IBIV8400JU</t>
  </si>
  <si>
    <t>IBIV8400MA</t>
  </si>
  <si>
    <t>IBIV8700AB</t>
  </si>
  <si>
    <t>IBIV8700FE</t>
  </si>
  <si>
    <t>IBIV8700JU</t>
  </si>
  <si>
    <t>IBIV8700MA</t>
  </si>
  <si>
    <t>IBIV9000AB</t>
  </si>
  <si>
    <t>IBIV9000FE</t>
  </si>
  <si>
    <t>IBIV9000JU</t>
  </si>
  <si>
    <t>IBIV9000MA</t>
  </si>
  <si>
    <t>IBIV9300AB</t>
  </si>
  <si>
    <t>IBIV9300FE</t>
  </si>
  <si>
    <t>IBIV9300JU</t>
  </si>
  <si>
    <t>IBIV9300MA</t>
  </si>
  <si>
    <t>JPMC19000F</t>
  </si>
  <si>
    <t>JPMC20000F</t>
  </si>
  <si>
    <t>JPMC21000F</t>
  </si>
  <si>
    <t>JPMC22000F</t>
  </si>
  <si>
    <t>JPMC23000F</t>
  </si>
  <si>
    <t>JPMC29000A</t>
  </si>
  <si>
    <t>JPMC29000F</t>
  </si>
  <si>
    <t>JPMC29000J</t>
  </si>
  <si>
    <t>JPMC29000M</t>
  </si>
  <si>
    <t>JPMC30000A</t>
  </si>
  <si>
    <t>JPMC30000F</t>
  </si>
  <si>
    <t>JPMC30000J</t>
  </si>
  <si>
    <t>JPMC30000M</t>
  </si>
  <si>
    <t>JPMC31000A</t>
  </si>
  <si>
    <t>JPMC31000F</t>
  </si>
  <si>
    <t>JPMC31000J</t>
  </si>
  <si>
    <t>JPMC31000M</t>
  </si>
  <si>
    <t>JPMC32000A</t>
  </si>
  <si>
    <t>JPMC32000F</t>
  </si>
  <si>
    <t>JPMC32000J</t>
  </si>
  <si>
    <t>JPMC32000M</t>
  </si>
  <si>
    <t>JPMC33000A</t>
  </si>
  <si>
    <t>JPMC33000F</t>
  </si>
  <si>
    <t>JPMC33000J</t>
  </si>
  <si>
    <t>JPMC33000M</t>
  </si>
  <si>
    <t>JPMV19000F</t>
  </si>
  <si>
    <t>JPMV20000F</t>
  </si>
  <si>
    <t>JPMV21000F</t>
  </si>
  <si>
    <t>JPMV22000F</t>
  </si>
  <si>
    <t>JPMV23000F</t>
  </si>
  <si>
    <t>JPMV29000A</t>
  </si>
  <si>
    <t>JPMV29000F</t>
  </si>
  <si>
    <t>JPMV29000J</t>
  </si>
  <si>
    <t>JPMV29000M</t>
  </si>
  <si>
    <t>JPMV30000A</t>
  </si>
  <si>
    <t>JPMV30000F</t>
  </si>
  <si>
    <t>JPMV30000J</t>
  </si>
  <si>
    <t>JPMV30000M</t>
  </si>
  <si>
    <t>JPMV31000A</t>
  </si>
  <si>
    <t>JPMV31000F</t>
  </si>
  <si>
    <t>JPMV31000J</t>
  </si>
  <si>
    <t>JPMV31000M</t>
  </si>
  <si>
    <t>JPMV32000A</t>
  </si>
  <si>
    <t>JPMV32000F</t>
  </si>
  <si>
    <t>JPMV32000J</t>
  </si>
  <si>
    <t>JPMV32000M</t>
  </si>
  <si>
    <t>JPMV33000A</t>
  </si>
  <si>
    <t>JPMV33000F</t>
  </si>
  <si>
    <t>JPMV33000J</t>
  </si>
  <si>
    <t>JPMV33000M</t>
  </si>
  <si>
    <t>KO.C19000A</t>
  </si>
  <si>
    <t>KO.C19000F</t>
  </si>
  <si>
    <t>KO.C19000M</t>
  </si>
  <si>
    <t>KO.C20000A</t>
  </si>
  <si>
    <t>KO.C20000F</t>
  </si>
  <si>
    <t>KO.C20000M</t>
  </si>
  <si>
    <t>KO.C21000A</t>
  </si>
  <si>
    <t>KO.C21000F</t>
  </si>
  <si>
    <t>KO.C21000M</t>
  </si>
  <si>
    <t>KO.V19000A</t>
  </si>
  <si>
    <t>KO.V19000F</t>
  </si>
  <si>
    <t>KO.V19000M</t>
  </si>
  <si>
    <t>KO.V20000A</t>
  </si>
  <si>
    <t>KO.V20000F</t>
  </si>
  <si>
    <t>KO.V20000M</t>
  </si>
  <si>
    <t>KO.V21000A</t>
  </si>
  <si>
    <t>KO.V21000F</t>
  </si>
  <si>
    <t>KO.V21000M</t>
  </si>
  <si>
    <t>LEDC55.0AG</t>
  </si>
  <si>
    <t>LOMC150.AB</t>
  </si>
  <si>
    <t>LOMC150.FE</t>
  </si>
  <si>
    <t>LOMC150.JU</t>
  </si>
  <si>
    <t>LOMC160.AB</t>
  </si>
  <si>
    <t>LOMC160.FE</t>
  </si>
  <si>
    <t>LOMC160.JU</t>
  </si>
  <si>
    <t>LOMC170.AB</t>
  </si>
  <si>
    <t>LOMC170.JU</t>
  </si>
  <si>
    <t>LOMC180.AG</t>
  </si>
  <si>
    <t>LOMC180.JU</t>
  </si>
  <si>
    <t>LOMC190.JU</t>
  </si>
  <si>
    <t>LOMC200.AG</t>
  </si>
  <si>
    <t>LOMC200.JU</t>
  </si>
  <si>
    <t>LOMC200.OC</t>
  </si>
  <si>
    <t>LOMC2100FE</t>
  </si>
  <si>
    <t>LOMC220.AG</t>
  </si>
  <si>
    <t>LOMC220.OC</t>
  </si>
  <si>
    <t>LOMC2200FE</t>
  </si>
  <si>
    <t>LOMC2300FE</t>
  </si>
  <si>
    <t>LOMC2400FE</t>
  </si>
  <si>
    <t>LOMC2500FE</t>
  </si>
  <si>
    <t>LOMC2600FE</t>
  </si>
  <si>
    <t>LOMC2600MA</t>
  </si>
  <si>
    <t>LOMC2700AB</t>
  </si>
  <si>
    <t>LOMC2700FE</t>
  </si>
  <si>
    <t>LOMC2800MA</t>
  </si>
  <si>
    <t>LOMC300.SE</t>
  </si>
  <si>
    <t>LOMC3000AB</t>
  </si>
  <si>
    <t>LOMC3000MA</t>
  </si>
  <si>
    <t>LOMC3200AB</t>
  </si>
  <si>
    <t>LOMC3400AB</t>
  </si>
  <si>
    <t>LOMC3400FE</t>
  </si>
  <si>
    <t>LOMC3400JU</t>
  </si>
  <si>
    <t>LOMC3400MA</t>
  </si>
  <si>
    <t>LOMC3600AB</t>
  </si>
  <si>
    <t>LOMC3600FE</t>
  </si>
  <si>
    <t>LOMC3600JU</t>
  </si>
  <si>
    <t>LOMC3600MA</t>
  </si>
  <si>
    <t>LOMC3800AB</t>
  </si>
  <si>
    <t>LOMC3800FE</t>
  </si>
  <si>
    <t>LOMC3800JU</t>
  </si>
  <si>
    <t>LOMC3800MA</t>
  </si>
  <si>
    <t>LOMC4000AB</t>
  </si>
  <si>
    <t>LOMC4000FE</t>
  </si>
  <si>
    <t>LOMC4000JU</t>
  </si>
  <si>
    <t>LOMC4000MA</t>
  </si>
  <si>
    <t>LOMC4200AB</t>
  </si>
  <si>
    <t>LOMC4200FE</t>
  </si>
  <si>
    <t>LOMC4200JU</t>
  </si>
  <si>
    <t>LOMC4200MA</t>
  </si>
  <si>
    <t>LOMC4400AB</t>
  </si>
  <si>
    <t>LOMC4400FE</t>
  </si>
  <si>
    <t>LOMC4400JU</t>
  </si>
  <si>
    <t>LOMC4400MA</t>
  </si>
  <si>
    <t>LOMC4600AB</t>
  </si>
  <si>
    <t>LOMC4600FE</t>
  </si>
  <si>
    <t>LOMC4600JU</t>
  </si>
  <si>
    <t>LOMC4600MA</t>
  </si>
  <si>
    <t>LOMV150.AB</t>
  </si>
  <si>
    <t>LOMV150.FE</t>
  </si>
  <si>
    <t>LOMV160.AB</t>
  </si>
  <si>
    <t>LOMV160.FE</t>
  </si>
  <si>
    <t>LOMV160.JU</t>
  </si>
  <si>
    <t>LOMV170.JU</t>
  </si>
  <si>
    <t>LOMV170.OC</t>
  </si>
  <si>
    <t>LOMV180.JU</t>
  </si>
  <si>
    <t>LOMV180.OC</t>
  </si>
  <si>
    <t>LOMV190.OC</t>
  </si>
  <si>
    <t>LOMV200.OC</t>
  </si>
  <si>
    <t>LOMV220.OC</t>
  </si>
  <si>
    <t>MELC25000A</t>
  </si>
  <si>
    <t>MELC25000F</t>
  </si>
  <si>
    <t>MELC25000M</t>
  </si>
  <si>
    <t>MELC26000A</t>
  </si>
  <si>
    <t>MELC26000F</t>
  </si>
  <si>
    <t>MELC26000M</t>
  </si>
  <si>
    <t>MELC27000A</t>
  </si>
  <si>
    <t>MELC27000F</t>
  </si>
  <si>
    <t>MELC27000J</t>
  </si>
  <si>
    <t>MELC27000M</t>
  </si>
  <si>
    <t>MELC28000A</t>
  </si>
  <si>
    <t>MELC28000F</t>
  </si>
  <si>
    <t>MELC28000J</t>
  </si>
  <si>
    <t>MELC28000M</t>
  </si>
  <si>
    <t>MELC29000A</t>
  </si>
  <si>
    <t>MELC29000F</t>
  </si>
  <si>
    <t>MELC29000J</t>
  </si>
  <si>
    <t>MELC29000M</t>
  </si>
  <si>
    <t>MELC30000A</t>
  </si>
  <si>
    <t>MELC30000F</t>
  </si>
  <si>
    <t>MELC30000J</t>
  </si>
  <si>
    <t>MELC30000M</t>
  </si>
  <si>
    <t>MELC3900AB</t>
  </si>
  <si>
    <t>MELC4100AB</t>
  </si>
  <si>
    <t>MELV25000A</t>
  </si>
  <si>
    <t>MELV25000F</t>
  </si>
  <si>
    <t>MELV25000M</t>
  </si>
  <si>
    <t>MELV26000A</t>
  </si>
  <si>
    <t>MELV26000F</t>
  </si>
  <si>
    <t>MELV26000M</t>
  </si>
  <si>
    <t>MELV27000A</t>
  </si>
  <si>
    <t>MELV27000F</t>
  </si>
  <si>
    <t>MELV27000M</t>
  </si>
  <si>
    <t>MELV28000A</t>
  </si>
  <si>
    <t>MELV28000F</t>
  </si>
  <si>
    <t>MELV28000J</t>
  </si>
  <si>
    <t>MELV28000M</t>
  </si>
  <si>
    <t>MELV29000A</t>
  </si>
  <si>
    <t>MELV29000F</t>
  </si>
  <si>
    <t>MELV29000J</t>
  </si>
  <si>
    <t>MELV29000M</t>
  </si>
  <si>
    <t>MELV30000A</t>
  </si>
  <si>
    <t>MELV30000F</t>
  </si>
  <si>
    <t>MELV30000J</t>
  </si>
  <si>
    <t>MELV30000M</t>
  </si>
  <si>
    <t>METC1000FE</t>
  </si>
  <si>
    <t>METC1100FE</t>
  </si>
  <si>
    <t>METC1200FE</t>
  </si>
  <si>
    <t>METC1300FE</t>
  </si>
  <si>
    <t>METC1400FE</t>
  </si>
  <si>
    <t>METC1500FE</t>
  </si>
  <si>
    <t>METC1600FE</t>
  </si>
  <si>
    <t>METC1700FE</t>
  </si>
  <si>
    <t>METC1800FE</t>
  </si>
  <si>
    <t>METC1900FE</t>
  </si>
  <si>
    <t>METC2000AB</t>
  </si>
  <si>
    <t>METC2000FE</t>
  </si>
  <si>
    <t>METC2100AB</t>
  </si>
  <si>
    <t>METC2100FE</t>
  </si>
  <si>
    <t>METC2200AB</t>
  </si>
  <si>
    <t>METC2200FE</t>
  </si>
  <si>
    <t>METC2300AB</t>
  </si>
  <si>
    <t>METC2300FE</t>
  </si>
  <si>
    <t>METC2400AB</t>
  </si>
  <si>
    <t>METC2400FE</t>
  </si>
  <si>
    <t>METC2400JU</t>
  </si>
  <si>
    <t>METC2500AB</t>
  </si>
  <si>
    <t>METC2500FE</t>
  </si>
  <si>
    <t>METC2500JU</t>
  </si>
  <si>
    <t>METC2600AB</t>
  </si>
  <si>
    <t>METC2600FE</t>
  </si>
  <si>
    <t>METC2600JU</t>
  </si>
  <si>
    <t>METC2600MA</t>
  </si>
  <si>
    <t>METC2700AB</t>
  </si>
  <si>
    <t>METC2700JU</t>
  </si>
  <si>
    <t>METC2800AB</t>
  </si>
  <si>
    <t>METC2800FE</t>
  </si>
  <si>
    <t>METC2800JU</t>
  </si>
  <si>
    <t>METC2800MA</t>
  </si>
  <si>
    <t>METC2900AB</t>
  </si>
  <si>
    <t>METC2900JU</t>
  </si>
  <si>
    <t>METC3000AB</t>
  </si>
  <si>
    <t>METC3000FE</t>
  </si>
  <si>
    <t>METC3000JU</t>
  </si>
  <si>
    <t>METC3000MA</t>
  </si>
  <si>
    <t>METC3100AB</t>
  </si>
  <si>
    <t>METC3100FE</t>
  </si>
  <si>
    <t>METC3100JU</t>
  </si>
  <si>
    <t>METC3200AB</t>
  </si>
  <si>
    <t>METC3200FE</t>
  </si>
  <si>
    <t>METC3200JU</t>
  </si>
  <si>
    <t>METC3200MA</t>
  </si>
  <si>
    <t>METV1000FE</t>
  </si>
  <si>
    <t>METV1100FE</t>
  </si>
  <si>
    <t>METV1200FE</t>
  </si>
  <si>
    <t>METV1300FE</t>
  </si>
  <si>
    <t>METV1400FE</t>
  </si>
  <si>
    <t>METV1500FE</t>
  </si>
  <si>
    <t>METV1600FE</t>
  </si>
  <si>
    <t>METV1700FE</t>
  </si>
  <si>
    <t>METV1800FE</t>
  </si>
  <si>
    <t>METV1900AB</t>
  </si>
  <si>
    <t>METV1900FE</t>
  </si>
  <si>
    <t>METV1900JU</t>
  </si>
  <si>
    <t>METV2000AB</t>
  </si>
  <si>
    <t>METV2000FE</t>
  </si>
  <si>
    <t>METV2000JU</t>
  </si>
  <si>
    <t>METV2100AB</t>
  </si>
  <si>
    <t>METV2100FE</t>
  </si>
  <si>
    <t>METV2100JU</t>
  </si>
  <si>
    <t>METV2200AB</t>
  </si>
  <si>
    <t>METV2200FE</t>
  </si>
  <si>
    <t>METV2200JU</t>
  </si>
  <si>
    <t>METV2300AB</t>
  </si>
  <si>
    <t>METV2300FE</t>
  </si>
  <si>
    <t>METV2300JU</t>
  </si>
  <si>
    <t>METV2400AB</t>
  </si>
  <si>
    <t>METV2400FE</t>
  </si>
  <si>
    <t>METV2400JU</t>
  </si>
  <si>
    <t>METV2500AB</t>
  </si>
  <si>
    <t>METV2500FE</t>
  </si>
  <si>
    <t>METV2500JU</t>
  </si>
  <si>
    <t>METV2600AB</t>
  </si>
  <si>
    <t>METV2600FE</t>
  </si>
  <si>
    <t>METV2600JU</t>
  </si>
  <si>
    <t>METV2600MA</t>
  </si>
  <si>
    <t>METV2700AB</t>
  </si>
  <si>
    <t>METV2800AB</t>
  </si>
  <si>
    <t>METV2800FE</t>
  </si>
  <si>
    <t>METV2800MA</t>
  </si>
  <si>
    <t>METV2900AB</t>
  </si>
  <si>
    <t>METV3000AB</t>
  </si>
  <si>
    <t>METV3000FE</t>
  </si>
  <si>
    <t>METV3000MA</t>
  </si>
  <si>
    <t>METV3100AB</t>
  </si>
  <si>
    <t>METV3100FE</t>
  </si>
  <si>
    <t>METV3200AB</t>
  </si>
  <si>
    <t>METV3200FE</t>
  </si>
  <si>
    <t>METV3200JU</t>
  </si>
  <si>
    <t>METV3200MA</t>
  </si>
  <si>
    <t>MIRC1180AB</t>
  </si>
  <si>
    <t>MIRC1180JU</t>
  </si>
  <si>
    <t>MIRC12000A</t>
  </si>
  <si>
    <t>MIRC12000F</t>
  </si>
  <si>
    <t>MIRC12078J</t>
  </si>
  <si>
    <t>MIRC1230AB</t>
  </si>
  <si>
    <t>MIRC1230FE</t>
  </si>
  <si>
    <t>MIRC1230JU</t>
  </si>
  <si>
    <t>MIRC12522F</t>
  </si>
  <si>
    <t>MIRC1280JU</t>
  </si>
  <si>
    <t>MIRC1330AB</t>
  </si>
  <si>
    <t>MIRC1330JU</t>
  </si>
  <si>
    <t>MIRC1430AB</t>
  </si>
  <si>
    <t>MIRC1430AG</t>
  </si>
  <si>
    <t>MIRC1430JU</t>
  </si>
  <si>
    <t>MIRC14578J</t>
  </si>
  <si>
    <t>MIRC1480AB</t>
  </si>
  <si>
    <t>MIRC1480AG</t>
  </si>
  <si>
    <t>MIRC1480FE</t>
  </si>
  <si>
    <t>MIRC1480JU</t>
  </si>
  <si>
    <t>MIRC1530AG</t>
  </si>
  <si>
    <t>MIRC1530FE</t>
  </si>
  <si>
    <t>MIRC1530JU</t>
  </si>
  <si>
    <t>MIRC1530OC</t>
  </si>
  <si>
    <t>MIRC1580AB</t>
  </si>
  <si>
    <t>MIRC1580AG</t>
  </si>
  <si>
    <t>MIRC1580JU</t>
  </si>
  <si>
    <t>MIRC16078J</t>
  </si>
  <si>
    <t>MIRC1630JU</t>
  </si>
  <si>
    <t>MIRC1680JU</t>
  </si>
  <si>
    <t>MIRC1730AB</t>
  </si>
  <si>
    <t>MIRC1730AG</t>
  </si>
  <si>
    <t>MIRC1730JU</t>
  </si>
  <si>
    <t>MIRC1830OC</t>
  </si>
  <si>
    <t>MIRC20000M</t>
  </si>
  <si>
    <t>MIRC2020OC</t>
  </si>
  <si>
    <t>MIRC2030AG</t>
  </si>
  <si>
    <t>MIRC2030JU</t>
  </si>
  <si>
    <t>MIRC2030OC</t>
  </si>
  <si>
    <t>MIRC22000F</t>
  </si>
  <si>
    <t>MIRC22000M</t>
  </si>
  <si>
    <t>MIRC2320OC</t>
  </si>
  <si>
    <t>MIRC2330OC</t>
  </si>
  <si>
    <t>MIRC24000F</t>
  </si>
  <si>
    <t>MIRC24000M</t>
  </si>
  <si>
    <t>MIRC2420OC</t>
  </si>
  <si>
    <t>MIRC2430OC</t>
  </si>
  <si>
    <t>MIRC26000F</t>
  </si>
  <si>
    <t>MIRC26000M</t>
  </si>
  <si>
    <t>MIRC28000A</t>
  </si>
  <si>
    <t>MIRC28000F</t>
  </si>
  <si>
    <t>MIRC28000M</t>
  </si>
  <si>
    <t>MIRC2930OC</t>
  </si>
  <si>
    <t>MIRC30000A</t>
  </si>
  <si>
    <t>MIRC30000F</t>
  </si>
  <si>
    <t>MIRC30000J</t>
  </si>
  <si>
    <t>MIRC30000M</t>
  </si>
  <si>
    <t>MIRC32000A</t>
  </si>
  <si>
    <t>MIRC32000F</t>
  </si>
  <si>
    <t>MIRC32000J</t>
  </si>
  <si>
    <t>MIRC32000M</t>
  </si>
  <si>
    <t>MIRV1180JU</t>
  </si>
  <si>
    <t>MIRV1230AB</t>
  </si>
  <si>
    <t>MIRV1230JU</t>
  </si>
  <si>
    <t>MIRV1280JU</t>
  </si>
  <si>
    <t>MIRV1380AG</t>
  </si>
  <si>
    <t>MIRV14578J</t>
  </si>
  <si>
    <t>MIRV1480JU</t>
  </si>
  <si>
    <t>MIRV1530AG</t>
  </si>
  <si>
    <t>MORC15.2AB</t>
  </si>
  <si>
    <t>MORC15.2JU</t>
  </si>
  <si>
    <t>MORC16.2AB</t>
  </si>
  <si>
    <t>MORC16.2AG</t>
  </si>
  <si>
    <t>MORC16.2JU</t>
  </si>
  <si>
    <t>MORC16.2OC</t>
  </si>
  <si>
    <t>MORC17.2AB</t>
  </si>
  <si>
    <t>MORC17.2AG</t>
  </si>
  <si>
    <t>MORC17.2JU</t>
  </si>
  <si>
    <t>MORC17.2OC</t>
  </si>
  <si>
    <t>MORC18.2AB</t>
  </si>
  <si>
    <t>MORC18.2AG</t>
  </si>
  <si>
    <t>MORC18.2JU</t>
  </si>
  <si>
    <t>MORC18.2OC</t>
  </si>
  <si>
    <t>MORC19.2AG</t>
  </si>
  <si>
    <t>MORC20.2OC</t>
  </si>
  <si>
    <t>MSFC22000A</t>
  </si>
  <si>
    <t>MSFC22000F</t>
  </si>
  <si>
    <t>MSFC22000M</t>
  </si>
  <si>
    <t>MSFC24000A</t>
  </si>
  <si>
    <t>MSFC24000F</t>
  </si>
  <si>
    <t>MSFC24000J</t>
  </si>
  <si>
    <t>MSFC24000M</t>
  </si>
  <si>
    <t>MSFC26000A</t>
  </si>
  <si>
    <t>MSFC26000F</t>
  </si>
  <si>
    <t>MSFC26000J</t>
  </si>
  <si>
    <t>MSFC26000M</t>
  </si>
  <si>
    <t>MSFC28000A</t>
  </si>
  <si>
    <t>MSFC28000F</t>
  </si>
  <si>
    <t>MSFC28000J</t>
  </si>
  <si>
    <t>MSFC28000M</t>
  </si>
  <si>
    <t>MSFC30000A</t>
  </si>
  <si>
    <t>MSFC30000F</t>
  </si>
  <si>
    <t>MSFC30000J</t>
  </si>
  <si>
    <t>MSFC30000M</t>
  </si>
  <si>
    <t>MSFC32000A</t>
  </si>
  <si>
    <t>MSFC32000F</t>
  </si>
  <si>
    <t>MSFC32000J</t>
  </si>
  <si>
    <t>MSFC32000M</t>
  </si>
  <si>
    <t>MSFC34000A</t>
  </si>
  <si>
    <t>MSFC34000F</t>
  </si>
  <si>
    <t>MSFC34000J</t>
  </si>
  <si>
    <t>MSFC34000M</t>
  </si>
  <si>
    <t>MSFV22000A</t>
  </si>
  <si>
    <t>MSFV22000F</t>
  </si>
  <si>
    <t>MSFV22000M</t>
  </si>
  <si>
    <t>MSFV24000A</t>
  </si>
  <si>
    <t>MSFV24000F</t>
  </si>
  <si>
    <t>MSFV24000J</t>
  </si>
  <si>
    <t>MSFV24000M</t>
  </si>
  <si>
    <t>MSFV26000A</t>
  </si>
  <si>
    <t>MSFV26000F</t>
  </si>
  <si>
    <t>MSFV26000J</t>
  </si>
  <si>
    <t>MSFV26000M</t>
  </si>
  <si>
    <t>MSFV28000A</t>
  </si>
  <si>
    <t>MSFV28000F</t>
  </si>
  <si>
    <t>MSFV28000J</t>
  </si>
  <si>
    <t>MSFV28000M</t>
  </si>
  <si>
    <t>MSFV30000A</t>
  </si>
  <si>
    <t>MSFV30000F</t>
  </si>
  <si>
    <t>MSFV30000J</t>
  </si>
  <si>
    <t>MSFV30000M</t>
  </si>
  <si>
    <t>MSFV32000A</t>
  </si>
  <si>
    <t>MSFV32000F</t>
  </si>
  <si>
    <t>MSFV32000J</t>
  </si>
  <si>
    <t>MSFV32000M</t>
  </si>
  <si>
    <t>MSFV34000A</t>
  </si>
  <si>
    <t>MSFV34000F</t>
  </si>
  <si>
    <t>MSFV34000J</t>
  </si>
  <si>
    <t>MSFV34000M</t>
  </si>
  <si>
    <t>MTAC34000F</t>
  </si>
  <si>
    <t>MTAC36000F</t>
  </si>
  <si>
    <t>MTAC38000F</t>
  </si>
  <si>
    <t>MTAC40000A</t>
  </si>
  <si>
    <t>MTAC40000F</t>
  </si>
  <si>
    <t>MTAC40000J</t>
  </si>
  <si>
    <t>MTAC40000M</t>
  </si>
  <si>
    <t>MTAC42000A</t>
  </si>
  <si>
    <t>MTAC42000F</t>
  </si>
  <si>
    <t>MTAC42000J</t>
  </si>
  <si>
    <t>MTAC42000M</t>
  </si>
  <si>
    <t>MTAV34000F</t>
  </si>
  <si>
    <t>MTAV36000F</t>
  </si>
  <si>
    <t>MTAV38000F</t>
  </si>
  <si>
    <t>MTAV40000A</t>
  </si>
  <si>
    <t>MTAV40000F</t>
  </si>
  <si>
    <t>MTAV40000J</t>
  </si>
  <si>
    <t>MTAV40000M</t>
  </si>
  <si>
    <t>MTAV42000A</t>
  </si>
  <si>
    <t>MTAV42000F</t>
  </si>
  <si>
    <t>MTAV42000J</t>
  </si>
  <si>
    <t>MTAV42000M</t>
  </si>
  <si>
    <t>PAMC101.AG</t>
  </si>
  <si>
    <t>PAMC101.JU</t>
  </si>
  <si>
    <t>PAMC101.OC</t>
  </si>
  <si>
    <t>PAMC105.AG</t>
  </si>
  <si>
    <t>PAMC105.OC</t>
  </si>
  <si>
    <t>PAMC109.AG</t>
  </si>
  <si>
    <t>PAMC109.OC</t>
  </si>
  <si>
    <t>PAMC113.AG</t>
  </si>
  <si>
    <t>PAMC113.OC</t>
  </si>
  <si>
    <t>PAMC113.SE</t>
  </si>
  <si>
    <t>PAMC117.SE</t>
  </si>
  <si>
    <t>PAMC121.SE</t>
  </si>
  <si>
    <t>PAMC2400AB</t>
  </si>
  <si>
    <t>PAMC2400FE</t>
  </si>
  <si>
    <t>PAMC2820FE</t>
  </si>
  <si>
    <t>PAMC3000FE</t>
  </si>
  <si>
    <t>PAMC3200FE</t>
  </si>
  <si>
    <t>PAMC3300AB</t>
  </si>
  <si>
    <t>PAMC3300FE</t>
  </si>
  <si>
    <t>PAMC3400AB</t>
  </si>
  <si>
    <t>PAMC3400FE</t>
  </si>
  <si>
    <t>PAMC3500FE</t>
  </si>
  <si>
    <t>PAMC3700FE</t>
  </si>
  <si>
    <t>PAMC3900FE</t>
  </si>
  <si>
    <t>PAMC4100FE</t>
  </si>
  <si>
    <t>PAMC4300AB</t>
  </si>
  <si>
    <t>PAMC4300FE</t>
  </si>
  <si>
    <t>PAMC4500AB</t>
  </si>
  <si>
    <t>PAMC4500FE</t>
  </si>
  <si>
    <t>PAMC4700AB</t>
  </si>
  <si>
    <t>PAMC4700FE</t>
  </si>
  <si>
    <t>PAMC4700JU</t>
  </si>
  <si>
    <t>PAMC5000AB</t>
  </si>
  <si>
    <t>PAMC5000FE</t>
  </si>
  <si>
    <t>PAMC5000JU</t>
  </si>
  <si>
    <t>PAMC5000MA</t>
  </si>
  <si>
    <t>PAMC5300AB</t>
  </si>
  <si>
    <t>PAMC5300FE</t>
  </si>
  <si>
    <t>PAMC5300JU</t>
  </si>
  <si>
    <t>PAMC5600AB</t>
  </si>
  <si>
    <t>PAMC5600FE</t>
  </si>
  <si>
    <t>PAMC5600JU</t>
  </si>
  <si>
    <t>PAMC5600MA</t>
  </si>
  <si>
    <t>PAMC5900AB</t>
  </si>
  <si>
    <t>PAMC5900FE</t>
  </si>
  <si>
    <t>PAMC5900JU</t>
  </si>
  <si>
    <t>PAMC5900MA</t>
  </si>
  <si>
    <t>PAMC6200AB</t>
  </si>
  <si>
    <t>PAMC6200FE</t>
  </si>
  <si>
    <t>PAMC6200JU</t>
  </si>
  <si>
    <t>PAMC6200MA</t>
  </si>
  <si>
    <t>PAMC63.0JU</t>
  </si>
  <si>
    <t>PAMC6500AB</t>
  </si>
  <si>
    <t>PAMC6500FE</t>
  </si>
  <si>
    <t>PAMC6500JU</t>
  </si>
  <si>
    <t>PAMC6500MA</t>
  </si>
  <si>
    <t>PAMC6800AB</t>
  </si>
  <si>
    <t>PAMC6800FE</t>
  </si>
  <si>
    <t>PAMC6800JU</t>
  </si>
  <si>
    <t>PAMC6800MA</t>
  </si>
  <si>
    <t>PAMC71.0AB</t>
  </si>
  <si>
    <t>PAMC7100AB</t>
  </si>
  <si>
    <t>PAMC7100FE</t>
  </si>
  <si>
    <t>PAMC7100JU</t>
  </si>
  <si>
    <t>PAMC7100MA</t>
  </si>
  <si>
    <t>PAMC73.0AB</t>
  </si>
  <si>
    <t>PAMC73.0AG</t>
  </si>
  <si>
    <t>PAMC73.0OC</t>
  </si>
  <si>
    <t>PAMC73.0SE</t>
  </si>
  <si>
    <t>PAMC7400AB</t>
  </si>
  <si>
    <t>PAMC7400FE</t>
  </si>
  <si>
    <t>PAMC7400JU</t>
  </si>
  <si>
    <t>PAMC7400MA</t>
  </si>
  <si>
    <t>PAMC77.0AB</t>
  </si>
  <si>
    <t>PAMC7700AB</t>
  </si>
  <si>
    <t>PAMC7700FE</t>
  </si>
  <si>
    <t>PAMC7700JU</t>
  </si>
  <si>
    <t>PAMC7700MA</t>
  </si>
  <si>
    <t>PAMC81.0JU</t>
  </si>
  <si>
    <t>PAMC81.0OC</t>
  </si>
  <si>
    <t>PAMC83.0AB</t>
  </si>
  <si>
    <t>PAMC83.0AG</t>
  </si>
  <si>
    <t>PAMC83.0JU</t>
  </si>
  <si>
    <t>PAMC83.0OC</t>
  </si>
  <si>
    <t>PAMC85.0AG</t>
  </si>
  <si>
    <t>PAMC85.0FE</t>
  </si>
  <si>
    <t>PAMC87.0FE</t>
  </si>
  <si>
    <t>PAMC87.0JU</t>
  </si>
  <si>
    <t>PAMC89.0AB</t>
  </si>
  <si>
    <t>PAMC89.0JU</t>
  </si>
  <si>
    <t>PAMC89.0OC</t>
  </si>
  <si>
    <t>PAMC93.0JU</t>
  </si>
  <si>
    <t>PAMC93.0OC</t>
  </si>
  <si>
    <t>PAMC97.0AG</t>
  </si>
  <si>
    <t>PAMC97.0JU</t>
  </si>
  <si>
    <t>PAMC97.0OC</t>
  </si>
  <si>
    <t>PAMV101.AG</t>
  </si>
  <si>
    <t>PAMV101.OC</t>
  </si>
  <si>
    <t>PAMV105.OC</t>
  </si>
  <si>
    <t>PAMV109.OC</t>
  </si>
  <si>
    <t>PAMV113.AG</t>
  </si>
  <si>
    <t>PAMV113.OC</t>
  </si>
  <si>
    <t>PAMV2400FE</t>
  </si>
  <si>
    <t>PAMV2820FE</t>
  </si>
  <si>
    <t>PAMV3000FE</t>
  </si>
  <si>
    <t>PAMV3200FE</t>
  </si>
  <si>
    <t>PAMV3400FE</t>
  </si>
  <si>
    <t>PAMV3700FE</t>
  </si>
  <si>
    <t>PAMV3700JU</t>
  </si>
  <si>
    <t>PAMV3900AB</t>
  </si>
  <si>
    <t>PAMV3900FE</t>
  </si>
  <si>
    <t>PAMV3900JU</t>
  </si>
  <si>
    <t>PAMV4100AB</t>
  </si>
  <si>
    <t>PAMV4100FE</t>
  </si>
  <si>
    <t>PAMV4100JU</t>
  </si>
  <si>
    <t>PAMV4300AB</t>
  </si>
  <si>
    <t>PAMV4300FE</t>
  </si>
  <si>
    <t>PAMV4300JU</t>
  </si>
  <si>
    <t>PAMV4500AB</t>
  </si>
  <si>
    <t>PAMV4500FE</t>
  </si>
  <si>
    <t>PAMV4500JU</t>
  </si>
  <si>
    <t>PAMV4700AB</t>
  </si>
  <si>
    <t>PAMV4700FE</t>
  </si>
  <si>
    <t>PAMV4700JU</t>
  </si>
  <si>
    <t>PAMV5000AB</t>
  </si>
  <si>
    <t>PAMV5000FE</t>
  </si>
  <si>
    <t>PAMV5000JU</t>
  </si>
  <si>
    <t>PAMV5000MA</t>
  </si>
  <si>
    <t>PAMV5300AB</t>
  </si>
  <si>
    <t>PAMV5300FE</t>
  </si>
  <si>
    <t>PAMV5300JU</t>
  </si>
  <si>
    <t>PAMV5600AB</t>
  </si>
  <si>
    <t>PAMV5600FE</t>
  </si>
  <si>
    <t>PAMV5600JU</t>
  </si>
  <si>
    <t>PAMV5600MA</t>
  </si>
  <si>
    <t>PAMV5900AB</t>
  </si>
  <si>
    <t>PAMV5900FE</t>
  </si>
  <si>
    <t>PAMV5900JU</t>
  </si>
  <si>
    <t>PAMV5900MA</t>
  </si>
  <si>
    <t>PAMV6200AB</t>
  </si>
  <si>
    <t>PAMV6200FE</t>
  </si>
  <si>
    <t>PAMV6200JU</t>
  </si>
  <si>
    <t>PAMV6200MA</t>
  </si>
  <si>
    <t>PAMV6500AB</t>
  </si>
  <si>
    <t>PAMV6500FE</t>
  </si>
  <si>
    <t>PAMV6500JU</t>
  </si>
  <si>
    <t>PAMV6500MA</t>
  </si>
  <si>
    <t>PAMV6800AB</t>
  </si>
  <si>
    <t>PAMV6800FE</t>
  </si>
  <si>
    <t>PAMV6800JU</t>
  </si>
  <si>
    <t>PAMV6800MA</t>
  </si>
  <si>
    <t>PAMV71.0FE</t>
  </si>
  <si>
    <t>PAMV7100AB</t>
  </si>
  <si>
    <t>PAMV7100FE</t>
  </si>
  <si>
    <t>PAMV7100JU</t>
  </si>
  <si>
    <t>PAMV7100MA</t>
  </si>
  <si>
    <t>PAMV73.0AB</t>
  </si>
  <si>
    <t>PAMV73.0JU</t>
  </si>
  <si>
    <t>PAMV7400AB</t>
  </si>
  <si>
    <t>PAMV7400FE</t>
  </si>
  <si>
    <t>PAMV7400JU</t>
  </si>
  <si>
    <t>PAMV7400MA</t>
  </si>
  <si>
    <t>PAMV77.0AB</t>
  </si>
  <si>
    <t>PAMV77.0FE</t>
  </si>
  <si>
    <t>PAMV77.0JU</t>
  </si>
  <si>
    <t>PAMV7700AB</t>
  </si>
  <si>
    <t>PAMV7700FE</t>
  </si>
  <si>
    <t>PAMV7700JU</t>
  </si>
  <si>
    <t>PAMV7700MA</t>
  </si>
  <si>
    <t>PAMV81.0AB</t>
  </si>
  <si>
    <t>PAMV81.0JU</t>
  </si>
  <si>
    <t>PAMV81.0OC</t>
  </si>
  <si>
    <t>PAMV83.0AG</t>
  </si>
  <si>
    <t>PAMV83.0JU</t>
  </si>
  <si>
    <t>PAMV83.0OC</t>
  </si>
  <si>
    <t>PAMV89.0AG</t>
  </si>
  <si>
    <t>PAMV89.0JU</t>
  </si>
  <si>
    <t>PAMV89.0OC</t>
  </si>
  <si>
    <t>PAMV93.0OC</t>
  </si>
  <si>
    <t>PAMV97.0AG</t>
  </si>
  <si>
    <t>PAMV97.0JU</t>
  </si>
  <si>
    <t>PAMV97.0OC</t>
  </si>
  <si>
    <t>PBRC1000JU</t>
  </si>
  <si>
    <t>PBRC1200AG</t>
  </si>
  <si>
    <t>PBRC14000F</t>
  </si>
  <si>
    <t>PBRC1520AB</t>
  </si>
  <si>
    <t>PBRC16000F</t>
  </si>
  <si>
    <t>PBRC1700OC</t>
  </si>
  <si>
    <t>PBRC18000F</t>
  </si>
  <si>
    <t>PBRC20000F</t>
  </si>
  <si>
    <t>PBRC22000F</t>
  </si>
  <si>
    <t>QQQC32000F</t>
  </si>
  <si>
    <t>QQQC34000F</t>
  </si>
  <si>
    <t>QQQC36000F</t>
  </si>
  <si>
    <t>QQQV32000F</t>
  </si>
  <si>
    <t>QQQV34000F</t>
  </si>
  <si>
    <t>QQQV36000F</t>
  </si>
  <si>
    <t>RCHC25945J</t>
  </si>
  <si>
    <t>RCHC270.JU</t>
  </si>
  <si>
    <t>SEMC6.00OC</t>
  </si>
  <si>
    <t>SPYC36000A</t>
  </si>
  <si>
    <t>SPYC36000F</t>
  </si>
  <si>
    <t>SPYC38000A</t>
  </si>
  <si>
    <t>SPYC38000F</t>
  </si>
  <si>
    <t>SPYC40000A</t>
  </si>
  <si>
    <t>SPYC40000F</t>
  </si>
  <si>
    <t>SPYC42000A</t>
  </si>
  <si>
    <t>SPYC42000F</t>
  </si>
  <si>
    <t>SPYC44000A</t>
  </si>
  <si>
    <t>SPYC44000F</t>
  </si>
  <si>
    <t>SPYC44000J</t>
  </si>
  <si>
    <t>SPYC44000M</t>
  </si>
  <si>
    <t>SPYC46000A</t>
  </si>
  <si>
    <t>SPYC46000F</t>
  </si>
  <si>
    <t>SPYC46000J</t>
  </si>
  <si>
    <t>SPYC46000M</t>
  </si>
  <si>
    <t>SPYC48000A</t>
  </si>
  <si>
    <t>SPYC48000F</t>
  </si>
  <si>
    <t>SPYC48000J</t>
  </si>
  <si>
    <t>SPYC48000M</t>
  </si>
  <si>
    <t>SPYC50000A</t>
  </si>
  <si>
    <t>SPYC50000F</t>
  </si>
  <si>
    <t>SPYC50000J</t>
  </si>
  <si>
    <t>SPYC50000M</t>
  </si>
  <si>
    <t>SPYC52000A</t>
  </si>
  <si>
    <t>SPYC52000F</t>
  </si>
  <si>
    <t>SPYC52000J</t>
  </si>
  <si>
    <t>SPYC52000M</t>
  </si>
  <si>
    <t>SPYC54000A</t>
  </si>
  <si>
    <t>SPYC54000F</t>
  </si>
  <si>
    <t>SPYC54000J</t>
  </si>
  <si>
    <t>SPYC54000M</t>
  </si>
  <si>
    <t>SPYV36000A</t>
  </si>
  <si>
    <t>SPYV36000F</t>
  </si>
  <si>
    <t>SPYV38000A</t>
  </si>
  <si>
    <t>SPYV38000F</t>
  </si>
  <si>
    <t>SPYV40000A</t>
  </si>
  <si>
    <t>SPYV40000F</t>
  </si>
  <si>
    <t>SPYV42000A</t>
  </si>
  <si>
    <t>SPYV42000F</t>
  </si>
  <si>
    <t>SPYV44000A</t>
  </si>
  <si>
    <t>SPYV44000F</t>
  </si>
  <si>
    <t>SPYV44000J</t>
  </si>
  <si>
    <t>SPYV44000M</t>
  </si>
  <si>
    <t>SPYV46000A</t>
  </si>
  <si>
    <t>SPYV46000F</t>
  </si>
  <si>
    <t>SPYV46000J</t>
  </si>
  <si>
    <t>SPYV46000M</t>
  </si>
  <si>
    <t>SPYV48000A</t>
  </si>
  <si>
    <t>SPYV48000F</t>
  </si>
  <si>
    <t>SPYV48000J</t>
  </si>
  <si>
    <t>SPYV48000M</t>
  </si>
  <si>
    <t>SPYV50000A</t>
  </si>
  <si>
    <t>SPYV50000F</t>
  </si>
  <si>
    <t>SPYV50000J</t>
  </si>
  <si>
    <t>SPYV50000M</t>
  </si>
  <si>
    <t>SPYV52000A</t>
  </si>
  <si>
    <t>SPYV52000F</t>
  </si>
  <si>
    <t>SPYV52000J</t>
  </si>
  <si>
    <t>SPYV52000M</t>
  </si>
  <si>
    <t>SPYV54000A</t>
  </si>
  <si>
    <t>SPYV54000F</t>
  </si>
  <si>
    <t>SPYV54000J</t>
  </si>
  <si>
    <t>SPYV54000M</t>
  </si>
  <si>
    <t>SUPC1400FE</t>
  </si>
  <si>
    <t>SUPC1600FE</t>
  </si>
  <si>
    <t>SUPC1800FE</t>
  </si>
  <si>
    <t>SUPC2000FE</t>
  </si>
  <si>
    <t>SUPC2200FE</t>
  </si>
  <si>
    <t>SUPC2400FE</t>
  </si>
  <si>
    <t>SUPC2600FE</t>
  </si>
  <si>
    <t>SUPC2800FE</t>
  </si>
  <si>
    <t>SUPC3000AB</t>
  </si>
  <si>
    <t>SUPC3000FE</t>
  </si>
  <si>
    <t>SUPC3200AB</t>
  </si>
  <si>
    <t>SUPC3400AB</t>
  </si>
  <si>
    <t>SUPC3600AB</t>
  </si>
  <si>
    <t>SUPC3600JU</t>
  </si>
  <si>
    <t>SUPC3800AB</t>
  </si>
  <si>
    <t>SUPC3800JU</t>
  </si>
  <si>
    <t>SUPC4000AB</t>
  </si>
  <si>
    <t>SUPC4000JU</t>
  </si>
  <si>
    <t>SUPC4200AB</t>
  </si>
  <si>
    <t>SUPC4200JU</t>
  </si>
  <si>
    <t>SUPC4400AB</t>
  </si>
  <si>
    <t>SUPC4400JU</t>
  </si>
  <si>
    <t>SUPC52157J</t>
  </si>
  <si>
    <t>SUPC53.0AB</t>
  </si>
  <si>
    <t>SUPC53.0AG</t>
  </si>
  <si>
    <t>SUPC53.0FE</t>
  </si>
  <si>
    <t>SUPC53.0JU</t>
  </si>
  <si>
    <t>SUPC56.0AG</t>
  </si>
  <si>
    <t>SUPC56.0JU</t>
  </si>
  <si>
    <t>SUPC59.0JU</t>
  </si>
  <si>
    <t>SUPC59.0OC</t>
  </si>
  <si>
    <t>SUPC62.0FE</t>
  </si>
  <si>
    <t>SUPC64157J</t>
  </si>
  <si>
    <t>SUPC65.0FE</t>
  </si>
  <si>
    <t>SUPC68.0AB</t>
  </si>
  <si>
    <t>SUPC70157J</t>
  </si>
  <si>
    <t>SUPC95.0OC</t>
  </si>
  <si>
    <t>SUPV1400FE</t>
  </si>
  <si>
    <t>SUPV1600FE</t>
  </si>
  <si>
    <t>SUPV1800FE</t>
  </si>
  <si>
    <t>SUPV2000FE</t>
  </si>
  <si>
    <t>SUPV2200FE</t>
  </si>
  <si>
    <t>SUPV2400FE</t>
  </si>
  <si>
    <t>SUPV2600FE</t>
  </si>
  <si>
    <t>SUPV2800FE</t>
  </si>
  <si>
    <t>SUPV3000AB</t>
  </si>
  <si>
    <t>SUPV3000FE</t>
  </si>
  <si>
    <t>SUPV3000JU</t>
  </si>
  <si>
    <t>SUPV3200AB</t>
  </si>
  <si>
    <t>SUPV3200JU</t>
  </si>
  <si>
    <t>SUPV3400AB</t>
  </si>
  <si>
    <t>SUPV3400JU</t>
  </si>
  <si>
    <t>SUPV3600AB</t>
  </si>
  <si>
    <t>SUPV3600JU</t>
  </si>
  <si>
    <t>SUPV3800AB</t>
  </si>
  <si>
    <t>SUPV3800JU</t>
  </si>
  <si>
    <t>SUPV4000AB</t>
  </si>
  <si>
    <t>SUPV4200AB</t>
  </si>
  <si>
    <t>SUPV52157J</t>
  </si>
  <si>
    <t>SUPV53.0AB</t>
  </si>
  <si>
    <t>SUPV53.0JU</t>
  </si>
  <si>
    <t>SUPV56.0AG</t>
  </si>
  <si>
    <t>SUPV62.0DI</t>
  </si>
  <si>
    <t>TECC130.AG</t>
  </si>
  <si>
    <t>TECC130.JU</t>
  </si>
  <si>
    <t>TECC140.AG</t>
  </si>
  <si>
    <t>TECC140.JU</t>
  </si>
  <si>
    <t>TECC140.OC</t>
  </si>
  <si>
    <t>TECC14352G</t>
  </si>
  <si>
    <t>TECC14352O</t>
  </si>
  <si>
    <t>TECC160.OC</t>
  </si>
  <si>
    <t>TECC16352G</t>
  </si>
  <si>
    <t>TECC17352G</t>
  </si>
  <si>
    <t>TECC2600FE</t>
  </si>
  <si>
    <t>TECC2800FE</t>
  </si>
  <si>
    <t>TECC3000AB</t>
  </si>
  <si>
    <t>TECC3000FE</t>
  </si>
  <si>
    <t>TECC3200AB</t>
  </si>
  <si>
    <t>TECC3200FE</t>
  </si>
  <si>
    <t>TECC3200MA</t>
  </si>
  <si>
    <t>TECC3400AB</t>
  </si>
  <si>
    <t>TECC3400FE</t>
  </si>
  <si>
    <t>TECC3400MA</t>
  </si>
  <si>
    <t>TECC3600AB</t>
  </si>
  <si>
    <t>TECC3600FE</t>
  </si>
  <si>
    <t>TECC3600JU</t>
  </si>
  <si>
    <t>TECC3600MA</t>
  </si>
  <si>
    <t>TECC3800AB</t>
  </si>
  <si>
    <t>TECC3800FE</t>
  </si>
  <si>
    <t>TECC3800JU</t>
  </si>
  <si>
    <t>TECC3800MA</t>
  </si>
  <si>
    <t>TECC4000AB</t>
  </si>
  <si>
    <t>TECC4000FE</t>
  </si>
  <si>
    <t>TECC4000JU</t>
  </si>
  <si>
    <t>TECC4000MA</t>
  </si>
  <si>
    <t>TECC4200AB</t>
  </si>
  <si>
    <t>TECC4200FE</t>
  </si>
  <si>
    <t>TECC4200JU</t>
  </si>
  <si>
    <t>TECC4200MA</t>
  </si>
  <si>
    <t>TECC4400AB</t>
  </si>
  <si>
    <t>TECC4400FE</t>
  </si>
  <si>
    <t>TECC4400JU</t>
  </si>
  <si>
    <t>TECC4400MA</t>
  </si>
  <si>
    <t>TECV130.AG</t>
  </si>
  <si>
    <t>TECV130.JU</t>
  </si>
  <si>
    <t>TECV140.AG</t>
  </si>
  <si>
    <t>TECV140.JU</t>
  </si>
  <si>
    <t>TECV140.OC</t>
  </si>
  <si>
    <t>TECV14352G</t>
  </si>
  <si>
    <t>TECV14352O</t>
  </si>
  <si>
    <t>TECV160.OC</t>
  </si>
  <si>
    <t>TECV170.DI</t>
  </si>
  <si>
    <t>TECV2600AB</t>
  </si>
  <si>
    <t>TECV2600FE</t>
  </si>
  <si>
    <t>TECV2800AB</t>
  </si>
  <si>
    <t>TECV2800FE</t>
  </si>
  <si>
    <t>TECV3000AB</t>
  </si>
  <si>
    <t>TECV3000FE</t>
  </si>
  <si>
    <t>TECV3200AB</t>
  </si>
  <si>
    <t>TECV3200FE</t>
  </si>
  <si>
    <t>TECV3200JU</t>
  </si>
  <si>
    <t>TECV3200MA</t>
  </si>
  <si>
    <t>TECV3400AB</t>
  </si>
  <si>
    <t>TECV3400FE</t>
  </si>
  <si>
    <t>TECV3400JU</t>
  </si>
  <si>
    <t>TECV3400MA</t>
  </si>
  <si>
    <t>TECV3600AB</t>
  </si>
  <si>
    <t>TECV3600FE</t>
  </si>
  <si>
    <t>TECV3600JU</t>
  </si>
  <si>
    <t>TECV3600MA</t>
  </si>
  <si>
    <t>TECV3800AB</t>
  </si>
  <si>
    <t>TECV3800FE</t>
  </si>
  <si>
    <t>TECV3800JU</t>
  </si>
  <si>
    <t>TECV3800MA</t>
  </si>
  <si>
    <t>TECV4000AB</t>
  </si>
  <si>
    <t>TECV4000FE</t>
  </si>
  <si>
    <t>TECV4000JU</t>
  </si>
  <si>
    <t>TECV4000MA</t>
  </si>
  <si>
    <t>TECV4200AB</t>
  </si>
  <si>
    <t>TECV4200FE</t>
  </si>
  <si>
    <t>TECV4200JU</t>
  </si>
  <si>
    <t>TECV4200MA</t>
  </si>
  <si>
    <t>TECV4400AB</t>
  </si>
  <si>
    <t>TECV4400FE</t>
  </si>
  <si>
    <t>TECV4400JU</t>
  </si>
  <si>
    <t>TECV4400MA</t>
  </si>
  <si>
    <t>TENC3000JU</t>
  </si>
  <si>
    <t>TENC3200DI</t>
  </si>
  <si>
    <t>TENC3400AG</t>
  </si>
  <si>
    <t>TENC3400JU</t>
  </si>
  <si>
    <t>TENC3600OC</t>
  </si>
  <si>
    <t>TENC3800OC</t>
  </si>
  <si>
    <t>TGNC2200FE</t>
  </si>
  <si>
    <t>TGNC2400FE</t>
  </si>
  <si>
    <t>TGNC2600FE</t>
  </si>
  <si>
    <t>TGNC2800FE</t>
  </si>
  <si>
    <t>TGNC3000FE</t>
  </si>
  <si>
    <t>TGNC36.0AG</t>
  </si>
  <si>
    <t>TGNC36.0JU</t>
  </si>
  <si>
    <t>TGNC3600FE</t>
  </si>
  <si>
    <t>TGNC38.0AG</t>
  </si>
  <si>
    <t>TGNC38.0FE</t>
  </si>
  <si>
    <t>TGNC38.0JU</t>
  </si>
  <si>
    <t>TGNC3800AB</t>
  </si>
  <si>
    <t>TGNC3800FE</t>
  </si>
  <si>
    <t>TGNC40.0AB</t>
  </si>
  <si>
    <t>TGNC40.0AG</t>
  </si>
  <si>
    <t>TGNC40.0JU</t>
  </si>
  <si>
    <t>TGNC4000AB</t>
  </si>
  <si>
    <t>TGNC4000FE</t>
  </si>
  <si>
    <t>TGNC42.0AB</t>
  </si>
  <si>
    <t>TGNC42.0DI</t>
  </si>
  <si>
    <t>TGNC42.0FE</t>
  </si>
  <si>
    <t>TGNC42.0JU</t>
  </si>
  <si>
    <t>TGNC44.0AB</t>
  </si>
  <si>
    <t>TGNC44.0FE</t>
  </si>
  <si>
    <t>TGNC44.0JU</t>
  </si>
  <si>
    <t>TGNC4400AB</t>
  </si>
  <si>
    <t>TGNC4400FE</t>
  </si>
  <si>
    <t>TGNC4400JU</t>
  </si>
  <si>
    <t>TGNC46.0FE</t>
  </si>
  <si>
    <t>TGNC46.0JU</t>
  </si>
  <si>
    <t>TGNC46.0MA</t>
  </si>
  <si>
    <t>TGNC4600AB</t>
  </si>
  <si>
    <t>TGNC4600FE</t>
  </si>
  <si>
    <t>TGNC4600JU</t>
  </si>
  <si>
    <t>TGNC48.0AG</t>
  </si>
  <si>
    <t>TGNC48.0OC</t>
  </si>
  <si>
    <t>TGNC4800AB</t>
  </si>
  <si>
    <t>TGNC4800FE</t>
  </si>
  <si>
    <t>TGNC4800JU</t>
  </si>
  <si>
    <t>TGNC4800MA</t>
  </si>
  <si>
    <t>TGNC50.0AG</t>
  </si>
  <si>
    <t>TGNC50.0JU</t>
  </si>
  <si>
    <t>TGNC5000AB</t>
  </si>
  <si>
    <t>TGNC5000FE</t>
  </si>
  <si>
    <t>TGNC5000JU</t>
  </si>
  <si>
    <t>TGNC5000MA</t>
  </si>
  <si>
    <t>TGNC52.0AG</t>
  </si>
  <si>
    <t>TGNC5200AB</t>
  </si>
  <si>
    <t>TGNC5200FE</t>
  </si>
  <si>
    <t>TGNC5200JU</t>
  </si>
  <si>
    <t>TGNC5200MA</t>
  </si>
  <si>
    <t>TGNC54.0AG</t>
  </si>
  <si>
    <t>TGNC54.0JU</t>
  </si>
  <si>
    <t>TGNC54.0OC</t>
  </si>
  <si>
    <t>TGNC5400AB</t>
  </si>
  <si>
    <t>TGNC5400FE</t>
  </si>
  <si>
    <t>TGNC5400JU</t>
  </si>
  <si>
    <t>TGNC5400MA</t>
  </si>
  <si>
    <t>TGNC54376F</t>
  </si>
  <si>
    <t>TGNC5600AB</t>
  </si>
  <si>
    <t>TGNC5600FE</t>
  </si>
  <si>
    <t>TGNC5600JU</t>
  </si>
  <si>
    <t>TGNC5600MA</t>
  </si>
  <si>
    <t>TGNC60.0AG</t>
  </si>
  <si>
    <t>TGNC60.0JU</t>
  </si>
  <si>
    <t>TGNC60.0OC</t>
  </si>
  <si>
    <t>TGNC62.0AG</t>
  </si>
  <si>
    <t>TGNC62.0OC</t>
  </si>
  <si>
    <t>TGNC66.0OC</t>
  </si>
  <si>
    <t>TGNV36.0AG</t>
  </si>
  <si>
    <t>TGNV38.0AG</t>
  </si>
  <si>
    <t>TGNV4000AB</t>
  </si>
  <si>
    <t>TGNV4000FE</t>
  </si>
  <si>
    <t>TGNV4000JU</t>
  </si>
  <si>
    <t>TGNV4000MA</t>
  </si>
  <si>
    <t>TGNV4400AB</t>
  </si>
  <si>
    <t>TGNV4400FE</t>
  </si>
  <si>
    <t>TGNV4400JU</t>
  </si>
  <si>
    <t>TGNV4400MA</t>
  </si>
  <si>
    <t>TGNV4600AB</t>
  </si>
  <si>
    <t>TGNV4600FE</t>
  </si>
  <si>
    <t>TGNV4600JU</t>
  </si>
  <si>
    <t>TGNV4600MA</t>
  </si>
  <si>
    <t>TGNV48.0AG</t>
  </si>
  <si>
    <t>TGNV4800AB</t>
  </si>
  <si>
    <t>TGNV4800FE</t>
  </si>
  <si>
    <t>TGNV4800JU</t>
  </si>
  <si>
    <t>TGNV4800MA</t>
  </si>
  <si>
    <t>TGNV5000AB</t>
  </si>
  <si>
    <t>TGNV5000FE</t>
  </si>
  <si>
    <t>TGNV5000JU</t>
  </si>
  <si>
    <t>TGNV5000MA</t>
  </si>
  <si>
    <t>TGNV5200AB</t>
  </si>
  <si>
    <t>TGNV5200FE</t>
  </si>
  <si>
    <t>TGNV5200JU</t>
  </si>
  <si>
    <t>TGNV5200MA</t>
  </si>
  <si>
    <t>TGNV5400AB</t>
  </si>
  <si>
    <t>TGNV5400FE</t>
  </si>
  <si>
    <t>TGNV5400JU</t>
  </si>
  <si>
    <t>TGNV5400MA</t>
  </si>
  <si>
    <t>TGNV5600AB</t>
  </si>
  <si>
    <t>TGNV5600JU</t>
  </si>
  <si>
    <t>TGNV5600MA</t>
  </si>
  <si>
    <t>TGSC10000A</t>
  </si>
  <si>
    <t>TGSC10000F</t>
  </si>
  <si>
    <t>TGSC10000J</t>
  </si>
  <si>
    <t>TGSC10000M</t>
  </si>
  <si>
    <t>TGSC10500A</t>
  </si>
  <si>
    <t>TGSC10500F</t>
  </si>
  <si>
    <t>TGSC10500J</t>
  </si>
  <si>
    <t>TGSC10500M</t>
  </si>
  <si>
    <t>TGSC11000A</t>
  </si>
  <si>
    <t>TGSC11000F</t>
  </si>
  <si>
    <t>TGSC11000J</t>
  </si>
  <si>
    <t>TGSC11000M</t>
  </si>
  <si>
    <t>TGSC11500A</t>
  </si>
  <si>
    <t>TGSC11500F</t>
  </si>
  <si>
    <t>TGSC11500J</t>
  </si>
  <si>
    <t>TGSC11500M</t>
  </si>
  <si>
    <t>TGSC12000A</t>
  </si>
  <si>
    <t>TGSC12000F</t>
  </si>
  <si>
    <t>TGSC12000J</t>
  </si>
  <si>
    <t>TGSC12000M</t>
  </si>
  <si>
    <t>TGSC130.AG</t>
  </si>
  <si>
    <t>TGSC130.JU</t>
  </si>
  <si>
    <t>TGSC140.AG</t>
  </si>
  <si>
    <t>TGSC140.DI</t>
  </si>
  <si>
    <t>TGSC140.JU</t>
  </si>
  <si>
    <t>TGSC140.OC</t>
  </si>
  <si>
    <t>TGSC145.FE</t>
  </si>
  <si>
    <t>TGSC150.OC</t>
  </si>
  <si>
    <t>TGSC6500FE</t>
  </si>
  <si>
    <t>TGSC6700FE</t>
  </si>
  <si>
    <t>TGSC6900FE</t>
  </si>
  <si>
    <t>TGSC7100FE</t>
  </si>
  <si>
    <t>TGSC7300FE</t>
  </si>
  <si>
    <t>TGSC7500FE</t>
  </si>
  <si>
    <t>TGSC7700FE</t>
  </si>
  <si>
    <t>TGSC8000AB</t>
  </si>
  <si>
    <t>TGSC8000FE</t>
  </si>
  <si>
    <t>TGSC8500AB</t>
  </si>
  <si>
    <t>TGSC8500FE</t>
  </si>
  <si>
    <t>TGSC8500JU</t>
  </si>
  <si>
    <t>TGSC8500MA</t>
  </si>
  <si>
    <t>TGSC9000AB</t>
  </si>
  <si>
    <t>TGSC9000FE</t>
  </si>
  <si>
    <t>TGSC9000JU</t>
  </si>
  <si>
    <t>TGSC9000MA</t>
  </si>
  <si>
    <t>TGSC9500AB</t>
  </si>
  <si>
    <t>TGSC9500FE</t>
  </si>
  <si>
    <t>TGSC9500JU</t>
  </si>
  <si>
    <t>TGSC9500MA</t>
  </si>
  <si>
    <t>TGSV10000A</t>
  </si>
  <si>
    <t>TGSV10000F</t>
  </si>
  <si>
    <t>TGSV10000J</t>
  </si>
  <si>
    <t>TGSV10000M</t>
  </si>
  <si>
    <t>TGSV10500A</t>
  </si>
  <si>
    <t>TGSV10500F</t>
  </si>
  <si>
    <t>TGSV10500J</t>
  </si>
  <si>
    <t>TGSV10500M</t>
  </si>
  <si>
    <t>TGSV11000A</t>
  </si>
  <si>
    <t>TGSV11000F</t>
  </si>
  <si>
    <t>TGSV11000J</t>
  </si>
  <si>
    <t>TGSV11000M</t>
  </si>
  <si>
    <t>TGSV11500A</t>
  </si>
  <si>
    <t>TGSV11500F</t>
  </si>
  <si>
    <t>TGSV11500J</t>
  </si>
  <si>
    <t>TGSV11500M</t>
  </si>
  <si>
    <t>TGSV12000A</t>
  </si>
  <si>
    <t>TGSV12000F</t>
  </si>
  <si>
    <t>TGSV12000J</t>
  </si>
  <si>
    <t>TGSV12000M</t>
  </si>
  <si>
    <t>TGSV130.AG</t>
  </si>
  <si>
    <t>TGSV140.AG</t>
  </si>
  <si>
    <t>TGSV140.DI</t>
  </si>
  <si>
    <t>TGSV150.OC</t>
  </si>
  <si>
    <t>TGSV155.OC</t>
  </si>
  <si>
    <t>TGSV6100FE</t>
  </si>
  <si>
    <t>TGSV6300FE</t>
  </si>
  <si>
    <t>TGSV6500FE</t>
  </si>
  <si>
    <t>TGSV6700FE</t>
  </si>
  <si>
    <t>TGSV6900FE</t>
  </si>
  <si>
    <t>TGSV7100FE</t>
  </si>
  <si>
    <t>TGSV7300FE</t>
  </si>
  <si>
    <t>TGSV7500AB</t>
  </si>
  <si>
    <t>TGSV7500FE</t>
  </si>
  <si>
    <t>TGSV7700FE</t>
  </si>
  <si>
    <t>TGSV8000AB</t>
  </si>
  <si>
    <t>TGSV8000FE</t>
  </si>
  <si>
    <t>TGSV8500AB</t>
  </si>
  <si>
    <t>TGSV8500FE</t>
  </si>
  <si>
    <t>TGSV8500JU</t>
  </si>
  <si>
    <t>TGSV8500MA</t>
  </si>
  <si>
    <t>TGSV9000AB</t>
  </si>
  <si>
    <t>TGSV9000FE</t>
  </si>
  <si>
    <t>TGSV9000JU</t>
  </si>
  <si>
    <t>TGSV9000MA</t>
  </si>
  <si>
    <t>TGSV9500AB</t>
  </si>
  <si>
    <t>TGSV9500FE</t>
  </si>
  <si>
    <t>TGSV9500JU</t>
  </si>
  <si>
    <t>TGSV9500MA</t>
  </si>
  <si>
    <t>TRAC20.0AG</t>
  </si>
  <si>
    <t>TRAC2000FE</t>
  </si>
  <si>
    <t>TRAC22.0AB</t>
  </si>
  <si>
    <t>TRAC22.0AG</t>
  </si>
  <si>
    <t>TRAC22.0JU</t>
  </si>
  <si>
    <t>TRAC22.0OC</t>
  </si>
  <si>
    <t>TRAC2200FE</t>
  </si>
  <si>
    <t>TRAC2300FE</t>
  </si>
  <si>
    <t>TRAC24.0AB</t>
  </si>
  <si>
    <t>TRAC24.0AG</t>
  </si>
  <si>
    <t>TRAC24.0JU</t>
  </si>
  <si>
    <t>TRAC24.0OC</t>
  </si>
  <si>
    <t>TRAC2400FE</t>
  </si>
  <si>
    <t>TRAC2500FE</t>
  </si>
  <si>
    <t>TRAC26.0AB</t>
  </si>
  <si>
    <t>TRAC26.0FE</t>
  </si>
  <si>
    <t>TRAC26.0JU</t>
  </si>
  <si>
    <t>TRAC2600FE</t>
  </si>
  <si>
    <t>TRAC2600JU</t>
  </si>
  <si>
    <t>TRAC2700AB</t>
  </si>
  <si>
    <t>TRAC2700FE</t>
  </si>
  <si>
    <t>TRAC28.0AG</t>
  </si>
  <si>
    <t>TRAC28.0OC</t>
  </si>
  <si>
    <t>TRAC2800AB</t>
  </si>
  <si>
    <t>TRAC2900AB</t>
  </si>
  <si>
    <t>TRAC30.0AB</t>
  </si>
  <si>
    <t>TRAC30.0FE</t>
  </si>
  <si>
    <t>TRAC3000AB</t>
  </si>
  <si>
    <t>TRAC3100AB</t>
  </si>
  <si>
    <t>TRAC3100FE</t>
  </si>
  <si>
    <t>TRAC32.0AB</t>
  </si>
  <si>
    <t>TRAC32.0AG</t>
  </si>
  <si>
    <t>TRAC3200AB</t>
  </si>
  <si>
    <t>TRAC3200FE</t>
  </si>
  <si>
    <t>TRAC34.0AB</t>
  </si>
  <si>
    <t>TRAC34.0AG</t>
  </si>
  <si>
    <t>TRAC34.0JU</t>
  </si>
  <si>
    <t>TRAC34.0OC</t>
  </si>
  <si>
    <t>TRAC3400AB</t>
  </si>
  <si>
    <t>TRAC3400FE</t>
  </si>
  <si>
    <t>TRAC3400JU</t>
  </si>
  <si>
    <t>TRAC3400MA</t>
  </si>
  <si>
    <t>TRAC3600AB</t>
  </si>
  <si>
    <t>TRAC3600FE</t>
  </si>
  <si>
    <t>TRAC3600JU</t>
  </si>
  <si>
    <t>TRAC3600MA</t>
  </si>
  <si>
    <t>TRAC38.0AG</t>
  </si>
  <si>
    <t>TRAC38.0OC</t>
  </si>
  <si>
    <t>TRAC3800AB</t>
  </si>
  <si>
    <t>TRAC3800FE</t>
  </si>
  <si>
    <t>TRAC3800JU</t>
  </si>
  <si>
    <t>TRAC3800MA</t>
  </si>
  <si>
    <t>TRAC4000AB</t>
  </si>
  <si>
    <t>TRAC4000FE</t>
  </si>
  <si>
    <t>TRAC4000JU</t>
  </si>
  <si>
    <t>TRAC4000MA</t>
  </si>
  <si>
    <t>TRAC4200AB</t>
  </si>
  <si>
    <t>TRAC4200FE</t>
  </si>
  <si>
    <t>TRAC4200JU</t>
  </si>
  <si>
    <t>TRAC4200MA</t>
  </si>
  <si>
    <t>TRAC4400AB</t>
  </si>
  <si>
    <t>TRAC4400FE</t>
  </si>
  <si>
    <t>TRAC4400JU</t>
  </si>
  <si>
    <t>TRAC4400MA</t>
  </si>
  <si>
    <t>TRAC4600AB</t>
  </si>
  <si>
    <t>TRAC4600FE</t>
  </si>
  <si>
    <t>TRAC4600JU</t>
  </si>
  <si>
    <t>TRAC4600MA</t>
  </si>
  <si>
    <t>TRAC4800AB</t>
  </si>
  <si>
    <t>TRAC4800FE</t>
  </si>
  <si>
    <t>TRAC4800JU</t>
  </si>
  <si>
    <t>TRAC4800MA</t>
  </si>
  <si>
    <t>TRAV2000FE</t>
  </si>
  <si>
    <t>TRAV22.0AG</t>
  </si>
  <si>
    <t>TRAV22.0OC</t>
  </si>
  <si>
    <t>TRAV2200FE</t>
  </si>
  <si>
    <t>TRAV2300FE</t>
  </si>
  <si>
    <t>TRAV24.0AB</t>
  </si>
  <si>
    <t>TRAV2400FE</t>
  </si>
  <si>
    <t>TRAV2500FE</t>
  </si>
  <si>
    <t>TRAV2600AB</t>
  </si>
  <si>
    <t>TRAV2600FE</t>
  </si>
  <si>
    <t>TRAV2600JU</t>
  </si>
  <si>
    <t>TRAV2700FE</t>
  </si>
  <si>
    <t>TRAV2800AB</t>
  </si>
  <si>
    <t>TRAV2800JU</t>
  </si>
  <si>
    <t>TRAV2900AB</t>
  </si>
  <si>
    <t>TRAV3000AB</t>
  </si>
  <si>
    <t>TRAV3000FE</t>
  </si>
  <si>
    <t>TRAV3000JU</t>
  </si>
  <si>
    <t>TRAV3100AB</t>
  </si>
  <si>
    <t>TRAV3100FE</t>
  </si>
  <si>
    <t>TRAV3200AB</t>
  </si>
  <si>
    <t>TRAV3200FE</t>
  </si>
  <si>
    <t>TRAV3200JU</t>
  </si>
  <si>
    <t>TRAV3400AB</t>
  </si>
  <si>
    <t>TRAV3400FE</t>
  </si>
  <si>
    <t>TRAV3400JU</t>
  </si>
  <si>
    <t>TRAV3400MA</t>
  </si>
  <si>
    <t>TRAV3600AB</t>
  </si>
  <si>
    <t>TRAV3600FE</t>
  </si>
  <si>
    <t>TRAV3600JU</t>
  </si>
  <si>
    <t>TRAV3600MA</t>
  </si>
  <si>
    <t>TRAV38.0OC</t>
  </si>
  <si>
    <t>TRAV3800AB</t>
  </si>
  <si>
    <t>TRAV3800FE</t>
  </si>
  <si>
    <t>TRAV3800JU</t>
  </si>
  <si>
    <t>TRAV3800MA</t>
  </si>
  <si>
    <t>TRAV4000AB</t>
  </si>
  <si>
    <t>TRAV4000FE</t>
  </si>
  <si>
    <t>TRAV4000JU</t>
  </si>
  <si>
    <t>TRAV4000MA</t>
  </si>
  <si>
    <t>TRAV4200AB</t>
  </si>
  <si>
    <t>TRAV4200FE</t>
  </si>
  <si>
    <t>TRAV4200JU</t>
  </si>
  <si>
    <t>TRAV4200MA</t>
  </si>
  <si>
    <t>TRAV4400AB</t>
  </si>
  <si>
    <t>TRAV4400FE</t>
  </si>
  <si>
    <t>TRAV4400JU</t>
  </si>
  <si>
    <t>TRAV4400MA</t>
  </si>
  <si>
    <t>TRAV4600AB</t>
  </si>
  <si>
    <t>TRAV4600FE</t>
  </si>
  <si>
    <t>TRAV4600JU</t>
  </si>
  <si>
    <t>TRAV4600MA</t>
  </si>
  <si>
    <t>TRAV4800AB</t>
  </si>
  <si>
    <t>TRAV4800FE</t>
  </si>
  <si>
    <t>TRAV4800JU</t>
  </si>
  <si>
    <t>TRAV4800MA</t>
  </si>
  <si>
    <t>TSLC22000A</t>
  </si>
  <si>
    <t>TSLC22000F</t>
  </si>
  <si>
    <t>TSLC5700AG</t>
  </si>
  <si>
    <t>TSLC5900JU</t>
  </si>
  <si>
    <t>TSLC6700AG</t>
  </si>
  <si>
    <t>TSLC6700JU</t>
  </si>
  <si>
    <t>TSLC6900AB</t>
  </si>
  <si>
    <t>TSLC6900AG</t>
  </si>
  <si>
    <t>TSLC6900JU</t>
  </si>
  <si>
    <t>TSLC6900OC</t>
  </si>
  <si>
    <t>TSLC7100AG</t>
  </si>
  <si>
    <t>TSLC7200JU</t>
  </si>
  <si>
    <t>TSLC7300AG</t>
  </si>
  <si>
    <t>TSLC8400OC</t>
  </si>
  <si>
    <t>TSLV22000A</t>
  </si>
  <si>
    <t>TSLV22000F</t>
  </si>
  <si>
    <t>TSLV6700AG</t>
  </si>
  <si>
    <t>TSLV7100AG</t>
  </si>
  <si>
    <t>TSLV7500AG</t>
  </si>
  <si>
    <t>TSLV8400OC</t>
  </si>
  <si>
    <t>TXAC1000.M</t>
  </si>
  <si>
    <t>TXAC1000AB</t>
  </si>
  <si>
    <t>TXAC1000FE</t>
  </si>
  <si>
    <t>TXAC1000JU</t>
  </si>
  <si>
    <t>TXAC1050.M</t>
  </si>
  <si>
    <t>TXAC1050AB</t>
  </si>
  <si>
    <t>TXAC1050FE</t>
  </si>
  <si>
    <t>TXAC1050JU</t>
  </si>
  <si>
    <t>TXAC1100.M</t>
  </si>
  <si>
    <t>TXAC1100AB</t>
  </si>
  <si>
    <t>TXAC1100FE</t>
  </si>
  <si>
    <t>TXAC1100JU</t>
  </si>
  <si>
    <t>TXAC39807F</t>
  </si>
  <si>
    <t>TXAC40.0JU</t>
  </si>
  <si>
    <t>TXAC400.AB</t>
  </si>
  <si>
    <t>TXAC44.0AB</t>
  </si>
  <si>
    <t>TXAC44.0FE</t>
  </si>
  <si>
    <t>TXAC44.0JU</t>
  </si>
  <si>
    <t>TXAC450.AB</t>
  </si>
  <si>
    <t>TXAC450.FE</t>
  </si>
  <si>
    <t>TXAC48.0AG</t>
  </si>
  <si>
    <t>TXAC48.0OC</t>
  </si>
  <si>
    <t>TXAC50.0AB</t>
  </si>
  <si>
    <t>TXAC50.0AG</t>
  </si>
  <si>
    <t>TXAC50.0FE</t>
  </si>
  <si>
    <t>TXAC50.0JU</t>
  </si>
  <si>
    <t>TXAC500.FE</t>
  </si>
  <si>
    <t>TXAC52.0JU</t>
  </si>
  <si>
    <t>TXAC52.0MA</t>
  </si>
  <si>
    <t>TXAC54.0AB</t>
  </si>
  <si>
    <t>TXAC54.0FE</t>
  </si>
  <si>
    <t>TXAC54.0JU</t>
  </si>
  <si>
    <t>TXAC54807F</t>
  </si>
  <si>
    <t>TXAC550.FE</t>
  </si>
  <si>
    <t>TXAC56.0AB</t>
  </si>
  <si>
    <t>TXAC56.0AG</t>
  </si>
  <si>
    <t>TXAC56.0FE</t>
  </si>
  <si>
    <t>TXAC56.0JU</t>
  </si>
  <si>
    <t>TXAC56.0OC</t>
  </si>
  <si>
    <t>TXAC58.0AB</t>
  </si>
  <si>
    <t>TXAC58.0AG</t>
  </si>
  <si>
    <t>TXAC59807F</t>
  </si>
  <si>
    <t>TXAC60.0AB</t>
  </si>
  <si>
    <t>TXAC60.0AG</t>
  </si>
  <si>
    <t>TXAC60.0FE</t>
  </si>
  <si>
    <t>TXAC60.0JU</t>
  </si>
  <si>
    <t>TXAC60.0OC</t>
  </si>
  <si>
    <t>TXAC600.AB</t>
  </si>
  <si>
    <t>TXAC600.FE</t>
  </si>
  <si>
    <t>TXAC600.JU</t>
  </si>
  <si>
    <t>TXAC600.MA</t>
  </si>
  <si>
    <t>TXAC62.0JU</t>
  </si>
  <si>
    <t>TXAC64.0AB</t>
  </si>
  <si>
    <t>TXAC64.0FE</t>
  </si>
  <si>
    <t>TXAC64807F</t>
  </si>
  <si>
    <t>TXAC650.AB</t>
  </si>
  <si>
    <t>TXAC650.FE</t>
  </si>
  <si>
    <t>TXAC650.JU</t>
  </si>
  <si>
    <t>TXAC650.MA</t>
  </si>
  <si>
    <t>TXAC66.0AB</t>
  </si>
  <si>
    <t>TXAC66.0AG</t>
  </si>
  <si>
    <t>TXAC66.0JU</t>
  </si>
  <si>
    <t>TXAC66.0OC</t>
  </si>
  <si>
    <t>TXAC68.0AG</t>
  </si>
  <si>
    <t>TXAC68.0JU</t>
  </si>
  <si>
    <t>TXAC68.0OC</t>
  </si>
  <si>
    <t>TXAC69807F</t>
  </si>
  <si>
    <t>TXAC70.0AG</t>
  </si>
  <si>
    <t>TXAC70.0JU</t>
  </si>
  <si>
    <t>TXAC70.0OC</t>
  </si>
  <si>
    <t>TXAC700.AB</t>
  </si>
  <si>
    <t>TXAC700.FE</t>
  </si>
  <si>
    <t>TXAC700.JU</t>
  </si>
  <si>
    <t>TXAC700.MA</t>
  </si>
  <si>
    <t>TXAC72.0AG</t>
  </si>
  <si>
    <t>TXAC72.0OC</t>
  </si>
  <si>
    <t>TXAC74.0AG</t>
  </si>
  <si>
    <t>TXAC74.0OC</t>
  </si>
  <si>
    <t>TXAC74807A</t>
  </si>
  <si>
    <t>TXAC74807F</t>
  </si>
  <si>
    <t>TXAC750.AB</t>
  </si>
  <si>
    <t>TXAC750.FE</t>
  </si>
  <si>
    <t>TXAC750.JU</t>
  </si>
  <si>
    <t>TXAC750.MA</t>
  </si>
  <si>
    <t>TXAC76.0AG</t>
  </si>
  <si>
    <t>TXAC76.0OC</t>
  </si>
  <si>
    <t>TXAC78.0AG</t>
  </si>
  <si>
    <t>TXAC78.0OC</t>
  </si>
  <si>
    <t>TXAC79807F</t>
  </si>
  <si>
    <t>TXAC80.0AG</t>
  </si>
  <si>
    <t>TXAC80.0OC</t>
  </si>
  <si>
    <t>TXAC800.AB</t>
  </si>
  <si>
    <t>TXAC800.FE</t>
  </si>
  <si>
    <t>TXAC800.JU</t>
  </si>
  <si>
    <t>TXAC800.MA</t>
  </si>
  <si>
    <t>TXAC82.0AG</t>
  </si>
  <si>
    <t>TXAC82.0OC</t>
  </si>
  <si>
    <t>TXAC84.0AG</t>
  </si>
  <si>
    <t>TXAC84.0OC</t>
  </si>
  <si>
    <t>TXAC84807F</t>
  </si>
  <si>
    <t>TXAC850.AB</t>
  </si>
  <si>
    <t>TXAC850.FE</t>
  </si>
  <si>
    <t>TXAC850.JU</t>
  </si>
  <si>
    <t>TXAC850.MA</t>
  </si>
  <si>
    <t>TXAC86.0AG</t>
  </si>
  <si>
    <t>TXAC86.0OC</t>
  </si>
  <si>
    <t>TXAC88.0AG</t>
  </si>
  <si>
    <t>TXAC88.0OC</t>
  </si>
  <si>
    <t>TXAC90.0AG</t>
  </si>
  <si>
    <t>TXAC90.0OC</t>
  </si>
  <si>
    <t>TXAC900.AB</t>
  </si>
  <si>
    <t>TXAC900.FE</t>
  </si>
  <si>
    <t>TXAC900.JU</t>
  </si>
  <si>
    <t>TXAC900.MA</t>
  </si>
  <si>
    <t>TXAC92.0OC</t>
  </si>
  <si>
    <t>TXAC950.AB</t>
  </si>
  <si>
    <t>TXAC950.FE</t>
  </si>
  <si>
    <t>TXAC950.JU</t>
  </si>
  <si>
    <t>TXAC950.MA</t>
  </si>
  <si>
    <t>TXAC96.0OC</t>
  </si>
  <si>
    <t>TXAC98.0OC</t>
  </si>
  <si>
    <t>TXAC98.0SE</t>
  </si>
  <si>
    <t>TXAV1000.M</t>
  </si>
  <si>
    <t>TXAV1000AB</t>
  </si>
  <si>
    <t>TXAV1000FE</t>
  </si>
  <si>
    <t>TXAV1000JU</t>
  </si>
  <si>
    <t>TXAV1050.M</t>
  </si>
  <si>
    <t>TXAV1050AB</t>
  </si>
  <si>
    <t>TXAV1050FE</t>
  </si>
  <si>
    <t>TXAV1050JU</t>
  </si>
  <si>
    <t>TXAV1100.M</t>
  </si>
  <si>
    <t>TXAV1100AB</t>
  </si>
  <si>
    <t>TXAV1100FE</t>
  </si>
  <si>
    <t>TXAV1100JU</t>
  </si>
  <si>
    <t>TXAV38.0AB</t>
  </si>
  <si>
    <t>TXAV38.0FE</t>
  </si>
  <si>
    <t>TXAV38.0JU</t>
  </si>
  <si>
    <t>TXAV39807F</t>
  </si>
  <si>
    <t>TXAV400.AB</t>
  </si>
  <si>
    <t>TXAV42.0AG</t>
  </si>
  <si>
    <t>TXAV42.0JU</t>
  </si>
  <si>
    <t>TXAV44.0AB</t>
  </si>
  <si>
    <t>TXAV44.0JU</t>
  </si>
  <si>
    <t>TXAV450.AB</t>
  </si>
  <si>
    <t>TXAV450.FE</t>
  </si>
  <si>
    <t>TXAV46.0AB</t>
  </si>
  <si>
    <t>TXAV48.0OC</t>
  </si>
  <si>
    <t>TXAV50.0AB</t>
  </si>
  <si>
    <t>TXAV50.0AG</t>
  </si>
  <si>
    <t>TXAV50.0FE</t>
  </si>
  <si>
    <t>TXAV50.0JU</t>
  </si>
  <si>
    <t>TXAV500.FE</t>
  </si>
  <si>
    <t>TXAV52.0AG</t>
  </si>
  <si>
    <t>TXAV54.0AG</t>
  </si>
  <si>
    <t>TXAV54.0JU</t>
  </si>
  <si>
    <t>TXAV54807F</t>
  </si>
  <si>
    <t>TXAV550.FE</t>
  </si>
  <si>
    <t>TXAV56.0AG</t>
  </si>
  <si>
    <t>TXAV58.0OC</t>
  </si>
  <si>
    <t>TXAV59807F</t>
  </si>
  <si>
    <t>TXAV60.0AG</t>
  </si>
  <si>
    <t>TXAV600.AB</t>
  </si>
  <si>
    <t>TXAV600.FE</t>
  </si>
  <si>
    <t>TXAV600.JU</t>
  </si>
  <si>
    <t>TXAV600.MA</t>
  </si>
  <si>
    <t>TXAV64.0OC</t>
  </si>
  <si>
    <t>TXAV64807F</t>
  </si>
  <si>
    <t>TXAV650.AB</t>
  </si>
  <si>
    <t>TXAV650.FE</t>
  </si>
  <si>
    <t>TXAV650.JU</t>
  </si>
  <si>
    <t>TXAV650.MA</t>
  </si>
  <si>
    <t>TXAV66.0AG</t>
  </si>
  <si>
    <t>TXAV66.0OC</t>
  </si>
  <si>
    <t>TXAV68.0AG</t>
  </si>
  <si>
    <t>TXAV68.0OC</t>
  </si>
  <si>
    <t>TXAV69807F</t>
  </si>
  <si>
    <t>TXAV70.0AG</t>
  </si>
  <si>
    <t>TXAV70.0OC</t>
  </si>
  <si>
    <t>TXAV700.AB</t>
  </si>
  <si>
    <t>TXAV700.FE</t>
  </si>
  <si>
    <t>TXAV700.JU</t>
  </si>
  <si>
    <t>TXAV700.MA</t>
  </si>
  <si>
    <t>TXAV72.0AG</t>
  </si>
  <si>
    <t>TXAV72.0OC</t>
  </si>
  <si>
    <t>TXAV74.0AG</t>
  </si>
  <si>
    <t>TXAV74.0OC</t>
  </si>
  <si>
    <t>TXAV74807A</t>
  </si>
  <si>
    <t>TXAV74807F</t>
  </si>
  <si>
    <t>TXAV750.AB</t>
  </si>
  <si>
    <t>TXAV750.FE</t>
  </si>
  <si>
    <t>TXAV750.JU</t>
  </si>
  <si>
    <t>TXAV750.MA</t>
  </si>
  <si>
    <t>TXAV76.0AG</t>
  </si>
  <si>
    <t>TXAV76.0OC</t>
  </si>
  <si>
    <t>TXAV78.0AG</t>
  </si>
  <si>
    <t>TXAV78.0OC</t>
  </si>
  <si>
    <t>TXAV79807F</t>
  </si>
  <si>
    <t>TXAV80.0AG</t>
  </si>
  <si>
    <t>TXAV80.0OC</t>
  </si>
  <si>
    <t>TXAV800.AB</t>
  </si>
  <si>
    <t>TXAV800.FE</t>
  </si>
  <si>
    <t>TXAV800.JU</t>
  </si>
  <si>
    <t>TXAV800.MA</t>
  </si>
  <si>
    <t>TXAV82.0AG</t>
  </si>
  <si>
    <t>TXAV82.0OC</t>
  </si>
  <si>
    <t>TXAV84.0AG</t>
  </si>
  <si>
    <t>TXAV84.0OC</t>
  </si>
  <si>
    <t>TXAV84807F</t>
  </si>
  <si>
    <t>TXAV850.AB</t>
  </si>
  <si>
    <t>TXAV850.FE</t>
  </si>
  <si>
    <t>TXAV850.JU</t>
  </si>
  <si>
    <t>TXAV850.MA</t>
  </si>
  <si>
    <t>TXAV86.0AG</t>
  </si>
  <si>
    <t>TXAV86.0OC</t>
  </si>
  <si>
    <t>TXAV88.0AG</t>
  </si>
  <si>
    <t>TXAV88.0OC</t>
  </si>
  <si>
    <t>TXAV90.0AG</t>
  </si>
  <si>
    <t>TXAV90.0OC</t>
  </si>
  <si>
    <t>TXAV900.AB</t>
  </si>
  <si>
    <t>TXAV900.FE</t>
  </si>
  <si>
    <t>TXAV900.JU</t>
  </si>
  <si>
    <t>TXAV900.MA</t>
  </si>
  <si>
    <t>TXAV92.0OC</t>
  </si>
  <si>
    <t>TXAV950.AB</t>
  </si>
  <si>
    <t>TXAV950.FE</t>
  </si>
  <si>
    <t>TXAV950.JU</t>
  </si>
  <si>
    <t>TXAV950.MA</t>
  </si>
  <si>
    <t>TXAV98.0OC</t>
  </si>
  <si>
    <t>TXRC10000A</t>
  </si>
  <si>
    <t>TXRC10000F</t>
  </si>
  <si>
    <t>TXRC10000J</t>
  </si>
  <si>
    <t>TXRC10000M</t>
  </si>
  <si>
    <t>TXRC12000A</t>
  </si>
  <si>
    <t>TXRC12000F</t>
  </si>
  <si>
    <t>TXRC12000J</t>
  </si>
  <si>
    <t>TXRC12000M</t>
  </si>
  <si>
    <t>TXRC4000AB</t>
  </si>
  <si>
    <t>TXRC4000FE</t>
  </si>
  <si>
    <t>TXRC4000JU</t>
  </si>
  <si>
    <t>TXRC4000MA</t>
  </si>
  <si>
    <t>TXRC6000AB</t>
  </si>
  <si>
    <t>TXRC6000FE</t>
  </si>
  <si>
    <t>TXRC6000JU</t>
  </si>
  <si>
    <t>TXRC6000MA</t>
  </si>
  <si>
    <t>TXRC8000AB</t>
  </si>
  <si>
    <t>TXRC8000FE</t>
  </si>
  <si>
    <t>TXRC8000JU</t>
  </si>
  <si>
    <t>TXRC8000MA</t>
  </si>
  <si>
    <t>UA0C38.0SE</t>
  </si>
  <si>
    <t>UA0C60.0FE</t>
  </si>
  <si>
    <t>UA0C60.0MA</t>
  </si>
  <si>
    <t>UA0C61.0FE</t>
  </si>
  <si>
    <t>UA0C61.0MA</t>
  </si>
  <si>
    <t>UA0C62.0FE</t>
  </si>
  <si>
    <t>UA0C62.0MA</t>
  </si>
  <si>
    <t>UA0C63.0FE</t>
  </si>
  <si>
    <t>UA0C63.0MA</t>
  </si>
  <si>
    <t>UA0C64.0FE</t>
  </si>
  <si>
    <t>UA0C64.0MA</t>
  </si>
  <si>
    <t>UA0C65.0FE</t>
  </si>
  <si>
    <t>UA0C65.0MA</t>
  </si>
  <si>
    <t>UA0C66.0FE</t>
  </si>
  <si>
    <t>UA0C66.0MA</t>
  </si>
  <si>
    <t>UA0V60.0FE</t>
  </si>
  <si>
    <t>UA0V60.0MA</t>
  </si>
  <si>
    <t>UA0V61.0FE</t>
  </si>
  <si>
    <t>UA0V61.0MA</t>
  </si>
  <si>
    <t>UA0V62.0FE</t>
  </si>
  <si>
    <t>UA0V62.0MA</t>
  </si>
  <si>
    <t>UA0V63.0FE</t>
  </si>
  <si>
    <t>UA0V63.0MA</t>
  </si>
  <si>
    <t>UA0V64.0FE</t>
  </si>
  <si>
    <t>UA0V64.0MA</t>
  </si>
  <si>
    <t>UA0V65.0FE</t>
  </si>
  <si>
    <t>UA0V65.0MA</t>
  </si>
  <si>
    <t>UA0V66.0FE</t>
  </si>
  <si>
    <t>UA0V66.0MA</t>
  </si>
  <si>
    <t>UA5C52.0FE</t>
  </si>
  <si>
    <t>UA5C52.0MA</t>
  </si>
  <si>
    <t>UA5C54.0FE</t>
  </si>
  <si>
    <t>UA5C54.0MA</t>
  </si>
  <si>
    <t>UA5C55.0FE</t>
  </si>
  <si>
    <t>UA5C55.0MA</t>
  </si>
  <si>
    <t>UA5C56.0FE</t>
  </si>
  <si>
    <t>UA5C56.0MA</t>
  </si>
  <si>
    <t>UA5C57.0FE</t>
  </si>
  <si>
    <t>UA5C57.0MA</t>
  </si>
  <si>
    <t>UA5V52.0FE</t>
  </si>
  <si>
    <t>UA5V52.0MA</t>
  </si>
  <si>
    <t>UA5V54.0FE</t>
  </si>
  <si>
    <t>UA5V54.0MA</t>
  </si>
  <si>
    <t>UA5V55.0FE</t>
  </si>
  <si>
    <t>UA5V55.0MA</t>
  </si>
  <si>
    <t>UA5V56.0FE</t>
  </si>
  <si>
    <t>UA5V56.0MA</t>
  </si>
  <si>
    <t>UA5V57.0FE</t>
  </si>
  <si>
    <t>UA5V57.0MA</t>
  </si>
  <si>
    <t>UA8C53.0FE</t>
  </si>
  <si>
    <t>UA8C53.0MA</t>
  </si>
  <si>
    <t>UA8C54.0FE</t>
  </si>
  <si>
    <t>UA8C54.0MA</t>
  </si>
  <si>
    <t>UA8C55.0FE</t>
  </si>
  <si>
    <t>UA8C55.0MA</t>
  </si>
  <si>
    <t>UA8C56.0FE</t>
  </si>
  <si>
    <t>UA8C56.0MA</t>
  </si>
  <si>
    <t>UA8V53.0FE</t>
  </si>
  <si>
    <t>UA8V53.0MA</t>
  </si>
  <si>
    <t>UA8V54.0FE</t>
  </si>
  <si>
    <t>UA8V54.0MA</t>
  </si>
  <si>
    <t>UA8V55.0FE</t>
  </si>
  <si>
    <t>UA8V55.0MA</t>
  </si>
  <si>
    <t>UA8V56.0FE</t>
  </si>
  <si>
    <t>UA8V56.0MA</t>
  </si>
  <si>
    <t>UG0C55.0FE</t>
  </si>
  <si>
    <t>UG0C55.0MA</t>
  </si>
  <si>
    <t>UG0C56.0FE</t>
  </si>
  <si>
    <t>UG0C56.0MA</t>
  </si>
  <si>
    <t>UG0C57.0FE</t>
  </si>
  <si>
    <t>UG0C57.0MA</t>
  </si>
  <si>
    <t>UG0C58.0FE</t>
  </si>
  <si>
    <t>UG0C58.0MA</t>
  </si>
  <si>
    <t>UG0C59.0FE</t>
  </si>
  <si>
    <t>UG0C59.0MA</t>
  </si>
  <si>
    <t>UG0V55.0FE</t>
  </si>
  <si>
    <t>UG0V55.0MA</t>
  </si>
  <si>
    <t>UG0V56.0FE</t>
  </si>
  <si>
    <t>UG0V56.0MA</t>
  </si>
  <si>
    <t>UG0V57.0FE</t>
  </si>
  <si>
    <t>UG0V57.0MA</t>
  </si>
  <si>
    <t>UG0V58.0FE</t>
  </si>
  <si>
    <t>UG0V58.0MA</t>
  </si>
  <si>
    <t>UG0V59.0FE</t>
  </si>
  <si>
    <t>UG0V59.0MA</t>
  </si>
  <si>
    <t>VALC4500AB</t>
  </si>
  <si>
    <t>VALC4500FE</t>
  </si>
  <si>
    <t>VALC5500AB</t>
  </si>
  <si>
    <t>VALC5500FE</t>
  </si>
  <si>
    <t>VALC6000AB</t>
  </si>
  <si>
    <t>VALC6000FE</t>
  </si>
  <si>
    <t>VALC6500AB</t>
  </si>
  <si>
    <t>VALC6500FE</t>
  </si>
  <si>
    <t>VSTC20000A</t>
  </si>
  <si>
    <t>VSTC20000F</t>
  </si>
  <si>
    <t>VSTC20000J</t>
  </si>
  <si>
    <t>VSTC20000M</t>
  </si>
  <si>
    <t>VSTC22000A</t>
  </si>
  <si>
    <t>VSTC22000F</t>
  </si>
  <si>
    <t>VSTC22000J</t>
  </si>
  <si>
    <t>VSTC22000M</t>
  </si>
  <si>
    <t>VSTC24000A</t>
  </si>
  <si>
    <t>VSTC24000F</t>
  </si>
  <si>
    <t>VSTC24000J</t>
  </si>
  <si>
    <t>VSTC24000M</t>
  </si>
  <si>
    <t>VSTC26000A</t>
  </si>
  <si>
    <t>VSTC26000F</t>
  </si>
  <si>
    <t>VSTC26000J</t>
  </si>
  <si>
    <t>VSTC26000M</t>
  </si>
  <si>
    <t>VSTC28000A</t>
  </si>
  <si>
    <t>VSTC28000F</t>
  </si>
  <si>
    <t>VSTC28000J</t>
  </si>
  <si>
    <t>VSTC28000M</t>
  </si>
  <si>
    <t>VSTC3600OC</t>
  </si>
  <si>
    <t>VSTC4000AG</t>
  </si>
  <si>
    <t>VSTC4200AG</t>
  </si>
  <si>
    <t>VSTC4200OC</t>
  </si>
  <si>
    <t>XA0C53.0FE</t>
  </si>
  <si>
    <t>EXT</t>
  </si>
  <si>
    <t>XA0C53.0MA</t>
  </si>
  <si>
    <t>XA0C54.0FE</t>
  </si>
  <si>
    <t>XA0C54.0MA</t>
  </si>
  <si>
    <t>XA0C55.0FE</t>
  </si>
  <si>
    <t>XA0C55.0MA</t>
  </si>
  <si>
    <t>XA0C56.0FE</t>
  </si>
  <si>
    <t>XA0C56.0MA</t>
  </si>
  <si>
    <t>XA0V53.0FE</t>
  </si>
  <si>
    <t>XA0V53.0MA</t>
  </si>
  <si>
    <t>XA0V54.0FE</t>
  </si>
  <si>
    <t>XA0V54.0MA</t>
  </si>
  <si>
    <t>XA0V55.0FE</t>
  </si>
  <si>
    <t>XA0V55.0MA</t>
  </si>
  <si>
    <t>XA0V56.0FE</t>
  </si>
  <si>
    <t>XA0V56.0MA</t>
  </si>
  <si>
    <t>XA5C54.0FE</t>
  </si>
  <si>
    <t>XA5C54.0MA</t>
  </si>
  <si>
    <t>XA5C56.0FE</t>
  </si>
  <si>
    <t>XA5C56.0MA</t>
  </si>
  <si>
    <t>XA5C58.0FE</t>
  </si>
  <si>
    <t>XA5C58.0MA</t>
  </si>
  <si>
    <t>XA5V54.0FE</t>
  </si>
  <si>
    <t>XA5V54.0MA</t>
  </si>
  <si>
    <t>XA5V56.0FE</t>
  </si>
  <si>
    <t>XA5V56.0MA</t>
  </si>
  <si>
    <t>XA5V58.0FE</t>
  </si>
  <si>
    <t>XA5V58.0MA</t>
  </si>
  <si>
    <t>XA8C54.0FE</t>
  </si>
  <si>
    <t>XA8C54.0MA</t>
  </si>
  <si>
    <t>XA8C56.0FE</t>
  </si>
  <si>
    <t>XA8C56.0MA</t>
  </si>
  <si>
    <t>XA8C58.0FE</t>
  </si>
  <si>
    <t>XA8C58.0MA</t>
  </si>
  <si>
    <t>XA8V54.0FE</t>
  </si>
  <si>
    <t>XA8V54.0MA</t>
  </si>
  <si>
    <t>XA8V56.0FE</t>
  </si>
  <si>
    <t>XA8V56.0MA</t>
  </si>
  <si>
    <t>XA8V58.0FE</t>
  </si>
  <si>
    <t>XA8V58.0MA</t>
  </si>
  <si>
    <t>XG0C54.0FE</t>
  </si>
  <si>
    <t>XG0C54.0MA</t>
  </si>
  <si>
    <t>XG0C56.0FE</t>
  </si>
  <si>
    <t>XG0C56.0MA</t>
  </si>
  <si>
    <t>XG0C58.0FE</t>
  </si>
  <si>
    <t>XG0C58.0MA</t>
  </si>
  <si>
    <t>XG0C60.0FE</t>
  </si>
  <si>
    <t>XG0C60.0MA</t>
  </si>
  <si>
    <t>XG0V54.0FE</t>
  </si>
  <si>
    <t>XG0V54.0MA</t>
  </si>
  <si>
    <t>XG0V56.0FE</t>
  </si>
  <si>
    <t>XG0V56.0MA</t>
  </si>
  <si>
    <t>XG0V58.0FE</t>
  </si>
  <si>
    <t>XG0V58.0MA</t>
  </si>
  <si>
    <t>XG0V60.0FE</t>
  </si>
  <si>
    <t>XG0V60.0MA</t>
  </si>
  <si>
    <t>YPFC24000A</t>
  </si>
  <si>
    <t>YPFC24000F</t>
  </si>
  <si>
    <t>YPFC25500A</t>
  </si>
  <si>
    <t>YPFC25500F</t>
  </si>
  <si>
    <t>YPFC27000F</t>
  </si>
  <si>
    <t>YPFC28500F</t>
  </si>
  <si>
    <t>YPFC30000F</t>
  </si>
  <si>
    <t>YPFC31500F</t>
  </si>
  <si>
    <t>YPFC33000F</t>
  </si>
  <si>
    <t>YPFC34500F</t>
  </si>
  <si>
    <t>YPFC36000F</t>
  </si>
  <si>
    <t>YPFC37500F</t>
  </si>
  <si>
    <t>YPFC400.AB</t>
  </si>
  <si>
    <t>YPFC400.JU</t>
  </si>
  <si>
    <t>YPFC40500A</t>
  </si>
  <si>
    <t>YPFC40500F</t>
  </si>
  <si>
    <t>YPFC40500J</t>
  </si>
  <si>
    <t>YPFC40500M</t>
  </si>
  <si>
    <t>YPFC43000A</t>
  </si>
  <si>
    <t>YPFC43000F</t>
  </si>
  <si>
    <t>YPFC43000J</t>
  </si>
  <si>
    <t>YPFC43000M</t>
  </si>
  <si>
    <t>YPFC440.AB</t>
  </si>
  <si>
    <t>YPFC440.JU</t>
  </si>
  <si>
    <t>YPFC44500A</t>
  </si>
  <si>
    <t>YPFC44500F</t>
  </si>
  <si>
    <t>YPFC44500J</t>
  </si>
  <si>
    <t>YPFC44500M</t>
  </si>
  <si>
    <t>YPFC46000A</t>
  </si>
  <si>
    <t>YPFC46000F</t>
  </si>
  <si>
    <t>YPFC46000J</t>
  </si>
  <si>
    <t>YPFC46000M</t>
  </si>
  <si>
    <t>YPFC47500A</t>
  </si>
  <si>
    <t>YPFC47500F</t>
  </si>
  <si>
    <t>YPFC47500J</t>
  </si>
  <si>
    <t>YPFC47500M</t>
  </si>
  <si>
    <t>YPFC49000A</t>
  </si>
  <si>
    <t>YPFC49000F</t>
  </si>
  <si>
    <t>YPFC49000J</t>
  </si>
  <si>
    <t>YPFC49000M</t>
  </si>
  <si>
    <t>YPFC500.AB</t>
  </si>
  <si>
    <t>YPFC500.AG</t>
  </si>
  <si>
    <t>YPFC500.JU</t>
  </si>
  <si>
    <t>YPFC500.OC</t>
  </si>
  <si>
    <t>YPFC52000A</t>
  </si>
  <si>
    <t>YPFC52000F</t>
  </si>
  <si>
    <t>YPFC52000J</t>
  </si>
  <si>
    <t>YPFC52000M</t>
  </si>
  <si>
    <t>YPFC55000A</t>
  </si>
  <si>
    <t>YPFC55000F</t>
  </si>
  <si>
    <t>YPFC55000J</t>
  </si>
  <si>
    <t>YPFC55000M</t>
  </si>
  <si>
    <t>YPFC580.AG</t>
  </si>
  <si>
    <t>YPFC580.JU</t>
  </si>
  <si>
    <t>YPFC580.OC</t>
  </si>
  <si>
    <t>YPFC58000A</t>
  </si>
  <si>
    <t>YPFC58000F</t>
  </si>
  <si>
    <t>YPFC58000J</t>
  </si>
  <si>
    <t>YPFC58000M</t>
  </si>
  <si>
    <t>YPFC600.AB</t>
  </si>
  <si>
    <t>YPFC600.AG</t>
  </si>
  <si>
    <t>YPFC600.JU</t>
  </si>
  <si>
    <t>YPFC600.OC</t>
  </si>
  <si>
    <t>YPFC61000A</t>
  </si>
  <si>
    <t>YPFC61000F</t>
  </si>
  <si>
    <t>YPFC61000J</t>
  </si>
  <si>
    <t>YPFC61000M</t>
  </si>
  <si>
    <t>YPFC620.AG</t>
  </si>
  <si>
    <t>YPFC620.JU</t>
  </si>
  <si>
    <t>YPFC620.OC</t>
  </si>
  <si>
    <t>YPFC640.AB</t>
  </si>
  <si>
    <t>YPFC640.AG</t>
  </si>
  <si>
    <t>YPFC640.JU</t>
  </si>
  <si>
    <t>YPFC640.OC</t>
  </si>
  <si>
    <t>YPFC64000A</t>
  </si>
  <si>
    <t>YPFC64000F</t>
  </si>
  <si>
    <t>YPFC64000J</t>
  </si>
  <si>
    <t>YPFC64000M</t>
  </si>
  <si>
    <t>YPFC660.AB</t>
  </si>
  <si>
    <t>YPFC660.AG</t>
  </si>
  <si>
    <t>YPFC660.OC</t>
  </si>
  <si>
    <t>YPFC67000A</t>
  </si>
  <si>
    <t>YPFC67000F</t>
  </si>
  <si>
    <t>YPFC67000J</t>
  </si>
  <si>
    <t>YPFC67000M</t>
  </si>
  <si>
    <t>YPFC680.AB</t>
  </si>
  <si>
    <t>YPFC680.AG</t>
  </si>
  <si>
    <t>YPFC680.JU</t>
  </si>
  <si>
    <t>YPFC680.OC</t>
  </si>
  <si>
    <t>YPFC70000A</t>
  </si>
  <si>
    <t>YPFC70000F</t>
  </si>
  <si>
    <t>YPFC70000J</t>
  </si>
  <si>
    <t>YPFC70000M</t>
  </si>
  <si>
    <t>YPFC73000A</t>
  </si>
  <si>
    <t>YPFC73000F</t>
  </si>
  <si>
    <t>YPFC73000J</t>
  </si>
  <si>
    <t>YPFC73000M</t>
  </si>
  <si>
    <t>YPFC76000A</t>
  </si>
  <si>
    <t>YPFC76000F</t>
  </si>
  <si>
    <t>YPFC76000J</t>
  </si>
  <si>
    <t>YPFC76000M</t>
  </si>
  <si>
    <t>YPFC79000A</t>
  </si>
  <si>
    <t>YPFC79000F</t>
  </si>
  <si>
    <t>YPFC79000J</t>
  </si>
  <si>
    <t>YPFC79000M</t>
  </si>
  <si>
    <t>YPFC82000A</t>
  </si>
  <si>
    <t>YPFC82000F</t>
  </si>
  <si>
    <t>YPFC82000J</t>
  </si>
  <si>
    <t>YPFC82000M</t>
  </si>
  <si>
    <t>YPFC85000A</t>
  </si>
  <si>
    <t>YPFC85000F</t>
  </si>
  <si>
    <t>YPFC85000J</t>
  </si>
  <si>
    <t>YPFC85000M</t>
  </si>
  <si>
    <t>YPFV24000A</t>
  </si>
  <si>
    <t>YPFV24000F</t>
  </si>
  <si>
    <t>YPFV25500A</t>
  </si>
  <si>
    <t>YPFV25500F</t>
  </si>
  <si>
    <t>YPFV27000F</t>
  </si>
  <si>
    <t>YPFV28500F</t>
  </si>
  <si>
    <t>YPFV30000F</t>
  </si>
  <si>
    <t>YPFV31500F</t>
  </si>
  <si>
    <t>YPFV33000F</t>
  </si>
  <si>
    <t>YPFV34500F</t>
  </si>
  <si>
    <t>YPFV36000F</t>
  </si>
  <si>
    <t>YPFV37500F</t>
  </si>
  <si>
    <t>YPFV400.AB</t>
  </si>
  <si>
    <t>YPFV400.JU</t>
  </si>
  <si>
    <t>YPFV40500A</t>
  </si>
  <si>
    <t>YPFV40500F</t>
  </si>
  <si>
    <t>YPFV40500J</t>
  </si>
  <si>
    <t>YPFV40500M</t>
  </si>
  <si>
    <t>YPFV43000A</t>
  </si>
  <si>
    <t>YPFV43000F</t>
  </si>
  <si>
    <t>YPFV43000J</t>
  </si>
  <si>
    <t>YPFV43000M</t>
  </si>
  <si>
    <t>YPFV440.AB</t>
  </si>
  <si>
    <t>YPFV440.AG</t>
  </si>
  <si>
    <t>YPFV440.JU</t>
  </si>
  <si>
    <t>YPFV44500A</t>
  </si>
  <si>
    <t>YPFV44500F</t>
  </si>
  <si>
    <t>YPFV44500J</t>
  </si>
  <si>
    <t>YPFV44500M</t>
  </si>
  <si>
    <t>YPFV46000A</t>
  </si>
  <si>
    <t>YPFV46000F</t>
  </si>
  <si>
    <t>YPFV46000J</t>
  </si>
  <si>
    <t>YPFV46000M</t>
  </si>
  <si>
    <t>YPFV47500A</t>
  </si>
  <si>
    <t>YPFV47500F</t>
  </si>
  <si>
    <t>YPFV47500J</t>
  </si>
  <si>
    <t>YPFV47500M</t>
  </si>
  <si>
    <t>YPFV49000A</t>
  </si>
  <si>
    <t>YPFV49000F</t>
  </si>
  <si>
    <t>YPFV49000J</t>
  </si>
  <si>
    <t>YPFV49000M</t>
  </si>
  <si>
    <t>YPFV500.AB</t>
  </si>
  <si>
    <t>YPFV500.AG</t>
  </si>
  <si>
    <t>YPFV500.JU</t>
  </si>
  <si>
    <t>YPFV500.OC</t>
  </si>
  <si>
    <t>YPFV52000A</t>
  </si>
  <si>
    <t>YPFV52000F</t>
  </si>
  <si>
    <t>YPFV52000J</t>
  </si>
  <si>
    <t>YPFV52000M</t>
  </si>
  <si>
    <t>YPFV55000A</t>
  </si>
  <si>
    <t>YPFV55000F</t>
  </si>
  <si>
    <t>YPFV55000J</t>
  </si>
  <si>
    <t>YPFV55000M</t>
  </si>
  <si>
    <t>YPFV580.AB</t>
  </si>
  <si>
    <t>YPFV580.AG</t>
  </si>
  <si>
    <t>YPFV580.JU</t>
  </si>
  <si>
    <t>YPFV580.OC</t>
  </si>
  <si>
    <t>YPFV58000A</t>
  </si>
  <si>
    <t>YPFV58000F</t>
  </si>
  <si>
    <t>YPFV58000J</t>
  </si>
  <si>
    <t>YPFV58000M</t>
  </si>
  <si>
    <t>YPFV600.AB</t>
  </si>
  <si>
    <t>YPFV600.AG</t>
  </si>
  <si>
    <t>YPFV600.JU</t>
  </si>
  <si>
    <t>YPFV600.OC</t>
  </si>
  <si>
    <t>YPFV61000A</t>
  </si>
  <si>
    <t>YPFV61000F</t>
  </si>
  <si>
    <t>YPFV61000J</t>
  </si>
  <si>
    <t>YPFV61000M</t>
  </si>
  <si>
    <t>YPFV620.AG</t>
  </si>
  <si>
    <t>YPFV620.OC</t>
  </si>
  <si>
    <t>YPFV640.AB</t>
  </si>
  <si>
    <t>YPFV640.AG</t>
  </si>
  <si>
    <t>YPFV640.JU</t>
  </si>
  <si>
    <t>YPFV640.OC</t>
  </si>
  <si>
    <t>YPFV64000A</t>
  </si>
  <si>
    <t>YPFV64000F</t>
  </si>
  <si>
    <t>YPFV64000J</t>
  </si>
  <si>
    <t>YPFV64000M</t>
  </si>
  <si>
    <t>YPFV660.AG</t>
  </si>
  <si>
    <t>YPFV660.JU</t>
  </si>
  <si>
    <t>YPFV660.OC</t>
  </si>
  <si>
    <t>YPFV67000A</t>
  </si>
  <si>
    <t>YPFV67000F</t>
  </si>
  <si>
    <t>YPFV67000J</t>
  </si>
  <si>
    <t>YPFV67000M</t>
  </si>
  <si>
    <t>YPFV680.AB</t>
  </si>
  <si>
    <t>YPFV680.AG</t>
  </si>
  <si>
    <t>YPFV680.JU</t>
  </si>
  <si>
    <t>YPFV680.OC</t>
  </si>
  <si>
    <t>YPFV70000A</t>
  </si>
  <si>
    <t>YPFV70000F</t>
  </si>
  <si>
    <t>YPFV70000J</t>
  </si>
  <si>
    <t>YPFV70000M</t>
  </si>
  <si>
    <t>YPFV73000A</t>
  </si>
  <si>
    <t>YPFV73000F</t>
  </si>
  <si>
    <t>YPFV73000J</t>
  </si>
  <si>
    <t>YPFV73000M</t>
  </si>
  <si>
    <t>YPFV76000A</t>
  </si>
  <si>
    <t>YPFV76000F</t>
  </si>
  <si>
    <t>YPFV76000J</t>
  </si>
  <si>
    <t>YPFV76000M</t>
  </si>
  <si>
    <t>YPFV79000A</t>
  </si>
  <si>
    <t>YPFV79000F</t>
  </si>
  <si>
    <t>YPFV79000J</t>
  </si>
  <si>
    <t>YPFV79000M</t>
  </si>
  <si>
    <t>YPFV82000A</t>
  </si>
  <si>
    <t>YPFV82000F</t>
  </si>
  <si>
    <t>YPFV82000J</t>
  </si>
  <si>
    <t>YPFV82000M</t>
  </si>
  <si>
    <t>YPFV85000A</t>
  </si>
  <si>
    <t>YPFV85000F</t>
  </si>
  <si>
    <t>YPFV85000J</t>
  </si>
  <si>
    <t>YPFV85000M</t>
  </si>
  <si>
    <t>DOLAR-1303-U-CT-USD</t>
  </si>
  <si>
    <t>11:42:21</t>
  </si>
  <si>
    <t>12:04:42</t>
  </si>
  <si>
    <t>DOLAR-1103-U-CT-USD</t>
  </si>
  <si>
    <t>DOLAR-1203-U-CT-USD</t>
  </si>
  <si>
    <t>Bid Volume</t>
  </si>
  <si>
    <t>Trimestral</t>
  </si>
  <si>
    <t>Sinkable</t>
  </si>
  <si>
    <t>Bullet</t>
  </si>
  <si>
    <t>Semestral</t>
  </si>
  <si>
    <t>13:06:14</t>
  </si>
  <si>
    <t>CEDEARs</t>
  </si>
  <si>
    <t>13:52:19</t>
  </si>
  <si>
    <t>AL30D</t>
  </si>
  <si>
    <t>AL29D</t>
  </si>
  <si>
    <t>AL35D</t>
  </si>
  <si>
    <t>AL41D</t>
  </si>
  <si>
    <t>AE38D</t>
  </si>
  <si>
    <t>GD29D</t>
  </si>
  <si>
    <t>GD30D</t>
  </si>
  <si>
    <t>GD38D</t>
  </si>
  <si>
    <t>GD41D</t>
  </si>
  <si>
    <t>GD35D</t>
  </si>
  <si>
    <t>ARG</t>
  </si>
  <si>
    <t>14:13:18</t>
  </si>
  <si>
    <t>ARGY</t>
  </si>
  <si>
    <t>Indices</t>
  </si>
  <si>
    <t>14:47:59</t>
  </si>
  <si>
    <t>Soberanos HD</t>
  </si>
  <si>
    <t>Ask price</t>
  </si>
  <si>
    <t>AL30/GD30</t>
  </si>
  <si>
    <t>AL29/GD29</t>
  </si>
  <si>
    <t>AL35/GD35</t>
  </si>
  <si>
    <t>AE38/GD38</t>
  </si>
  <si>
    <t>AL41/GD41</t>
  </si>
  <si>
    <t>Spread</t>
  </si>
  <si>
    <t>Delta</t>
  </si>
  <si>
    <t>15:16:51</t>
  </si>
  <si>
    <t>T13F6</t>
  </si>
  <si>
    <t>S27F6</t>
  </si>
  <si>
    <t>S16M6</t>
  </si>
  <si>
    <t>S17A6</t>
  </si>
  <si>
    <t>S30A6</t>
  </si>
  <si>
    <t>S29Y6</t>
  </si>
  <si>
    <t>T30J6</t>
  </si>
  <si>
    <t>S31L6</t>
  </si>
  <si>
    <t>S31G6</t>
  </si>
  <si>
    <t>S30O6</t>
  </si>
  <si>
    <t>S30N6</t>
  </si>
  <si>
    <t>T15E7</t>
  </si>
  <si>
    <t>T30A7</t>
  </si>
  <si>
    <t>T31Y7</t>
  </si>
  <si>
    <t>T30J7</t>
  </si>
  <si>
    <t>TY30P</t>
  </si>
  <si>
    <t>16:57:46</t>
  </si>
  <si>
    <t>16:49:50</t>
  </si>
  <si>
    <t>16:31:55</t>
  </si>
  <si>
    <t>16:34:04</t>
  </si>
  <si>
    <t>16:55:12</t>
  </si>
  <si>
    <t>16:54:10</t>
  </si>
  <si>
    <t>16:47:14</t>
  </si>
  <si>
    <t>16:38:28</t>
  </si>
  <si>
    <t>16:33:58</t>
  </si>
  <si>
    <t>16:53:58</t>
  </si>
  <si>
    <t>16:56:53</t>
  </si>
  <si>
    <t>16:31:59</t>
  </si>
  <si>
    <t>DOLAR-0506-U-CT-USD</t>
  </si>
  <si>
    <t>2026-06-05</t>
  </si>
  <si>
    <t>PESOS-0506-U-CT-ARS</t>
  </si>
  <si>
    <t>PESOS-1105-U-CT-ARS</t>
  </si>
  <si>
    <t>2026-05-11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</si>
</sst>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-* #,##0.00_-;\-* #,##0.00_-;_-* &quot;-&quot;??_-;_-@_-"/>
    <numFmt numFmtId="164" formatCode="d/mm/yyyy"/>
    <numFmt numFmtId="165" formatCode="dd/mm/yyyy"/>
    <numFmt numFmtId="166" formatCode="d/m/yy"/>
    <numFmt numFmtId="167" formatCode="&quot;$&quot;#,##0.00"/>
    <numFmt numFmtId="168" formatCode="0.000"/>
    <numFmt numFmtId="169" formatCode="0.0%"/>
    <numFmt numFmtId="170" formatCode="0.000%"/>
    <numFmt numFmtId="171" formatCode="_-* #,##0_-;\-* #,##0_-;_-* &quot;-&quot;??_-;_-@_-"/>
    <numFmt numFmtId="172" formatCode="#,##0.000"/>
  </numFmts>
  <fonts count="5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sz val="12"/>
      <color rgb="FF212529"/>
      <name val="Roboto"/>
    </font>
    <font>
      <sz val="11"/>
      <color rgb="FF212529"/>
      <name val="Roboto"/>
    </font>
    <font>
      <b/>
      <sz val="12"/>
      <color rgb="FF212529"/>
      <name val="Roboto"/>
    </font>
    <font>
      <b/>
      <sz val="12"/>
      <color theme="1"/>
      <name val="Roboto"/>
    </font>
    <font>
      <sz val="11"/>
      <color rgb="FF343A40"/>
      <name val="Roboto"/>
    </font>
    <font>
      <sz val="12"/>
      <color theme="1"/>
      <name val="Roboto"/>
    </font>
    <font>
      <b/>
      <sz val="11"/>
      <color theme="1"/>
      <name val="Aptos Narrow"/>
      <scheme val="minor"/>
    </font>
    <font>
      <b/>
      <u/>
      <sz val="12"/>
      <color rgb="FF0000FF"/>
      <name val="Roboto"/>
    </font>
    <font>
      <sz val="11"/>
      <color rgb="FF000000"/>
      <name val="&quot;Aptos Narrow&quot;"/>
    </font>
    <font>
      <b/>
      <sz val="12"/>
      <color rgb="FF343A40"/>
      <name val="Roboto"/>
    </font>
    <font>
      <u/>
      <sz val="11"/>
      <color rgb="FF0000FF"/>
      <name val="Arial"/>
      <family val="2"/>
    </font>
    <font>
      <sz val="12"/>
      <color rgb="FF000000"/>
      <name val="Roboto"/>
    </font>
    <font>
      <sz val="11"/>
      <color rgb="FF000000"/>
      <name val="Arial"/>
      <family val="2"/>
    </font>
    <font>
      <sz val="11"/>
      <color theme="1"/>
      <name val="Aptos Narrow"/>
    </font>
    <font>
      <sz val="9"/>
      <color rgb="FFFFFFFF"/>
      <name val="&quot;Open Sans&quot;"/>
    </font>
    <font>
      <b/>
      <sz val="11"/>
      <color rgb="FF212529"/>
      <name val="Roboto"/>
    </font>
    <font>
      <b/>
      <sz val="11"/>
      <name val="&quot;Aptos Narrow&quot;"/>
    </font>
    <font>
      <u/>
      <sz val="11"/>
      <color theme="10"/>
      <name val="Aptos Narrow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rgb="FF4C6272"/>
      <name val="Roboto"/>
    </font>
    <font>
      <sz val="12"/>
      <color rgb="FF4C6272"/>
      <name val="Roboto"/>
    </font>
    <font>
      <sz val="8"/>
      <name val="Aptos Narrow"/>
      <scheme val="minor"/>
    </font>
    <font>
      <u/>
      <sz val="11"/>
      <color theme="10"/>
      <name val="Aptos Narrow"/>
      <family val="2"/>
      <scheme val="minor"/>
    </font>
    <font>
      <sz val="10"/>
      <color theme="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0"/>
      <color theme="1"/>
      <name val="Aptos Narrow"/>
      <scheme val="minor"/>
    </font>
    <font>
      <u/>
      <sz val="10"/>
      <color theme="10"/>
      <name val="Aptos Narrow"/>
      <family val="2"/>
      <scheme val="minor"/>
    </font>
    <font>
      <sz val="11"/>
      <color theme="0"/>
      <name val="Aptos Narrow"/>
      <scheme val="minor"/>
    </font>
    <font>
      <sz val="11"/>
      <color theme="7"/>
      <name val="Aptos Narrow"/>
      <scheme val="minor"/>
    </font>
    <font>
      <sz val="11"/>
      <color rgb="FFFFFF00"/>
      <name val="Aptos Narrow"/>
      <scheme val="minor"/>
    </font>
    <font>
      <sz val="11"/>
      <name val="Aptos Narrow"/>
      <scheme val="minor"/>
    </font>
    <font>
      <sz val="11"/>
      <color rgb="FFFFC000"/>
      <name val="Aptos Narrow"/>
      <scheme val="minor"/>
    </font>
    <font>
      <sz val="10"/>
      <color theme="2"/>
      <name val="Arial"/>
      <family val="2"/>
    </font>
    <font>
      <b/>
      <sz val="10"/>
      <color theme="2"/>
      <name val="Arial"/>
      <family val="2"/>
    </font>
    <font>
      <b/>
      <i/>
      <sz val="10"/>
      <color theme="2"/>
      <name val="Arial"/>
      <family val="2"/>
    </font>
    <font>
      <u/>
      <sz val="10"/>
      <color theme="2"/>
      <name val="Arial"/>
      <family val="2"/>
    </font>
    <font>
      <b/>
      <u/>
      <sz val="10"/>
      <color theme="2"/>
      <name val="Arial"/>
      <family val="2"/>
    </font>
    <font>
      <b/>
      <sz val="10"/>
      <color theme="0"/>
      <name val="Arial"/>
      <family val="2"/>
    </font>
    <font>
      <u/>
      <sz val="10"/>
      <color theme="0"/>
      <name val="Arial"/>
      <family val="2"/>
    </font>
    <font>
      <b/>
      <sz val="11"/>
      <color theme="0"/>
      <name val="Aptos Narrow"/>
      <scheme val="minor"/>
    </font>
    <font>
      <u/>
      <sz val="10"/>
      <color rgb="FF0000FF"/>
      <name val="Arial"/>
      <family val="2"/>
    </font>
    <font>
      <u/>
      <sz val="11"/>
      <color theme="0"/>
      <name val="Aptos Narrow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6F7F8"/>
        <bgColor rgb="FFF6F7F8"/>
      </patternFill>
    </fill>
    <fill>
      <patternFill patternType="solid">
        <fgColor rgb="FF00FF00"/>
        <bgColor rgb="FF00FF00"/>
      </patternFill>
    </fill>
    <fill>
      <patternFill patternType="solid">
        <fgColor rgb="FFFFFDFD"/>
        <bgColor rgb="FFFFFDFD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rgb="FFFFFF00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rgb="FFFF99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rgb="FFE06666"/>
      </patternFill>
    </fill>
    <fill>
      <patternFill patternType="solid">
        <fgColor theme="1" tint="0.14999847407452621"/>
        <bgColor rgb="FFF8F9FA"/>
      </patternFill>
    </fill>
    <fill>
      <patternFill patternType="solid">
        <fgColor theme="1" tint="0.14999847407452621"/>
        <bgColor rgb="FFFFFFFF"/>
      </patternFill>
    </fill>
    <fill>
      <patternFill patternType="solid">
        <fgColor theme="1" tint="0.14999847407452621"/>
        <bgColor rgb="FF000000"/>
      </patternFill>
    </fill>
    <fill>
      <patternFill patternType="solid">
        <fgColor theme="3" tint="0.14999847407452621"/>
        <bgColor indexed="64"/>
      </patternFill>
    </fill>
    <fill>
      <patternFill patternType="solid">
        <fgColor theme="3" tint="0.14999847407452621"/>
        <bgColor rgb="FFE06666"/>
      </patternFill>
    </fill>
    <fill>
      <patternFill patternType="solid">
        <fgColor theme="3" tint="0.14999847407452621"/>
        <bgColor rgb="FFF6F7F8"/>
      </patternFill>
    </fill>
    <fill>
      <patternFill patternType="solid">
        <fgColor theme="3" tint="0.14999847407452621"/>
        <bgColor rgb="FFF8F9FA"/>
      </patternFill>
    </fill>
    <fill>
      <patternFill patternType="solid">
        <fgColor theme="3" tint="0.14999847407452621"/>
        <bgColor rgb="FFFFFFFF"/>
      </patternFill>
    </fill>
    <fill>
      <patternFill patternType="solid">
        <fgColor theme="3" tint="0.14999847407452621"/>
        <bgColor rgb="FF000000"/>
      </patternFill>
    </fill>
    <fill>
      <patternFill patternType="solid">
        <fgColor theme="1"/>
        <bgColor rgb="FFFFF2CC"/>
      </patternFill>
    </fill>
    <fill>
      <patternFill patternType="solid">
        <fgColor theme="1" tint="0.14999847407452621"/>
        <bgColor rgb="FFFFF2CC"/>
      </patternFill>
    </fill>
    <fill>
      <patternFill patternType="solid">
        <fgColor theme="1" tint="0.14999847407452621"/>
        <bgColor rgb="FFFFFF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499984740745262"/>
        <bgColor rgb="FFFFFFFF"/>
      </patternFill>
    </fill>
    <fill>
      <patternFill patternType="solid">
        <fgColor theme="3" tint="0.249977111117893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/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9B3642"/>
      </bottom>
      <diagonal/>
    </border>
    <border>
      <left style="medium">
        <color indexed="64"/>
      </left>
      <right/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/>
      <bottom style="thin">
        <color rgb="FF80808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3" tint="0.499984740745262"/>
      </left>
      <right/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/>
      <diagonal/>
    </border>
    <border>
      <left style="thin">
        <color theme="3" tint="0.499984740745262"/>
      </left>
      <right style="thin">
        <color theme="3" tint="0.499984740745262"/>
      </right>
      <top/>
      <bottom style="thin">
        <color theme="3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499984740745262"/>
      </right>
      <top/>
      <bottom style="thin">
        <color theme="3" tint="0.499984740745262"/>
      </bottom>
      <diagonal/>
    </border>
    <border>
      <left style="thin">
        <color theme="3" tint="0.499984740745262"/>
      </left>
      <right/>
      <top/>
      <bottom style="thin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/>
      <diagonal/>
    </border>
    <border>
      <left style="thin">
        <color theme="3" tint="0.499984740745262"/>
      </left>
      <right/>
      <top style="thin">
        <color theme="3" tint="0.499984740745262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08080"/>
      </left>
      <right style="thin">
        <color theme="3" tint="0.499984740745262"/>
      </right>
      <top style="thin">
        <color rgb="FF808080"/>
      </top>
      <bottom style="thin">
        <color theme="3" tint="0.499984740745262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3" tint="0.499984740745262"/>
      </right>
      <top style="thin">
        <color theme="3" tint="0.499984740745262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7">
    <xf numFmtId="0" fontId="0" fillId="0" borderId="0"/>
    <xf numFmtId="0" fontId="23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2" fillId="0" borderId="6"/>
    <xf numFmtId="0" fontId="30" fillId="0" borderId="6" applyNumberFormat="0" applyFill="0" applyBorder="0" applyAlignment="0" applyProtection="0"/>
    <xf numFmtId="9" fontId="4" fillId="0" borderId="0" applyFont="0" applyFill="0" applyBorder="0" applyAlignment="0" applyProtection="0"/>
    <xf numFmtId="0" fontId="1" fillId="0" borderId="6"/>
  </cellStyleXfs>
  <cellXfs count="348">
    <xf numFmtId="0" fontId="0" fillId="0" borderId="0" xfId="0" applyFont="1" applyAlignment="1"/>
    <xf numFmtId="0" fontId="3" fillId="0" borderId="0" xfId="0" applyFont="1" applyAlignment="1"/>
    <xf numFmtId="10" fontId="4" fillId="0" borderId="0" xfId="0" applyNumberFormat="1" applyFont="1"/>
    <xf numFmtId="0" fontId="8" fillId="4" borderId="2" xfId="0" applyFont="1" applyFill="1" applyBorder="1" applyAlignment="1"/>
    <xf numFmtId="0" fontId="9" fillId="4" borderId="2" xfId="0" applyFont="1" applyFill="1" applyBorder="1" applyAlignment="1"/>
    <xf numFmtId="0" fontId="10" fillId="8" borderId="0" xfId="0" applyFont="1" applyFill="1" applyAlignment="1"/>
    <xf numFmtId="14" fontId="8" fillId="4" borderId="2" xfId="0" applyNumberFormat="1" applyFont="1" applyFill="1" applyBorder="1" applyAlignment="1"/>
    <xf numFmtId="0" fontId="6" fillId="4" borderId="0" xfId="0" applyFont="1" applyFill="1" applyAlignment="1"/>
    <xf numFmtId="2" fontId="8" fillId="4" borderId="2" xfId="0" applyNumberFormat="1" applyFont="1" applyFill="1" applyBorder="1" applyAlignment="1"/>
    <xf numFmtId="0" fontId="11" fillId="4" borderId="2" xfId="0" applyFont="1" applyFill="1" applyBorder="1" applyAlignment="1"/>
    <xf numFmtId="165" fontId="11" fillId="4" borderId="2" xfId="0" applyNumberFormat="1" applyFont="1" applyFill="1" applyBorder="1" applyAlignment="1"/>
    <xf numFmtId="0" fontId="6" fillId="4" borderId="2" xfId="0" applyFont="1" applyFill="1" applyBorder="1" applyAlignment="1"/>
    <xf numFmtId="0" fontId="4" fillId="2" borderId="3" xfId="0" applyFont="1" applyFill="1" applyBorder="1"/>
    <xf numFmtId="0" fontId="5" fillId="0" borderId="0" xfId="0" applyFont="1" applyAlignment="1"/>
    <xf numFmtId="4" fontId="12" fillId="0" borderId="0" xfId="0" applyNumberFormat="1" applyFont="1"/>
    <xf numFmtId="0" fontId="13" fillId="4" borderId="2" xfId="0" applyFont="1" applyFill="1" applyBorder="1" applyAlignment="1"/>
    <xf numFmtId="165" fontId="6" fillId="4" borderId="2" xfId="0" applyNumberFormat="1" applyFont="1" applyFill="1" applyBorder="1" applyAlignment="1"/>
    <xf numFmtId="165" fontId="14" fillId="4" borderId="4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/>
    </xf>
    <xf numFmtId="2" fontId="6" fillId="4" borderId="2" xfId="0" applyNumberFormat="1" applyFont="1" applyFill="1" applyBorder="1" applyAlignment="1"/>
    <xf numFmtId="0" fontId="4" fillId="0" borderId="0" xfId="0" applyFont="1" applyAlignment="1"/>
    <xf numFmtId="0" fontId="15" fillId="4" borderId="2" xfId="0" applyFont="1" applyFill="1" applyBorder="1" applyAlignment="1"/>
    <xf numFmtId="14" fontId="4" fillId="0" borderId="0" xfId="0" applyNumberFormat="1" applyFont="1"/>
    <xf numFmtId="0" fontId="6" fillId="4" borderId="3" xfId="0" applyFont="1" applyFill="1" applyBorder="1" applyAlignment="1">
      <alignment vertical="center" wrapText="1"/>
    </xf>
    <xf numFmtId="0" fontId="16" fillId="0" borderId="0" xfId="0" applyFont="1" applyAlignment="1"/>
    <xf numFmtId="168" fontId="4" fillId="0" borderId="0" xfId="0" applyNumberFormat="1" applyFont="1"/>
    <xf numFmtId="14" fontId="6" fillId="4" borderId="2" xfId="0" applyNumberFormat="1" applyFont="1" applyFill="1" applyBorder="1" applyAlignment="1"/>
    <xf numFmtId="0" fontId="17" fillId="4" borderId="2" xfId="0" applyFont="1" applyFill="1" applyBorder="1" applyAlignment="1"/>
    <xf numFmtId="165" fontId="6" fillId="4" borderId="0" xfId="0" applyNumberFormat="1" applyFont="1" applyFill="1" applyAlignment="1"/>
    <xf numFmtId="0" fontId="6" fillId="4" borderId="0" xfId="0" applyFont="1" applyFill="1" applyAlignment="1"/>
    <xf numFmtId="10" fontId="6" fillId="4" borderId="0" xfId="0" applyNumberFormat="1" applyFont="1" applyFill="1" applyAlignment="1"/>
    <xf numFmtId="0" fontId="8" fillId="4" borderId="0" xfId="0" applyFont="1" applyFill="1" applyAlignment="1"/>
    <xf numFmtId="14" fontId="8" fillId="4" borderId="0" xfId="0" applyNumberFormat="1" applyFont="1" applyFill="1" applyAlignment="1"/>
    <xf numFmtId="14" fontId="6" fillId="4" borderId="0" xfId="0" applyNumberFormat="1" applyFont="1" applyFill="1" applyAlignment="1"/>
    <xf numFmtId="10" fontId="12" fillId="0" borderId="0" xfId="0" applyNumberFormat="1" applyFont="1"/>
    <xf numFmtId="0" fontId="10" fillId="6" borderId="0" xfId="0" applyFont="1" applyFill="1" applyAlignment="1"/>
    <xf numFmtId="0" fontId="18" fillId="3" borderId="0" xfId="0" applyFont="1" applyFill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4" fontId="8" fillId="2" borderId="5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 wrapText="1"/>
    </xf>
    <xf numFmtId="14" fontId="6" fillId="4" borderId="5" xfId="0" applyNumberFormat="1" applyFont="1" applyFill="1" applyBorder="1" applyAlignment="1">
      <alignment vertical="center" wrapText="1"/>
    </xf>
    <xf numFmtId="10" fontId="19" fillId="0" borderId="0" xfId="0" applyNumberFormat="1" applyFont="1"/>
    <xf numFmtId="14" fontId="8" fillId="4" borderId="2" xfId="0" applyNumberFormat="1" applyFont="1" applyFill="1" applyBorder="1" applyAlignment="1"/>
    <xf numFmtId="14" fontId="8" fillId="4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7" fillId="4" borderId="0" xfId="0" applyFont="1" applyFill="1" applyAlignment="1"/>
    <xf numFmtId="10" fontId="6" fillId="4" borderId="5" xfId="0" applyNumberFormat="1" applyFont="1" applyFill="1" applyBorder="1" applyAlignment="1">
      <alignment vertical="center" wrapText="1"/>
    </xf>
    <xf numFmtId="10" fontId="8" fillId="4" borderId="2" xfId="0" applyNumberFormat="1" applyFont="1" applyFill="1" applyBorder="1" applyAlignment="1"/>
    <xf numFmtId="10" fontId="6" fillId="4" borderId="2" xfId="0" applyNumberFormat="1" applyFont="1" applyFill="1" applyBorder="1" applyAlignment="1"/>
    <xf numFmtId="165" fontId="17" fillId="4" borderId="2" xfId="0" applyNumberFormat="1" applyFont="1" applyFill="1" applyBorder="1" applyAlignment="1"/>
    <xf numFmtId="0" fontId="8" fillId="4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4" fontId="8" fillId="2" borderId="3" xfId="0" applyNumberFormat="1" applyFont="1" applyFill="1" applyBorder="1" applyAlignment="1">
      <alignment horizontal="center" vertical="center"/>
    </xf>
    <xf numFmtId="14" fontId="6" fillId="4" borderId="3" xfId="0" applyNumberFormat="1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14" fontId="6" fillId="4" borderId="3" xfId="0" applyNumberFormat="1" applyFont="1" applyFill="1" applyBorder="1" applyAlignment="1">
      <alignment vertical="center" wrapText="1"/>
    </xf>
    <xf numFmtId="169" fontId="3" fillId="0" borderId="0" xfId="0" applyNumberFormat="1" applyFont="1" applyAlignment="1"/>
    <xf numFmtId="170" fontId="4" fillId="7" borderId="0" xfId="0" applyNumberFormat="1" applyFont="1" applyFill="1"/>
    <xf numFmtId="10" fontId="4" fillId="7" borderId="0" xfId="0" applyNumberFormat="1" applyFont="1" applyFill="1"/>
    <xf numFmtId="0" fontId="4" fillId="4" borderId="0" xfId="0" applyFont="1" applyFill="1"/>
    <xf numFmtId="0" fontId="4" fillId="0" borderId="0" xfId="0" applyFont="1"/>
    <xf numFmtId="0" fontId="4" fillId="4" borderId="0" xfId="0" applyFont="1" applyFill="1" applyAlignment="1"/>
    <xf numFmtId="4" fontId="4" fillId="4" borderId="0" xfId="0" applyNumberFormat="1" applyFont="1" applyFill="1"/>
    <xf numFmtId="0" fontId="20" fillId="4" borderId="0" xfId="0" applyFont="1" applyFill="1" applyAlignment="1"/>
    <xf numFmtId="0" fontId="21" fillId="4" borderId="0" xfId="0" applyFont="1" applyFill="1" applyAlignment="1"/>
    <xf numFmtId="0" fontId="12" fillId="0" borderId="0" xfId="0" applyFont="1"/>
    <xf numFmtId="10" fontId="8" fillId="7" borderId="0" xfId="0" applyNumberFormat="1" applyFont="1" applyFill="1" applyAlignment="1">
      <alignment horizontal="center"/>
    </xf>
    <xf numFmtId="0" fontId="12" fillId="9" borderId="2" xfId="0" applyFont="1" applyFill="1" applyBorder="1"/>
    <xf numFmtId="0" fontId="4" fillId="9" borderId="2" xfId="0" applyFont="1" applyFill="1" applyBorder="1"/>
    <xf numFmtId="0" fontId="8" fillId="4" borderId="0" xfId="0" applyFont="1" applyFill="1" applyAlignment="1"/>
    <xf numFmtId="10" fontId="8" fillId="7" borderId="0" xfId="0" applyNumberFormat="1" applyFont="1" applyFill="1" applyAlignment="1"/>
    <xf numFmtId="0" fontId="4" fillId="9" borderId="0" xfId="0" applyFont="1" applyFill="1"/>
    <xf numFmtId="165" fontId="6" fillId="4" borderId="0" xfId="0" applyNumberFormat="1" applyFont="1" applyFill="1" applyAlignment="1"/>
    <xf numFmtId="0" fontId="12" fillId="0" borderId="2" xfId="0" applyFont="1" applyBorder="1" applyAlignment="1"/>
    <xf numFmtId="14" fontId="12" fillId="0" borderId="2" xfId="0" applyNumberFormat="1" applyFont="1" applyBorder="1" applyAlignment="1"/>
    <xf numFmtId="0" fontId="4" fillId="0" borderId="0" xfId="0" applyFont="1" applyAlignment="1"/>
    <xf numFmtId="165" fontId="4" fillId="0" borderId="0" xfId="0" applyNumberFormat="1" applyFont="1" applyAlignment="1"/>
    <xf numFmtId="0" fontId="11" fillId="0" borderId="2" xfId="0" applyFont="1" applyBorder="1" applyAlignment="1"/>
    <xf numFmtId="165" fontId="11" fillId="0" borderId="2" xfId="0" applyNumberFormat="1" applyFont="1" applyBorder="1" applyAlignment="1"/>
    <xf numFmtId="0" fontId="22" fillId="10" borderId="1" xfId="0" applyFont="1" applyFill="1" applyBorder="1" applyAlignment="1">
      <alignment horizontal="center"/>
    </xf>
    <xf numFmtId="0" fontId="26" fillId="10" borderId="1" xfId="0" applyFont="1" applyFill="1" applyBorder="1" applyAlignment="1">
      <alignment horizontal="center"/>
    </xf>
    <xf numFmtId="0" fontId="27" fillId="11" borderId="5" xfId="0" applyFont="1" applyFill="1" applyBorder="1" applyAlignment="1">
      <alignment vertical="center" wrapText="1"/>
    </xf>
    <xf numFmtId="14" fontId="27" fillId="11" borderId="5" xfId="0" applyNumberFormat="1" applyFont="1" applyFill="1" applyBorder="1" applyAlignment="1">
      <alignment vertical="center" wrapText="1"/>
    </xf>
    <xf numFmtId="0" fontId="28" fillId="11" borderId="5" xfId="0" applyFont="1" applyFill="1" applyBorder="1" applyAlignment="1">
      <alignment vertical="center" wrapText="1"/>
    </xf>
    <xf numFmtId="14" fontId="28" fillId="11" borderId="5" xfId="0" applyNumberFormat="1" applyFont="1" applyFill="1" applyBorder="1" applyAlignment="1">
      <alignment vertical="center" wrapText="1"/>
    </xf>
    <xf numFmtId="0" fontId="26" fillId="10" borderId="7" xfId="0" applyFont="1" applyFill="1" applyBorder="1" applyAlignment="1">
      <alignment horizontal="center"/>
    </xf>
    <xf numFmtId="0" fontId="0" fillId="4" borderId="0" xfId="0" applyFill="1"/>
    <xf numFmtId="0" fontId="15" fillId="11" borderId="5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35" fillId="5" borderId="8" xfId="4" applyFont="1" applyFill="1" applyBorder="1" applyAlignment="1">
      <alignment horizontal="center"/>
    </xf>
    <xf numFmtId="0" fontId="34" fillId="4" borderId="0" xfId="0" applyFont="1" applyFill="1" applyAlignment="1">
      <alignment horizontal="center"/>
    </xf>
    <xf numFmtId="0" fontId="34" fillId="3" borderId="0" xfId="0" applyFont="1" applyFill="1" applyAlignment="1">
      <alignment horizontal="center"/>
    </xf>
    <xf numFmtId="0" fontId="0" fillId="14" borderId="0" xfId="0" applyFont="1" applyFill="1" applyAlignment="1"/>
    <xf numFmtId="0" fontId="36" fillId="14" borderId="0" xfId="0" applyFont="1" applyFill="1" applyAlignment="1"/>
    <xf numFmtId="0" fontId="0" fillId="12" borderId="0" xfId="0" applyFont="1" applyFill="1" applyAlignment="1">
      <alignment horizontal="center"/>
    </xf>
    <xf numFmtId="0" fontId="36" fillId="14" borderId="6" xfId="0" applyFont="1" applyFill="1" applyBorder="1" applyAlignment="1"/>
    <xf numFmtId="0" fontId="36" fillId="15" borderId="11" xfId="0" applyFont="1" applyFill="1" applyBorder="1" applyAlignment="1">
      <alignment horizontal="center"/>
    </xf>
    <xf numFmtId="0" fontId="36" fillId="13" borderId="11" xfId="0" applyFont="1" applyFill="1" applyBorder="1" applyAlignment="1">
      <alignment horizontal="center"/>
    </xf>
    <xf numFmtId="0" fontId="37" fillId="14" borderId="6" xfId="0" applyFont="1" applyFill="1" applyBorder="1" applyAlignment="1"/>
    <xf numFmtId="10" fontId="37" fillId="14" borderId="6" xfId="5" applyNumberFormat="1" applyFont="1" applyFill="1" applyBorder="1" applyAlignment="1"/>
    <xf numFmtId="171" fontId="37" fillId="14" borderId="6" xfId="2" applyNumberFormat="1" applyFont="1" applyFill="1" applyBorder="1" applyAlignment="1"/>
    <xf numFmtId="171" fontId="38" fillId="14" borderId="6" xfId="2" applyNumberFormat="1" applyFont="1" applyFill="1" applyBorder="1" applyAlignment="1"/>
    <xf numFmtId="43" fontId="36" fillId="14" borderId="0" xfId="0" applyNumberFormat="1" applyFont="1" applyFill="1" applyAlignment="1"/>
    <xf numFmtId="0" fontId="0" fillId="14" borderId="0" xfId="0" applyFont="1" applyFill="1" applyAlignment="1">
      <alignment horizontal="center"/>
    </xf>
    <xf numFmtId="0" fontId="36" fillId="14" borderId="11" xfId="0" applyFont="1" applyFill="1" applyBorder="1" applyAlignment="1">
      <alignment horizontal="center"/>
    </xf>
    <xf numFmtId="0" fontId="36" fillId="14" borderId="0" xfId="0" applyFont="1" applyFill="1" applyAlignment="1">
      <alignment horizontal="right"/>
    </xf>
    <xf numFmtId="0" fontId="39" fillId="18" borderId="0" xfId="0" applyFont="1" applyFill="1" applyAlignment="1"/>
    <xf numFmtId="0" fontId="36" fillId="18" borderId="0" xfId="0" applyFont="1" applyFill="1" applyAlignment="1"/>
    <xf numFmtId="169" fontId="36" fillId="18" borderId="0" xfId="5" applyNumberFormat="1" applyFont="1" applyFill="1" applyAlignment="1"/>
    <xf numFmtId="0" fontId="36" fillId="19" borderId="0" xfId="0" applyFont="1" applyFill="1" applyAlignment="1">
      <alignment horizontal="center"/>
    </xf>
    <xf numFmtId="169" fontId="36" fillId="19" borderId="0" xfId="5" applyNumberFormat="1" applyFont="1" applyFill="1" applyAlignment="1">
      <alignment horizontal="center"/>
    </xf>
    <xf numFmtId="0" fontId="36" fillId="18" borderId="0" xfId="0" applyFont="1" applyFill="1" applyAlignment="1">
      <alignment horizontal="center"/>
    </xf>
    <xf numFmtId="171" fontId="36" fillId="19" borderId="0" xfId="2" applyNumberFormat="1" applyFont="1" applyFill="1" applyAlignment="1">
      <alignment horizontal="center"/>
    </xf>
    <xf numFmtId="171" fontId="36" fillId="18" borderId="0" xfId="2" applyNumberFormat="1" applyFont="1" applyFill="1" applyAlignment="1"/>
    <xf numFmtId="169" fontId="36" fillId="14" borderId="0" xfId="5" applyNumberFormat="1" applyFont="1" applyFill="1" applyAlignment="1"/>
    <xf numFmtId="0" fontId="36" fillId="20" borderId="0" xfId="0" applyFont="1" applyFill="1" applyAlignment="1"/>
    <xf numFmtId="0" fontId="36" fillId="14" borderId="13" xfId="0" applyFont="1" applyFill="1" applyBorder="1" applyAlignment="1"/>
    <xf numFmtId="0" fontId="31" fillId="14" borderId="10" xfId="0" applyFont="1" applyFill="1" applyBorder="1" applyAlignment="1">
      <alignment wrapText="1"/>
    </xf>
    <xf numFmtId="0" fontId="31" fillId="14" borderId="13" xfId="0" applyFont="1" applyFill="1" applyBorder="1" applyAlignment="1">
      <alignment wrapText="1"/>
    </xf>
    <xf numFmtId="171" fontId="36" fillId="14" borderId="13" xfId="2" applyNumberFormat="1" applyFont="1" applyFill="1" applyBorder="1" applyAlignment="1"/>
    <xf numFmtId="9" fontId="4" fillId="14" borderId="13" xfId="5" applyFont="1" applyFill="1" applyBorder="1" applyAlignment="1"/>
    <xf numFmtId="171" fontId="36" fillId="20" borderId="0" xfId="2" applyNumberFormat="1" applyFont="1" applyFill="1" applyAlignment="1"/>
    <xf numFmtId="9" fontId="36" fillId="20" borderId="0" xfId="5" applyFont="1" applyFill="1" applyAlignment="1"/>
    <xf numFmtId="0" fontId="36" fillId="19" borderId="0" xfId="0" applyFont="1" applyFill="1" applyAlignment="1"/>
    <xf numFmtId="0" fontId="36" fillId="14" borderId="13" xfId="0" applyFont="1" applyFill="1" applyBorder="1" applyAlignment="1">
      <alignment horizontal="center"/>
    </xf>
    <xf numFmtId="169" fontId="36" fillId="14" borderId="13" xfId="5" applyNumberFormat="1" applyFont="1" applyFill="1" applyBorder="1" applyAlignment="1">
      <alignment horizontal="center"/>
    </xf>
    <xf numFmtId="169" fontId="36" fillId="16" borderId="13" xfId="5" applyNumberFormat="1" applyFont="1" applyFill="1" applyBorder="1" applyAlignment="1">
      <alignment horizontal="center"/>
    </xf>
    <xf numFmtId="169" fontId="36" fillId="17" borderId="13" xfId="5" applyNumberFormat="1" applyFont="1" applyFill="1" applyBorder="1" applyAlignment="1">
      <alignment horizontal="center"/>
    </xf>
    <xf numFmtId="169" fontId="40" fillId="14" borderId="13" xfId="5" applyNumberFormat="1" applyFont="1" applyFill="1" applyBorder="1" applyAlignment="1">
      <alignment horizontal="center"/>
    </xf>
    <xf numFmtId="0" fontId="36" fillId="20" borderId="0" xfId="0" applyFont="1" applyFill="1" applyAlignment="1">
      <alignment horizontal="center"/>
    </xf>
    <xf numFmtId="0" fontId="36" fillId="14" borderId="0" xfId="0" applyFont="1" applyFill="1" applyAlignment="1">
      <alignment horizontal="center"/>
    </xf>
    <xf numFmtId="1" fontId="36" fillId="16" borderId="13" xfId="0" applyNumberFormat="1" applyFont="1" applyFill="1" applyBorder="1" applyAlignment="1">
      <alignment horizontal="center"/>
    </xf>
    <xf numFmtId="1" fontId="36" fillId="17" borderId="13" xfId="0" applyNumberFormat="1" applyFont="1" applyFill="1" applyBorder="1" applyAlignment="1">
      <alignment horizontal="center"/>
    </xf>
    <xf numFmtId="1" fontId="36" fillId="14" borderId="13" xfId="0" applyNumberFormat="1" applyFont="1" applyFill="1" applyBorder="1" applyAlignment="1">
      <alignment horizontal="center"/>
    </xf>
    <xf numFmtId="0" fontId="36" fillId="14" borderId="13" xfId="0" applyFont="1" applyFill="1" applyBorder="1" applyAlignment="1">
      <alignment horizontal="left"/>
    </xf>
    <xf numFmtId="9" fontId="39" fillId="12" borderId="13" xfId="0" applyNumberFormat="1" applyFont="1" applyFill="1" applyBorder="1" applyAlignment="1"/>
    <xf numFmtId="169" fontId="36" fillId="14" borderId="13" xfId="0" applyNumberFormat="1" applyFont="1" applyFill="1" applyBorder="1" applyAlignment="1"/>
    <xf numFmtId="169" fontId="40" fillId="14" borderId="6" xfId="5" applyNumberFormat="1" applyFont="1" applyFill="1" applyBorder="1" applyAlignment="1">
      <alignment horizontal="center"/>
    </xf>
    <xf numFmtId="1" fontId="36" fillId="14" borderId="6" xfId="0" applyNumberFormat="1" applyFont="1" applyFill="1" applyBorder="1" applyAlignment="1">
      <alignment horizontal="center"/>
    </xf>
    <xf numFmtId="1" fontId="36" fillId="17" borderId="15" xfId="0" applyNumberFormat="1" applyFont="1" applyFill="1" applyBorder="1" applyAlignment="1">
      <alignment horizontal="center"/>
    </xf>
    <xf numFmtId="1" fontId="36" fillId="14" borderId="16" xfId="0" applyNumberFormat="1" applyFont="1" applyFill="1" applyBorder="1" applyAlignment="1">
      <alignment horizontal="center"/>
    </xf>
    <xf numFmtId="1" fontId="36" fillId="14" borderId="17" xfId="0" applyNumberFormat="1" applyFont="1" applyFill="1" applyBorder="1" applyAlignment="1">
      <alignment horizontal="center"/>
    </xf>
    <xf numFmtId="10" fontId="36" fillId="14" borderId="13" xfId="5" applyNumberFormat="1" applyFont="1" applyFill="1" applyBorder="1" applyAlignment="1">
      <alignment horizontal="center"/>
    </xf>
    <xf numFmtId="14" fontId="39" fillId="12" borderId="0" xfId="0" applyNumberFormat="1" applyFont="1" applyFill="1" applyAlignment="1"/>
    <xf numFmtId="0" fontId="36" fillId="14" borderId="18" xfId="0" applyFont="1" applyFill="1" applyBorder="1" applyAlignment="1"/>
    <xf numFmtId="0" fontId="36" fillId="19" borderId="18" xfId="0" applyFont="1" applyFill="1" applyBorder="1" applyAlignment="1"/>
    <xf numFmtId="170" fontId="36" fillId="19" borderId="18" xfId="5" applyNumberFormat="1" applyFont="1" applyFill="1" applyBorder="1" applyAlignment="1"/>
    <xf numFmtId="9" fontId="36" fillId="19" borderId="18" xfId="5" applyFont="1" applyFill="1" applyBorder="1" applyAlignment="1"/>
    <xf numFmtId="0" fontId="36" fillId="14" borderId="14" xfId="0" applyFont="1" applyFill="1" applyBorder="1" applyAlignment="1"/>
    <xf numFmtId="0" fontId="24" fillId="14" borderId="0" xfId="0" applyFont="1" applyFill="1" applyAlignment="1">
      <alignment horizontal="center" vertical="center"/>
    </xf>
    <xf numFmtId="10" fontId="24" fillId="14" borderId="0" xfId="0" applyNumberFormat="1" applyFont="1" applyFill="1" applyAlignment="1">
      <alignment horizontal="center"/>
    </xf>
    <xf numFmtId="0" fontId="41" fillId="14" borderId="6" xfId="0" applyFont="1" applyFill="1" applyBorder="1" applyAlignment="1"/>
    <xf numFmtId="0" fontId="41" fillId="14" borderId="6" xfId="0" applyFont="1" applyFill="1" applyBorder="1" applyAlignment="1">
      <alignment horizontal="center"/>
    </xf>
    <xf numFmtId="0" fontId="42" fillId="14" borderId="6" xfId="0" applyFont="1" applyFill="1" applyBorder="1" applyAlignment="1">
      <alignment horizontal="center"/>
    </xf>
    <xf numFmtId="0" fontId="41" fillId="21" borderId="6" xfId="0" applyFont="1" applyFill="1" applyBorder="1" applyAlignment="1"/>
    <xf numFmtId="0" fontId="43" fillId="14" borderId="6" xfId="0" applyFont="1" applyFill="1" applyBorder="1" applyAlignment="1"/>
    <xf numFmtId="14" fontId="41" fillId="21" borderId="6" xfId="0" applyNumberFormat="1" applyFont="1" applyFill="1" applyBorder="1"/>
    <xf numFmtId="0" fontId="41" fillId="14" borderId="6" xfId="0" applyFont="1" applyFill="1" applyBorder="1"/>
    <xf numFmtId="0" fontId="41" fillId="14" borderId="0" xfId="0" applyFont="1" applyFill="1" applyAlignment="1"/>
    <xf numFmtId="165" fontId="41" fillId="14" borderId="0" xfId="0" applyNumberFormat="1" applyFont="1" applyFill="1" applyAlignment="1"/>
    <xf numFmtId="10" fontId="41" fillId="14" borderId="0" xfId="0" applyNumberFormat="1" applyFont="1" applyFill="1" applyAlignment="1"/>
    <xf numFmtId="0" fontId="42" fillId="22" borderId="6" xfId="0" applyFont="1" applyFill="1" applyBorder="1" applyAlignment="1">
      <alignment horizontal="center"/>
    </xf>
    <xf numFmtId="14" fontId="41" fillId="14" borderId="0" xfId="0" applyNumberFormat="1" applyFont="1" applyFill="1" applyAlignment="1"/>
    <xf numFmtId="0" fontId="45" fillId="22" borderId="6" xfId="0" applyFont="1" applyFill="1" applyBorder="1" applyAlignment="1">
      <alignment horizontal="center"/>
    </xf>
    <xf numFmtId="9" fontId="41" fillId="14" borderId="0" xfId="0" applyNumberFormat="1" applyFont="1" applyFill="1" applyAlignment="1"/>
    <xf numFmtId="0" fontId="41" fillId="14" borderId="0" xfId="0" applyFont="1" applyFill="1" applyAlignment="1">
      <alignment horizontal="right"/>
    </xf>
    <xf numFmtId="0" fontId="41" fillId="14" borderId="6" xfId="0" applyFont="1" applyFill="1" applyBorder="1" applyAlignment="1">
      <alignment horizontal="right"/>
    </xf>
    <xf numFmtId="4" fontId="41" fillId="14" borderId="6" xfId="0" applyNumberFormat="1" applyFont="1" applyFill="1" applyBorder="1" applyAlignment="1"/>
    <xf numFmtId="4" fontId="41" fillId="14" borderId="6" xfId="0" applyNumberFormat="1" applyFont="1" applyFill="1" applyBorder="1"/>
    <xf numFmtId="166" fontId="41" fillId="14" borderId="6" xfId="0" applyNumberFormat="1" applyFont="1" applyFill="1" applyBorder="1" applyAlignment="1"/>
    <xf numFmtId="10" fontId="41" fillId="14" borderId="6" xfId="0" applyNumberFormat="1" applyFont="1" applyFill="1" applyBorder="1"/>
    <xf numFmtId="0" fontId="42" fillId="23" borderId="6" xfId="0" applyFont="1" applyFill="1" applyBorder="1" applyAlignment="1">
      <alignment horizontal="center"/>
    </xf>
    <xf numFmtId="0" fontId="41" fillId="22" borderId="6" xfId="0" applyFont="1" applyFill="1" applyBorder="1" applyAlignment="1">
      <alignment horizontal="center"/>
    </xf>
    <xf numFmtId="14" fontId="41" fillId="22" borderId="6" xfId="0" applyNumberFormat="1" applyFont="1" applyFill="1" applyBorder="1" applyAlignment="1">
      <alignment horizontal="center"/>
    </xf>
    <xf numFmtId="10" fontId="41" fillId="22" borderId="6" xfId="0" applyNumberFormat="1" applyFont="1" applyFill="1" applyBorder="1" applyAlignment="1">
      <alignment horizontal="center"/>
    </xf>
    <xf numFmtId="167" fontId="42" fillId="22" borderId="6" xfId="0" applyNumberFormat="1" applyFont="1" applyFill="1" applyBorder="1" applyAlignment="1">
      <alignment horizontal="center"/>
    </xf>
    <xf numFmtId="10" fontId="42" fillId="22" borderId="6" xfId="0" applyNumberFormat="1" applyFont="1" applyFill="1" applyBorder="1" applyAlignment="1">
      <alignment horizontal="center"/>
    </xf>
    <xf numFmtId="2" fontId="41" fillId="22" borderId="6" xfId="0" applyNumberFormat="1" applyFont="1" applyFill="1" applyBorder="1" applyAlignment="1">
      <alignment horizontal="center"/>
    </xf>
    <xf numFmtId="165" fontId="41" fillId="22" borderId="6" xfId="0" applyNumberFormat="1" applyFont="1" applyFill="1" applyBorder="1" applyAlignment="1">
      <alignment horizontal="center"/>
    </xf>
    <xf numFmtId="0" fontId="42" fillId="19" borderId="19" xfId="0" applyFont="1" applyFill="1" applyBorder="1" applyAlignment="1">
      <alignment horizontal="center" vertical="center"/>
    </xf>
    <xf numFmtId="0" fontId="42" fillId="19" borderId="17" xfId="0" applyFont="1" applyFill="1" applyBorder="1" applyAlignment="1">
      <alignment horizontal="center" vertical="center"/>
    </xf>
    <xf numFmtId="49" fontId="42" fillId="19" borderId="17" xfId="0" applyNumberFormat="1" applyFont="1" applyFill="1" applyBorder="1" applyAlignment="1">
      <alignment horizontal="center" vertical="center"/>
    </xf>
    <xf numFmtId="0" fontId="42" fillId="19" borderId="20" xfId="0" applyFont="1" applyFill="1" applyBorder="1" applyAlignment="1">
      <alignment horizontal="center" vertical="center"/>
    </xf>
    <xf numFmtId="10" fontId="24" fillId="25" borderId="13" xfId="0" applyNumberFormat="1" applyFont="1" applyFill="1" applyBorder="1" applyAlignment="1">
      <alignment horizontal="center" vertical="center"/>
    </xf>
    <xf numFmtId="4" fontId="24" fillId="24" borderId="13" xfId="0" applyNumberFormat="1" applyFont="1" applyFill="1" applyBorder="1" applyAlignment="1">
      <alignment horizontal="center" vertical="center"/>
    </xf>
    <xf numFmtId="0" fontId="41" fillId="29" borderId="21" xfId="0" applyFont="1" applyFill="1" applyBorder="1" applyAlignment="1">
      <alignment horizontal="center" vertical="center"/>
    </xf>
    <xf numFmtId="0" fontId="44" fillId="29" borderId="13" xfId="0" applyFont="1" applyFill="1" applyBorder="1" applyAlignment="1">
      <alignment horizontal="center" vertical="center"/>
    </xf>
    <xf numFmtId="10" fontId="24" fillId="30" borderId="13" xfId="0" applyNumberFormat="1" applyFont="1" applyFill="1" applyBorder="1" applyAlignment="1">
      <alignment horizontal="center" vertical="center"/>
    </xf>
    <xf numFmtId="2" fontId="41" fillId="29" borderId="13" xfId="0" applyNumberFormat="1" applyFont="1" applyFill="1" applyBorder="1" applyAlignment="1">
      <alignment horizontal="center" vertical="center"/>
    </xf>
    <xf numFmtId="168" fontId="41" fillId="29" borderId="13" xfId="0" applyNumberFormat="1" applyFont="1" applyFill="1" applyBorder="1" applyAlignment="1">
      <alignment horizontal="center"/>
    </xf>
    <xf numFmtId="4" fontId="24" fillId="29" borderId="13" xfId="0" applyNumberFormat="1" applyFont="1" applyFill="1" applyBorder="1" applyAlignment="1">
      <alignment horizontal="center" vertical="center"/>
    </xf>
    <xf numFmtId="164" fontId="41" fillId="29" borderId="13" xfId="0" applyNumberFormat="1" applyFont="1" applyFill="1" applyBorder="1" applyAlignment="1">
      <alignment vertical="center"/>
    </xf>
    <xf numFmtId="43" fontId="41" fillId="29" borderId="13" xfId="2" applyFont="1" applyFill="1" applyBorder="1" applyAlignment="1">
      <alignment vertical="center"/>
    </xf>
    <xf numFmtId="10" fontId="24" fillId="29" borderId="13" xfId="5" applyNumberFormat="1" applyFont="1" applyFill="1" applyBorder="1" applyAlignment="1">
      <alignment vertical="center"/>
    </xf>
    <xf numFmtId="0" fontId="41" fillId="29" borderId="13" xfId="0" applyFont="1" applyFill="1" applyBorder="1" applyAlignment="1">
      <alignment horizontal="center" vertical="center"/>
    </xf>
    <xf numFmtId="0" fontId="41" fillId="29" borderId="15" xfId="0" applyFont="1" applyFill="1" applyBorder="1" applyAlignment="1">
      <alignment horizontal="center" vertical="center"/>
    </xf>
    <xf numFmtId="0" fontId="41" fillId="31" borderId="21" xfId="0" applyFont="1" applyFill="1" applyBorder="1" applyAlignment="1">
      <alignment horizontal="center" vertical="center"/>
    </xf>
    <xf numFmtId="0" fontId="44" fillId="32" borderId="13" xfId="0" applyFont="1" applyFill="1" applyBorder="1" applyAlignment="1">
      <alignment horizontal="center" vertical="center"/>
    </xf>
    <xf numFmtId="164" fontId="41" fillId="33" borderId="13" xfId="0" applyNumberFormat="1" applyFont="1" applyFill="1" applyBorder="1" applyAlignment="1"/>
    <xf numFmtId="171" fontId="41" fillId="29" borderId="13" xfId="2" applyNumberFormat="1" applyFont="1" applyFill="1" applyBorder="1" applyAlignment="1">
      <alignment vertical="center"/>
    </xf>
    <xf numFmtId="10" fontId="24" fillId="29" borderId="13" xfId="0" applyNumberFormat="1" applyFont="1" applyFill="1" applyBorder="1" applyAlignment="1">
      <alignment horizontal="center" vertical="center"/>
    </xf>
    <xf numFmtId="0" fontId="41" fillId="29" borderId="21" xfId="0" applyFont="1" applyFill="1" applyBorder="1" applyAlignment="1">
      <alignment horizontal="center"/>
    </xf>
    <xf numFmtId="0" fontId="41" fillId="29" borderId="13" xfId="0" applyFont="1" applyFill="1" applyBorder="1" applyAlignment="1">
      <alignment horizontal="center"/>
    </xf>
    <xf numFmtId="10" fontId="24" fillId="29" borderId="13" xfId="0" applyNumberFormat="1" applyFont="1" applyFill="1" applyBorder="1" applyAlignment="1">
      <alignment horizontal="center"/>
    </xf>
    <xf numFmtId="14" fontId="41" fillId="29" borderId="13" xfId="0" applyNumberFormat="1" applyFont="1" applyFill="1" applyBorder="1" applyAlignment="1"/>
    <xf numFmtId="0" fontId="41" fillId="29" borderId="13" xfId="0" applyNumberFormat="1" applyFont="1" applyFill="1" applyBorder="1" applyAlignment="1">
      <alignment horizontal="center"/>
    </xf>
    <xf numFmtId="0" fontId="41" fillId="29" borderId="15" xfId="0" applyNumberFormat="1" applyFont="1" applyFill="1" applyBorder="1" applyAlignment="1">
      <alignment horizontal="center"/>
    </xf>
    <xf numFmtId="4" fontId="24" fillId="29" borderId="13" xfId="0" applyNumberFormat="1" applyFont="1" applyFill="1" applyBorder="1" applyAlignment="1">
      <alignment horizontal="center"/>
    </xf>
    <xf numFmtId="0" fontId="45" fillId="34" borderId="21" xfId="0" applyFont="1" applyFill="1" applyBorder="1" applyAlignment="1">
      <alignment horizontal="center"/>
    </xf>
    <xf numFmtId="0" fontId="41" fillId="29" borderId="22" xfId="0" applyFont="1" applyFill="1" applyBorder="1" applyAlignment="1">
      <alignment horizontal="center" vertical="center"/>
    </xf>
    <xf numFmtId="0" fontId="44" fillId="32" borderId="16" xfId="0" applyFont="1" applyFill="1" applyBorder="1" applyAlignment="1">
      <alignment horizontal="center" vertical="center"/>
    </xf>
    <xf numFmtId="10" fontId="24" fillId="30" borderId="16" xfId="0" applyNumberFormat="1" applyFont="1" applyFill="1" applyBorder="1" applyAlignment="1">
      <alignment horizontal="center" vertical="center"/>
    </xf>
    <xf numFmtId="2" fontId="41" fillId="29" borderId="16" xfId="0" applyNumberFormat="1" applyFont="1" applyFill="1" applyBorder="1" applyAlignment="1">
      <alignment horizontal="center" vertical="center"/>
    </xf>
    <xf numFmtId="168" fontId="41" fillId="29" borderId="16" xfId="0" applyNumberFormat="1" applyFont="1" applyFill="1" applyBorder="1" applyAlignment="1">
      <alignment horizontal="center"/>
    </xf>
    <xf numFmtId="4" fontId="24" fillId="29" borderId="16" xfId="0" applyNumberFormat="1" applyFont="1" applyFill="1" applyBorder="1" applyAlignment="1">
      <alignment horizontal="center" vertical="center"/>
    </xf>
    <xf numFmtId="164" fontId="41" fillId="29" borderId="16" xfId="0" applyNumberFormat="1" applyFont="1" applyFill="1" applyBorder="1" applyAlignment="1">
      <alignment vertical="center"/>
    </xf>
    <xf numFmtId="171" fontId="41" fillId="29" borderId="16" xfId="2" applyNumberFormat="1" applyFont="1" applyFill="1" applyBorder="1" applyAlignment="1">
      <alignment vertical="center"/>
    </xf>
    <xf numFmtId="10" fontId="24" fillId="29" borderId="16" xfId="5" applyNumberFormat="1" applyFont="1" applyFill="1" applyBorder="1" applyAlignment="1">
      <alignment vertical="center"/>
    </xf>
    <xf numFmtId="0" fontId="41" fillId="29" borderId="16" xfId="0" applyFont="1" applyFill="1" applyBorder="1" applyAlignment="1">
      <alignment horizontal="center" vertical="center"/>
    </xf>
    <xf numFmtId="0" fontId="41" fillId="29" borderId="23" xfId="0" applyFont="1" applyFill="1" applyBorder="1" applyAlignment="1">
      <alignment horizontal="center" vertical="center"/>
    </xf>
    <xf numFmtId="3" fontId="41" fillId="21" borderId="6" xfId="0" applyNumberFormat="1" applyFont="1" applyFill="1" applyBorder="1" applyAlignment="1"/>
    <xf numFmtId="0" fontId="33" fillId="14" borderId="0" xfId="0" applyFont="1" applyFill="1" applyAlignment="1">
      <alignment horizontal="center"/>
    </xf>
    <xf numFmtId="0" fontId="25" fillId="14" borderId="0" xfId="0" applyFont="1" applyFill="1" applyAlignment="1">
      <alignment horizontal="center"/>
    </xf>
    <xf numFmtId="0" fontId="24" fillId="14" borderId="0" xfId="0" applyFont="1" applyFill="1" applyAlignment="1">
      <alignment horizontal="center"/>
    </xf>
    <xf numFmtId="171" fontId="24" fillId="14" borderId="0" xfId="2" applyNumberFormat="1" applyFont="1" applyFill="1" applyAlignment="1">
      <alignment horizontal="center"/>
    </xf>
    <xf numFmtId="2" fontId="24" fillId="35" borderId="0" xfId="0" applyNumberFormat="1" applyFont="1" applyFill="1" applyAlignment="1">
      <alignment horizontal="center" vertical="center"/>
    </xf>
    <xf numFmtId="0" fontId="24" fillId="21" borderId="0" xfId="0" applyFont="1" applyFill="1" applyAlignment="1">
      <alignment horizontal="center" vertical="center"/>
    </xf>
    <xf numFmtId="164" fontId="24" fillId="14" borderId="0" xfId="0" applyNumberFormat="1" applyFont="1" applyFill="1" applyAlignment="1">
      <alignment horizontal="center" vertical="center"/>
    </xf>
    <xf numFmtId="43" fontId="31" fillId="14" borderId="0" xfId="2" applyFont="1" applyFill="1" applyAlignment="1">
      <alignment horizontal="center" vertical="center"/>
    </xf>
    <xf numFmtId="171" fontId="31" fillId="14" borderId="0" xfId="2" applyNumberFormat="1" applyFont="1" applyFill="1" applyAlignment="1">
      <alignment horizontal="center" vertical="center"/>
    </xf>
    <xf numFmtId="3" fontId="24" fillId="14" borderId="0" xfId="0" applyNumberFormat="1" applyFont="1" applyFill="1" applyAlignment="1">
      <alignment horizontal="center" vertical="center"/>
    </xf>
    <xf numFmtId="2" fontId="24" fillId="35" borderId="0" xfId="0" applyNumberFormat="1" applyFont="1" applyFill="1" applyAlignment="1">
      <alignment horizontal="center"/>
    </xf>
    <xf numFmtId="0" fontId="24" fillId="21" borderId="0" xfId="0" applyFont="1" applyFill="1" applyAlignment="1">
      <alignment horizontal="center"/>
    </xf>
    <xf numFmtId="164" fontId="24" fillId="14" borderId="0" xfId="0" applyNumberFormat="1" applyFont="1" applyFill="1" applyAlignment="1">
      <alignment horizontal="center"/>
    </xf>
    <xf numFmtId="3" fontId="24" fillId="14" borderId="0" xfId="0" applyNumberFormat="1" applyFont="1" applyFill="1" applyAlignment="1">
      <alignment horizontal="center"/>
    </xf>
    <xf numFmtId="166" fontId="24" fillId="14" borderId="0" xfId="0" applyNumberFormat="1" applyFont="1" applyFill="1" applyAlignment="1">
      <alignment horizontal="center"/>
    </xf>
    <xf numFmtId="0" fontId="46" fillId="20" borderId="0" xfId="0" applyFont="1" applyFill="1" applyAlignment="1">
      <alignment horizontal="center" vertical="center"/>
    </xf>
    <xf numFmtId="49" fontId="46" fillId="20" borderId="0" xfId="0" applyNumberFormat="1" applyFont="1" applyFill="1" applyAlignment="1">
      <alignment horizontal="center" vertical="center"/>
    </xf>
    <xf numFmtId="171" fontId="46" fillId="20" borderId="0" xfId="2" applyNumberFormat="1" applyFont="1" applyFill="1" applyAlignment="1">
      <alignment horizontal="center" vertical="center"/>
    </xf>
    <xf numFmtId="43" fontId="31" fillId="24" borderId="0" xfId="2" applyFont="1" applyFill="1" applyAlignment="1">
      <alignment horizontal="center" vertical="center"/>
    </xf>
    <xf numFmtId="171" fontId="31" fillId="24" borderId="0" xfId="2" applyNumberFormat="1" applyFont="1" applyFill="1" applyAlignment="1">
      <alignment horizontal="center" vertical="center"/>
    </xf>
    <xf numFmtId="0" fontId="31" fillId="24" borderId="0" xfId="0" applyFont="1" applyFill="1" applyAlignment="1">
      <alignment horizontal="center" vertical="center"/>
    </xf>
    <xf numFmtId="2" fontId="31" fillId="36" borderId="0" xfId="0" applyNumberFormat="1" applyFont="1" applyFill="1" applyAlignment="1">
      <alignment horizontal="center" vertical="center"/>
    </xf>
    <xf numFmtId="0" fontId="31" fillId="37" borderId="0" xfId="0" applyFont="1" applyFill="1" applyAlignment="1">
      <alignment horizontal="center" vertical="center"/>
    </xf>
    <xf numFmtId="164" fontId="31" fillId="24" borderId="0" xfId="0" applyNumberFormat="1" applyFont="1" applyFill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31" fillId="24" borderId="13" xfId="0" applyFont="1" applyFill="1" applyBorder="1" applyAlignment="1">
      <alignment horizontal="center" vertical="center"/>
    </xf>
    <xf numFmtId="2" fontId="31" fillId="36" borderId="13" xfId="0" applyNumberFormat="1" applyFont="1" applyFill="1" applyBorder="1" applyAlignment="1">
      <alignment horizontal="center" vertical="center"/>
    </xf>
    <xf numFmtId="0" fontId="31" fillId="37" borderId="13" xfId="0" applyFont="1" applyFill="1" applyBorder="1" applyAlignment="1">
      <alignment horizontal="center" vertical="center"/>
    </xf>
    <xf numFmtId="164" fontId="31" fillId="24" borderId="13" xfId="0" applyNumberFormat="1" applyFont="1" applyFill="1" applyBorder="1" applyAlignment="1">
      <alignment horizontal="center" vertical="center"/>
    </xf>
    <xf numFmtId="43" fontId="31" fillId="24" borderId="13" xfId="2" applyFont="1" applyFill="1" applyBorder="1" applyAlignment="1">
      <alignment horizontal="center" vertical="center"/>
    </xf>
    <xf numFmtId="171" fontId="31" fillId="24" borderId="13" xfId="2" applyNumberFormat="1" applyFont="1" applyFill="1" applyBorder="1" applyAlignment="1">
      <alignment horizontal="center" vertical="center"/>
    </xf>
    <xf numFmtId="3" fontId="31" fillId="24" borderId="13" xfId="0" applyNumberFormat="1" applyFont="1" applyFill="1" applyBorder="1" applyAlignment="1">
      <alignment horizontal="center" vertical="center"/>
    </xf>
    <xf numFmtId="0" fontId="47" fillId="24" borderId="13" xfId="0" applyFont="1" applyFill="1" applyBorder="1" applyAlignment="1">
      <alignment horizontal="center" vertical="center"/>
    </xf>
    <xf numFmtId="0" fontId="31" fillId="24" borderId="0" xfId="0" applyFont="1" applyFill="1" applyBorder="1" applyAlignment="1">
      <alignment horizontal="center" vertical="center"/>
    </xf>
    <xf numFmtId="0" fontId="47" fillId="24" borderId="0" xfId="0" applyFont="1" applyFill="1" applyBorder="1" applyAlignment="1">
      <alignment horizontal="center" vertical="center"/>
    </xf>
    <xf numFmtId="0" fontId="47" fillId="26" borderId="0" xfId="0" applyFont="1" applyFill="1" applyBorder="1" applyAlignment="1">
      <alignment horizontal="center" vertical="center"/>
    </xf>
    <xf numFmtId="10" fontId="24" fillId="25" borderId="0" xfId="0" applyNumberFormat="1" applyFont="1" applyFill="1" applyBorder="1" applyAlignment="1">
      <alignment horizontal="center" vertical="center"/>
    </xf>
    <xf numFmtId="2" fontId="31" fillId="36" borderId="0" xfId="0" applyNumberFormat="1" applyFont="1" applyFill="1" applyBorder="1" applyAlignment="1">
      <alignment horizontal="center" vertical="center"/>
    </xf>
    <xf numFmtId="0" fontId="31" fillId="37" borderId="0" xfId="0" applyFont="1" applyFill="1" applyBorder="1" applyAlignment="1">
      <alignment horizontal="center" vertical="center"/>
    </xf>
    <xf numFmtId="4" fontId="24" fillId="24" borderId="0" xfId="0" applyNumberFormat="1" applyFont="1" applyFill="1" applyBorder="1" applyAlignment="1">
      <alignment horizontal="center" vertical="center"/>
    </xf>
    <xf numFmtId="164" fontId="31" fillId="24" borderId="0" xfId="0" applyNumberFormat="1" applyFont="1" applyFill="1" applyBorder="1" applyAlignment="1">
      <alignment horizontal="center" vertical="center"/>
    </xf>
    <xf numFmtId="43" fontId="31" fillId="24" borderId="0" xfId="2" applyFont="1" applyFill="1" applyBorder="1" applyAlignment="1">
      <alignment horizontal="center" vertical="center"/>
    </xf>
    <xf numFmtId="171" fontId="31" fillId="24" borderId="0" xfId="2" applyNumberFormat="1" applyFont="1" applyFill="1" applyBorder="1" applyAlignment="1">
      <alignment horizontal="center" vertical="center"/>
    </xf>
    <xf numFmtId="3" fontId="31" fillId="24" borderId="0" xfId="0" applyNumberFormat="1" applyFont="1" applyFill="1" applyBorder="1" applyAlignment="1">
      <alignment horizontal="center" vertical="center"/>
    </xf>
    <xf numFmtId="169" fontId="4" fillId="14" borderId="13" xfId="5" applyNumberFormat="1" applyFont="1" applyFill="1" applyBorder="1" applyAlignment="1"/>
    <xf numFmtId="9" fontId="0" fillId="0" borderId="0" xfId="5" applyFont="1" applyAlignment="1"/>
    <xf numFmtId="9" fontId="36" fillId="14" borderId="0" xfId="5" applyFont="1" applyFill="1" applyAlignment="1"/>
    <xf numFmtId="0" fontId="31" fillId="14" borderId="16" xfId="0" applyFont="1" applyFill="1" applyBorder="1" applyAlignment="1">
      <alignment wrapText="1"/>
    </xf>
    <xf numFmtId="171" fontId="36" fillId="14" borderId="16" xfId="2" applyNumberFormat="1" applyFont="1" applyFill="1" applyBorder="1" applyAlignment="1"/>
    <xf numFmtId="9" fontId="4" fillId="14" borderId="16" xfId="5" applyFont="1" applyFill="1" applyBorder="1" applyAlignment="1"/>
    <xf numFmtId="0" fontId="36" fillId="14" borderId="16" xfId="0" applyFont="1" applyFill="1" applyBorder="1" applyAlignment="1"/>
    <xf numFmtId="169" fontId="4" fillId="14" borderId="16" xfId="5" applyNumberFormat="1" applyFont="1" applyFill="1" applyBorder="1" applyAlignment="1"/>
    <xf numFmtId="43" fontId="41" fillId="38" borderId="13" xfId="2" applyNumberFormat="1" applyFont="1" applyFill="1" applyBorder="1" applyAlignment="1">
      <alignment vertical="center"/>
    </xf>
    <xf numFmtId="43" fontId="41" fillId="39" borderId="13" xfId="2" applyNumberFormat="1" applyFont="1" applyFill="1" applyBorder="1" applyAlignment="1"/>
    <xf numFmtId="43" fontId="41" fillId="38" borderId="13" xfId="2" applyNumberFormat="1" applyFont="1" applyFill="1" applyBorder="1" applyAlignment="1"/>
    <xf numFmtId="43" fontId="41" fillId="38" borderId="16" xfId="2" applyNumberFormat="1" applyFont="1" applyFill="1" applyBorder="1" applyAlignment="1">
      <alignment vertical="center"/>
    </xf>
    <xf numFmtId="43" fontId="41" fillId="17" borderId="13" xfId="2" applyNumberFormat="1" applyFont="1" applyFill="1" applyBorder="1" applyAlignment="1">
      <alignment vertical="center"/>
    </xf>
    <xf numFmtId="43" fontId="41" fillId="29" borderId="13" xfId="2" applyNumberFormat="1" applyFont="1" applyFill="1" applyBorder="1" applyAlignment="1">
      <alignment vertical="center"/>
    </xf>
    <xf numFmtId="0" fontId="44" fillId="34" borderId="13" xfId="1" applyFont="1" applyFill="1" applyBorder="1" applyAlignment="1">
      <alignment horizontal="center"/>
    </xf>
    <xf numFmtId="14" fontId="41" fillId="29" borderId="13" xfId="0" applyNumberFormat="1" applyFont="1" applyFill="1" applyBorder="1" applyAlignment="1">
      <alignment vertical="center" wrapText="1"/>
    </xf>
    <xf numFmtId="43" fontId="41" fillId="38" borderId="13" xfId="2" applyNumberFormat="1" applyFont="1" applyFill="1" applyBorder="1" applyAlignment="1">
      <alignment vertical="center" wrapText="1"/>
    </xf>
    <xf numFmtId="0" fontId="44" fillId="29" borderId="13" xfId="1" applyFont="1" applyFill="1" applyBorder="1" applyAlignment="1">
      <alignment horizontal="center" vertical="center"/>
    </xf>
    <xf numFmtId="0" fontId="33" fillId="12" borderId="6" xfId="0" applyFont="1" applyFill="1" applyBorder="1" applyAlignment="1">
      <alignment horizontal="center"/>
    </xf>
    <xf numFmtId="3" fontId="33" fillId="2" borderId="6" xfId="0" applyNumberFormat="1" applyFont="1" applyFill="1" applyBorder="1" applyAlignment="1"/>
    <xf numFmtId="0" fontId="24" fillId="14" borderId="0" xfId="0" applyFont="1" applyFill="1" applyAlignment="1"/>
    <xf numFmtId="14" fontId="24" fillId="21" borderId="0" xfId="0" applyNumberFormat="1" applyFont="1" applyFill="1" applyAlignment="1">
      <alignment horizontal="center"/>
    </xf>
    <xf numFmtId="14" fontId="24" fillId="14" borderId="0" xfId="0" applyNumberFormat="1" applyFont="1" applyFill="1" applyAlignment="1">
      <alignment horizontal="center"/>
    </xf>
    <xf numFmtId="0" fontId="49" fillId="14" borderId="0" xfId="0" applyFont="1" applyFill="1" applyAlignment="1">
      <alignment horizontal="center"/>
    </xf>
    <xf numFmtId="0" fontId="32" fillId="22" borderId="9" xfId="4" applyFont="1" applyFill="1" applyBorder="1" applyAlignment="1">
      <alignment horizontal="center"/>
    </xf>
    <xf numFmtId="0" fontId="32" fillId="22" borderId="8" xfId="4" applyFont="1" applyFill="1" applyBorder="1" applyAlignment="1">
      <alignment horizontal="center"/>
    </xf>
    <xf numFmtId="0" fontId="47" fillId="28" borderId="13" xfId="4" applyFont="1" applyFill="1" applyBorder="1" applyAlignment="1">
      <alignment horizontal="center"/>
    </xf>
    <xf numFmtId="10" fontId="24" fillId="24" borderId="13" xfId="0" applyNumberFormat="1" applyFont="1" applyFill="1" applyBorder="1" applyAlignment="1">
      <alignment horizontal="center" vertical="center"/>
    </xf>
    <xf numFmtId="0" fontId="47" fillId="24" borderId="13" xfId="1" applyFont="1" applyFill="1" applyBorder="1" applyAlignment="1">
      <alignment horizontal="center"/>
    </xf>
    <xf numFmtId="0" fontId="33" fillId="14" borderId="0" xfId="0" applyFont="1" applyFill="1" applyAlignment="1"/>
    <xf numFmtId="0" fontId="26" fillId="22" borderId="8" xfId="3" applyFont="1" applyFill="1" applyBorder="1" applyAlignment="1">
      <alignment horizontal="center"/>
    </xf>
    <xf numFmtId="0" fontId="47" fillId="26" borderId="13" xfId="1" applyFont="1" applyFill="1" applyBorder="1" applyAlignment="1">
      <alignment horizontal="center" vertical="center"/>
    </xf>
    <xf numFmtId="0" fontId="31" fillId="24" borderId="13" xfId="0" applyFont="1" applyFill="1" applyBorder="1" applyAlignment="1">
      <alignment horizontal="center"/>
    </xf>
    <xf numFmtId="0" fontId="47" fillId="24" borderId="13" xfId="1" applyFont="1" applyFill="1" applyBorder="1" applyAlignment="1">
      <alignment horizontal="center" vertical="center"/>
    </xf>
    <xf numFmtId="164" fontId="31" fillId="27" borderId="13" xfId="0" applyNumberFormat="1" applyFont="1" applyFill="1" applyBorder="1" applyAlignment="1">
      <alignment horizontal="center"/>
    </xf>
    <xf numFmtId="0" fontId="26" fillId="22" borderId="8" xfId="3" applyNumberFormat="1" applyFont="1" applyFill="1" applyBorder="1" applyAlignment="1">
      <alignment horizontal="center"/>
    </xf>
    <xf numFmtId="0" fontId="47" fillId="28" borderId="13" xfId="1" applyFont="1" applyFill="1" applyBorder="1" applyAlignment="1">
      <alignment horizontal="center"/>
    </xf>
    <xf numFmtId="9" fontId="24" fillId="14" borderId="0" xfId="0" applyNumberFormat="1" applyFont="1" applyFill="1" applyAlignment="1">
      <alignment horizontal="center"/>
    </xf>
    <xf numFmtId="0" fontId="47" fillId="24" borderId="0" xfId="1" applyFont="1" applyFill="1" applyAlignment="1">
      <alignment horizontal="center"/>
    </xf>
    <xf numFmtId="10" fontId="24" fillId="24" borderId="0" xfId="0" applyNumberFormat="1" applyFont="1" applyFill="1" applyAlignment="1">
      <alignment horizontal="center" vertical="center"/>
    </xf>
    <xf numFmtId="4" fontId="24" fillId="24" borderId="0" xfId="0" applyNumberFormat="1" applyFont="1" applyFill="1" applyAlignment="1">
      <alignment horizontal="center" vertical="center"/>
    </xf>
    <xf numFmtId="0" fontId="47" fillId="24" borderId="0" xfId="1" applyFont="1" applyFill="1" applyBorder="1" applyAlignment="1">
      <alignment horizontal="center"/>
    </xf>
    <xf numFmtId="10" fontId="24" fillId="24" borderId="0" xfId="0" applyNumberFormat="1" applyFont="1" applyFill="1" applyBorder="1" applyAlignment="1">
      <alignment horizontal="center" vertical="center"/>
    </xf>
    <xf numFmtId="0" fontId="31" fillId="24" borderId="0" xfId="0" applyFont="1" applyFill="1" applyBorder="1" applyAlignment="1">
      <alignment horizontal="center"/>
    </xf>
    <xf numFmtId="10" fontId="24" fillId="14" borderId="0" xfId="0" applyNumberFormat="1" applyFont="1" applyFill="1" applyAlignment="1">
      <alignment horizontal="center" vertical="center"/>
    </xf>
    <xf numFmtId="4" fontId="24" fillId="14" borderId="0" xfId="0" applyNumberFormat="1" applyFont="1" applyFill="1" applyAlignment="1">
      <alignment horizontal="center" vertical="center"/>
    </xf>
    <xf numFmtId="4" fontId="24" fillId="14" borderId="0" xfId="0" applyNumberFormat="1" applyFont="1" applyFill="1" applyAlignment="1">
      <alignment horizontal="center"/>
    </xf>
    <xf numFmtId="171" fontId="24" fillId="14" borderId="0" xfId="2" applyNumberFormat="1" applyFont="1" applyFill="1" applyAlignment="1"/>
    <xf numFmtId="172" fontId="12" fillId="0" borderId="0" xfId="0" applyNumberFormat="1" applyFont="1"/>
    <xf numFmtId="0" fontId="23" fillId="29" borderId="13" xfId="1" applyFill="1" applyBorder="1" applyAlignment="1">
      <alignment horizontal="center" vertical="center"/>
    </xf>
    <xf numFmtId="0" fontId="23" fillId="32" borderId="13" xfId="1" applyFill="1" applyBorder="1" applyAlignment="1">
      <alignment horizontal="center" vertical="center"/>
    </xf>
    <xf numFmtId="0" fontId="48" fillId="20" borderId="24" xfId="0" applyFont="1" applyFill="1" applyBorder="1" applyAlignment="1"/>
    <xf numFmtId="0" fontId="48" fillId="20" borderId="26" xfId="0" applyFont="1" applyFill="1" applyBorder="1" applyAlignment="1"/>
    <xf numFmtId="171" fontId="48" fillId="20" borderId="27" xfId="2" applyNumberFormat="1" applyFont="1" applyFill="1" applyBorder="1" applyAlignment="1"/>
    <xf numFmtId="9" fontId="48" fillId="20" borderId="28" xfId="5" applyNumberFormat="1" applyFont="1" applyFill="1" applyBorder="1" applyAlignment="1"/>
    <xf numFmtId="169" fontId="36" fillId="20" borderId="0" xfId="5" applyNumberFormat="1" applyFont="1" applyFill="1" applyAlignment="1">
      <alignment horizontal="center"/>
    </xf>
    <xf numFmtId="0" fontId="23" fillId="29" borderId="13" xfId="1" applyFill="1" applyBorder="1" applyAlignment="1">
      <alignment horizontal="center"/>
    </xf>
    <xf numFmtId="0" fontId="23" fillId="34" borderId="13" xfId="1" applyFill="1" applyBorder="1" applyAlignment="1">
      <alignment horizontal="center"/>
    </xf>
    <xf numFmtId="0" fontId="42" fillId="19" borderId="25" xfId="0" applyFont="1" applyFill="1" applyBorder="1" applyAlignment="1">
      <alignment horizontal="center" vertical="center"/>
    </xf>
    <xf numFmtId="10" fontId="24" fillId="29" borderId="15" xfId="5" applyNumberFormat="1" applyFont="1" applyFill="1" applyBorder="1" applyAlignment="1">
      <alignment vertical="center"/>
    </xf>
    <xf numFmtId="0" fontId="50" fillId="32" borderId="21" xfId="1" applyFont="1" applyFill="1" applyBorder="1" applyAlignment="1">
      <alignment horizontal="center" vertical="center"/>
    </xf>
    <xf numFmtId="0" fontId="50" fillId="29" borderId="21" xfId="1" applyFont="1" applyFill="1" applyBorder="1" applyAlignment="1">
      <alignment horizontal="center" vertical="center"/>
    </xf>
    <xf numFmtId="0" fontId="50" fillId="34" borderId="21" xfId="1" applyFont="1" applyFill="1" applyBorder="1" applyAlignment="1">
      <alignment horizontal="center"/>
    </xf>
    <xf numFmtId="0" fontId="50" fillId="29" borderId="21" xfId="1" applyFont="1" applyFill="1" applyBorder="1" applyAlignment="1">
      <alignment horizontal="center"/>
    </xf>
    <xf numFmtId="0" fontId="50" fillId="29" borderId="29" xfId="1" applyFont="1" applyFill="1" applyBorder="1" applyAlignment="1">
      <alignment horizontal="center" vertical="center"/>
    </xf>
    <xf numFmtId="0" fontId="36" fillId="29" borderId="30" xfId="0" applyFont="1" applyFill="1" applyBorder="1" applyAlignment="1"/>
    <xf numFmtId="169" fontId="36" fillId="29" borderId="30" xfId="5" applyNumberFormat="1" applyFont="1" applyFill="1" applyBorder="1" applyAlignment="1"/>
    <xf numFmtId="0" fontId="36" fillId="40" borderId="30" xfId="0" applyFont="1" applyFill="1" applyBorder="1" applyAlignment="1"/>
    <xf numFmtId="171" fontId="36" fillId="14" borderId="6" xfId="2" applyNumberFormat="1" applyFont="1" applyFill="1" applyBorder="1" applyAlignment="1"/>
    <xf numFmtId="9" fontId="4" fillId="14" borderId="6" xfId="5" applyFont="1" applyFill="1" applyBorder="1" applyAlignment="1"/>
    <xf numFmtId="0" fontId="24" fillId="14" borderId="6" xfId="0" applyFont="1" applyFill="1" applyBorder="1" applyAlignment="1">
      <alignment wrapText="1"/>
    </xf>
    <xf numFmtId="43" fontId="31" fillId="29" borderId="13" xfId="2" applyFont="1" applyFill="1" applyBorder="1" applyAlignment="1">
      <alignment horizontal="center" vertical="center"/>
    </xf>
    <xf numFmtId="0" fontId="41" fillId="29" borderId="13" xfId="0" applyNumberFormat="1" applyFont="1" applyFill="1" applyBorder="1" applyAlignment="1">
      <alignment horizontal="center" vertical="center"/>
    </xf>
    <xf numFmtId="10" fontId="33" fillId="29" borderId="13" xfId="5" applyNumberFormat="1" applyFont="1" applyFill="1" applyBorder="1" applyAlignment="1">
      <alignment vertical="center"/>
    </xf>
    <xf numFmtId="10" fontId="0" fillId="0" borderId="0" xfId="5" applyNumberFormat="1" applyFont="1" applyAlignment="1"/>
    <xf numFmtId="10" fontId="0" fillId="0" borderId="0" xfId="0" applyNumberFormat="1" applyFont="1" applyAlignment="1"/>
    <xf numFmtId="0" fontId="36" fillId="16" borderId="12" xfId="0" applyFont="1" applyFill="1" applyBorder="1" applyAlignment="1">
      <alignment horizontal="center"/>
    </xf>
    <xf numFmtId="0" fontId="36" fillId="17" borderId="12" xfId="0" applyFont="1" applyFill="1" applyBorder="1" applyAlignment="1">
      <alignment horizontal="center"/>
    </xf>
    <xf numFmtId="0" fontId="36" fillId="19" borderId="18" xfId="0" applyFont="1" applyFill="1" applyBorder="1" applyAlignment="1">
      <alignment horizontal="center"/>
    </xf>
  </cellXfs>
  <cellStyles count="7">
    <cellStyle name="Hipervínculo" xfId="1" builtinId="8"/>
    <cellStyle name="Hipervínculo 2" xfId="4" xr:uid="{E3202C4F-445B-4221-B257-27E5507A57AE}"/>
    <cellStyle name="Millares" xfId="2" builtinId="3"/>
    <cellStyle name="Normal" xfId="0" builtinId="0"/>
    <cellStyle name="Normal 2" xfId="3" xr:uid="{E5DDF0FA-668D-45BA-B7C4-D8CF924F0B0A}"/>
    <cellStyle name="Normal 3" xfId="6" xr:uid="{9AC38245-507B-4D84-8FCF-7E77A765BF48}"/>
    <cellStyle name="Porcentaje" xfId="5" builtinId="5"/>
  </cellStyles>
  <dxfs count="128"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numFmt numFmtId="0" formatCode="General"/>
      <fill>
        <patternFill patternType="solid">
          <bgColor theme="3" tint="0.14999847407452621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171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171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171" formatCode="_-* #,##0_-;\-* #,##0_-;_-* &quot;-&quot;??_-;_-@_-"/>
      <fill>
        <patternFill patternType="solid">
          <fgColor indexed="64"/>
          <bgColor rgb="FFC000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C000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9" tint="-0.49998474074526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fill>
        <patternFill patternType="solid">
          <bgColor theme="3" tint="0.14999847407452621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numFmt numFmtId="168" formatCode="0.000"/>
      <fill>
        <patternFill patternType="solid">
          <fgColor indexed="64"/>
          <bgColor theme="3" tint="0.14999847407452621"/>
        </patternFill>
      </fill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3" tint="0.14999847407452621"/>
        </patternFill>
      </fill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bgColor theme="3" tint="0.14999847407452621"/>
        </patternFill>
      </fill>
      <alignment horizont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fill>
        <patternFill patternType="solid">
          <bgColor theme="3" tint="0.14999847407452621"/>
        </patternFill>
      </fill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rgb="FFFFFFFF"/>
        <name val="Arial"/>
        <family val="2"/>
        <scheme val="none"/>
      </font>
      <fill>
        <patternFill>
          <bgColor rgb="FF000000"/>
        </patternFill>
      </fill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strike val="0"/>
        <outline val="0"/>
        <shadow val="0"/>
        <vertAlign val="baseline"/>
        <sz val="10"/>
        <color rgb="FFFFFFFF"/>
        <name val="Arial"/>
        <family val="2"/>
        <scheme val="none"/>
      </font>
      <fill>
        <patternFill patternType="solid">
          <bgColor rgb="FF262626"/>
        </patternFill>
      </fill>
    </dxf>
    <dxf>
      <border>
        <bottom style="thin">
          <color rgb="FF808080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3" tint="0.34998626667073579"/>
        </patternFill>
      </fill>
      <border diagonalUp="0" diagonalDown="0" outline="0">
        <left style="thin">
          <color theme="3" tint="0.499984740745262"/>
        </left>
        <right style="thin">
          <color theme="3" tint="0.499984740745262"/>
        </right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71" formatCode="_-* #,##0_-;\-* #,##0_-;_-* &quot;-&quot;??_-;_-@_-"/>
      <fill>
        <patternFill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>
          <bgColor theme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 tint="0.499984740745262"/>
        </patternFill>
      </fill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numFmt numFmtId="0" formatCode="General"/>
      <fill>
        <patternFill patternType="solid">
          <bgColor theme="3" tint="0.14999847407452621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numFmt numFmtId="0" formatCode="General"/>
      <fill>
        <patternFill patternType="solid">
          <bgColor theme="3" tint="0.14999847407452621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numFmt numFmtId="0" formatCode="General"/>
      <fill>
        <patternFill patternType="solid">
          <bgColor theme="3" tint="0.14999847407452621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fill>
        <patternFill patternType="solid">
          <bgColor theme="3" tint="0.14999847407452621"/>
        </patternFill>
      </fill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171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164" formatCode="d/mm/yyyy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171" formatCode="_-* #,##0_-;\-* #,##0_-;_-* &quot;-&quot;??_-;_-@_-"/>
      <fill>
        <patternFill patternType="solid">
          <fgColor indexed="64"/>
          <bgColor rgb="FFC000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C000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9" tint="-0.49998474074526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fill>
        <patternFill patternType="solid">
          <bgColor theme="3" tint="0.14999847407452621"/>
        </patternFill>
      </fill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bgColor theme="3" tint="0.14999847407452621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numFmt numFmtId="168" formatCode="0.000"/>
      <fill>
        <patternFill patternType="solid">
          <fgColor indexed="64"/>
          <bgColor theme="3" tint="0.14999847407452621"/>
        </patternFill>
      </fill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3" tint="0.14999847407452621"/>
        </patternFill>
      </fill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bgColor theme="3" tint="0.14999847407452621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fill>
        <patternFill patternType="solid">
          <bgColor theme="3" tint="0.14999847407452621"/>
        </patternFill>
      </fill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fill>
        <patternFill patternType="solid">
          <bgColor theme="3" tint="0.14999847407452621"/>
        </patternFill>
      </fill>
      <border diagonalUp="0" diagonalDown="0" outline="0">
        <left/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fill>
        <patternFill>
          <bgColor theme="1"/>
        </patternFill>
      </fill>
      <border diagonalUp="0" diagonalDown="0" outline="0">
        <left style="thin">
          <color theme="3" tint="0.499984740745262"/>
        </left>
        <right style="thin">
          <color theme="3" tint="0.499984740745262"/>
        </right>
        <top/>
        <bottom/>
      </border>
    </dxf>
    <dxf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fill>
        <patternFill patternType="solid">
          <bgColor theme="3" tint="0.14999847407452621"/>
        </patternFill>
      </fill>
    </dxf>
    <dxf>
      <border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3" tint="0.34998626667073579"/>
        </patternFill>
      </fill>
      <border diagonalUp="0" diagonalDown="0" outline="0">
        <left style="thin">
          <color theme="3" tint="0.499984740745262"/>
        </left>
        <right style="thin">
          <color theme="3" tint="0.499984740745262"/>
        </right>
        <top/>
        <bottom/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numFmt numFmtId="0" formatCode="General"/>
      <fill>
        <patternFill patternType="solid">
          <bgColor theme="3" tint="0.14999847407452621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numFmt numFmtId="0" formatCode="General"/>
      <fill>
        <patternFill patternType="solid">
          <bgColor theme="3" tint="0.14999847407452621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numFmt numFmtId="0" formatCode="General"/>
      <fill>
        <patternFill patternType="solid">
          <bgColor theme="3" tint="0.14999847407452621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fill>
        <patternFill patternType="solid">
          <bgColor theme="3" tint="0.14999847407452621"/>
        </patternFill>
      </fill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171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164" formatCode="d/mm/yyyy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171" formatCode="_-* #,##0_-;\-* #,##0_-;_-* &quot;-&quot;??_-;_-@_-"/>
      <fill>
        <patternFill patternType="solid">
          <fgColor indexed="64"/>
          <bgColor rgb="FFC000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C000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9" tint="-0.49998474074526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fill>
        <patternFill patternType="solid">
          <bgColor theme="3" tint="0.14999847407452621"/>
        </patternFill>
      </fill>
      <alignment horizont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numFmt numFmtId="168" formatCode="0.000"/>
      <fill>
        <patternFill patternType="solid">
          <fgColor indexed="64"/>
          <bgColor theme="3" tint="0.14999847407452621"/>
        </patternFill>
      </fill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3" tint="0.14999847407452621"/>
        </patternFill>
      </fill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bgColor theme="3" tint="0.14999847407452621"/>
        </patternFill>
      </fill>
      <alignment horizont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fill>
        <patternFill patternType="solid">
          <bgColor theme="3" tint="0.14999847407452621"/>
        </patternFill>
      </fill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strike val="0"/>
        <outline val="0"/>
        <shadow val="0"/>
        <vertAlign val="baseline"/>
        <sz val="10"/>
        <color rgb="FFFFFFFF"/>
        <name val="Arial"/>
        <family val="2"/>
        <scheme val="none"/>
      </font>
      <fill>
        <patternFill>
          <bgColor rgb="FF000000"/>
        </patternFill>
      </fill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strike val="0"/>
        <outline val="0"/>
        <shadow val="0"/>
        <vertAlign val="baseline"/>
        <sz val="10"/>
        <color rgb="FFFFFFFF"/>
        <name val="Arial"/>
        <family val="2"/>
        <scheme val="none"/>
      </font>
      <fill>
        <patternFill patternType="solid">
          <bgColor rgb="FF262626"/>
        </patternFill>
      </fill>
    </dxf>
    <dxf>
      <border>
        <bottom style="thin">
          <color rgb="FF808080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3" tint="0.34998626667073579"/>
        </patternFill>
      </fill>
      <border diagonalUp="0" diagonalDown="0" outline="0">
        <left style="thin">
          <color theme="3" tint="0.499984740745262"/>
        </left>
        <right style="thin">
          <color theme="3" tint="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3" formatCode="0%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168" formatCode="0.000"/>
      <fill>
        <patternFill patternType="solid">
          <fgColor indexed="64"/>
          <bgColor theme="3" tint="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border outline="0">
        <top style="thin">
          <color theme="3" tint="0.499984740745262"/>
        </top>
      </border>
    </dxf>
    <dxf>
      <border outline="0">
        <left style="thin">
          <color rgb="FF808080"/>
        </left>
        <right style="thin">
          <color theme="3" tint="0.499984740745262"/>
        </right>
        <top style="thin">
          <color rgb="FF808080"/>
        </top>
      </border>
    </dxf>
    <dxf>
      <border outline="0">
        <bottom style="thin">
          <color theme="3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3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1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1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medium">
          <color rgb="FFCCCCCC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9" formatCode="0.0%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1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1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border outline="0"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1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1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border outline="0">
        <bottom style="thin">
          <color theme="3" tint="0.499984740745262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3" defaultTableStyle="TableStyleMedium2" defaultPivotStyle="PivotStyleLight16">
    <tableStyle name="ONS NY-style" pivot="0" count="4" xr9:uid="{00000000-0011-0000-FFFF-FFFF00000000}">
      <tableStyleElement type="wholeTable" size="0" dxfId="127"/>
      <tableStyleElement type="headerRow" dxfId="126"/>
      <tableStyleElement type="firstRowStripe" dxfId="125"/>
      <tableStyleElement type="secondRowStripe" dxfId="124"/>
    </tableStyle>
    <tableStyle name="ONs Argentina-style" pivot="0" count="4" xr9:uid="{00000000-0011-0000-FFFF-FFFF01000000}">
      <tableStyleElement type="wholeTable" size="0" dxfId="123"/>
      <tableStyleElement type="headerRow" dxfId="122"/>
      <tableStyleElement type="firstRowStripe" dxfId="121"/>
      <tableStyleElement type="secondRowStripe" dxfId="120"/>
    </tableStyle>
    <tableStyle name="ONs Argentina-style 2" pivot="0" count="2" xr9:uid="{00000000-0011-0000-FFFF-FFFF02000000}">
      <tableStyleElement type="firstRowStripe" dxfId="119"/>
      <tableStyleElement type="secondRowStripe" dxfId="1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8a6c9c98195b486c859a48d90f3ab6da">
      <tp t="s">
        <v/>
        <stp/>
        <stp>[{"Symbol":"QQQ","currency":null,"instrumentType":null,"market":null,"maturityDate":null,"operativeType":null,"settlementType":"2","symbol":"QQQ"}]</stp>
        <tr r="L41" s="101"/>
        <tr r="E305" s="101"/>
        <tr r="K41" s="101"/>
        <tr r="M41" s="101"/>
        <tr r="D305" s="101"/>
        <tr r="C305" s="101"/>
      </tp>
      <tp t="s">
        <v/>
        <stp/>
        <stp>[{"Symbol":"PETR3","currency":null,"instrumentType":null,"market":null,"maturityDate":null,"operativeType":null,"settlementType":"2","symbol":"PETR3"}]</stp>
        <tr r="D254" s="101"/>
        <tr r="C254" s="101"/>
        <tr r="E254" s="101"/>
      </tp>
    </main>
    <main first="rtdsrv.8a6c9c98195b486c859a48d90f3ab6da">
      <tp t="s">
        <v/>
        <stp/>
        <stp>[{"Symbol":"IEMG","currency":null,"instrumentType":null,"market":null,"maturityDate":null,"operativeType":null,"settlementType":"2","symbol":"IEMG"}]</stp>
        <tr r="L37" s="101"/>
        <tr r="M37" s="101"/>
        <tr r="K37" s="101"/>
        <tr r="D277" s="101"/>
        <tr r="E277" s="101"/>
        <tr r="C277" s="101"/>
      </tp>
      <tp t="s">
        <v/>
        <stp/>
        <stp>[{"Symbol":"BRFS","currency":null,"instrumentType":null,"market":null,"maturityDate":null,"operativeType":null,"settlementType":"2","symbol":"BRFS"}]</stp>
        <tr r="D204" s="101"/>
        <tr r="E204" s="101"/>
        <tr r="C204" s="101"/>
      </tp>
      <tp t="s">
        <v/>
        <stp/>
        <stp>[{"Symbol":"EOAN","currency":null,"instrumentType":null,"market":null,"maturityDate":null,"operativeType":null,"settlementType":"2","symbol":"EOAN"}]</stp>
        <tr r="E215" s="101"/>
        <tr r="C215" s="101"/>
        <tr r="D215" s="101"/>
      </tp>
      <tp t="s">
        <v/>
        <stp/>
        <stp>[{"Symbol":"PATH","currency":null,"instrumentType":null,"market":null,"maturityDate":null,"operativeType":null,"settlementType":"2","symbol":"PATH"}]</stp>
        <tr r="E248" s="101"/>
        <tr r="D248" s="101"/>
        <tr r="C248" s="101"/>
      </tp>
      <tp t="s">
        <v/>
        <stp/>
        <stp>[{"Symbol":"ABEV","currency":null,"instrumentType":null,"market":null,"maturityDate":null,"operativeType":null,"settlementType":"2","symbol":"ABEV"}]</stp>
        <tr r="D191" s="101"/>
        <tr r="E191" s="101"/>
        <tr r="C191" s="101"/>
      </tp>
      <tp t="s">
        <v/>
        <stp/>
        <stp>[{"Symbol":"PLTR","currency":null,"instrumentType":null,"market":null,"maturityDate":null,"operativeType":null,"settlementType":"2","symbol":"PLTR"}]</stp>
        <tr r="E426" s="101"/>
        <tr r="C426" s="101"/>
        <tr r="D426" s="101"/>
      </tp>
      <tp t="s">
        <v/>
        <stp/>
        <stp>[{"Symbol":"EBAY","currency":null,"instrumentType":null,"market":null,"maturityDate":null,"operativeType":null,"settlementType":"2","symbol":"EBAY"}]</stp>
        <tr r="C404" s="101"/>
        <tr r="E404" s="101"/>
        <tr r="D404" s="101"/>
      </tp>
      <tp t="s">
        <v/>
        <stp/>
        <stp>[{"Symbol":"PBI","currency":null,"instrumentType":null,"market":null,"maturityDate":null,"operativeType":null,"settlementType":"2","symbol":"PBI"}]</stp>
        <tr r="D173" s="101"/>
        <tr r="E173" s="101"/>
        <tr r="C173" s="101"/>
      </tp>
      <tp t="s">
        <v/>
        <stp/>
        <stp>[{"Symbol":"PBR","currency":null,"instrumentType":null,"market":null,"maturityDate":null,"operativeType":null,"settlementType":"2","symbol":"PBR"}]</stp>
        <tr r="D260" s="101"/>
        <tr r="E260" s="101"/>
        <tr r="C260" s="101"/>
      </tp>
      <tp t="s">
        <v/>
        <stp/>
        <stp>[{"Symbol":"PAC","currency":null,"instrumentType":null,"market":null,"maturityDate":null,"operativeType":null,"settlementType":"2","symbol":"PAC"}]</stp>
        <tr r="C387" s="101"/>
        <tr r="D387" s="101"/>
        <tr r="E387" s="101"/>
      </tp>
      <tp t="s">
        <v/>
        <stp/>
        <stp>[{"Symbol":"PFE","currency":null,"instrumentType":null,"market":null,"maturityDate":null,"operativeType":null,"settlementType":"2","symbol":"PFE"}]</stp>
        <tr r="E53" s="101"/>
        <tr r="C53" s="101"/>
        <tr r="D53" s="101"/>
      </tp>
      <tp t="s">
        <v/>
        <stp/>
        <stp>[{"Symbol":"PEP","currency":null,"instrumentType":null,"market":null,"maturityDate":null,"operativeType":null,"settlementType":"2","symbol":"PEP"}]</stp>
        <tr r="D75" s="101"/>
        <tr r="E75" s="101"/>
        <tr r="C75" s="101"/>
      </tp>
      <tp t="s">
        <v/>
        <stp/>
        <stp>[{"Symbol":"PDD","currency":null,"instrumentType":null,"market":null,"maturityDate":null,"operativeType":null,"settlementType":"2","symbol":"PDD"}]</stp>
        <tr r="D288" s="101"/>
        <tr r="E288" s="101"/>
        <tr r="C288" s="101"/>
      </tp>
      <tp t="s">
        <v/>
        <stp/>
        <stp>[{"Symbol":"PKS","currency":null,"instrumentType":null,"market":null,"maturityDate":null,"operativeType":null,"settlementType":"2","symbol":"PKS"}]</stp>
        <tr r="D278" s="101"/>
        <tr r="E278" s="101"/>
        <tr r="C278" s="101"/>
      </tp>
      <tp t="s">
        <v/>
        <stp/>
        <stp>[{"Symbol":"PHG","currency":null,"instrumentType":null,"market":null,"maturityDate":null,"operativeType":null,"settlementType":"2","symbol":"PHG"}]</stp>
        <tr r="C135" s="101"/>
        <tr r="D135" s="101"/>
        <tr r="E135" s="101"/>
      </tp>
      <tp t="s">
        <v/>
        <stp/>
        <stp>[{"Symbol":"PSQ","currency":null,"instrumentType":null,"market":null,"maturityDate":null,"operativeType":null,"settlementType":"2","symbol":"PSQ"}]</stp>
        <tr r="C125" s="101"/>
        <tr r="D125" s="101"/>
        <tr r="E125" s="101"/>
      </tp>
      <tp t="s">
        <v/>
        <stp/>
        <stp>[{"Symbol":"PSX","currency":null,"instrumentType":null,"market":null,"maturityDate":null,"operativeType":null,"settlementType":"2","symbol":"PSX"}]</stp>
        <tr r="D33" s="101"/>
        <tr r="E33" s="101"/>
        <tr r="C33" s="101"/>
      </tp>
      <tp t="s">
        <v/>
        <stp/>
        <stp>[{"Symbol":"PSO","currency":null,"instrumentType":null,"market":null,"maturityDate":null,"operativeType":null,"settlementType":"2","symbol":"PSO"}]</stp>
        <tr r="C230" s="101"/>
        <tr r="D230" s="101"/>
        <tr r="E230" s="101"/>
      </tp>
      <tp t="s">
        <v/>
        <stp/>
        <stp>[{"Symbol":"PTR","currency":null,"instrumentType":null,"market":null,"maturityDate":null,"operativeType":null,"settlementType":"2","symbol":"PTR"}]</stp>
        <tr r="E231" s="101"/>
        <tr r="C231" s="101"/>
        <tr r="D231" s="101"/>
      </tp>
      <tp t="s">
        <v/>
        <stp/>
        <stp>[{"Symbol":"TGNO4","currency":null,"instrumentType":null,"market":null,"maturityDate":null,"operativeType":null,"settlementType":"2","symbol":"TGNO4"}]</stp>
        <tr r="T9" s="101"/>
        <tr r="S9" s="101"/>
        <tr r="R9" s="101"/>
      </tp>
    </main>
    <main first="rtdsrv.8a6c9c98195b486c859a48d90f3ab6da">
      <tp t="s">
        <v/>
        <stp/>
        <stp>[{"Symbol":"TQQQ","currency":null,"instrumentType":null,"market":null,"maturityDate":null,"operativeType":null,"settlementType":"2","symbol":"TQQQ"}]</stp>
        <tr r="D365" s="101"/>
        <tr r="E365" s="101"/>
        <tr r="C365" s="101"/>
      </tp>
      <tp t="s">
        <v/>
        <stp/>
        <stp>[{"Symbol":"FMCC","currency":null,"instrumentType":null,"market":null,"maturityDate":null,"operativeType":null,"settlementType":"2","symbol":"FMCC"}]</stp>
        <tr r="D216" s="101"/>
        <tr r="E216" s="101"/>
        <tr r="C216" s="101"/>
      </tp>
      <tp t="s">
        <v/>
        <stp/>
        <stp>[{"Symbol":"NOKA","currency":null,"instrumentType":null,"market":null,"maturityDate":null,"operativeType":null,"settlementType":"2","symbol":"NOKA"}]</stp>
        <tr r="E96" s="101"/>
        <tr r="C96" s="101"/>
        <tr r="D96" s="101"/>
      </tp>
      <tp t="s">
        <v/>
        <stp/>
        <stp>[{"Symbol":"VRSN","currency":null,"instrumentType":null,"market":null,"maturityDate":null,"operativeType":null,"settlementType":"2","symbol":"VRSN"}]</stp>
        <tr r="E187" s="101"/>
        <tr r="C187" s="101"/>
        <tr r="D187" s="101"/>
      </tp>
      <tp t="s">
        <v/>
        <stp/>
        <stp>[{"Symbol":"VIST","currency":null,"instrumentType":null,"market":null,"maturityDate":null,"operativeType":null,"settlementType":"2","symbol":"VIST"}]</stp>
        <tr r="D185" s="101"/>
        <tr r="E185" s="101"/>
        <tr r="C185" s="101"/>
      </tp>
      <tp t="s">
        <v/>
        <stp/>
        <stp>[{"Symbol":"SAN","currency":null,"instrumentType":null,"market":null,"maturityDate":null,"operativeType":null,"settlementType":"2","symbol":"SAN"}]</stp>
        <tr r="D155" s="101"/>
        <tr r="E155" s="101"/>
        <tr r="C155" s="101"/>
      </tp>
      <tp t="s">
        <v/>
        <stp/>
        <stp>[{"Symbol":"SAP","currency":null,"instrumentType":null,"market":null,"maturityDate":null,"operativeType":null,"settlementType":"2","symbol":"SAP"}]</stp>
        <tr r="D134" s="101"/>
        <tr r="E134" s="101"/>
        <tr r="C134" s="101"/>
      </tp>
      <tp t="s">
        <v/>
        <stp/>
        <stp>[{"Symbol":"SBS","currency":null,"instrumentType":null,"market":null,"maturityDate":null,"operativeType":null,"settlementType":"2","symbol":"SBS"}]</stp>
        <tr r="C307" s="101"/>
        <tr r="D307" s="101"/>
        <tr r="E307" s="101"/>
      </tp>
      <tp t="s">
        <v/>
        <stp/>
        <stp>[{"Symbol":"SDA","currency":null,"instrumentType":null,"market":null,"maturityDate":null,"operativeType":null,"settlementType":"2","symbol":"SDA"}]</stp>
        <tr r="D328" s="101"/>
        <tr r="E328" s="101"/>
        <tr r="C328" s="101"/>
      </tp>
      <tp t="s">
        <v/>
        <stp/>
        <stp>[{"Symbol":"SID","currency":null,"instrumentType":null,"market":null,"maturityDate":null,"operativeType":null,"settlementType":"2","symbol":"SID"}]</stp>
        <tr r="D320" s="101"/>
        <tr r="E320" s="101"/>
        <tr r="C320" s="101"/>
      </tp>
      <tp t="s">
        <v/>
        <stp/>
        <stp>[{"Symbol":"SLB","currency":null,"instrumentType":null,"market":null,"maturityDate":null,"operativeType":null,"settlementType":"2","symbol":"SLB"}]</stp>
        <tr r="E57" s="101"/>
        <tr r="D57" s="101"/>
        <tr r="C57" s="101"/>
      </tp>
      <tp t="s">
        <v/>
        <stp/>
        <stp>[{"Symbol":"SLV","currency":null,"instrumentType":null,"market":null,"maturityDate":null,"operativeType":null,"settlementType":"2","symbol":"SLV"}]</stp>
        <tr r="K27" s="101"/>
        <tr r="D88" s="101"/>
        <tr r="L27" s="101"/>
        <tr r="C88" s="101"/>
        <tr r="E88" s="101"/>
        <tr r="M27" s="101"/>
      </tp>
      <tp t="s">
        <v/>
        <stp/>
        <stp>[{"Symbol":"SMH","currency":null,"instrumentType":null,"market":null,"maturityDate":null,"operativeType":null,"settlementType":"2","symbol":"SMH"}]</stp>
        <tr r="C374" s="101"/>
        <tr r="D374" s="101"/>
        <tr r="E374" s="101"/>
      </tp>
      <tp t="s">
        <v/>
        <stp/>
        <stp>[{"Symbol":"SNA","currency":null,"instrumentType":null,"market":null,"maturityDate":null,"operativeType":null,"settlementType":"2","symbol":"SNA"}]</stp>
        <tr r="D136" s="101"/>
        <tr r="E136" s="101"/>
        <tr r="C136" s="101"/>
      </tp>
      <tp t="s">
        <v/>
        <stp/>
        <stp>[{"Symbol":"SNP","currency":null,"instrumentType":null,"market":null,"maturityDate":null,"operativeType":null,"settlementType":"2","symbol":"SNP"}]</stp>
        <tr r="E209" s="101"/>
        <tr r="C209" s="101"/>
        <tr r="D209" s="101"/>
      </tp>
      <tp t="s">
        <v/>
        <stp/>
        <stp>[{"Symbol":"SPY","currency":null,"instrumentType":null,"market":null,"maturityDate":null,"operativeType":null,"settlementType":"2","symbol":"SPY"}]</stp>
        <tr r="K36" s="101"/>
        <tr r="E245" s="101"/>
        <tr r="D245" s="101"/>
        <tr r="M36" s="101"/>
        <tr r="L36" s="101"/>
        <tr r="C245" s="101"/>
      </tp>
      <tp t="s">
        <v/>
        <stp/>
        <stp>[{"Symbol":"SUZ","currency":null,"instrumentType":null,"market":null,"maturityDate":null,"operativeType":null,"settlementType":"2","symbol":"SUZ"}]</stp>
        <tr r="D165" s="101"/>
        <tr r="C165" s="101"/>
        <tr r="E165" s="101"/>
      </tp>
      <tp t="s">
        <v/>
        <stp/>
        <stp>[{"Symbol":"SYY","currency":null,"instrumentType":null,"market":null,"maturityDate":null,"operativeType":null,"settlementType":"2","symbol":"SYY"}]</stp>
        <tr r="E182" s="101"/>
        <tr r="C182" s="101"/>
        <tr r="D182" s="101"/>
      </tp>
      <tp t="s">
        <v/>
        <stp/>
        <stp>[{"Symbol":"VALE3","currency":null,"instrumentType":null,"market":null,"maturityDate":null,"operativeType":null,"settlementType":"2","symbol":"VALE3"}]</stp>
        <tr r="E263" s="101"/>
        <tr r="C263" s="101"/>
        <tr r="D263" s="101"/>
      </tp>
      <tp t="s">
        <v/>
        <stp/>
        <stp>[{"Symbol":"RENT3","currency":null,"instrumentType":null,"market":null,"maturityDate":null,"operativeType":null,"settlementType":"2","symbol":"RENT3"}]</stp>
        <tr r="C317" s="101"/>
        <tr r="D317" s="101"/>
        <tr r="E317" s="101"/>
      </tp>
    </main>
    <main first="rtdsrv.8a6c9c98195b486c859a48d90f3ab6da">
      <tp t="s">
        <v/>
        <stp/>
        <stp>[{"Symbol":"UPST","currency":null,"instrumentType":null,"market":null,"maturityDate":null,"operativeType":null,"settlementType":"2","symbol":"UPST"}]</stp>
        <tr r="D366" s="101"/>
        <tr r="C366" s="101"/>
        <tr r="E366" s="101"/>
      </tp>
      <tp t="s">
        <v/>
        <stp/>
        <stp>[{"Symbol":"AMGN","currency":null,"instrumentType":null,"market":null,"maturityDate":null,"operativeType":null,"settlementType":"2","symbol":"AMGN"}]</stp>
        <tr r="C29" s="101"/>
        <tr r="D29" s="101"/>
        <tr r="E29" s="101"/>
      </tp>
      <tp t="s">
        <v/>
        <stp/>
        <stp>[{"Symbol":"CRES","currency":null,"instrumentType":null,"market":null,"maturityDate":null,"operativeType":null,"settlementType":"2","symbol":"CRES"}]</stp>
        <tr r="S12" s="101"/>
        <tr r="T12" s="101"/>
        <tr r="R12" s="101"/>
      </tp>
      <tp t="s">
        <v/>
        <stp/>
        <stp>[{"Symbol":"RGTI","currency":null,"instrumentType":null,"market":null,"maturityDate":null,"operativeType":null,"settlementType":"2","symbol":"RGTI"}]</stp>
        <tr r="D410" s="101"/>
        <tr r="E410" s="101"/>
        <tr r="C410" s="101"/>
      </tp>
      <tp t="s">
        <v/>
        <stp/>
        <stp>[{"Symbol":"ADGO","currency":null,"instrumentType":null,"market":null,"maturityDate":null,"operativeType":null,"settlementType":"2","symbol":"ADGO"}]</stp>
        <tr r="E141" s="101"/>
        <tr r="C141" s="101"/>
        <tr r="D141" s="101"/>
      </tp>
      <tp t="s">
        <v/>
        <stp/>
        <stp>[{"Symbol":"GGAL","currency":null,"instrumentType":null,"market":null,"maturityDate":null,"operativeType":null,"settlementType":"2","symbol":"GGAL"}]</stp>
        <tr r="S14" s="101"/>
        <tr r="R14" s="101"/>
        <tr r="T14" s="101"/>
      </tp>
      <tp t="s">
        <v/>
        <stp/>
        <stp>[{"Symbol":"BIDU","currency":null,"instrumentType":null,"market":null,"maturityDate":null,"operativeType":null,"settlementType":"2","symbol":"BIDU"}]</stp>
        <tr r="C390" s="101"/>
        <tr r="D390" s="101"/>
        <tr r="E390" s="101"/>
      </tp>
      <tp t="s">
        <v/>
        <stp/>
        <stp>[{"Symbol":"SBUX","currency":null,"instrumentType":null,"market":null,"maturityDate":null,"operativeType":null,"settlementType":"2","symbol":"SBUX"}]</stp>
        <tr r="D64" s="101"/>
        <tr r="E64" s="101"/>
        <tr r="C64" s="101"/>
      </tp>
      <tp t="s">
        <v/>
        <stp/>
        <stp>[{"Symbol":"AVGO","currency":null,"instrumentType":null,"market":null,"maturityDate":null,"operativeType":null,"settlementType":"2","symbol":"AVGO"}]</stp>
        <tr r="E363" s="101"/>
        <tr r="C363" s="101"/>
        <tr r="D363" s="101"/>
      </tp>
      <tp t="s">
        <v/>
        <stp/>
        <stp>[{"Symbol":"RIO","currency":null,"instrumentType":null,"market":null,"maturityDate":null,"operativeType":null,"settlementType":"2","symbol":"RIO"}]</stp>
        <tr r="C250" s="101"/>
        <tr r="D250" s="101"/>
        <tr r="E250" s="101"/>
      </tp>
      <tp t="s">
        <v/>
        <stp/>
        <stp>[{"Symbol":"RTX","currency":null,"instrumentType":null,"market":null,"maturityDate":null,"operativeType":null,"settlementType":"2","symbol":"RTX"}]</stp>
        <tr r="C342" s="101"/>
        <tr r="D342" s="101"/>
        <tr r="E342" s="101"/>
      </tp>
      <tp t="s">
        <v/>
        <stp/>
        <stp>[{"Symbol":"RCTB4","currency":null,"instrumentType":null,"market":null,"maturityDate":null,"operativeType":null,"settlementType":"2","symbol":"RCTB4"}]</stp>
        <tr r="D240" s="101"/>
        <tr r="E240" s="101"/>
        <tr r="C240" s="101"/>
      </tp>
    </main>
    <main first="rtdsrv.8a6c9c98195b486c859a48d90f3ab6da">
      <tp t="s">
        <v/>
        <stp/>
        <stp>[{"Symbol":"DECK","currency":null,"instrumentType":null,"market":null,"maturityDate":null,"operativeType":null,"settlementType":"2","symbol":"DECK"}]</stp>
        <tr r="D266" s="101"/>
        <tr r="E266" s="101"/>
        <tr r="C266" s="101"/>
      </tp>
      <tp t="s">
        <v/>
        <stp/>
        <stp>[{"Symbol":"SATL","currency":null,"instrumentType":null,"market":null,"maturityDate":null,"operativeType":null,"settlementType":"2","symbol":"SATL"}]</stp>
        <tr r="E361" s="101"/>
        <tr r="C361" s="101"/>
        <tr r="D361" s="101"/>
      </tp>
      <tp t="s">
        <v/>
        <stp/>
        <stp>[{"Symbol":"HOOD","currency":null,"instrumentType":null,"market":null,"maturityDate":null,"operativeType":null,"settlementType":"2","symbol":"HOOD"}]</stp>
        <tr r="E417" s="101"/>
        <tr r="C417" s="101"/>
        <tr r="D417" s="101"/>
      </tp>
      <tp t="s">
        <v/>
        <stp/>
        <stp>[{"Symbol":"DOCU","currency":null,"instrumentType":null,"market":null,"maturityDate":null,"operativeType":null,"settlementType":"2","symbol":"DOCU"}]</stp>
        <tr r="E153" s="101"/>
        <tr r="C153" s="101"/>
        <tr r="D153" s="101"/>
      </tp>
      <tp t="s">
        <v/>
        <stp/>
        <stp>[{"Symbol":"UGP","currency":null,"instrumentType":null,"market":null,"maturityDate":null,"operativeType":null,"settlementType":"2","symbol":"UGP"}]</stp>
        <tr r="C300" s="101"/>
        <tr r="E300" s="101"/>
        <tr r="D300" s="101"/>
      </tp>
      <tp t="s">
        <v/>
        <stp/>
        <stp>[{"Symbol":"UAL","currency":null,"instrumentType":null,"market":null,"maturityDate":null,"operativeType":null,"settlementType":"2","symbol":"UAL"}]</stp>
        <tr r="C369" s="101"/>
        <tr r="E369" s="101"/>
        <tr r="D369" s="101"/>
      </tp>
      <tp t="s">
        <v/>
        <stp/>
        <stp>[{"Symbol":"UNH","currency":null,"instrumentType":null,"market":null,"maturityDate":null,"operativeType":null,"settlementType":"2","symbol":"UNH"}]</stp>
        <tr r="D331" s="101"/>
        <tr r="E331" s="101"/>
        <tr r="C331" s="101"/>
      </tp>
      <tp t="s">
        <v/>
        <stp/>
        <stp>[{"Symbol":"UNP","currency":null,"instrumentType":null,"market":null,"maturityDate":null,"operativeType":null,"settlementType":"2","symbol":"UNP"}]</stp>
        <tr r="D62" s="101"/>
        <tr r="E62" s="101"/>
        <tr r="C62" s="101"/>
      </tp>
      <tp t="s">
        <v/>
        <stp/>
        <stp>[{"Symbol":"URA","currency":null,"instrumentType":null,"market":null,"maturityDate":null,"operativeType":null,"settlementType":"2","symbol":"URA"}]</stp>
        <tr r="K45" s="101"/>
        <tr r="M45" s="101"/>
        <tr r="C416" s="101"/>
        <tr r="L45" s="101"/>
        <tr r="D416" s="101"/>
        <tr r="E416" s="101"/>
      </tp>
      <tp t="s">
        <v/>
        <stp/>
        <stp>[{"Symbol":"USB","currency":null,"instrumentType":null,"market":null,"maturityDate":null,"operativeType":null,"settlementType":"2","symbol":"USB"}]</stp>
        <tr r="E103" s="101"/>
        <tr r="C103" s="101"/>
        <tr r="D103" s="101"/>
      </tp>
      <tp t="s">
        <v/>
        <stp/>
        <stp>[{"Symbol":"USO","currency":null,"instrumentType":null,"market":null,"maturityDate":null,"operativeType":null,"settlementType":"2","symbol":"USO"}]</stp>
        <tr r="E92" s="101"/>
        <tr r="M28" s="101"/>
        <tr r="K28" s="101"/>
        <tr r="L28" s="101"/>
        <tr r="D92" s="101"/>
        <tr r="C92" s="101"/>
      </tp>
      <tp t="s">
        <v/>
        <stp/>
        <stp>[{"Symbol":"SBSP3","currency":null,"instrumentType":null,"market":null,"maturityDate":null,"operativeType":null,"settlementType":"2","symbol":"SBSP3"}]</stp>
        <tr r="D322" s="101"/>
        <tr r="E322" s="101"/>
        <tr r="C322" s="101"/>
      </tp>
    </main>
    <main first="rtdsrv.8a6c9c98195b486c859a48d90f3ab6da">
      <tp t="s">
        <v/>
        <stp/>
        <stp>[{"Symbol":"SMSN","currency":null,"instrumentType":null,"market":null,"maturityDate":null,"operativeType":null,"settlementType":"2","symbol":"SMSN"}]</stp>
        <tr r="C235" s="101"/>
        <tr r="E235" s="101"/>
        <tr r="D235" s="101"/>
      </tp>
      <tp t="s">
        <v/>
        <stp/>
        <stp>[{"Symbol":"BABA","currency":null,"instrumentType":null,"market":null,"maturityDate":null,"operativeType":null,"settlementType":"2","symbol":"BABA"}]</stp>
        <tr r="E335" s="101"/>
        <tr r="D335" s="101"/>
        <tr r="C335" s="101"/>
      </tp>
      <tp t="s">
        <v/>
        <stp/>
        <stp>[{"Symbol":"BSBR","currency":null,"instrumentType":null,"market":null,"maturityDate":null,"operativeType":null,"settlementType":"2","symbol":"BSBR"}]</stp>
        <tr r="E409" s="101"/>
        <tr r="C409" s="101"/>
        <tr r="D409" s="101"/>
      </tp>
      <tp t="s">
        <v/>
        <stp/>
        <stp>[{"Symbol":"ALAB","currency":null,"instrumentType":null,"market":null,"maturityDate":null,"operativeType":null,"settlementType":"2","symbol":"ALAB"}]</stp>
        <tr r="C407" s="101"/>
        <tr r="D407" s="101"/>
        <tr r="E407" s="101"/>
      </tp>
      <tp t="s">
        <v/>
        <stp/>
        <stp>[{"Symbol":"IBIT","currency":null,"instrumentType":null,"market":null,"maturityDate":null,"operativeType":null,"settlementType":"2","symbol":"IBIT"}]</stp>
        <tr r="C296" s="101"/>
        <tr r="E296" s="101"/>
        <tr r="L40" s="101"/>
        <tr r="D296" s="101"/>
        <tr r="K40" s="101"/>
        <tr r="M40" s="101"/>
      </tp>
      <tp t="s">
        <v/>
        <stp/>
        <stp>[{"Symbol":"PYPL","currency":null,"instrumentType":null,"market":null,"maturityDate":null,"operativeType":null,"settlementType":"2","symbol":"PYPL"}]</stp>
        <tr r="C351" s="101"/>
        <tr r="E351" s="101"/>
        <tr r="D351" s="101"/>
      </tp>
      <tp t="s">
        <v/>
        <stp/>
        <stp>[{"Symbol":"ATAD","currency":null,"instrumentType":null,"market":null,"maturityDate":null,"operativeType":null,"settlementType":"2","symbol":"ATAD"}]</stp>
        <tr r="C234" s="101"/>
        <tr r="D234" s="101"/>
        <tr r="E234" s="101"/>
      </tp>
      <tp t="s">
        <v/>
        <stp/>
        <stp>[{"Symbol":"CSCO","currency":null,"instrumentType":null,"market":null,"maturityDate":null,"operativeType":null,"settlementType":"2","symbol":"CSCO"}]</stp>
        <tr r="C295" s="101"/>
        <tr r="D295" s="101"/>
        <tr r="E295" s="101"/>
      </tp>
      <tp t="s">
        <v/>
        <stp/>
        <stp>[{"Symbol":"AMAT","currency":null,"instrumentType":null,"market":null,"maturityDate":null,"operativeType":null,"settlementType":"2","symbol":"AMAT"}]</stp>
        <tr r="C414" s="101"/>
        <tr r="D414" s="101"/>
        <tr r="E414" s="101"/>
      </tp>
      <tp t="s">
        <v/>
        <stp/>
        <stp>[{"Symbol":"TGT","currency":null,"instrumentType":null,"market":null,"maturityDate":null,"operativeType":null,"settlementType":"2","symbol":"TGT"}]</stp>
        <tr r="D102" s="101"/>
        <tr r="E102" s="101"/>
        <tr r="C102" s="101"/>
      </tp>
      <tp t="s">
        <v/>
        <stp/>
        <stp>[{"Symbol":"TEN","currency":null,"instrumentType":null,"market":null,"maturityDate":null,"operativeType":null,"settlementType":"2","symbol":"TEN"}]</stp>
        <tr r="E190" s="101"/>
        <tr r="C190" s="101"/>
        <tr r="D190" s="101"/>
      </tp>
      <tp t="s">
        <v/>
        <stp/>
        <stp>[{"Symbol":"TEM","currency":null,"instrumentType":null,"market":null,"maturityDate":null,"operativeType":null,"settlementType":"2","symbol":"TEM"}]</stp>
        <tr r="C418" s="101"/>
        <tr r="E418" s="101"/>
        <tr r="D418" s="101"/>
      </tp>
      <tp t="s">
        <v/>
        <stp/>
        <stp>[{"Symbol":"TMO","currency":null,"instrumentType":null,"market":null,"maturityDate":null,"operativeType":null,"settlementType":"2","symbol":"TMO"}]</stp>
        <tr r="E243" s="101"/>
        <tr r="C243" s="101"/>
        <tr r="D243" s="101"/>
      </tp>
      <tp t="s">
        <v/>
        <stp/>
        <stp>[{"Symbol":"TJX","currency":null,"instrumentType":null,"market":null,"maturityDate":null,"operativeType":null,"settlementType":"2","symbol":"TJX"}]</stp>
        <tr r="D127" s="101"/>
        <tr r="E127" s="101"/>
        <tr r="C127" s="101"/>
      </tp>
      <tp t="s">
        <v/>
        <stp/>
        <stp>[{"Symbol":"TTE","currency":null,"instrumentType":null,"market":null,"maturityDate":null,"operativeType":null,"settlementType":"2","symbol":"TTE"}]</stp>
        <tr r="E104" s="101"/>
        <tr r="C104" s="101"/>
        <tr r="D104" s="101"/>
      </tp>
      <tp t="s">
        <v/>
        <stp/>
        <stp>[{"Symbol":"TTM","currency":null,"instrumentType":null,"market":null,"maturityDate":null,"operativeType":null,"settlementType":"2","symbol":"TTM"}]</stp>
        <tr r="C239" s="101"/>
        <tr r="E239" s="101"/>
        <tr r="D239" s="101"/>
      </tp>
      <tp t="s">
        <v/>
        <stp/>
        <stp>[{"Symbol":"TSM","currency":null,"instrumentType":null,"market":null,"maturityDate":null,"operativeType":null,"settlementType":"2","symbol":"TSM"}]</stp>
        <tr r="C355" s="101"/>
        <tr r="D355" s="101"/>
        <tr r="E355" s="101"/>
      </tp>
      <tp t="s">
        <v/>
        <stp/>
        <stp>[{"Symbol":"TXR","currency":null,"instrumentType":null,"market":null,"maturityDate":null,"operativeType":null,"settlementType":"2","symbol":"TXR"}]</stp>
        <tr r="D274" s="101"/>
        <tr r="E274" s="101"/>
        <tr r="C274" s="101"/>
      </tp>
      <tp t="s">
        <v/>
        <stp/>
        <stp>[{"Symbol":"TXN","currency":null,"instrumentType":null,"market":null,"maturityDate":null,"operativeType":null,"settlementType":"2","symbol":"TXN"}]</stp>
        <tr r="C309" s="101"/>
        <tr r="D309" s="101"/>
        <tr r="E309" s="101"/>
      </tp>
      <tp t="s">
        <v/>
        <stp/>
        <stp>[{"Symbol":"BPA11","currency":null,"instrumentType":null,"market":null,"maturityDate":null,"operativeType":null,"settlementType":"2","symbol":"BPA11"}]</stp>
        <tr r="D402" s="101"/>
        <tr r="E402" s="101"/>
        <tr r="C402" s="101"/>
      </tp>
      <tp t="s">
        <v/>
        <stp/>
        <stp>[{"Symbol":"CSNA3","currency":null,"instrumentType":null,"market":null,"maturityDate":null,"operativeType":null,"settlementType":"2","symbol":"CSNA3"}]</stp>
        <tr r="C325" s="101"/>
        <tr r="D325" s="101"/>
        <tr r="E325" s="101"/>
      </tp>
      <tp t="s">
        <v/>
        <stp/>
        <stp>[{"Symbol":"TECO2","currency":null,"instrumentType":null,"market":null,"maturityDate":null,"operativeType":null,"settlementType":"2","symbol":"TECO2"}]</stp>
        <tr r="S23" s="101"/>
        <tr r="T23" s="101"/>
        <tr r="R23" s="101"/>
      </tp>
    </main>
    <main first="rtdsrv.8a6c9c98195b486c859a48d90f3ab6da">
      <tp t="s">
        <v/>
        <stp/>
        <stp>[{"Symbol":"LOMA","currency":null,"instrumentType":null,"market":null,"maturityDate":null,"operativeType":null,"settlementType":"2","symbol":"LOMA"}]</stp>
        <tr r="R18" s="101"/>
        <tr r="T18" s="101"/>
        <tr r="S18" s="101"/>
      </tp>
      <tp t="s">
        <v/>
        <stp/>
        <stp>[{"Symbol":"MELI","currency":null,"instrumentType":null,"market":null,"maturityDate":null,"operativeType":null,"settlementType":"2","symbol":"MELI"}]</stp>
        <tr r="D281" s="101"/>
        <tr r="E281" s="101"/>
        <tr r="C281" s="101"/>
      </tp>
      <tp t="s">
        <v/>
        <stp/>
        <stp>[{"Symbol":"DTEA","currency":null,"instrumentType":null,"market":null,"maturityDate":null,"operativeType":null,"settlementType":"2","symbol":"DTEA"}]</stp>
        <tr r="D214" s="101"/>
        <tr r="E214" s="101"/>
        <tr r="C214" s="101"/>
      </tp>
      <tp t="s">
        <v/>
        <stp/>
        <stp>[{"Symbol":"MDLZ","currency":null,"instrumentType":null,"market":null,"maturityDate":null,"operativeType":null,"settlementType":"2","symbol":"MDLZ"}]</stp>
        <tr r="C188" s="101"/>
        <tr r="D188" s="101"/>
        <tr r="E188" s="101"/>
      </tp>
      <tp t="s">
        <v/>
        <stp/>
        <stp>[{"Symbol":"TMUS","currency":null,"instrumentType":null,"market":null,"maturityDate":null,"operativeType":null,"settlementType":"2","symbol":"TMUS"}]</stp>
        <tr r="E63" s="101"/>
        <tr r="C63" s="101"/>
        <tr r="D63" s="101"/>
      </tp>
      <tp t="s">
        <v/>
        <stp/>
        <stp>[{"Symbol":"CIBR","currency":null,"instrumentType":null,"market":null,"maturityDate":null,"operativeType":null,"settlementType":"2","symbol":"CIBR"}]</stp>
        <tr r="D270" s="101"/>
        <tr r="E270" s="101"/>
        <tr r="C270" s="101"/>
      </tp>
      <tp t="s">
        <v/>
        <stp/>
        <stp>[{"Symbol":"ROST","currency":null,"instrumentType":null,"market":null,"maturityDate":null,"operativeType":null,"settlementType":"2","symbol":"ROST"}]</stp>
        <tr r="E196" s="101"/>
        <tr r="C196" s="101"/>
        <tr r="D196" s="101"/>
      </tp>
      <tp t="s">
        <v/>
        <stp/>
        <stp>[{"Symbol":"WFC","currency":null,"instrumentType":null,"market":null,"maturityDate":null,"operativeType":null,"settlementType":"2","symbol":"WFC"}]</stp>
        <tr r="E186" s="101"/>
        <tr r="C186" s="101"/>
        <tr r="D186" s="101"/>
      </tp>
      <tp t="s">
        <v/>
        <stp/>
        <stp>[{"Symbol":"WBA","currency":null,"instrumentType":null,"market":null,"maturityDate":null,"operativeType":null,"settlementType":"2","symbol":"WBA"}]</stp>
        <tr r="D431" s="101"/>
        <tr r="C431" s="101"/>
      </tp>
      <tp t="s">
        <v/>
        <stp/>
        <stp>[{"Symbol":"WBO","currency":null,"instrumentType":null,"market":null,"maturityDate":null,"operativeType":null,"settlementType":"2","symbol":"WBO"}]</stp>
        <tr r="D258" s="101"/>
        <tr r="E258" s="101"/>
        <tr r="C258" s="101"/>
      </tp>
      <tp t="s">
        <v/>
        <stp/>
        <stp>[{"Symbol":"WMT","currency":null,"instrumentType":null,"market":null,"maturityDate":null,"operativeType":null,"settlementType":"2","symbol":"WMT"}]</stp>
        <tr r="C149" s="101"/>
        <tr r="E149" s="101"/>
        <tr r="D149" s="101"/>
      </tp>
    </main>
    <main first="rtdsrv.8a6c9c98195b486c859a48d90f3ab6da">
      <tp t="s">
        <v/>
        <stp/>
        <stp>[{"Symbol":"ESGU","currency":null,"instrumentType":null,"market":null,"maturityDate":null,"operativeType":null,"settlementType":"2","symbol":"ESGU"}]</stp>
        <tr r="E262" s="101"/>
        <tr r="C262" s="101"/>
        <tr r="D262" s="101"/>
      </tp>
      <tp t="s">
        <v/>
        <stp/>
        <stp>[{"Symbol":"TRVV","currency":null,"instrumentType":null,"market":null,"maturityDate":null,"operativeType":null,"settlementType":"2","symbol":"TRVV"}]</stp>
        <tr r="D112" s="101"/>
        <tr r="E112" s="101"/>
        <tr r="C112" s="101"/>
      </tp>
      <tp t="s">
        <v/>
        <stp/>
        <stp>[{"Symbol":"PCRF","currency":null,"instrumentType":null,"market":null,"maturityDate":null,"operativeType":null,"settlementType":"2","symbol":"PCRF"}]</stp>
        <tr r="E229" s="101"/>
        <tr r="C229" s="101"/>
        <tr r="D229" s="101"/>
      </tp>
      <tp t="s">
        <v/>
        <stp/>
        <stp>[{"Symbol":"AOCA","currency":null,"instrumentType":null,"market":null,"maturityDate":null,"operativeType":null,"settlementType":"2","symbol":"AOCA"}]</stp>
        <tr r="C201" s="101"/>
        <tr r="E201" s="101"/>
        <tr r="D201" s="101"/>
      </tp>
      <tp t="s">
        <v/>
        <stp/>
        <stp>[{"Symbol":"VRTX","currency":null,"instrumentType":null,"market":null,"maturityDate":null,"operativeType":null,"settlementType":"2","symbol":"VRTX"}]</stp>
        <tr r="E80" s="101"/>
        <tr r="C80" s="101"/>
        <tr r="D80" s="101"/>
      </tp>
      <tp t="s">
        <v/>
        <stp/>
        <stp>[{"Symbol":"CAAP","currency":null,"instrumentType":null,"market":null,"maturityDate":null,"operativeType":null,"settlementType":"2","symbol":"CAAP"}]</stp>
        <tr r="D294" s="101"/>
        <tr r="E294" s="101"/>
        <tr r="C294" s="101"/>
      </tp>
      <tp t="s">
        <v/>
        <stp/>
        <stp>[{"Symbol":"NFLX","currency":null,"instrumentType":null,"market":null,"maturityDate":null,"operativeType":null,"settlementType":"2","symbol":"NFLX"}]</stp>
        <tr r="E137" s="101"/>
        <tr r="C137" s="101"/>
        <tr r="D137" s="101"/>
      </tp>
      <tp t="s">
        <v/>
        <stp/>
        <stp>[{"Symbol":"ARCO","currency":null,"instrumentType":null,"market":null,"maturityDate":null,"operativeType":null,"settlementType":"2","symbol":"ARCO"}]</stp>
        <tr r="D30" s="101"/>
        <tr r="E30" s="101"/>
        <tr r="C30" s="101"/>
      </tp>
      <tp t="s">
        <v/>
        <stp/>
        <stp>[{"Symbol":"VEA","currency":null,"instrumentType":null,"market":null,"maturityDate":null,"operativeType":null,"settlementType":"2","symbol":"VEA"}]</stp>
        <tr r="C176" s="101"/>
        <tr r="M33" s="101"/>
        <tr r="K33" s="101"/>
        <tr r="L33" s="101"/>
        <tr r="D176" s="101"/>
        <tr r="E176" s="101"/>
      </tp>
      <tp t="s">
        <v/>
        <stp/>
        <stp>[{"Symbol":"VOD","currency":null,"instrumentType":null,"market":null,"maturityDate":null,"operativeType":null,"settlementType":"2","symbol":"VOD"}]</stp>
        <tr r="D72" s="101"/>
        <tr r="E72" s="101"/>
        <tr r="C72" s="101"/>
      </tp>
      <tp t="s">
        <v/>
        <stp/>
        <stp>[{"Symbol":"VIG","currency":null,"instrumentType":null,"market":null,"maturityDate":null,"operativeType":null,"settlementType":"2","symbol":"VIG"}]</stp>
        <tr r="D159" s="101"/>
        <tr r="E159" s="101"/>
        <tr r="C159" s="101"/>
      </tp>
      <tp t="s">
        <v/>
        <stp/>
        <stp>[{"Symbol":"VIV","currency":null,"instrumentType":null,"market":null,"maturityDate":null,"operativeType":null,"settlementType":"2","symbol":"VIV"}]</stp>
        <tr r="C290" s="101"/>
        <tr r="D290" s="101"/>
        <tr r="E290" s="101"/>
      </tp>
      <tp t="s">
        <v/>
        <stp/>
        <stp>[{"Symbol":"VST","currency":null,"instrumentType":null,"market":null,"maturityDate":null,"operativeType":null,"settlementType":"2","symbol":"VST"}]</stp>
        <tr r="C412" s="101"/>
        <tr r="E412" s="101"/>
        <tr r="D412" s="101"/>
      </tp>
      <tp t="s">
        <v/>
        <stp/>
        <stp>[{"Symbol":"VXX","currency":null,"instrumentType":null,"market":null,"maturityDate":null,"operativeType":null,"settlementType":"2","symbol":"VXX"}]</stp>
        <tr r="M35" s="101"/>
        <tr r="L35" s="101"/>
        <tr r="K35" s="101"/>
        <tr r="C161" s="101"/>
        <tr r="E161" s="101"/>
        <tr r="D161" s="101"/>
      </tp>
      <tp t="s">
        <v/>
        <stp/>
        <stp>[{"Symbol":"TGSU2","currency":null,"instrumentType":null,"market":null,"maturityDate":null,"operativeType":null,"settlementType":"2","symbol":"TGSU2"}]</stp>
        <tr r="S16" s="101"/>
        <tr r="T16" s="101"/>
        <tr r="R16" s="101"/>
      </tp>
      <tp t="s">
        <v/>
        <stp/>
        <stp>[{"Symbol":"WEGE3","currency":null,"instrumentType":null,"market":null,"maturityDate":null,"operativeType":null,"settlementType":"2","symbol":"WEGE3"}]</stp>
        <tr r="D377" s="101"/>
        <tr r="C377" s="101"/>
        <tr r="E377" s="101"/>
      </tp>
    </main>
    <main first="rtdsrv.8a6c9c98195b486c859a48d90f3ab6da">
      <tp t="s">
        <v/>
        <stp/>
        <stp>[{"Symbol":"OKLO","currency":null,"instrumentType":null,"market":null,"maturityDate":null,"operativeType":null,"settlementType":"2","symbol":"OKLO"}]</stp>
        <tr r="D429" s="101"/>
        <tr r="E429" s="101"/>
        <tr r="C429" s="101"/>
      </tp>
      <tp t="s">
        <v/>
        <stp/>
        <stp>[{"Symbol":"SUPV","currency":null,"instrumentType":null,"market":null,"maturityDate":null,"operativeType":null,"settlementType":"2","symbol":"SUPV"}]</stp>
        <tr r="R20" s="101"/>
        <tr r="T20" s="101"/>
        <tr r="S20" s="101"/>
      </tp>
      <tp t="s">
        <v/>
        <stp/>
        <stp>[{"Symbol":"AABA","currency":null,"instrumentType":null,"market":null,"maturityDate":null,"operativeType":null,"settlementType":"2","symbol":"AABA"}]</stp>
        <tr r="E200" s="101"/>
        <tr r="C200" s="101"/>
        <tr r="D200" s="101"/>
      </tp>
      <tp t="s">
        <v/>
        <stp/>
        <stp>[{"Symbol":"ADBE","currency":null,"instrumentType":null,"market":null,"maturityDate":null,"operativeType":null,"settlementType":"2","symbol":"ADBE"}]</stp>
        <tr r="E65" s="101"/>
        <tr r="D65" s="101"/>
        <tr r="C65" s="101"/>
      </tp>
      <tp t="s">
        <v/>
        <stp/>
        <stp>[{"Symbol":"LKOD","currency":null,"instrumentType":null,"market":null,"maturityDate":null,"operativeType":null,"settlementType":"2","symbol":"LKOD"}]</stp>
        <tr r="E233" s="101"/>
        <tr r="C233" s="101"/>
        <tr r="D233" s="101"/>
      </tp>
      <tp t="s">
        <v/>
        <stp/>
        <stp>[{"Symbol":"JMIA","currency":null,"instrumentType":null,"market":null,"maturityDate":null,"operativeType":null,"settlementType":"2","symbol":"JMIA"}]</stp>
        <tr r="C415" s="101"/>
        <tr r="E415" s="101"/>
        <tr r="D415" s="101"/>
      </tp>
      <tp t="s">
        <v/>
        <stp/>
        <stp>[{"Symbol":"ORLY","currency":null,"instrumentType":null,"market":null,"maturityDate":null,"operativeType":null,"settlementType":"2","symbol":"ORLY"}]</stp>
        <tr r="D340" s="101"/>
        <tr r="E340" s="101"/>
        <tr r="C340" s="101"/>
      </tp>
      <tp t="s">
        <v/>
        <stp/>
        <stp>[{"Symbol":"ABBV","currency":null,"instrumentType":null,"market":null,"maturityDate":null,"operativeType":null,"settlementType":"2","symbol":"ABBV"}]</stp>
        <tr r="E373" s="101"/>
        <tr r="C373" s="101"/>
        <tr r="D373" s="101"/>
      </tp>
      <tp t="s">
        <v/>
        <stp/>
        <stp>[{"Symbol":"MRNA","currency":null,"instrumentType":null,"market":null,"maturityDate":null,"operativeType":null,"settlementType":"2","symbol":"MRNA"}]</stp>
        <tr r="E272" s="101"/>
        <tr r="C272" s="101"/>
        <tr r="D272" s="101"/>
      </tp>
      <tp t="s">
        <v/>
        <stp/>
        <stp>[{"Symbol":"BBAR","currency":null,"instrumentType":null,"market":null,"maturityDate":null,"operativeType":null,"settlementType":"2","symbol":"BBAR"}]</stp>
        <tr r="S24" s="101"/>
        <tr r="T24" s="101"/>
        <tr r="R24" s="101"/>
      </tp>
      <tp t="s">
        <v/>
        <stp/>
        <stp>[{"Symbol":"SHPW","currency":null,"instrumentType":null,"market":null,"maturityDate":null,"operativeType":null,"settlementType":"2","symbol":"SHPW"}]</stp>
        <tr r="D236" s="101"/>
        <tr r="E236" s="101"/>
        <tr r="C236" s="101"/>
      </tp>
      <tp t="s">
        <v/>
        <stp/>
        <stp>[{"Symbol":"TIMS3","currency":null,"instrumentType":null,"market":null,"maturityDate":null,"operativeType":null,"settlementType":"2","symbol":"TIMS3"}]</stp>
        <tr r="E246" s="101"/>
        <tr r="C246" s="101"/>
        <tr r="D246" s="101"/>
      </tp>
      <tp t="s">
        <v/>
        <stp/>
        <stp>[{"Symbol":"ITUB3","currency":null,"instrumentType":null,"market":null,"maturityDate":null,"operativeType":null,"settlementType":"2","symbol":"ITUB3"}]</stp>
        <tr r="E356" s="101"/>
        <tr r="C356" s="101"/>
        <tr r="D356" s="101"/>
      </tp>
    </main>
    <main first="rtdsrv.8a6c9c98195b486c859a48d90f3ab6da">
      <tp t="s">
        <v/>
        <stp/>
        <stp>[{"Symbol":"BKNG","currency":null,"instrumentType":null,"market":null,"maturityDate":null,"operativeType":null,"settlementType":"2","symbol":"BKNG"}]</stp>
        <tr r="D312" s="101"/>
        <tr r="E312" s="101"/>
        <tr r="C312" s="101"/>
      </tp>
      <tp t="s">
        <v/>
        <stp/>
        <stp>[{"Symbol":"ERIC","currency":null,"instrumentType":null,"market":null,"maturityDate":null,"operativeType":null,"settlementType":"2","symbol":"ERIC"}]</stp>
        <tr r="E291" s="101"/>
        <tr r="C291" s="101"/>
        <tr r="D291" s="101"/>
      </tp>
      <tp t="s">
        <v/>
        <stp/>
        <stp>[{"Symbol":"ORCL","currency":null,"instrumentType":null,"market":null,"maturityDate":null,"operativeType":null,"settlementType":"2","symbol":"ORCL"}]</stp>
        <tr r="D391" s="101"/>
        <tr r="E391" s="101"/>
        <tr r="C391" s="101"/>
      </tp>
      <tp t="s">
        <v/>
        <stp/>
        <stp>[{"Symbol":"ASML","currency":null,"instrumentType":null,"market":null,"maturityDate":null,"operativeType":null,"settlementType":"2","symbol":"ASML"}]</stp>
        <tr r="C370" s="101"/>
        <tr r="D370" s="101"/>
        <tr r="E370" s="101"/>
      </tp>
      <tp t="s">
        <v/>
        <stp/>
        <stp>[{"Symbol":"BMNR","currency":null,"instrumentType":null,"market":null,"maturityDate":null,"operativeType":null,"settlementType":"2","symbol":"BMNR"}]</stp>
        <tr r="C401" s="101"/>
        <tr r="E401" s="101"/>
        <tr r="D401" s="101"/>
      </tp>
      <tp t="s">
        <v/>
        <stp/>
        <stp>[{"Symbol":"IREN","currency":null,"instrumentType":null,"market":null,"maturityDate":null,"operativeType":null,"settlementType":"2","symbol":"IREN"}]</stp>
        <tr r="C428" s="101"/>
        <tr r="E428" s="101"/>
        <tr r="D428" s="101"/>
      </tp>
      <tp t="s">
        <v/>
        <stp/>
        <stp>[{"Symbol":"XOM","currency":null,"instrumentType":null,"market":null,"maturityDate":null,"operativeType":null,"settlementType":"2","symbol":"XOM"}]</stp>
        <tr r="C98" s="101"/>
        <tr r="D98" s="101"/>
        <tr r="E98" s="101"/>
      </tp>
      <tp t="s">
        <v/>
        <stp/>
        <stp>[{"Symbol":"XLK","currency":null,"instrumentType":null,"market":null,"maturityDate":null,"operativeType":null,"settlementType":"2","symbol":"XLK"}]</stp>
        <tr r="E338" s="101"/>
        <tr r="C338" s="101"/>
        <tr r="D338" s="101"/>
      </tp>
      <tp t="s">
        <v/>
        <stp/>
        <stp>[{"Symbol":"XLI","currency":null,"instrumentType":null,"market":null,"maturityDate":null,"operativeType":null,"settlementType":"2","symbol":"XLI"}]</stp>
        <tr r="D183" s="101"/>
        <tr r="E183" s="101"/>
        <tr r="C183" s="101"/>
      </tp>
      <tp t="s">
        <v/>
        <stp/>
        <stp>[{"Symbol":"XLC","currency":null,"instrumentType":null,"market":null,"maturityDate":null,"operativeType":null,"settlementType":"2","symbol":"XLC"}]</stp>
        <tr r="D252" s="101"/>
        <tr r="E252" s="101"/>
        <tr r="C252" s="101"/>
      </tp>
      <tp t="s">
        <v/>
        <stp/>
        <stp>[{"Symbol":"XLB","currency":null,"instrumentType":null,"market":null,"maturityDate":null,"operativeType":null,"settlementType":"2","symbol":"XLB"}]</stp>
        <tr r="D138" s="101"/>
        <tr r="E138" s="101"/>
        <tr r="C138" s="101"/>
      </tp>
      <tp t="s">
        <v/>
        <stp/>
        <stp>[{"Symbol":"XLF","currency":null,"instrumentType":null,"market":null,"maturityDate":null,"operativeType":null,"settlementType":"2","symbol":"XLF"}]</stp>
        <tr r="E143" s="101"/>
        <tr r="D143" s="101"/>
        <tr r="C143" s="101"/>
      </tp>
      <tp t="s">
        <v/>
        <stp/>
        <stp>[{"Symbol":"XLE","currency":null,"instrumentType":null,"market":null,"maturityDate":null,"operativeType":null,"settlementType":"2","symbol":"XLE"}]</stp>
        <tr r="M29" s="101"/>
        <tr r="L29" s="101"/>
        <tr r="E90" s="101"/>
        <tr r="K29" s="101"/>
        <tr r="C90" s="101"/>
        <tr r="D90" s="101"/>
      </tp>
      <tp t="s">
        <v/>
        <stp/>
        <stp>[{"Symbol":"XLY","currency":null,"instrumentType":null,"market":null,"maturityDate":null,"operativeType":null,"settlementType":"2","symbol":"XLY"}]</stp>
        <tr r="C251" s="101"/>
        <tr r="D251" s="101"/>
        <tr r="E251" s="101"/>
      </tp>
      <tp t="s">
        <v/>
        <stp/>
        <stp>[{"Symbol":"XLP","currency":null,"instrumentType":null,"market":null,"maturityDate":null,"operativeType":null,"settlementType":"2","symbol":"XLP"}]</stp>
        <tr r="E128" s="101"/>
        <tr r="C128" s="101"/>
        <tr r="D128" s="101"/>
      </tp>
      <tp t="s">
        <v/>
        <stp/>
        <stp>[{"Symbol":"XLV","currency":null,"instrumentType":null,"market":null,"maturityDate":null,"operativeType":null,"settlementType":"2","symbol":"XLV"}]</stp>
        <tr r="E132" s="101"/>
        <tr r="C132" s="101"/>
        <tr r="D132" s="101"/>
      </tp>
      <tp t="s">
        <v/>
        <stp/>
        <stp>[{"Symbol":"XLU","currency":null,"instrumentType":null,"market":null,"maturityDate":null,"operativeType":null,"settlementType":"2","symbol":"XLU"}]</stp>
        <tr r="C192" s="101"/>
        <tr r="D192" s="101"/>
        <tr r="E192" s="101"/>
      </tp>
      <tp t="s">
        <v/>
        <stp/>
        <stp>[{"Symbol":"XYZ","currency":null,"instrumentType":null,"market":null,"maturityDate":null,"operativeType":null,"settlementType":"2","symbol":"XYZ"}]</stp>
        <tr r="E249" s="101"/>
        <tr r="D249" s="101"/>
        <tr r="C249" s="101"/>
      </tp>
      <tp t="s">
        <v/>
        <stp/>
        <stp>[{"Symbol":"NEC1","currency":null,"instrumentType":null,"market":null,"maturityDate":null,"operativeType":null,"settlementType":"2","symbol":"NEC1"}]</stp>
        <tr r="C225" s="101"/>
        <tr r="D225" s="101"/>
        <tr r="E225" s="101"/>
      </tp>
    </main>
    <main first="rtdsrv.8a6c9c98195b486c859a48d90f3ab6da">
      <tp t="s">
        <v/>
        <stp/>
        <stp>[{"Symbol":"KOFM","currency":null,"instrumentType":null,"market":null,"maturityDate":null,"operativeType":null,"settlementType":"2","symbol":"KOFM"}]</stp>
        <tr r="D292" s="101"/>
        <tr r="E292" s="101"/>
        <tr r="C292" s="101"/>
      </tp>
      <tp t="s">
        <v/>
        <stp/>
        <stp>[{"Symbol":"IWDA","currency":null,"instrumentType":null,"market":null,"maturityDate":null,"operativeType":null,"settlementType":"2","symbol":"IWDA"}]</stp>
        <tr r="E219" s="101"/>
        <tr r="C219" s="101"/>
        <tr r="D219" s="101"/>
      </tp>
      <tp t="s">
        <v/>
        <stp/>
        <stp>[{"Symbol":"ETHA","currency":null,"instrumentType":null,"market":null,"maturityDate":null,"operativeType":null,"settlementType":"2","symbol":"ETHA"}]</stp>
        <tr r="E327" s="101"/>
        <tr r="D327" s="101"/>
        <tr r="K42" s="101"/>
        <tr r="L42" s="101"/>
        <tr r="C327" s="101"/>
        <tr r="M42" s="101"/>
      </tp>
      <tp t="s">
        <v/>
        <stp/>
        <stp>[{"Symbol":"BIOX","currency":null,"instrumentType":null,"market":null,"maturityDate":null,"operativeType":null,"settlementType":"2","symbol":"BIOX"}]</stp>
        <tr r="C311" s="101"/>
        <tr r="D311" s="101"/>
        <tr r="E311" s="101"/>
      </tp>
      <tp t="s">
        <v/>
        <stp/>
        <stp>[{"Symbol":"NTCO","currency":null,"instrumentType":null,"market":null,"maturityDate":null,"operativeType":null,"settlementType":"2","symbol":"NTCO"}]</stp>
        <tr r="C223" s="101"/>
        <tr r="D223" s="101"/>
        <tr r="E223" s="101"/>
      </tp>
      <tp t="s">
        <v/>
        <stp/>
        <stp>[{"Symbol":"VIVT3","currency":null,"instrumentType":null,"market":null,"maturityDate":null,"operativeType":null,"settlementType":"2","symbol":"VIVT3"}]</stp>
        <tr r="D256" s="101"/>
        <tr r="C256" s="101"/>
        <tr r="E256" s="101"/>
      </tp>
    </main>
    <main first="rtdsrv.8a6c9c98195b486c859a48d90f3ab6da">
      <tp t="s">
        <v/>
        <stp/>
        <stp>[{"Symbol":"COME","currency":null,"instrumentType":null,"market":null,"maturityDate":null,"operativeType":null,"settlementType":"2","symbol":"COME"}]</stp>
        <tr r="R15" s="101"/>
        <tr r="T15" s="101"/>
        <tr r="S15" s="101"/>
      </tp>
      <tp t="s">
        <v/>
        <stp/>
        <stp>[{"Symbol":"ORAN","currency":null,"instrumentType":null,"market":null,"maturityDate":null,"operativeType":null,"settlementType":"2","symbol":"ORAN"}]</stp>
        <tr r="E228" s="101"/>
        <tr r="C228" s="101"/>
        <tr r="D228" s="101"/>
      </tp>
      <tp t="s">
        <v/>
        <stp/>
        <stp>[{"Symbol":"LREN3","currency":null,"instrumentType":null,"market":null,"maturityDate":null,"operativeType":null,"settlementType":"2","symbol":"LREN3"}]</stp>
        <tr r="D280" s="101"/>
        <tr r="E280" s="101"/>
        <tr r="C280" s="101"/>
      </tp>
    </main>
    <main first="rtdsrv.8a6c9c98195b486c859a48d90f3ab6da">
      <tp t="s">
        <v/>
        <stp/>
        <stp>[{"Symbol":"ABNB","currency":null,"instrumentType":null,"market":null,"maturityDate":null,"operativeType":null,"settlementType":"2","symbol":"ABNB"}]</stp>
        <tr r="C100" s="101"/>
        <tr r="D100" s="101"/>
        <tr r="E100" s="101"/>
      </tp>
      <tp t="s">
        <v/>
        <stp/>
        <stp>[{"Symbol":"LRCX","currency":null,"instrumentType":null,"market":null,"maturityDate":null,"operativeType":null,"settlementType":"2","symbol":"LRCX"}]</stp>
        <tr r="D420" s="101"/>
        <tr r="E420" s="101"/>
        <tr r="C420" s="101"/>
      </tp>
      <tp t="s">
        <v/>
        <stp/>
        <stp>[{"Symbol":"INFY","currency":null,"instrumentType":null,"market":null,"maturityDate":null,"operativeType":null,"settlementType":"2","symbol":"INFY"}]</stp>
        <tr r="E273" s="101"/>
        <tr r="C273" s="101"/>
        <tr r="D273" s="101"/>
      </tp>
      <tp t="s">
        <v/>
        <stp/>
        <stp>[{"Symbol":"NSAN","currency":null,"instrumentType":null,"market":null,"maturityDate":null,"operativeType":null,"settlementType":"2","symbol":"NSAN"}]</stp>
        <tr r="C226" s="101"/>
        <tr r="D226" s="101"/>
        <tr r="E226" s="101"/>
      </tp>
      <tp t="s">
        <v/>
        <stp/>
        <stp>[{"Symbol":"BYMA","currency":null,"instrumentType":null,"market":null,"maturityDate":null,"operativeType":null,"settlementType":"2","symbol":"BYMA"}]</stp>
        <tr r="T10" s="101"/>
        <tr r="R10" s="101"/>
        <tr r="S10" s="101"/>
      </tp>
    </main>
    <main first="rtdsrv.8a6c9c98195b486c859a48d90f3ab6da">
      <tp t="s">
        <v/>
        <stp/>
        <stp>[{"Symbol":"GLOB","currency":null,"instrumentType":null,"market":null,"maturityDate":null,"operativeType":null,"settlementType":"2","symbol":"GLOB"}]</stp>
        <tr r="D46" s="101"/>
        <tr r="C46" s="101"/>
        <tr r="E46" s="101"/>
      </tp>
    </main>
    <main first="rtdsrv.8a6c9c98195b486c859a48d90f3ab6da">
      <tp t="s">
        <v/>
        <stp/>
        <stp>[{"Symbol":"BRKB","currency":null,"instrumentType":null,"market":null,"maturityDate":null,"operativeType":null,"settlementType":"2","symbol":"BRKB"}]</stp>
        <tr r="E76" s="101"/>
        <tr r="D76" s="101"/>
        <tr r="C76" s="101"/>
      </tp>
    </main>
    <main first="rtdsrv.8a6c9c98195b486c859a48d90f3ab6da">
      <tp t="s">
        <v/>
        <stp/>
        <stp>[{"Symbol":"COIN","currency":null,"instrumentType":null,"market":null,"maturityDate":null,"operativeType":null,"settlementType":"2","symbol":"COIN"}]</stp>
        <tr r="D405" s="101"/>
        <tr r="C405" s="101"/>
        <tr r="E405" s="101"/>
      </tp>
      <tp t="s">
        <v/>
        <stp/>
        <stp>[{"Symbol":"FSLR","currency":null,"instrumentType":null,"market":null,"maturityDate":null,"operativeType":null,"settlementType":"2","symbol":"FSLR"}]</stp>
        <tr r="C318" s="101"/>
        <tr r="D318" s="101"/>
        <tr r="E318" s="101"/>
      </tp>
      <tp t="s">
        <v/>
        <stp/>
        <stp>[{"Symbol":"XLRE","currency":null,"instrumentType":null,"market":null,"maturityDate":null,"operativeType":null,"settlementType":"2","symbol":"XLRE"}]</stp>
        <tr r="C110" s="101"/>
        <tr r="E110" s="101"/>
        <tr r="D110" s="101"/>
      </tp>
      <tp t="s">
        <v/>
        <stp/>
        <stp>[{"Symbol":"NVDA","currency":null,"instrumentType":null,"market":null,"maturityDate":null,"operativeType":null,"settlementType":"2","symbol":"NVDA"}]</stp>
        <tr r="D303" s="101"/>
        <tr r="E303" s="101"/>
        <tr r="C303" s="101"/>
      </tp>
      <tp t="s">
        <v/>
        <stp/>
        <stp>[{"Symbol":"HSBC","currency":null,"instrumentType":null,"market":null,"maturityDate":null,"operativeType":null,"settlementType":"2","symbol":"HSBC"}]</stp>
        <tr r="C171" s="101"/>
        <tr r="D171" s="101"/>
        <tr r="E171" s="101"/>
      </tp>
      <tp t="s">
        <v/>
        <stp/>
        <stp>[{"Symbol":"GRMN","currency":null,"instrumentType":null,"market":null,"maturityDate":null,"operativeType":null,"settlementType":"2","symbol":"GRMN"}]</stp>
        <tr r="E93" s="101"/>
        <tr r="C93" s="101"/>
        <tr r="D93" s="101"/>
      </tp>
      <tp t="s">
        <v/>
        <stp/>
        <stp>[{"Symbol":"ARKK","currency":null,"instrumentType":null,"market":null,"maturityDate":null,"operativeType":null,"settlementType":"2","symbol":"ARKK"}]</stp>
        <tr r="E392" s="101"/>
        <tr r="C392" s="101"/>
        <tr r="D392" s="101"/>
      </tp>
      <tp t="s">
        <v/>
        <stp/>
        <stp>[{"Symbol":"NTCO3","currency":null,"instrumentType":null,"market":null,"maturityDate":null,"operativeType":null,"settlementType":"2","symbol":"NTCO3"}]</stp>
        <tr r="C224" s="101"/>
        <tr r="E224" s="101"/>
        <tr r="D224" s="101"/>
      </tp>
    </main>
    <main first="rtdsrv.8a6c9c98195b486c859a48d90f3ab6da">
      <tp t="s">
        <v/>
        <stp/>
        <stp>[{"Symbol":"MSFT","currency":null,"instrumentType":null,"market":null,"maturityDate":null,"operativeType":null,"settlementType":"2","symbol":"MSFT"}]</stp>
        <tr r="C97" s="101"/>
        <tr r="E97" s="101"/>
        <tr r="D97" s="101"/>
      </tp>
      <tp t="s">
        <v/>
        <stp/>
        <stp>[{"Symbol":"NTES","currency":null,"instrumentType":null,"market":null,"maturityDate":null,"operativeType":null,"settlementType":"2","symbol":"NTES"}]</stp>
        <tr r="E389" s="101"/>
        <tr r="D389" s="101"/>
        <tr r="C389" s="101"/>
      </tp>
      <tp t="s">
        <v/>
        <stp/>
        <stp>[{"Symbol":"EQNR","currency":null,"instrumentType":null,"market":null,"maturityDate":null,"operativeType":null,"settlementType":"2","symbol":"EQNR"}]</stp>
        <tr r="D73" s="101"/>
        <tr r="E73" s="101"/>
        <tr r="C73" s="101"/>
      </tp>
      <tp t="s">
        <v/>
        <stp/>
        <stp>[{"Symbol":"FNMA","currency":null,"instrumentType":null,"market":null,"maturityDate":null,"operativeType":null,"settlementType":"2","symbol":"FNMA"}]</stp>
        <tr r="D197" s="101"/>
        <tr r="E197" s="101"/>
        <tr r="C197" s="101"/>
      </tp>
      <tp t="s">
        <v/>
        <stp/>
        <stp>[{"Symbol":"GILD","currency":null,"instrumentType":null,"market":null,"maturityDate":null,"operativeType":null,"settlementType":"2","symbol":"GILD"}]</stp>
        <tr r="E154" s="101"/>
        <tr r="C154" s="101"/>
        <tr r="D154" s="101"/>
      </tp>
      <tp t="s">
        <v/>
        <stp/>
        <stp>[{"Symbol":"BIIB","currency":null,"instrumentType":null,"market":null,"maturityDate":null,"operativeType":null,"settlementType":"2","symbol":"BIIB"}]</stp>
        <tr r="E52" s="101"/>
        <tr r="C52" s="101"/>
        <tr r="D52" s="101"/>
      </tp>
      <tp t="s">
        <v/>
        <stp/>
        <stp>[{"Symbol":"MUFG","currency":null,"instrumentType":null,"market":null,"maturityDate":null,"operativeType":null,"settlementType":"2","symbol":"MUFG"}]</stp>
        <tr r="C147" s="101"/>
        <tr r="D147" s="101"/>
        <tr r="E147" s="101"/>
      </tp>
      <tp t="s">
        <v/>
        <stp/>
        <stp>[{"Symbol":"SPXL","currency":null,"instrumentType":null,"market":null,"maturityDate":null,"operativeType":null,"settlementType":"2","symbol":"SPXL"}]</stp>
        <tr r="D287" s="101"/>
        <tr r="E287" s="101"/>
        <tr r="C287" s="101"/>
      </tp>
      <tp t="s">
        <v/>
        <stp/>
        <stp>[{"Symbol":"ARM","currency":null,"instrumentType":null,"market":null,"maturityDate":null,"operativeType":null,"settlementType":"2","symbol":"ARM"}]</stp>
        <tr r="E49" s="101"/>
        <tr r="C49" s="101"/>
        <tr r="D49" s="101"/>
      </tp>
      <tp t="s">
        <v/>
        <stp/>
        <stp>[{"Symbol":"ASR","currency":null,"instrumentType":null,"market":null,"maturityDate":null,"operativeType":null,"settlementType":"2","symbol":"ASR"}]</stp>
        <tr r="E255" s="101"/>
        <tr r="C255" s="101"/>
        <tr r="D255" s="101"/>
      </tp>
      <tp t="s">
        <v/>
        <stp/>
        <stp>[{"Symbol":"AVY","currency":null,"instrumentType":null,"market":null,"maturityDate":null,"operativeType":null,"settlementType":"2","symbol":"AVY"}]</stp>
        <tr r="E47" s="101"/>
        <tr r="C47" s="101"/>
        <tr r="D47" s="101"/>
      </tp>
      <tp t="s">
        <v/>
        <stp/>
        <stp>[{"Symbol":"AZN","currency":null,"instrumentType":null,"market":null,"maturityDate":null,"operativeType":null,"settlementType":"2","symbol":"AZN"}]</stp>
        <tr r="D115" s="101"/>
        <tr r="E115" s="101"/>
        <tr r="C115" s="101"/>
      </tp>
      <tp t="s">
        <v/>
        <stp/>
        <stp>[{"Symbol":"AXP","currency":null,"instrumentType":null,"market":null,"maturityDate":null,"operativeType":null,"settlementType":"2","symbol":"AXP"}]</stp>
        <tr r="D131" s="101"/>
        <tr r="E131" s="101"/>
        <tr r="C131" s="101"/>
      </tp>
      <tp t="s">
        <v/>
        <stp/>
        <stp>[{"Symbol":"ABT","currency":null,"instrumentType":null,"market":null,"maturityDate":null,"operativeType":null,"settlementType":"2","symbol":"ABT"}]</stp>
        <tr r="E158" s="101"/>
        <tr r="C158" s="101"/>
        <tr r="D158" s="101"/>
      </tp>
      <tp t="s">
        <v/>
        <stp/>
        <stp>[{"Symbol":"ACN","currency":null,"instrumentType":null,"market":null,"maturityDate":null,"operativeType":null,"settlementType":"2","symbol":"ACN"}]</stp>
        <tr r="C169" s="101"/>
        <tr r="D169" s="101"/>
        <tr r="E169" s="101"/>
      </tp>
      <tp t="s">
        <v/>
        <stp/>
        <stp>[{"Symbol":"AAL","currency":null,"instrumentType":null,"market":null,"maturityDate":null,"operativeType":null,"settlementType":"2","symbol":"AAL"}]</stp>
        <tr r="D144" s="101"/>
        <tr r="E144" s="101"/>
        <tr r="C144" s="101"/>
      </tp>
      <tp t="s">
        <v/>
        <stp/>
        <stp>[{"Symbol":"AAP","currency":null,"instrumentType":null,"market":null,"maturityDate":null,"operativeType":null,"settlementType":"2","symbol":"AAP"}]</stp>
        <tr r="D34" s="101"/>
        <tr r="E34" s="101"/>
        <tr r="C34" s="101"/>
      </tp>
      <tp t="s">
        <v/>
        <stp/>
        <stp>[{"Symbol":"ADI","currency":null,"instrumentType":null,"market":null,"maturityDate":null,"operativeType":null,"settlementType":"2","symbol":"ADI"}]</stp>
        <tr r="E146" s="101"/>
        <tr r="C146" s="101"/>
        <tr r="D146" s="101"/>
      </tp>
      <tp t="s">
        <v/>
        <stp/>
        <stp>[{"Symbol":"ADS","currency":null,"instrumentType":null,"market":null,"maturityDate":null,"operativeType":null,"settlementType":"2","symbol":"ADS"}]</stp>
        <tr r="C199" s="101"/>
        <tr r="D199" s="101"/>
        <tr r="E199" s="101"/>
      </tp>
      <tp t="s">
        <v/>
        <stp/>
        <stp>[{"Symbol":"ADP","currency":null,"instrumentType":null,"market":null,"maturityDate":null,"operativeType":null,"settlementType":"2","symbol":"ADP"}]</stp>
        <tr r="E193" s="101"/>
        <tr r="C193" s="101"/>
        <tr r="D193" s="101"/>
      </tp>
      <tp t="s">
        <v/>
        <stp/>
        <stp>[{"Symbol":"AEG","currency":null,"instrumentType":null,"market":null,"maturityDate":null,"operativeType":null,"settlementType":"2","symbol":"AEG"}]</stp>
        <tr r="C175" s="101"/>
        <tr r="D175" s="101"/>
        <tr r="E175" s="101"/>
      </tp>
      <tp t="s">
        <v/>
        <stp/>
        <stp>[{"Symbol":"AEM","currency":null,"instrumentType":null,"market":null,"maturityDate":null,"operativeType":null,"settlementType":"2","symbol":"AEM"}]</stp>
        <tr r="E298" s="101"/>
        <tr r="C298" s="101"/>
        <tr r="D298" s="101"/>
      </tp>
      <tp t="s">
        <v/>
        <stp/>
        <stp>[{"Symbol":"AIG","currency":null,"instrumentType":null,"market":null,"maturityDate":null,"operativeType":null,"settlementType":"2","symbol":"AIG"}]</stp>
        <tr r="C60" s="101"/>
        <tr r="E60" s="101"/>
        <tr r="D60" s="101"/>
      </tp>
      <tp t="s">
        <v/>
        <stp/>
        <stp>[{"Symbol":"ANF","currency":null,"instrumentType":null,"market":null,"maturityDate":null,"operativeType":null,"settlementType":"2","symbol":"ANF"}]</stp>
        <tr r="D83" s="101"/>
        <tr r="E83" s="101"/>
        <tr r="C83" s="101"/>
      </tp>
      <tp t="s">
        <v/>
        <stp/>
        <stp>[{"Symbol":"AMD","currency":null,"instrumentType":null,"market":null,"maturityDate":null,"operativeType":null,"settlementType":"2","symbol":"AMD"}]</stp>
        <tr r="E430" s="101"/>
        <tr r="D430" s="101"/>
        <tr r="C430" s="101"/>
      </tp>
      <tp t="s">
        <v/>
        <stp/>
        <stp>[{"Symbol":"AMX","currency":null,"instrumentType":null,"market":null,"maturityDate":null,"operativeType":null,"settlementType":"2","symbol":"AMX"}]</stp>
        <tr r="C306" s="101"/>
        <tr r="D306" s="101"/>
        <tr r="E306" s="101"/>
      </tp>
    </main>
    <main first="rtdsrv.8a6c9c98195b486c859a48d90f3ab6da">
      <tp t="s">
        <v/>
        <stp/>
        <stp>[{"Symbol":"CRWV","currency":null,"instrumentType":null,"market":null,"maturityDate":null,"operativeType":null,"settlementType":"2","symbol":"CRWV"}]</stp>
        <tr r="C411" s="101"/>
        <tr r="D411" s="101"/>
        <tr r="E411" s="101"/>
      </tp>
      <tp t="s">
        <v/>
        <stp/>
        <stp>[{"Symbol":"ALUA","currency":null,"instrumentType":null,"market":null,"maturityDate":null,"operativeType":null,"settlementType":"2","symbol":"ALUA"}]</stp>
        <tr r="R13" s="101"/>
        <tr r="T13" s="101"/>
        <tr r="S13" s="101"/>
      </tp>
      <tp t="s">
        <v/>
        <stp/>
        <stp>[{"Symbol":"SPGI","currency":null,"instrumentType":null,"market":null,"maturityDate":null,"operativeType":null,"settlementType":"2","symbol":"SPGI"}]</stp>
        <tr r="D316" s="101"/>
        <tr r="E316" s="101"/>
        <tr r="C316" s="101"/>
      </tp>
    </main>
    <main first="rtdsrv.8a6c9c98195b486c859a48d90f3ab6da">
      <tp t="s">
        <v/>
        <stp/>
        <stp>[{"Symbol":"OGZD","currency":null,"instrumentType":null,"market":null,"maturityDate":null,"operativeType":null,"settlementType":"2","symbol":"OGZD"}]</stp>
        <tr r="D232" s="101"/>
        <tr r="C232" s="101"/>
        <tr r="E232" s="101"/>
      </tp>
      <tp t="s">
        <v/>
        <stp/>
        <stp>[{"Symbol":"ASTS","currency":null,"instrumentType":null,"market":null,"maturityDate":null,"operativeType":null,"settlementType":"2","symbol":"ASTS"}]</stp>
        <tr r="D423" s="101"/>
        <tr r="E423" s="101"/>
        <tr r="C423" s="101"/>
      </tp>
      <tp t="s">
        <v/>
        <stp/>
        <stp>[{"Symbol":"TXAR","currency":null,"instrumentType":null,"market":null,"maturityDate":null,"operativeType":null,"settlementType":"2","symbol":"TXAR"}]</stp>
        <tr r="S7" s="101"/>
        <tr r="T7" s="101"/>
        <tr r="R7" s="101"/>
      </tp>
      <tp t="s">
        <v/>
        <stp/>
        <stp>[{"Symbol":"TEAM","currency":null,"instrumentType":null,"market":null,"maturityDate":null,"operativeType":null,"settlementType":"2","symbol":"TEAM"}]</stp>
        <tr r="D166" s="101"/>
        <tr r="E166" s="101"/>
        <tr r="C166" s="101"/>
      </tp>
      <tp t="s">
        <v/>
        <stp/>
        <stp>[{"Symbol":"YELP","currency":null,"instrumentType":null,"market":null,"maturityDate":null,"operativeType":null,"settlementType":"2","symbol":"YELP"}]</stp>
        <tr r="D333" s="101"/>
        <tr r="E333" s="101"/>
        <tr r="C333" s="101"/>
      </tp>
      <tp t="s">
        <v/>
        <stp/>
        <stp>[{"Symbol":"TRAN","currency":null,"instrumentType":null,"market":null,"maturityDate":null,"operativeType":null,"settlementType":"2","symbol":"TRAN"}]</stp>
        <tr r="R5" s="101"/>
        <tr r="S5" s="101"/>
        <tr r="T5" s="101"/>
      </tp>
      <tp t="s">
        <v/>
        <stp/>
        <stp>[{"Symbol":"GPRK","currency":null,"instrumentType":null,"market":null,"maturityDate":null,"operativeType":null,"settlementType":"2","symbol":"GPRK"}]</stp>
        <tr r="C67" s="101"/>
        <tr r="E67" s="101"/>
        <tr r="D67" s="101"/>
      </tp>
      <tp t="s">
        <v/>
        <stp/>
        <stp>[{"Symbol":"CRM","currency":null,"instrumentType":null,"market":null,"maturityDate":null,"operativeType":null,"settlementType":"2","symbol":"CRM"}]</stp>
        <tr r="C129" s="101"/>
        <tr r="D129" s="101"/>
        <tr r="E129" s="101"/>
      </tp>
      <tp t="s">
        <v/>
        <stp/>
        <stp>[{"Symbol":"CVS","currency":null,"instrumentType":null,"market":null,"maturityDate":null,"operativeType":null,"settlementType":"2","symbol":"CVS"}]</stp>
        <tr r="D94" s="101"/>
        <tr r="E94" s="101"/>
        <tr r="C94" s="101"/>
      </tp>
      <tp t="s">
        <v/>
        <stp/>
        <stp>[{"Symbol":"CVX","currency":null,"instrumentType":null,"market":null,"maturityDate":null,"operativeType":null,"settlementType":"2","symbol":"CVX"}]</stp>
        <tr r="C99" s="101"/>
        <tr r="D99" s="101"/>
        <tr r="E99" s="101"/>
      </tp>
      <tp t="s">
        <v/>
        <stp/>
        <stp>[{"Symbol":"CAJ","currency":null,"instrumentType":null,"market":null,"maturityDate":null,"operativeType":null,"settlementType":"2","symbol":"CAJ"}]</stp>
        <tr r="E205" s="101"/>
        <tr r="C205" s="101"/>
        <tr r="D205" s="101"/>
      </tp>
      <tp t="s">
        <v/>
        <stp/>
        <stp>[{"Symbol":"CAH","currency":null,"instrumentType":null,"market":null,"maturityDate":null,"operativeType":null,"settlementType":"2","symbol":"CAH"}]</stp>
        <tr r="D379" s="101"/>
        <tr r="C379" s="101"/>
        <tr r="E379" s="101"/>
      </tp>
      <tp t="s">
        <v/>
        <stp/>
        <stp>[{"Symbol":"CAT","currency":null,"instrumentType":null,"market":null,"maturityDate":null,"operativeType":null,"settlementType":"2","symbol":"CAT"}]</stp>
        <tr r="D362" s="101"/>
        <tr r="E362" s="101"/>
        <tr r="C362" s="101"/>
      </tp>
      <tp t="s">
        <v/>
        <stp/>
        <stp>[{"Symbol":"CAR","currency":null,"instrumentType":null,"market":null,"maturityDate":null,"operativeType":null,"settlementType":"2","symbol":"CAR"}]</stp>
        <tr r="C38" s="101"/>
        <tr r="E38" s="101"/>
        <tr r="D38" s="101"/>
      </tp>
      <tp t="s">
        <v/>
        <stp/>
        <stp>[{"Symbol":"CCL","currency":null,"instrumentType":null,"market":null,"maturityDate":null,"operativeType":null,"settlementType":"2","symbol":"CCL"}]</stp>
        <tr r="C285" s="101"/>
        <tr r="E285" s="101"/>
        <tr r="D285" s="101"/>
      </tp>
      <tp t="s">
        <v/>
        <stp/>
        <stp>[{"Symbol":"CDE","currency":null,"instrumentType":null,"market":null,"maturityDate":null,"operativeType":null,"settlementType":"2","symbol":"CDE"}]</stp>
        <tr r="E385" s="101"/>
        <tr r="C385" s="101"/>
        <tr r="D385" s="101"/>
      </tp>
      <tp t="s">
        <v/>
        <stp/>
        <stp>[{"Symbol":"CEG","currency":null,"instrumentType":null,"market":null,"maturityDate":null,"operativeType":null,"settlementType":"2","symbol":"CEG"}]</stp>
        <tr r="E413" s="101"/>
        <tr r="C413" s="101"/>
        <tr r="D413" s="101"/>
      </tp>
      <tp t="s">
        <v/>
        <stp/>
        <stp>[{"Symbol":"CLS","currency":null,"instrumentType":null,"market":null,"maturityDate":null,"operativeType":null,"settlementType":"2","symbol":"CLS"}]</stp>
        <tr r="D395" s="101"/>
        <tr r="E395" s="101"/>
        <tr r="C395" s="101"/>
      </tp>
    </main>
    <main first="rtdsrv.8a6c9c98195b486c859a48d90f3ab6da">
      <tp t="s">
        <v/>
        <stp/>
        <stp>[{"Symbol":"SHEL","currency":null,"instrumentType":null,"market":null,"maturityDate":null,"operativeType":null,"settlementType":"2","symbol":"SHEL"}]</stp>
        <tr r="E74" s="101"/>
        <tr r="C74" s="101"/>
        <tr r="D74" s="101"/>
      </tp>
      <tp t="s">
        <v/>
        <stp/>
        <stp>[{"Symbol":"BITF","currency":null,"instrumentType":null,"market":null,"maturityDate":null,"operativeType":null,"settlementType":"2","symbol":"BITF"}]</stp>
        <tr r="D427" s="101"/>
        <tr r="E427" s="101"/>
        <tr r="C427" s="101"/>
      </tp>
      <tp t="s">
        <v/>
        <stp/>
        <stp>[{"Symbol":"ETSY","currency":null,"instrumentType":null,"market":null,"maturityDate":null,"operativeType":null,"settlementType":"2","symbol":"ETSY"}]</stp>
        <tr r="C350" s="101"/>
        <tr r="E350" s="101"/>
        <tr r="D350" s="101"/>
      </tp>
      <tp t="s">
        <v/>
        <stp/>
        <stp>[{"Symbol":"ACWI","currency":null,"instrumentType":null,"market":null,"maturityDate":null,"operativeType":null,"settlementType":"2","symbol":"ACWI"}]</stp>
        <tr r="D244" s="101"/>
        <tr r="C244" s="101"/>
        <tr r="E244" s="101"/>
      </tp>
      <tp t="s">
        <v/>
        <stp/>
        <stp>[{"Symbol":"BSN","currency":null,"instrumentType":null,"market":null,"maturityDate":null,"operativeType":null,"settlementType":"2","symbol":"BSN"}]</stp>
        <tr r="E213" s="101"/>
        <tr r="C213" s="101"/>
        <tr r="D213" s="101"/>
      </tp>
      <tp t="s">
        <v/>
        <stp/>
        <stp>[{"Symbol":"BAK","currency":null,"instrumentType":null,"market":null,"maturityDate":null,"operativeType":null,"settlementType":"2","symbol":"BAK"}]</stp>
        <tr r="E170" s="101"/>
        <tr r="D170" s="101"/>
        <tr r="C170" s="101"/>
      </tp>
      <tp t="s">
        <v/>
        <stp/>
        <stp>[{"Symbol":"BAS","currency":null,"instrumentType":null,"market":null,"maturityDate":null,"operativeType":null,"settlementType":"2","symbol":"BAS"}]</stp>
        <tr r="E202" s="101"/>
        <tr r="C202" s="101"/>
        <tr r="D202" s="101"/>
      </tp>
      <tp t="s">
        <v/>
        <stp/>
        <stp>[{"Symbol":"BCS","currency":null,"instrumentType":null,"market":null,"maturityDate":null,"operativeType":null,"settlementType":"2","symbol":"BCS"}]</stp>
        <tr r="D368" s="101"/>
        <tr r="E368" s="101"/>
        <tr r="C368" s="101"/>
      </tp>
      <tp t="s">
        <v/>
        <stp/>
        <stp>[{"Symbol":"BBD","currency":null,"instrumentType":null,"market":null,"maturityDate":null,"operativeType":null,"settlementType":"2","symbol":"BBD"}]</stp>
        <tr r="D396" s="101"/>
        <tr r="E396" s="101"/>
        <tr r="C396" s="101"/>
      </tp>
      <tp t="s">
        <v/>
        <stp/>
        <stp>[{"Symbol":"BBV","currency":null,"instrumentType":null,"market":null,"maturityDate":null,"operativeType":null,"settlementType":"2","symbol":"BBV"}]</stp>
        <tr r="C271" s="101"/>
        <tr r="E271" s="101"/>
        <tr r="D271" s="101"/>
      </tp>
      <tp t="s">
        <v/>
        <stp/>
        <stp>[{"Symbol":"BHP","currency":null,"instrumentType":null,"market":null,"maturityDate":null,"operativeType":null,"settlementType":"2","symbol":"BHP"}]</stp>
        <tr r="E284" s="101"/>
        <tr r="C284" s="101"/>
        <tr r="D284" s="101"/>
      </tp>
      <tp t="s">
        <v/>
        <stp/>
        <stp>[{"Symbol":"BKR","currency":null,"instrumentType":null,"market":null,"maturityDate":null,"operativeType":null,"settlementType":"2","symbol":"BKR"}]</stp>
        <tr r="C36" s="101"/>
        <tr r="D36" s="101"/>
        <tr r="E36" s="101"/>
      </tp>
      <tp t="s">
        <v/>
        <stp/>
        <stp>[{"Symbol":"BMA","currency":null,"instrumentType":null,"market":null,"maturityDate":null,"operativeType":null,"settlementType":"2","symbol":"BMA"}]</stp>
        <tr r="T19" s="101"/>
        <tr r="S19" s="101"/>
        <tr r="R19" s="101"/>
      </tp>
      <tp t="s">
        <v/>
        <stp/>
        <stp>[{"Symbol":"BMY","currency":null,"instrumentType":null,"market":null,"maturityDate":null,"operativeType":null,"settlementType":"2","symbol":"BMY"}]</stp>
        <tr r="E89" s="101"/>
        <tr r="D89" s="101"/>
        <tr r="C89" s="101"/>
      </tp>
      <tp t="s">
        <v/>
        <stp/>
        <stp>[{"Symbol":"BNG","currency":null,"instrumentType":null,"market":null,"maturityDate":null,"operativeType":null,"settlementType":"2","symbol":"BNG"}]</stp>
        <tr r="D113" s="101"/>
        <tr r="E113" s="101"/>
        <tr r="C113" s="101"/>
      </tp>
      <tp t="s">
        <v/>
        <stp/>
        <stp>[{"Symbol":"SUZB3","currency":null,"instrumentType":null,"market":null,"maturityDate":null,"operativeType":null,"settlementType":"2","symbol":"SUZB3"}]</stp>
        <tr r="D194" s="101"/>
        <tr r="C194" s="101"/>
        <tr r="E194" s="101"/>
      </tp>
    </main>
    <main first="rtdsrv.8a6c9c98195b486c859a48d90f3ab6da">
      <tp t="s">
        <v/>
        <stp/>
        <stp>[{"Symbol":"DISN","currency":null,"instrumentType":null,"market":null,"maturityDate":null,"operativeType":null,"settlementType":"2","symbol":"DISN"}]</stp>
        <tr r="D44" s="101"/>
        <tr r="E44" s="101"/>
        <tr r="C44" s="101"/>
      </tp>
      <tp t="s">
        <v/>
        <stp/>
        <stp>[{"Symbol":"XROX","currency":null,"instrumentType":null,"market":null,"maturityDate":null,"operativeType":null,"settlementType":"2","symbol":"XROX"}]</stp>
        <tr r="E35" s="101"/>
        <tr r="C35" s="101"/>
        <tr r="D35" s="101"/>
      </tp>
      <tp t="s">
        <v/>
        <stp/>
        <stp>[{"Symbol":"PAGS","currency":null,"instrumentType":null,"market":null,"maturityDate":null,"operativeType":null,"settlementType":"2","symbol":"PAGS"}]</stp>
        <tr r="E358" s="101"/>
        <tr r="D358" s="101"/>
        <tr r="C358" s="101"/>
      </tp>
      <tp t="s">
        <v/>
        <stp/>
        <stp>[{"Symbol":"URBN","currency":null,"instrumentType":null,"market":null,"maturityDate":null,"operativeType":null,"settlementType":"2","symbol":"URBN"}]</stp>
        <tr r="D84" s="101"/>
        <tr r="C84" s="101"/>
        <tr r="E84" s="101"/>
      </tp>
      <tp t="s">
        <v/>
        <stp/>
        <stp>[{"Symbol":"EWZ","currency":null,"instrumentType":null,"market":null,"maturityDate":null,"operativeType":null,"settlementType":"2","symbol":"EWZ"}]</stp>
        <tr r="E352" s="101"/>
        <tr r="C352" s="101"/>
        <tr r="D352" s="101"/>
      </tp>
      <tp t="s">
        <v/>
        <stp/>
        <stp>[{"Symbol":"EWJ","currency":null,"instrumentType":null,"market":null,"maturityDate":null,"operativeType":null,"settlementType":"2","symbol":"EWJ"}]</stp>
        <tr r="C130" s="101"/>
        <tr r="E130" s="101"/>
        <tr r="D130" s="101"/>
      </tp>
      <tp t="s">
        <v/>
        <stp/>
        <stp>[{"Symbol":"EFA","currency":null,"instrumentType":null,"market":null,"maturityDate":null,"operativeType":null,"settlementType":"2","symbol":"EFA"}]</stp>
        <tr r="D168" s="101"/>
        <tr r="E168" s="101"/>
        <tr r="C168" s="101"/>
      </tp>
      <tp t="s">
        <v/>
        <stp/>
        <stp>[{"Symbol":"EFX","currency":null,"instrumentType":null,"market":null,"maturityDate":null,"operativeType":null,"settlementType":"2","symbol":"EFX"}]</stp>
        <tr r="D157" s="101"/>
        <tr r="C157" s="101"/>
        <tr r="E157" s="101"/>
      </tp>
      <tp t="s">
        <v/>
        <stp/>
        <stp>[{"Symbol":"EDN","currency":null,"instrumentType":null,"market":null,"maturityDate":null,"operativeType":null,"settlementType":"2","symbol":"EDN"}]</stp>
        <tr r="R22" s="101"/>
        <tr r="T22" s="101"/>
        <tr r="S22" s="101"/>
      </tp>
      <tp t="s">
        <v/>
        <stp/>
        <stp>[{"Symbol":"EEM","currency":null,"instrumentType":null,"market":null,"maturityDate":null,"operativeType":null,"settlementType":"2","symbol":"EEM"}]</stp>
        <tr r="D283" s="101"/>
        <tr r="C283" s="101"/>
        <tr r="E283" s="101"/>
      </tp>
      <tp t="s">
        <v/>
        <stp/>
        <stp>[{"Symbol":"EBR","currency":null,"instrumentType":null,"market":null,"maturityDate":null,"operativeType":null,"settlementType":"2","symbol":"EBR"}]</stp>
        <tr r="C206" s="101"/>
        <tr r="E206" s="101"/>
        <tr r="D206" s="101"/>
      </tp>
      <tp t="s">
        <v/>
        <stp/>
        <stp>[{"Symbol":"ECL","currency":null,"instrumentType":null,"market":null,"maturityDate":null,"operativeType":null,"settlementType":"2","symbol":"ECL"}]</stp>
        <tr r="D120" s="101"/>
        <tr r="E120" s="101"/>
        <tr r="C120" s="101"/>
      </tp>
      <tp t="s">
        <v/>
        <stp/>
        <stp>[{"Symbol":"ELP","currency":null,"instrumentType":null,"market":null,"maturityDate":null,"operativeType":null,"settlementType":"2","symbol":"ELP"}]</stp>
        <tr r="E211" s="101"/>
        <tr r="C211" s="101"/>
        <tr r="D211" s="101"/>
      </tp>
    </main>
    <main first="rtdsrv.8a6c9c98195b486c859a48d90f3ab6da">
      <tp t="s">
        <v/>
        <stp/>
        <stp>[{"Symbol":"SCCO","currency":null,"instrumentType":null,"market":null,"maturityDate":null,"operativeType":null,"settlementType":"2","symbol":"SCCO"}]</stp>
        <tr r="E422" s="101"/>
        <tr r="C422" s="101"/>
        <tr r="D422" s="101"/>
      </tp>
      <tp t="s">
        <v/>
        <stp/>
        <stp>[{"Symbol":"SPCE","currency":null,"instrumentType":null,"market":null,"maturityDate":null,"operativeType":null,"settlementType":"2","symbol":"SPCE"}]</stp>
        <tr r="D398" s="101"/>
        <tr r="E398" s="101"/>
        <tr r="C398" s="101"/>
      </tp>
      <tp t="s">
        <v/>
        <stp/>
        <stp>[{"Symbol":"UBER","currency":null,"instrumentType":null,"market":null,"maturityDate":null,"operativeType":null,"settlementType":"2","symbol":"UBER"}]</stp>
        <tr r="C378" s="101"/>
        <tr r="D378" s="101"/>
        <tr r="E378" s="101"/>
      </tp>
      <tp t="s">
        <v/>
        <stp/>
        <stp>[{"Symbol":"COST","currency":null,"instrumentType":null,"market":null,"maturityDate":null,"operativeType":null,"settlementType":"2","symbol":"COST"}]</stp>
        <tr r="D124" s="101"/>
        <tr r="E124" s="101"/>
        <tr r="C124" s="101"/>
      </tp>
      <tp t="s">
        <v/>
        <stp/>
        <stp>[{"Symbol":"DEO","currency":null,"instrumentType":null,"market":null,"maturityDate":null,"operativeType":null,"settlementType":"2","symbol":"DEO"}]</stp>
        <tr r="E39" s="101"/>
        <tr r="D39" s="101"/>
        <tr r="C39" s="101"/>
      </tp>
      <tp t="s">
        <v/>
        <stp/>
        <stp>[{"Symbol":"DAL","currency":null,"instrumentType":null,"market":null,"maturityDate":null,"operativeType":null,"settlementType":"2","symbol":"DAL"}]</stp>
        <tr r="E324" s="101"/>
        <tr r="C324" s="101"/>
        <tr r="D324" s="101"/>
      </tp>
      <tp t="s">
        <v/>
        <stp/>
        <stp>[{"Symbol":"DOW","currency":null,"instrumentType":null,"market":null,"maturityDate":null,"operativeType":null,"settlementType":"2","symbol":"DOW"}]</stp>
        <tr r="C31" s="101"/>
        <tr r="E31" s="101"/>
        <tr r="D31" s="101"/>
      </tp>
      <tp t="s">
        <v/>
        <stp/>
        <stp>[{"Symbol":"DIA","currency":null,"instrumentType":null,"market":null,"maturityDate":null,"operativeType":null,"settlementType":"2","symbol":"DIA"}]</stp>
        <tr r="M32" s="101"/>
        <tr r="K32" s="101"/>
        <tr r="L32" s="101"/>
        <tr r="E174" s="101"/>
        <tr r="C174" s="101"/>
        <tr r="D174" s="101"/>
      </tp>
      <tp t="s">
        <v/>
        <stp/>
        <stp>[{"Symbol":"DHR","currency":null,"instrumentType":null,"market":null,"maturityDate":null,"operativeType":null,"settlementType":"2","symbol":"DHR"}]</stp>
        <tr r="E162" s="101"/>
        <tr r="C162" s="101"/>
        <tr r="D162" s="101"/>
      </tp>
      <tp t="s">
        <v/>
        <stp/>
        <stp>[{"Symbol":"BBDC3","currency":null,"instrumentType":null,"market":null,"maturityDate":null,"operativeType":null,"settlementType":"2","symbol":"BBDC3"}]</stp>
        <tr r="D380" s="101"/>
        <tr r="E380" s="101"/>
        <tr r="C380" s="101"/>
      </tp>
      <tp t="s">
        <v/>
        <stp/>
        <stp>[{"Symbol":"BBAS3","currency":null,"instrumentType":null,"market":null,"maturityDate":null,"operativeType":null,"settlementType":"2","symbol":"BBAS3"}]</stp>
        <tr r="D384" s="101"/>
        <tr r="E384" s="101"/>
        <tr r="C384" s="101"/>
      </tp>
    </main>
    <main first="rtdsrv.8a6c9c98195b486c859a48d90f3ab6da">
      <tp t="s">
        <v/>
        <stp/>
        <stp>[{"Symbol":"CBRD","currency":null,"instrumentType":null,"market":null,"maturityDate":null,"operativeType":null,"settlementType":"2","symbol":"CBRD"}]</stp>
        <tr r="E210" s="101"/>
        <tr r="C210" s="101"/>
        <tr r="D210" s="101"/>
      </tp>
      <tp t="s">
        <v/>
        <stp/>
        <stp>[{"Symbol":"RACE","currency":null,"instrumentType":null,"market":null,"maturityDate":null,"operativeType":null,"settlementType":"2","symbol":"RACE"}]</stp>
        <tr r="D78" s="101"/>
        <tr r="E78" s="101"/>
        <tr r="C78" s="101"/>
      </tp>
      <tp t="s">
        <v/>
        <stp/>
        <stp>[{"Symbol":"AAPL","currency":null,"instrumentType":null,"market":null,"maturityDate":null,"operativeType":null,"settlementType":"2","symbol":"AAPL"}]</stp>
        <tr r="E109" s="101"/>
        <tr r="C109" s="101"/>
        <tr r="D109" s="101"/>
      </tp>
      <tp t="s">
        <v/>
        <stp/>
        <stp>[{"Symbol":"PAAS","currency":null,"instrumentType":null,"market":null,"maturityDate":null,"operativeType":null,"settlementType":"2","symbol":"PAAS"}]</stp>
        <tr r="C282" s="101"/>
        <tr r="E282" s="101"/>
        <tr r="D282" s="101"/>
      </tp>
      <tp t="s">
        <v/>
        <stp/>
        <stp>[{"Symbol":"PCAR","currency":null,"instrumentType":null,"market":null,"maturityDate":null,"operativeType":null,"settlementType":"2","symbol":"PCAR"}]</stp>
        <tr r="C148" s="101"/>
        <tr r="D148" s="101"/>
        <tr r="E148" s="101"/>
      </tp>
      <tp t="s">
        <v/>
        <stp/>
        <stp>[{"Symbol":"GSK","currency":null,"instrumentType":null,"market":null,"maturityDate":null,"operativeType":null,"settlementType":"2","symbol":"GSK"}]</stp>
        <tr r="D28" s="101"/>
        <tr r="C28" s="101"/>
        <tr r="E28" s="101"/>
      </tp>
      <tp t="s">
        <v/>
        <stp/>
        <stp>[{"Symbol":"GDX","currency":null,"instrumentType":null,"market":null,"maturityDate":null,"operativeType":null,"settlementType":"2","symbol":"GDX"}]</stp>
        <tr r="L39" s="101"/>
        <tr r="M39" s="101"/>
        <tr r="K39" s="101"/>
        <tr r="E301" s="101"/>
        <tr r="C301" s="101"/>
        <tr r="D301" s="101"/>
      </tp>
      <tp t="s">
        <v/>
        <stp/>
        <stp>[{"Symbol":"GFI","currency":null,"instrumentType":null,"market":null,"maturityDate":null,"operativeType":null,"settlementType":"2","symbol":"GFI"}]</stp>
        <tr r="D332" s="101"/>
        <tr r="E332" s="101"/>
        <tr r="C332" s="101"/>
      </tp>
      <tp t="s">
        <v/>
        <stp/>
        <stp>[{"Symbol":"GGB","currency":null,"instrumentType":null,"market":null,"maturityDate":null,"operativeType":null,"settlementType":"2","symbol":"GGB"}]</stp>
        <tr r="E313" s="101"/>
        <tr r="C313" s="101"/>
        <tr r="D313" s="101"/>
      </tp>
      <tp t="s">
        <v/>
        <stp/>
        <stp>[{"Symbol":"GLD","currency":null,"instrumentType":null,"market":null,"maturityDate":null,"operativeType":null,"settlementType":"2","symbol":"GLD"}]</stp>
        <tr r="K31" s="101"/>
        <tr r="L31" s="101"/>
        <tr r="E177" s="101"/>
        <tr r="D177" s="101"/>
        <tr r="C177" s="101"/>
        <tr r="M31" s="101"/>
      </tp>
      <tp t="s">
        <v/>
        <stp/>
        <stp>[{"Symbol":"GLW","currency":null,"instrumentType":null,"market":null,"maturityDate":null,"operativeType":null,"settlementType":"2","symbol":"GLW"}]</stp>
        <tr r="C299" s="101"/>
        <tr r="D299" s="101"/>
        <tr r="E299" s="101"/>
      </tp>
      <tp t="s">
        <v/>
        <stp/>
        <stp>[{"Symbol":"ABEV3","currency":null,"instrumentType":null,"market":null,"maturityDate":null,"operativeType":null,"settlementType":"2","symbol":"ABEV3"}]</stp>
        <tr r="D321" s="101"/>
        <tr r="E321" s="101"/>
        <tr r="C321" s="101"/>
      </tp>
    </main>
    <main first="rtdsrv.8a6c9c98195b486c859a48d90f3ab6da">
      <tp t="s">
        <v/>
        <stp/>
        <stp>[{"Symbol":"TEFO","currency":null,"instrumentType":null,"market":null,"maturityDate":null,"operativeType":null,"settlementType":"2","symbol":"TEFO"}]</stp>
        <tr r="E242" s="101"/>
        <tr r="C242" s="101"/>
        <tr r="D242" s="101"/>
      </tp>
      <tp t="s">
        <v/>
        <stp/>
        <stp>[{"Symbol":"SNAP","currency":null,"instrumentType":null,"market":null,"maturityDate":null,"operativeType":null,"settlementType":"2","symbol":"SNAP"}]</stp>
        <tr r="D343" s="101"/>
        <tr r="E343" s="101"/>
        <tr r="C343" s="101"/>
      </tp>
      <tp t="s">
        <v/>
        <stp/>
        <stp>[{"Symbol":"FXI","currency":null,"instrumentType":null,"market":null,"maturityDate":null,"operativeType":null,"settlementType":"2","symbol":"FXI"}]</stp>
        <tr r="C265" s="101"/>
        <tr r="E265" s="101"/>
        <tr r="D265" s="101"/>
      </tp>
      <tp t="s">
        <v/>
        <stp/>
        <stp>[{"Symbol":"FDX","currency":null,"instrumentType":null,"market":null,"maturityDate":null,"operativeType":null,"settlementType":"2","symbol":"FDX"}]</stp>
        <tr r="C69" s="101"/>
        <tr r="D69" s="101"/>
        <tr r="E69" s="101"/>
      </tp>
      <tp t="s">
        <v/>
        <stp/>
        <stp>[{"Symbol":"FCX","currency":null,"instrumentType":null,"market":null,"maturityDate":null,"operativeType":null,"settlementType":"2","symbol":"FCX"}]</stp>
        <tr r="E382" s="101"/>
        <tr r="C382" s="101"/>
        <tr r="D382" s="101"/>
      </tp>
      <tp t="s">
        <v/>
        <stp/>
        <stp>[{"Symbol":"FMX","currency":null,"instrumentType":null,"market":null,"maturityDate":null,"operativeType":null,"settlementType":"2","symbol":"FMX"}]</stp>
        <tr r="C269" s="101"/>
        <tr r="D269" s="101"/>
        <tr r="E269" s="101"/>
      </tp>
      <tp t="s">
        <v/>
        <stp/>
        <stp>[{"Symbol":"PRIO3","currency":null,"instrumentType":null,"market":null,"maturityDate":null,"operativeType":null,"settlementType":"2","symbol":"PRIO3"}]</stp>
        <tr r="D276" s="101"/>
        <tr r="C276" s="101"/>
        <tr r="E276" s="101"/>
      </tp>
    </main>
    <main first="rtdsrv.8a6c9c98195b486c859a48d90f3ab6da">
      <tp t="s">
        <v/>
        <stp/>
        <stp>[{"Symbol":"JOYY","currency":null,"instrumentType":null,"market":null,"maturityDate":null,"operativeType":null,"settlementType":"2","symbol":"JOYY"}]</stp>
        <tr r="D337" s="101"/>
        <tr r="E337" s="101"/>
        <tr r="C337" s="101"/>
      </tp>
      <tp t="s">
        <v/>
        <stp/>
        <stp>[{"Symbol":"COPX","currency":null,"instrumentType":null,"market":null,"maturityDate":null,"operativeType":null,"settlementType":"1","symbol":"COPX"}]</stp>
        <tr r="C17" s="98"/>
        <tr r="G18" s="98"/>
        <tr r="B20" s="98"/>
        <tr r="G17" s="98"/>
        <tr r="C18" s="98"/>
        <tr r="E17" s="98"/>
        <tr r="E20" s="98"/>
        <tr r="E18" s="98"/>
      </tp>
      <tp t="s">
        <v/>
        <stp/>
        <stp>[{"Symbol":"COPX","currency":null,"instrumentType":null,"market":null,"maturityDate":null,"operativeType":null,"settlementType":"2","symbol":"COPX"}]</stp>
        <tr r="E3" s="98"/>
        <tr r="D399" s="101"/>
        <tr r="L44" s="101"/>
        <tr r="B6" s="98"/>
        <tr r="M44" s="101"/>
        <tr r="K44" s="101"/>
        <tr r="C399" s="101"/>
        <tr r="E399" s="101"/>
        <tr r="G4" s="98"/>
        <tr r="G3" s="98"/>
        <tr r="C4" s="98"/>
        <tr r="C3" s="98"/>
        <tr r="E6" s="98"/>
        <tr r="E4" s="98"/>
      </tp>
      <tp t="s">
        <v/>
        <stp/>
        <stp>[{"Symbol":"CEPU","currency":null,"instrumentType":null,"market":null,"maturityDate":null,"operativeType":null,"settlementType":"2","symbol":"CEPU"}]</stp>
        <tr r="S21" s="101"/>
        <tr r="T21" s="101"/>
        <tr r="R21" s="101"/>
      </tp>
      <tp t="s">
        <v/>
        <stp/>
        <stp>[{"Symbol":"IVW","currency":null,"instrumentType":null,"market":null,"maturityDate":null,"operativeType":null,"settlementType":"2","symbol":"IVW"}]</stp>
        <tr r="D315" s="101"/>
        <tr r="C315" s="101"/>
        <tr r="E315" s="101"/>
      </tp>
      <tp t="s">
        <v/>
        <stp/>
        <stp>[{"Symbol":"IVV","currency":null,"instrumentType":null,"market":null,"maturityDate":null,"operativeType":null,"settlementType":"2","symbol":"IVV"}]</stp>
        <tr r="E261" s="101"/>
        <tr r="D261" s="101"/>
        <tr r="C261" s="101"/>
      </tp>
      <tp t="s">
        <v/>
        <stp/>
        <stp>[{"Symbol":"IVE","currency":null,"instrumentType":null,"market":null,"maturityDate":null,"operativeType":null,"settlementType":"2","symbol":"IVE"}]</stp>
        <tr r="D151" s="101"/>
        <tr r="E151" s="101"/>
        <tr r="C151" s="101"/>
      </tp>
      <tp t="s">
        <v/>
        <stp/>
        <stp>[{"Symbol":"IWM","currency":null,"instrumentType":null,"market":null,"maturityDate":null,"operativeType":null,"settlementType":"2","symbol":"IWM"}]</stp>
        <tr r="K38" s="101"/>
        <tr r="L38" s="101"/>
        <tr r="M38" s="101"/>
        <tr r="E279" s="101"/>
        <tr r="C279" s="101"/>
        <tr r="D279" s="101"/>
      </tp>
      <tp t="s">
        <v/>
        <stp/>
        <stp>[{"Symbol":"ITA","currency":null,"instrumentType":null,"market":null,"maturityDate":null,"operativeType":null,"settlementType":"2","symbol":"ITA"}]</stp>
        <tr r="E334" s="101"/>
        <tr r="D334" s="101"/>
        <tr r="C334" s="101"/>
      </tp>
      <tp t="s">
        <v/>
        <stp/>
        <stp>[{"Symbol":"IJH","currency":null,"instrumentType":null,"market":null,"maturityDate":null,"operativeType":null,"settlementType":"2","symbol":"IJH"}]</stp>
        <tr r="L30" s="101"/>
        <tr r="M30" s="101"/>
        <tr r="K30" s="101"/>
        <tr r="E172" s="101"/>
        <tr r="C172" s="101"/>
        <tr r="D172" s="101"/>
      </tp>
      <tp t="s">
        <v/>
        <stp/>
        <stp>[{"Symbol":"ING","currency":null,"instrumentType":null,"market":null,"maturityDate":null,"operativeType":null,"settlementType":"2","symbol":"ING"}]</stp>
        <tr r="C289" s="101"/>
        <tr r="E289" s="101"/>
        <tr r="D289" s="101"/>
      </tp>
      <tp t="s">
        <v/>
        <stp/>
        <stp>[{"Symbol":"ILF","currency":null,"instrumentType":null,"market":null,"maturityDate":null,"operativeType":null,"settlementType":"2","symbol":"ILF"}]</stp>
        <tr r="L43" s="101"/>
        <tr r="M43" s="101"/>
        <tr r="K43" s="101"/>
        <tr r="E359" s="101"/>
        <tr r="C359" s="101"/>
        <tr r="D359" s="101"/>
      </tp>
      <tp t="s">
        <v/>
        <stp/>
        <stp>[{"Symbol":"IBB","currency":null,"instrumentType":null,"market":null,"maturityDate":null,"operativeType":null,"settlementType":"2","symbol":"IBB"}]</stp>
        <tr r="D189" s="101"/>
        <tr r="E189" s="101"/>
        <tr r="C189" s="101"/>
      </tp>
      <tp t="s">
        <v/>
        <stp/>
        <stp>[{"Symbol":"IBM","currency":null,"instrumentType":null,"market":null,"maturityDate":null,"operativeType":null,"settlementType":"2","symbol":"IBM"}]</stp>
        <tr r="E339" s="101"/>
        <tr r="C339" s="101"/>
        <tr r="D339" s="101"/>
      </tp>
      <tp t="s">
        <v/>
        <stp/>
        <stp>[{"Symbol":"IBN","currency":null,"instrumentType":null,"market":null,"maturityDate":null,"operativeType":null,"settlementType":"2","symbol":"IBN"}]</stp>
        <tr r="E116" s="101"/>
        <tr r="D116" s="101"/>
        <tr r="C116" s="101"/>
      </tp>
      <tp t="s">
        <v/>
        <stp/>
        <stp>[{"Symbol":"IFF","currency":null,"instrumentType":null,"market":null,"maturityDate":null,"operativeType":null,"settlementType":"2","symbol":"IFF"}]</stp>
        <tr r="D58" s="101"/>
        <tr r="E58" s="101"/>
        <tr r="C58" s="101"/>
      </tp>
    </main>
    <main first="rtdsrv.8a6c9c98195b486c859a48d90f3ab6da">
      <tp t="s">
        <v/>
        <stp/>
        <stp>[{"Symbol":"SPOT","currency":null,"instrumentType":null,"market":null,"maturityDate":null,"operativeType":null,"settlementType":"2","symbol":"SPOT"}]</stp>
        <tr r="E386" s="101"/>
        <tr r="C386" s="101"/>
        <tr r="D386" s="101"/>
      </tp>
      <tp t="s">
        <v/>
        <stp/>
        <stp>[{"Symbol":"ITUB","currency":null,"instrumentType":null,"market":null,"maturityDate":null,"operativeType":null,"settlementType":"2","symbol":"ITUB"}]</stp>
        <tr r="D383" s="101"/>
        <tr r="C383" s="101"/>
        <tr r="E383" s="101"/>
      </tp>
      <tp t="s">
        <v/>
        <stp/>
        <stp>[{"Symbol":"IEUR","currency":null,"instrumentType":null,"market":null,"maturityDate":null,"operativeType":null,"settlementType":"2","symbol":"IEUR"}]</stp>
        <tr r="E180" s="101"/>
        <tr r="M34" s="101"/>
        <tr r="L34" s="101"/>
        <tr r="K34" s="101"/>
        <tr r="C180" s="101"/>
        <tr r="D180" s="101"/>
      </tp>
      <tp t="s">
        <v/>
        <stp/>
        <stp>[{"Symbol":"SHOP","currency":null,"instrumentType":null,"market":null,"maturityDate":null,"operativeType":null,"settlementType":"2","symbol":"SHOP"}]</stp>
        <tr r="D394" s="101"/>
        <tr r="E394" s="101"/>
        <tr r="C394" s="101"/>
      </tp>
      <tp t="s">
        <v/>
        <stp/>
        <stp>[{"Symbol":"SNOW","currency":null,"instrumentType":null,"market":null,"maturityDate":null,"operativeType":null,"settlementType":"2","symbol":"SNOW"}]</stp>
        <tr r="C406" s="101"/>
        <tr r="D406" s="101"/>
        <tr r="E406" s="101"/>
      </tp>
      <tp t="s">
        <v/>
        <stp/>
        <stp>[{"Symbol":"HSY","currency":null,"instrumentType":null,"market":null,"maturityDate":null,"operativeType":null,"settlementType":"2","symbol":"HSY"}]</stp>
        <tr r="D122" s="101"/>
        <tr r="E122" s="101"/>
        <tr r="C122" s="101"/>
      </tp>
      <tp t="s">
        <v/>
        <stp/>
        <stp>[{"Symbol":"HPQ","currency":null,"instrumentType":null,"market":null,"maturityDate":null,"operativeType":null,"settlementType":"2","symbol":"HPQ"}]</stp>
        <tr r="D37" s="101"/>
        <tr r="E37" s="101"/>
        <tr r="C37" s="101"/>
      </tp>
      <tp t="s">
        <v/>
        <stp/>
        <stp>[{"Symbol":"HWM","currency":null,"instrumentType":null,"market":null,"maturityDate":null,"operativeType":null,"settlementType":"2","symbol":"HWM"}]</stp>
        <tr r="D360" s="101"/>
        <tr r="E360" s="101"/>
        <tr r="C360" s="101"/>
      </tp>
      <tp t="s">
        <v/>
        <stp/>
        <stp>[{"Symbol":"HUT","currency":null,"instrumentType":null,"market":null,"maturityDate":null,"operativeType":null,"settlementType":"2","symbol":"HUT"}]</stp>
        <tr r="D425" s="101"/>
        <tr r="C425" s="101"/>
        <tr r="E425" s="101"/>
      </tp>
      <tp t="s">
        <v/>
        <stp/>
        <stp>[{"Symbol":"HON","currency":null,"instrumentType":null,"market":null,"maturityDate":null,"operativeType":null,"settlementType":"2","symbol":"HON"}]</stp>
        <tr r="D81" s="101"/>
        <tr r="E81" s="101"/>
        <tr r="C81" s="101"/>
      </tp>
      <tp t="s">
        <v/>
        <stp/>
        <stp>[{"Symbol":"HOG","currency":null,"instrumentType":null,"market":null,"maturityDate":null,"operativeType":null,"settlementType":"2","symbol":"HOG"}]</stp>
        <tr r="E59" s="101"/>
        <tr r="D59" s="101"/>
        <tr r="C59" s="101"/>
      </tp>
      <tp t="s">
        <v/>
        <stp/>
        <stp>[{"Symbol":"HMC","currency":null,"instrumentType":null,"market":null,"maturityDate":null,"operativeType":null,"settlementType":"2","symbol":"HMC"}]</stp>
        <tr r="E45" s="101"/>
        <tr r="D45" s="101"/>
        <tr r="C45" s="101"/>
      </tp>
      <tp t="s">
        <v/>
        <stp/>
        <stp>[{"Symbol":"HMY","currency":null,"instrumentType":null,"market":null,"maturityDate":null,"operativeType":null,"settlementType":"2","symbol":"HMY"}]</stp>
        <tr r="E314" s="101"/>
        <tr r="C314" s="101"/>
        <tr r="D314" s="101"/>
      </tp>
      <tp t="s">
        <v/>
        <stp/>
        <stp>[{"Symbol":"HAL","currency":null,"instrumentType":null,"market":null,"maturityDate":null,"operativeType":null,"settlementType":"2","symbol":"HAL"}]</stp>
        <tr r="C91" s="101"/>
        <tr r="D91" s="101"/>
        <tr r="E91" s="101"/>
      </tp>
      <tp t="s">
        <v/>
        <stp/>
        <stp>[{"Symbol":"HDB","currency":null,"instrumentType":null,"market":null,"maturityDate":null,"operativeType":null,"settlementType":"2","symbol":"HDB"}]</stp>
        <tr r="E139" s="101"/>
        <tr r="C139" s="101"/>
        <tr r="D139" s="101"/>
      </tp>
    </main>
    <main first="rtdsrv.8a6c9c98195b486c859a48d90f3ab6da">
      <tp t="s">
        <v/>
        <stp/>
        <stp>[{"Symbol":"XPEV","currency":null,"instrumentType":null,"market":null,"maturityDate":null,"operativeType":null,"settlementType":"2","symbol":"XPEV"}]</stp>
        <tr r="D275" s="101"/>
        <tr r="C275" s="101"/>
        <tr r="E275" s="101"/>
      </tp>
      <tp t="s">
        <v/>
        <stp/>
        <stp>[{"Symbol":"TRIP","currency":null,"instrumentType":null,"market":null,"maturityDate":null,"operativeType":null,"settlementType":"2","symbol":"TRIP"}]</stp>
        <tr r="C108" s="101"/>
        <tr r="D108" s="101"/>
        <tr r="E108" s="101"/>
      </tp>
      <tp t="s">
        <v/>
        <stp/>
        <stp>[{"Symbol":"INTC","currency":null,"instrumentType":null,"market":null,"maturityDate":null,"operativeType":null,"settlementType":"2","symbol":"INTC"}]</stp>
        <tr r="E326" s="101"/>
        <tr r="D326" s="101"/>
        <tr r="C326" s="101"/>
      </tp>
      <tp t="s">
        <v/>
        <stp/>
        <stp>[{"Symbol":"SONY","currency":null,"instrumentType":null,"market":null,"maturityDate":null,"operativeType":null,"settlementType":"2","symbol":"SONY"}]</stp>
        <tr r="C179" s="101"/>
        <tr r="D179" s="101"/>
        <tr r="E179" s="101"/>
      </tp>
      <tp t="s">
        <v/>
        <stp/>
        <stp>[{"Symbol":"PAMP","currency":null,"instrumentType":null,"market":null,"maturityDate":null,"operativeType":null,"settlementType":"2","symbol":"PAMP"}]</stp>
        <tr r="S8" s="101"/>
        <tr r="R8" s="101"/>
        <tr r="T8" s="101"/>
      </tp>
      <tp t="s">
        <v/>
        <stp/>
        <stp>[{"Symbol":"STNE","currency":null,"instrumentType":null,"market":null,"maturityDate":null,"operativeType":null,"settlementType":"2","symbol":"STNE"}]</stp>
        <tr r="C367" s="101"/>
        <tr r="E367" s="101"/>
        <tr r="D367" s="101"/>
      </tp>
      <tp t="s">
        <v/>
        <stp/>
        <stp>[{"Symbol":"RIOT","currency":null,"instrumentType":null,"market":null,"maturityDate":null,"operativeType":null,"settlementType":"2","symbol":"RIOT"}]</stp>
        <tr r="D419" s="101"/>
        <tr r="E419" s="101"/>
        <tr r="C419" s="101"/>
      </tp>
      <tp t="s">
        <v/>
        <stp/>
        <stp>[{"Symbol":"KMB","currency":null,"instrumentType":null,"market":null,"maturityDate":null,"operativeType":null,"settlementType":"2","symbol":"KMB"}]</stp>
        <tr r="E77" s="101"/>
        <tr r="C77" s="101"/>
        <tr r="D77" s="101"/>
      </tp>
      <tp t="s">
        <v/>
        <stp/>
        <stp>[{"Symbol":"KEP","currency":null,"instrumentType":null,"market":null,"maturityDate":null,"operativeType":null,"settlementType":"2","symbol":"KEP"}]</stp>
        <tr r="D259" s="101"/>
        <tr r="E259" s="101"/>
        <tr r="C259" s="101"/>
      </tp>
      <tp t="s">
        <v/>
        <stp/>
        <stp>[{"Symbol":"KGC","currency":null,"instrumentType":null,"market":null,"maturityDate":null,"operativeType":null,"settlementType":"2","symbol":"KGC"}]</stp>
        <tr r="D336" s="101"/>
        <tr r="E336" s="101"/>
        <tr r="C336" s="101"/>
      </tp>
    </main>
    <main first="rtdsrv.8a6c9c98195b486c859a48d90f3ab6da">
      <tp t="s">
        <v/>
        <stp/>
        <stp>[{"Symbol":"QCOM","currency":null,"instrumentType":null,"market":null,"maturityDate":null,"operativeType":null,"settlementType":"2","symbol":"QCOM"}]</stp>
        <tr r="C70" s="101"/>
        <tr r="E70" s="101"/>
        <tr r="D70" s="101"/>
      </tp>
      <tp t="s">
        <v/>
        <stp/>
        <stp>[{"Symbol":"RKLB","currency":null,"instrumentType":null,"market":null,"maturityDate":null,"operativeType":null,"settlementType":"2","symbol":"RKLB"}]</stp>
        <tr r="C424" s="101"/>
        <tr r="D424" s="101"/>
        <tr r="E424" s="101"/>
      </tp>
      <tp t="s">
        <v/>
        <stp/>
        <stp>[{"Symbol":"PANW","currency":null,"instrumentType":null,"market":null,"maturityDate":null,"operativeType":null,"settlementType":"2","symbol":"PANW"}]</stp>
        <tr r="E257" s="101"/>
        <tr r="C257" s="101"/>
        <tr r="D257" s="101"/>
      </tp>
      <tp t="s">
        <v/>
        <stp/>
        <stp>[{"Symbol":"PINS","currency":null,"instrumentType":null,"market":null,"maturityDate":null,"operativeType":null,"settlementType":"2","symbol":"PINS"}]</stp>
        <tr r="E346" s="101"/>
        <tr r="C346" s="101"/>
        <tr r="D346" s="101"/>
      </tp>
      <tp t="s">
        <v/>
        <stp/>
        <stp>[{"Symbol":"RBLX","currency":null,"instrumentType":null,"market":null,"maturityDate":null,"operativeType":null,"settlementType":"2","symbol":"RBLX"}]</stp>
        <tr r="C302" s="101"/>
        <tr r="D302" s="101"/>
        <tr r="E302" s="101"/>
      </tp>
      <tp t="s">
        <v/>
        <stp/>
        <stp>[{"Symbol":"JPM","currency":null,"instrumentType":null,"market":null,"maturityDate":null,"operativeType":null,"settlementType":"2","symbol":"JPM"}]</stp>
        <tr r="C133" s="101"/>
        <tr r="D133" s="101"/>
        <tr r="E133" s="101"/>
      </tp>
      <tp t="s">
        <v/>
        <stp/>
        <stp>[{"Symbol":"JNJ","currency":null,"instrumentType":null,"market":null,"maturityDate":null,"operativeType":null,"settlementType":"2","symbol":"JNJ"}]</stp>
        <tr r="E167" s="101"/>
        <tr r="C167" s="101"/>
        <tr r="D167" s="101"/>
      </tp>
      <tp t="s">
        <v/>
        <stp/>
        <stp>[{"Symbol":"JCI","currency":null,"instrumentType":null,"market":null,"maturityDate":null,"operativeType":null,"settlementType":"2","symbol":"JCI"}]</stp>
        <tr r="E198" s="101"/>
        <tr r="C198" s="101"/>
        <tr r="D198" s="101"/>
      </tp>
    </main>
    <main first="rtdsrv.8a6c9c98195b486c859a48d90f3ab6da">
      <tp t="s">
        <v/>
        <stp/>
        <stp>[{"Symbol":"YPFD","currency":null,"instrumentType":null,"market":null,"maturityDate":null,"operativeType":null,"settlementType":"2","symbol":"YPFD"}]</stp>
        <tr r="R6" s="101"/>
        <tr r="S6" s="101"/>
        <tr r="T6" s="101"/>
      </tp>
      <tp t="s">
        <v/>
        <stp/>
        <stp>[{"Symbol":"STLA","currency":null,"instrumentType":null,"market":null,"maturityDate":null,"operativeType":null,"settlementType":"2","symbol":"STLA"}]</stp>
        <tr r="C56" s="101"/>
        <tr r="D56" s="101"/>
        <tr r="E56" s="101"/>
      </tp>
      <tp t="s">
        <v/>
        <stp/>
        <stp>[{"Symbol":"MUX","currency":null,"instrumentType":null,"market":null,"maturityDate":null,"operativeType":null,"settlementType":"2","symbol":"MUX"}]</stp>
        <tr r="D353" s="101"/>
        <tr r="E353" s="101"/>
        <tr r="C353" s="101"/>
      </tp>
      <tp t="s">
        <v/>
        <stp/>
        <stp>[{"Symbol":"MRK","currency":null,"instrumentType":null,"market":null,"maturityDate":null,"operativeType":null,"settlementType":"2","symbol":"MRK"}]</stp>
        <tr r="E68" s="101"/>
        <tr r="C68" s="101"/>
        <tr r="D68" s="101"/>
      </tp>
      <tp t="s">
        <v/>
        <stp/>
        <stp>[{"Symbol":"MSI","currency":null,"instrumentType":null,"market":null,"maturityDate":null,"operativeType":null,"settlementType":"2","symbol":"MSI"}]</stp>
        <tr r="E66" s="101"/>
        <tr r="C66" s="101"/>
        <tr r="D66" s="101"/>
      </tp>
      <tp t="s">
        <v/>
        <stp/>
        <stp>[{"Symbol":"MOS","currency":null,"instrumentType":null,"market":null,"maturityDate":null,"operativeType":null,"settlementType":"2","symbol":"MOS"}]</stp>
        <tr r="C79" s="101"/>
        <tr r="D79" s="101"/>
        <tr r="E79" s="101"/>
      </tp>
      <tp t="s">
        <v/>
        <stp/>
        <stp>[{"Symbol":"MMM","currency":null,"instrumentType":null,"market":null,"maturityDate":null,"operativeType":null,"settlementType":"2","symbol":"MMM"}]</stp>
        <tr r="D41" s="101"/>
        <tr r="E41" s="101"/>
        <tr r="C41" s="101"/>
      </tp>
      <tp t="s">
        <v/>
        <stp/>
        <stp>[{"Symbol":"MMC","currency":null,"instrumentType":null,"market":null,"maturityDate":null,"operativeType":null,"settlementType":"2","symbol":"MMC"}]</stp>
        <tr r="D220" s="101"/>
        <tr r="E220" s="101"/>
        <tr r="C220" s="101"/>
      </tp>
      <tp t="s">
        <v/>
        <stp/>
        <stp>[{"Symbol":"MFG","currency":null,"instrumentType":null,"market":null,"maturityDate":null,"operativeType":null,"settlementType":"2","symbol":"MFG"}]</stp>
        <tr r="C48" s="101"/>
        <tr r="D48" s="101"/>
        <tr r="E48" s="101"/>
      </tp>
      <tp t="s">
        <v/>
        <stp/>
        <stp>[{"Symbol":"MDT","currency":null,"instrumentType":null,"market":null,"maturityDate":null,"operativeType":null,"settlementType":"2","symbol":"MDT"}]</stp>
        <tr r="C297" s="101"/>
        <tr r="E297" s="101"/>
        <tr r="D297" s="101"/>
      </tp>
      <tp t="s">
        <v/>
        <stp/>
        <stp>[{"Symbol":"MBG","currency":null,"instrumentType":null,"market":null,"maturityDate":null,"operativeType":null,"settlementType":"2","symbol":"MBG"}]</stp>
        <tr r="D221" s="101"/>
        <tr r="E221" s="101"/>
        <tr r="C221" s="101"/>
      </tp>
      <tp t="s">
        <v/>
        <stp/>
        <stp>[{"Symbol":"MBT","currency":null,"instrumentType":null,"market":null,"maturityDate":null,"operativeType":null,"settlementType":"2","symbol":"MBT"}]</stp>
        <tr r="D222" s="101"/>
        <tr r="E222" s="101"/>
        <tr r="C222" s="101"/>
      </tp>
      <tp t="s">
        <v/>
        <stp/>
        <stp>[{"Symbol":"MCD","currency":null,"instrumentType":null,"market":null,"maturityDate":null,"operativeType":null,"settlementType":"2","symbol":"MCD"}]</stp>
        <tr r="E126" s="101"/>
        <tr r="C126" s="101"/>
        <tr r="D126" s="101"/>
      </tp>
      <tp t="s">
        <v/>
        <stp/>
        <stp>[{"Symbol":"HAPV3","currency":null,"instrumentType":null,"market":null,"maturityDate":null,"operativeType":null,"settlementType":"2","symbol":"HAPV3"}]</stp>
        <tr r="D381" s="101"/>
        <tr r="E381" s="101"/>
        <tr r="C381" s="101"/>
      </tp>
    </main>
    <main first="rtdsrv.8a6c9c98195b486c859a48d90f3ab6da">
      <tp t="s">
        <v/>
        <stp/>
        <stp>[{"Symbol":"SWKS","currency":null,"instrumentType":null,"market":null,"maturityDate":null,"operativeType":null,"settlementType":"2","symbol":"SWKS"}]</stp>
        <tr r="D55" s="101"/>
        <tr r="E55" s="101"/>
        <tr r="C55" s="101"/>
      </tp>
      <tp t="s">
        <v/>
        <stp/>
        <stp>[{"Symbol":"HHPD","currency":null,"instrumentType":null,"market":null,"maturityDate":null,"operativeType":null,"settlementType":"2","symbol":"HHPD"}]</stp>
        <tr r="E217" s="101"/>
        <tr r="C217" s="101"/>
        <tr r="D217" s="101"/>
      </tp>
      <tp t="s">
        <v/>
        <stp/>
        <stp>[{"Symbol":"TSLA","currency":null,"instrumentType":null,"market":null,"maturityDate":null,"operativeType":null,"settlementType":"2","symbol":"TSLA"}]</stp>
        <tr r="E357" s="101"/>
        <tr r="D357" s="101"/>
        <tr r="C357" s="101"/>
      </tp>
      <tp t="s">
        <v/>
        <stp/>
        <stp>[{"Symbol":"TWLO","currency":null,"instrumentType":null,"market":null,"maturityDate":null,"operativeType":null,"settlementType":"2","symbol":"TWLO"}]</stp>
        <tr r="D140" s="101"/>
        <tr r="E140" s="101"/>
        <tr r="C140" s="101"/>
      </tp>
      <tp t="s">
        <v/>
        <stp/>
        <stp>[{"Symbol":"LYG","currency":null,"instrumentType":null,"market":null,"maturityDate":null,"operativeType":null,"settlementType":"2","symbol":"LYG"}]</stp>
        <tr r="D308" s="101"/>
        <tr r="E308" s="101"/>
        <tr r="C308" s="101"/>
      </tp>
      <tp t="s">
        <v/>
        <stp/>
        <stp>[{"Symbol":"LVS","currency":null,"instrumentType":null,"market":null,"maturityDate":null,"operativeType":null,"settlementType":"2","symbol":"LVS"}]</stp>
        <tr r="D105" s="101"/>
        <tr r="C105" s="101"/>
        <tr r="E105" s="101"/>
      </tp>
      <tp t="s">
        <v/>
        <stp/>
        <stp>[{"Symbol":"LND","currency":null,"instrumentType":null,"market":null,"maturityDate":null,"operativeType":null,"settlementType":"2","symbol":"LND"}]</stp>
        <tr r="D364" s="101"/>
        <tr r="E364" s="101"/>
        <tr r="C364" s="101"/>
      </tp>
      <tp t="s">
        <v/>
        <stp/>
        <stp>[{"Symbol":"LMT","currency":null,"instrumentType":null,"market":null,"maturityDate":null,"operativeType":null,"settlementType":"2","symbol":"LMT"}]</stp>
        <tr r="E349" s="101"/>
        <tr r="C349" s="101"/>
        <tr r="D349" s="101"/>
      </tp>
      <tp t="s">
        <v/>
        <stp/>
        <stp>[{"Symbol":"LLY","currency":null,"instrumentType":null,"market":null,"maturityDate":null,"operativeType":null,"settlementType":"2","symbol":"LLY"}]</stp>
        <tr r="D27" s="101"/>
        <tr r="E27" s="101"/>
        <tr r="C27" s="101"/>
      </tp>
      <tp t="s">
        <v/>
        <stp/>
        <stp>[{"Symbol":"LFC","currency":null,"instrumentType":null,"market":null,"maturityDate":null,"operativeType":null,"settlementType":"2","symbol":"LFC"}]</stp>
        <tr r="D208" s="101"/>
        <tr r="E208" s="101"/>
        <tr r="C208" s="101"/>
      </tp>
      <tp t="s">
        <v/>
        <stp/>
        <stp>[{"Symbol":"LAC","currency":null,"instrumentType":null,"market":null,"maturityDate":null,"operativeType":null,"settlementType":"2","symbol":"LAC"}]</stp>
        <tr r="C403" s="101"/>
        <tr r="D403" s="101"/>
        <tr r="E403" s="101"/>
      </tp>
      <tp t="s">
        <v/>
        <stp/>
        <stp>[{"Symbol":"LAR","currency":null,"instrumentType":null,"market":null,"maturityDate":null,"operativeType":null,"settlementType":"2","symbol":"LAR"}]</stp>
        <tr r="E408" s="101"/>
        <tr r="C408" s="101"/>
        <tr r="D408" s="101"/>
      </tp>
    </main>
    <main first="rtdsrv.8a6c9c98195b486c859a48d90f3ab6da">
      <tp t="s">
        <v/>
        <stp/>
        <stp>[{"Symbol":"META","currency":null,"instrumentType":null,"market":null,"maturityDate":null,"operativeType":null,"settlementType":"2","symbol":"META"}]</stp>
        <tr r="D330" s="101"/>
        <tr r="C330" s="101"/>
        <tr r="E330" s="101"/>
      </tp>
      <tp t="s">
        <v/>
        <stp/>
        <stp>[{"Symbol":"MSTR","currency":null,"instrumentType":null,"market":null,"maturityDate":null,"operativeType":null,"settlementType":"2","symbol":"MSTR"}]</stp>
        <tr r="D372" s="101"/>
        <tr r="C372" s="101"/>
        <tr r="E372" s="101"/>
      </tp>
      <tp t="s">
        <v/>
        <stp/>
        <stp>[{"Symbol":"TIMB","currency":null,"instrumentType":null,"market":null,"maturityDate":null,"operativeType":null,"settlementType":"2","symbol":"TIMB"}]</stp>
        <tr r="D286" s="101"/>
        <tr r="E286" s="101"/>
        <tr r="C286" s="101"/>
      </tp>
      <tp t="s">
        <v/>
        <stp/>
        <stp>[{"Symbol":"METR","currency":null,"instrumentType":null,"market":null,"maturityDate":null,"operativeType":null,"settlementType":"2","symbol":"METR"}]</stp>
        <tr r="S17" s="101"/>
        <tr r="T17" s="101"/>
        <tr r="R17" s="101"/>
      </tp>
      <tp t="s">
        <v/>
        <stp/>
        <stp>[{"Symbol":"ROKU","currency":null,"instrumentType":null,"market":null,"maturityDate":null,"operativeType":null,"settlementType":"2","symbol":"ROKU"}]</stp>
        <tr r="D348" s="101"/>
        <tr r="E348" s="101"/>
        <tr r="C348" s="101"/>
      </tp>
      <tp t="s">
        <v/>
        <stp/>
        <stp>[{"Symbol":"OXY","currency":null,"instrumentType":null,"market":null,"maturityDate":null,"operativeType":null,"settlementType":"2","symbol":"OXY"}]</stp>
        <tr r="C61" s="101"/>
        <tr r="D61" s="101"/>
        <tr r="E61" s="101"/>
      </tp>
    </main>
    <main first="rtdsrv.8a6c9c98195b486c859a48d90f3ab6da">
      <tp t="s">
        <v/>
        <stp/>
        <stp>[{"Symbol":"VALE","currency":null,"instrumentType":null,"market":null,"maturityDate":null,"operativeType":null,"settlementType":"2","symbol":"VALE"}]</stp>
        <tr r="D184" s="101"/>
        <tr r="E184" s="101"/>
        <tr r="C184" s="101"/>
      </tp>
      <tp t="s">
        <v/>
        <stp/>
        <stp>[{"Symbol":"VALO","currency":null,"instrumentType":null,"market":null,"maturityDate":null,"operativeType":null,"settlementType":"2","symbol":"VALO"}]</stp>
        <tr r="S11" s="101"/>
        <tr r="R11" s="101"/>
        <tr r="T11" s="101"/>
      </tp>
      <tp t="s">
        <v/>
        <stp/>
        <stp>[{"Symbol":"NXE","currency":null,"instrumentType":null,"market":null,"maturityDate":null,"operativeType":null,"settlementType":"2","symbol":"NXE"}]</stp>
        <tr r="D397" s="101"/>
        <tr r="E397" s="101"/>
        <tr r="C397" s="101"/>
      </tp>
      <tp t="s">
        <v/>
        <stp/>
        <stp>[{"Symbol":"NUE","currency":null,"instrumentType":null,"market":null,"maturityDate":null,"operativeType":null,"settlementType":"2","symbol":"NUE"}]</stp>
        <tr r="D111" s="101"/>
        <tr r="E111" s="101"/>
        <tr r="C111" s="101"/>
      </tp>
      <tp t="s">
        <v/>
        <stp/>
        <stp>[{"Symbol":"NVS","currency":null,"instrumentType":null,"market":null,"maturityDate":null,"operativeType":null,"settlementType":"2","symbol":"NVS"}]</stp>
        <tr r="E82" s="101"/>
        <tr r="C82" s="101"/>
        <tr r="D82" s="101"/>
      </tp>
      <tp t="s">
        <v/>
        <stp/>
        <stp>[{"Symbol":"NMR","currency":null,"instrumentType":null,"market":null,"maturityDate":null,"operativeType":null,"settlementType":"2","symbol":"NMR"}]</stp>
        <tr r="E156" s="101"/>
        <tr r="C156" s="101"/>
        <tr r="D156" s="101"/>
      </tp>
      <tp t="s">
        <v/>
        <stp/>
        <stp>[{"Symbol":"NLM","currency":null,"instrumentType":null,"market":null,"maturityDate":null,"operativeType":null,"settlementType":"2","symbol":"NLM"}]</stp>
        <tr r="C227" s="101"/>
        <tr r="D227" s="101"/>
        <tr r="E227" s="101"/>
      </tp>
      <tp t="s">
        <v/>
        <stp/>
        <stp>[{"Symbol":"NOW","currency":null,"instrumentType":null,"market":null,"maturityDate":null,"operativeType":null,"settlementType":"2","symbol":"NOW"}]</stp>
        <tr r="E142" s="101"/>
        <tr r="C142" s="101"/>
        <tr r="D142" s="101"/>
      </tp>
      <tp t="s">
        <v/>
        <stp/>
        <stp>[{"Symbol":"NIO","currency":null,"instrumentType":null,"market":null,"maturityDate":null,"operativeType":null,"settlementType":"2","symbol":"NIO"}]</stp>
        <tr r="E293" s="101"/>
        <tr r="C293" s="101"/>
        <tr r="D293" s="101"/>
      </tp>
      <tp t="s">
        <v/>
        <stp/>
        <stp>[{"Symbol":"NKE","currency":null,"instrumentType":null,"market":null,"maturityDate":null,"operativeType":null,"settlementType":"2","symbol":"NKE"}]</stp>
        <tr r="C50" s="101"/>
        <tr r="D50" s="101"/>
        <tr r="E50" s="101"/>
      </tp>
      <tp t="s">
        <v/>
        <stp/>
        <stp>[{"Symbol":"NEM","currency":null,"instrumentType":null,"market":null,"maturityDate":null,"operativeType":null,"settlementType":"2","symbol":"NEM"}]</stp>
        <tr r="E329" s="101"/>
        <tr r="C329" s="101"/>
        <tr r="D329" s="101"/>
      </tp>
      <tp t="s">
        <v/>
        <stp/>
        <stp>[{"Symbol":"NGG","currency":null,"instrumentType":null,"market":null,"maturityDate":null,"operativeType":null,"settlementType":"2","symbol":"NGG"}]</stp>
        <tr r="E42" s="101"/>
        <tr r="D42" s="101"/>
        <tr r="C42" s="101"/>
      </tp>
      <tp t="s">
        <v/>
        <stp/>
        <stp>[{"Symbol":"MGLU3","currency":null,"instrumentType":null,"market":null,"maturityDate":null,"operativeType":null,"settlementType":"2","symbol":"MGLU3"}]</stp>
        <tr r="E400" s="101"/>
        <tr r="C400" s="101"/>
        <tr r="D400" s="101"/>
      </tp>
    </main>
    <main first="rtdsrv.8a6c9c98195b486c859a48d90f3ab6da">
      <tp t="s">
        <v/>
        <stp/>
        <stp>[{"Symbol":"AMZN","currency":null,"instrumentType":null,"market":null,"maturityDate":null,"operativeType":null,"settlementType":"2","symbol":"AMZN"}]</stp>
        <tr r="C323" s="101"/>
        <tr r="D323" s="101"/>
        <tr r="E323" s="101"/>
      </tp>
      <tp t="s">
        <v/>
        <stp/>
        <stp>[{"Symbol":"TCOM","currency":null,"instrumentType":null,"market":null,"maturityDate":null,"operativeType":null,"settlementType":"2","symbol":"TCOM"}]</stp>
        <tr r="E393" s="101"/>
        <tr r="C393" s="101"/>
        <tr r="D393" s="101"/>
      </tp>
      <tp t="s">
        <v/>
        <stp/>
        <stp>[{"Symbol":"BAYN","currency":null,"instrumentType":null,"market":null,"maturityDate":null,"operativeType":null,"settlementType":"2","symbol":"BAYN"}]</stp>
        <tr r="E203" s="101"/>
        <tr r="C203" s="101"/>
        <tr r="D203" s="101"/>
      </tp>
      <tp t="s">
        <v/>
        <stp/>
        <stp>[{"Symbol":"ISRG","currency":null,"instrumentType":null,"market":null,"maturityDate":null,"operativeType":null,"settlementType":"2","symbol":"ISRG"}]</stp>
        <tr r="D264" s="101"/>
        <tr r="E264" s="101"/>
        <tr r="C264" s="101"/>
      </tp>
      <tp t="s">
        <v/>
        <stp/>
        <stp>[{"Symbol":"SCHW","currency":null,"instrumentType":null,"market":null,"maturityDate":null,"operativeType":null,"settlementType":"2","symbol":"SCHW"}]</stp>
        <tr r="E207" s="101"/>
        <tr r="C207" s="101"/>
        <tr r="D207" s="101"/>
      </tp>
      <tp t="s">
        <v/>
        <stp/>
        <stp>[{"Symbol":"MRVL","currency":null,"instrumentType":null,"market":null,"maturityDate":null,"operativeType":null,"settlementType":"2","symbol":"MRVL"}]</stp>
        <tr r="D310" s="101"/>
        <tr r="E310" s="101"/>
        <tr r="C310" s="101"/>
      </tp>
    </main>
    <main first="rtdsrv.8a6c9c98195b486c859a48d90f3ab6da">
      <tp t="s">
        <v/>
        <stp/>
        <stp>[{"Symbol":"AI","currency":null,"instrumentType":null,"market":null,"maturityDate":null,"operativeType":null,"settlementType":"2","symbol":"AI"}]</stp>
        <tr r="D145" s="101"/>
        <tr r="E145" s="101"/>
        <tr r="C145" s="101"/>
      </tp>
      <tp t="s">
        <v/>
        <stp/>
        <stp>[{"Symbol":"BA","currency":null,"instrumentType":null,"market":null,"maturityDate":null,"operativeType":null,"settlementType":"2","symbol":"BA"}]</stp>
        <tr r="E163" s="101"/>
        <tr r="C163" s="101"/>
        <tr r="D163" s="101"/>
      </tp>
      <tp t="s">
        <v/>
        <stp/>
        <stp>[{"Symbol":"BB","currency":null,"instrumentType":null,"market":null,"maturityDate":null,"operativeType":null,"settlementType":"2","symbol":"BB"}]</stp>
        <tr r="C267" s="101"/>
        <tr r="E267" s="101"/>
        <tr r="D267" s="101"/>
      </tp>
      <tp t="s">
        <v/>
        <stp/>
        <stp>[{"Symbol":"BK","currency":null,"instrumentType":null,"market":null,"maturityDate":null,"operativeType":null,"settlementType":"2","symbol":"BK"}]</stp>
        <tr r="D85" s="101"/>
        <tr r="E85" s="101"/>
        <tr r="C85" s="101"/>
      </tp>
      <tp t="s">
        <v/>
        <stp/>
        <stp>[{"Symbol":"BP","currency":null,"instrumentType":null,"market":null,"maturityDate":null,"operativeType":null,"settlementType":"2","symbol":"BP"}]</stp>
        <tr r="E114" s="101"/>
        <tr r="C114" s="101"/>
        <tr r="D114" s="101"/>
      </tp>
      <tp t="s">
        <v/>
        <stp/>
        <stp>[{"Symbol":"BX","currency":null,"instrumentType":null,"market":null,"maturityDate":null,"operativeType":null,"settlementType":"2","symbol":"BX"}]</stp>
        <tr r="D119" s="101"/>
        <tr r="E119" s="101"/>
        <tr r="C119" s="101"/>
      </tp>
      <tp t="s">
        <v/>
        <stp/>
        <stp>[{"Symbol":"CL","currency":null,"instrumentType":null,"market":null,"maturityDate":null,"operativeType":null,"settlementType":"2","symbol":"CL"}]</stp>
        <tr r="E87" s="101"/>
        <tr r="C87" s="101"/>
        <tr r="D87" s="101"/>
      </tp>
      <tp t="s">
        <v/>
        <stp/>
        <stp>[{"Symbol":"CS","currency":null,"instrumentType":null,"market":null,"maturityDate":null,"operativeType":null,"settlementType":"2","symbol":"CS"}]</stp>
        <tr r="D212" s="101"/>
        <tr r="E212" s="101"/>
        <tr r="C212" s="101"/>
      </tp>
      <tp t="s">
        <v/>
        <stp/>
        <stp>[{"Symbol":"CX","currency":null,"instrumentType":null,"market":null,"maturityDate":null,"operativeType":null,"settlementType":"2","symbol":"CX"}]</stp>
        <tr r="E375" s="101"/>
        <tr r="C375" s="101"/>
        <tr r="D375" s="101"/>
      </tp>
      <tp t="s">
        <v/>
        <stp/>
        <stp>[{"Symbol":"DD","currency":null,"instrumentType":null,"market":null,"maturityDate":null,"operativeType":null,"settlementType":"2","symbol":"DD"}]</stp>
        <tr r="E43" s="101"/>
        <tr r="C43" s="101"/>
        <tr r="D43" s="101"/>
      </tp>
      <tp t="s">
        <v/>
        <stp/>
        <stp>[{"Symbol":"DE","currency":null,"instrumentType":null,"market":null,"maturityDate":null,"operativeType":null,"settlementType":"2","symbol":"DE"}]</stp>
        <tr r="E51" s="101"/>
        <tr r="C51" s="101"/>
        <tr r="D51" s="101"/>
      </tp>
      <tp t="s">
        <v/>
        <stp/>
        <stp>[{"Symbol":"EA","currency":null,"instrumentType":null,"market":null,"maturityDate":null,"operativeType":null,"settlementType":"2","symbol":"EA"}]</stp>
        <tr r="D341" s="101"/>
        <tr r="E341" s="101"/>
        <tr r="C341" s="101"/>
      </tp>
      <tp t="s">
        <v/>
        <stp/>
        <stp>[{"Symbol":"GE","currency":null,"instrumentType":null,"market":null,"maturityDate":null,"operativeType":null,"settlementType":"2","symbol":"GE"}]</stp>
        <tr r="E253" s="101"/>
        <tr r="D253" s="101"/>
        <tr r="C253" s="101"/>
      </tp>
      <tp t="s">
        <v/>
        <stp/>
        <stp>[{"Symbol":"GM","currency":null,"instrumentType":null,"market":null,"maturityDate":null,"operativeType":null,"settlementType":"2","symbol":"GM"}]</stp>
        <tr r="D195" s="101"/>
        <tr r="E195" s="101"/>
        <tr r="C195" s="101"/>
      </tp>
      <tp t="s">
        <v/>
        <stp/>
        <stp>[{"Symbol":"GS","currency":null,"instrumentType":null,"market":null,"maturityDate":null,"operativeType":null,"settlementType":"2","symbol":"GS"}]</stp>
        <tr r="D347" s="101"/>
        <tr r="E347" s="101"/>
        <tr r="C347" s="101"/>
      </tp>
      <tp t="s">
        <v/>
        <stp/>
        <stp>[{"Symbol":"GT","currency":null,"instrumentType":null,"market":null,"maturityDate":null,"operativeType":null,"settlementType":"2","symbol":"GT"}]</stp>
        <tr r="C71" s="101"/>
        <tr r="D71" s="101"/>
        <tr r="E71" s="101"/>
      </tp>
      <tp t="s">
        <v/>
        <stp/>
        <stp>[{"Symbol":"HD","currency":null,"instrumentType":null,"market":null,"maturityDate":null,"operativeType":null,"settlementType":"2","symbol":"HD"}]</stp>
        <tr r="E121" s="101"/>
        <tr r="C121" s="101"/>
        <tr r="D121" s="101"/>
      </tp>
      <tp t="s">
        <v/>
        <stp/>
        <stp>[{"Symbol":"HL","currency":null,"instrumentType":null,"market":null,"maturityDate":null,"operativeType":null,"settlementType":"2","symbol":"HL"}]</stp>
        <tr r="E376" s="101"/>
        <tr r="C376" s="101"/>
        <tr r="D376" s="101"/>
      </tp>
      <tp t="s">
        <v/>
        <stp/>
        <stp>[{"Symbol":"IP","currency":null,"instrumentType":null,"market":null,"maturityDate":null,"operativeType":null,"settlementType":"2","symbol":"IP"}]</stp>
        <tr r="E32" s="101"/>
        <tr r="C32" s="101"/>
        <tr r="D32" s="101"/>
      </tp>
      <tp t="s">
        <v/>
        <stp/>
        <stp>[{"Symbol":"JD","currency":null,"instrumentType":null,"market":null,"maturityDate":null,"operativeType":null,"settlementType":"2","symbol":"JD"}]</stp>
        <tr r="C304" s="101"/>
        <tr r="E304" s="101"/>
        <tr r="D304" s="101"/>
      </tp>
      <tp t="s">
        <v/>
        <stp/>
        <stp>[{"Symbol":"KB","currency":null,"instrumentType":null,"market":null,"maturityDate":null,"operativeType":null,"settlementType":"2","symbol":"KB"}]</stp>
        <tr r="D95" s="101"/>
        <tr r="C95" s="101"/>
        <tr r="E95" s="101"/>
      </tp>
      <tp t="s">
        <v/>
        <stp/>
        <stp>[{"Symbol":"KO","currency":null,"instrumentType":null,"market":null,"maturityDate":null,"operativeType":null,"settlementType":"2","symbol":"KO"}]</stp>
        <tr r="D123" s="101"/>
        <tr r="E123" s="101"/>
        <tr r="C123" s="101"/>
      </tp>
      <tp t="s">
        <v/>
        <stp/>
        <stp>[{"Symbol":"MA","currency":null,"instrumentType":null,"market":null,"maturityDate":null,"operativeType":null,"settlementType":"2","symbol":"MA"}]</stp>
        <tr r="E268" s="101"/>
        <tr r="C268" s="101"/>
        <tr r="D268" s="101"/>
      </tp>
      <tp t="s">
        <v/>
        <stp/>
        <stp>[{"Symbol":"MO","currency":null,"instrumentType":null,"market":null,"maturityDate":null,"operativeType":null,"settlementType":"2","symbol":"MO"}]</stp>
        <tr r="C107" s="101"/>
        <tr r="D107" s="101"/>
        <tr r="E107" s="101"/>
      </tp>
      <tp t="s">
        <v/>
        <stp/>
        <stp>[{"Symbol":"MU","currency":null,"instrumentType":null,"market":null,"maturityDate":null,"operativeType":null,"settlementType":"2","symbol":"MU"}]</stp>
        <tr r="D421" s="101"/>
        <tr r="C421" s="101"/>
        <tr r="E421" s="101"/>
      </tp>
      <tp t="s">
        <v/>
        <stp/>
        <stp>[{"Symbol":"NG","currency":null,"instrumentType":null,"market":null,"maturityDate":null,"operativeType":null,"settlementType":"2","symbol":"NG"}]</stp>
        <tr r="C345" s="101"/>
        <tr r="E345" s="101"/>
        <tr r="D345" s="101"/>
      </tp>
      <tp t="s">
        <v/>
        <stp/>
        <stp>[{"Symbol":"NU","currency":null,"instrumentType":null,"market":null,"maturityDate":null,"operativeType":null,"settlementType":"2","symbol":"NU"}]</stp>
        <tr r="C388" s="101"/>
        <tr r="E388" s="101"/>
        <tr r="D388" s="101"/>
      </tp>
      <tp t="s">
        <v/>
        <stp/>
        <stp>[{"Symbol":"PG","currency":null,"instrumentType":null,"market":null,"maturityDate":null,"operativeType":null,"settlementType":"2","symbol":"PG"}]</stp>
        <tr r="C118" s="101"/>
        <tr r="E118" s="101"/>
        <tr r="D118" s="101"/>
      </tp>
      <tp t="s">
        <v/>
        <stp/>
        <stp>[{"Symbol":"PM","currency":null,"instrumentType":null,"market":null,"maturityDate":null,"operativeType":null,"settlementType":"2","symbol":"PM"}]</stp>
        <tr r="E164" s="101"/>
        <tr r="C164" s="101"/>
        <tr r="D164" s="101"/>
      </tp>
      <tp t="s">
        <v/>
        <stp/>
        <stp>[{"Symbol":"SE","currency":null,"instrumentType":null,"market":null,"maturityDate":null,"operativeType":null,"settlementType":"2","symbol":"SE"}]</stp>
        <tr r="D344" s="101"/>
        <tr r="E344" s="101"/>
        <tr r="C344" s="101"/>
      </tp>
      <tp t="s">
        <v/>
        <stp/>
        <stp>[{"Symbol":"SH","currency":null,"instrumentType":null,"market":null,"maturityDate":null,"operativeType":null,"settlementType":"2","symbol":"SH"}]</stp>
        <tr r="C178" s="101"/>
        <tr r="D178" s="101"/>
        <tr r="E178" s="101"/>
      </tp>
      <tp t="s">
        <v/>
        <stp/>
        <stp>[{"Symbol":"SI","currency":null,"instrumentType":null,"market":null,"maturityDate":null,"operativeType":null,"settlementType":"2","symbol":"SI"}]</stp>
        <tr r="E238" s="101"/>
        <tr r="C238" s="101"/>
        <tr r="D238" s="101"/>
      </tp>
      <tp t="s">
        <v/>
        <stp/>
        <stp>[{"Symbol":"TM","currency":null,"instrumentType":null,"market":null,"maturityDate":null,"operativeType":null,"settlementType":"2","symbol":"TM"}]</stp>
        <tr r="D40" s="101"/>
        <tr r="E40" s="101"/>
        <tr r="C40" s="101"/>
      </tp>
      <tp t="s">
        <v/>
        <stp/>
        <stp>[{"Symbol":"TV","currency":null,"instrumentType":null,"market":null,"maturityDate":null,"operativeType":null,"settlementType":"2","symbol":"TV"}]</stp>
        <tr r="C181" s="101"/>
        <tr r="D181" s="101"/>
        <tr r="E181" s="101"/>
      </tp>
      <tp t="s">
        <v/>
        <stp/>
        <stp>[{"Symbol":"UL","currency":null,"instrumentType":null,"market":null,"maturityDate":null,"operativeType":null,"settlementType":"2","symbol":"UL"}]</stp>
        <tr r="D86" s="101"/>
        <tr r="C86" s="101"/>
        <tr r="E86" s="101"/>
      </tp>
      <tp t="s">
        <v/>
        <stp/>
        <stp>[{"Symbol":"VZ","currency":null,"instrumentType":null,"market":null,"maturityDate":null,"operativeType":null,"settlementType":"2","symbol":"VZ"}]</stp>
        <tr r="C150" s="101"/>
        <tr r="D150" s="101"/>
        <tr r="E150" s="101"/>
      </tp>
      <tp t="s">
        <v/>
        <stp/>
        <stp>[{"Symbol":"XP","currency":null,"instrumentType":null,"market":null,"maturityDate":null,"operativeType":null,"settlementType":"2","symbol":"XP"}]</stp>
        <tr r="E371" s="101"/>
        <tr r="C371" s="101"/>
        <tr r="D371" s="101"/>
      </tp>
    </main>
    <main first="rtdsrv.b3d6c2903b88470cbaf81421bb7104f0">
      <tp t="s">
        <v/>
        <stp/>
        <stp>{"&lt;panelType&gt;k__BackingField":"CAUCIONES","&lt;refresh&gt;k__BackingField":false,"&lt;settlementType&gt;k__BackingField":null,"&lt;shortSell&gt;k__BackingField":false,"&lt;withPrice&gt;k__BackingField":true}</stp>
        <tr r="A1" s="100"/>
      </tp>
    </main>
    <main first="rtdsrv.b3d6c2903b88470cbaf81421bb7104f0">
      <tp t="s">
        <v/>
        <stp/>
        <stp>{"&lt;panelType&gt;k__BackingField":"OPCIONES","&lt;refresh&gt;k__BackingField":false,"&lt;settlementType&gt;k__BackingField":null,"&lt;shortSell&gt;k__BackingField":false,"&lt;withPrice&gt;k__BackingField":false}</stp>
        <tr r="A1" s="121"/>
      </tp>
    </main>
    <main first="rtdsrv.8a6c9c98195b486c859a48d90f3ab6da">
      <tp t="s">
        <v/>
        <stp/>
        <stp>[{"Symbol":"CAC5D","currency":null,"instrumentType":null,"market":null,"maturityDate":null,"operativeType":null,"settlementType":"2","symbol":"CAC5D"}]</stp>
        <tr r="N36" s="1"/>
        <tr r="I36" s="1"/>
        <tr r="K36" s="1"/>
        <tr r="L36" s="1"/>
        <tr r="J36" s="1"/>
        <tr r="M36" s="1"/>
        <tr r="F36" s="1"/>
      </tp>
      <tp t="s">
        <v/>
        <stp/>
        <stp>[{"Symbol":"F","currency":null,"instrumentType":null,"market":null,"maturityDate":null,"operativeType":null,"settlementType":"2","symbol":"F"}]</stp>
        <tr r="E160" s="101"/>
        <tr r="C160" s="101"/>
        <tr r="D160" s="101"/>
      </tp>
      <tp t="s">
        <v/>
        <stp/>
        <stp>[{"Symbol":"HJCID","currency":null,"instrumentType":null,"market":null,"maturityDate":null,"operativeType":null,"settlementType":"2","symbol":"HJCID"}]</stp>
        <tr r="F17" s="2"/>
        <tr r="I17" s="2"/>
        <tr r="J17" s="2"/>
      </tp>
      <tp t="s">
        <v/>
        <stp/>
        <stp>[{"Symbol":"GD29D","currency":null,"instrumentType":null,"market":null,"maturityDate":null,"operativeType":null,"settlementType":"2","symbol":"GD29D"}]</stp>
        <tr r="G10" s="123"/>
        <tr r="I10" s="123"/>
        <tr r="L10" s="101"/>
        <tr r="L10" s="123"/>
        <tr r="E10" s="123"/>
        <tr r="K17" s="101"/>
        <tr r="J10" s="123"/>
        <tr r="N10" s="101"/>
        <tr r="K10" s="123"/>
        <tr r="H10" s="123"/>
      </tp>
      <tp t="s">
        <v/>
        <stp/>
        <stp>[{"Symbol":"GD30D","currency":null,"instrumentType":null,"market":null,"maturityDate":null,"operativeType":null,"settlementType":"2","symbol":"GD30D"}]</stp>
        <tr r="G11" s="123"/>
        <tr r="H11" s="123"/>
        <tr r="K11" s="123"/>
        <tr r="E11" s="123"/>
        <tr r="K18" s="101"/>
        <tr r="I11" s="123"/>
        <tr r="L11" s="123"/>
        <tr r="N11" s="101"/>
        <tr r="J11" s="123"/>
        <tr r="L11" s="101"/>
      </tp>
      <tp t="s">
        <v/>
        <stp/>
        <stp>[{"Symbol":"GD35D","currency":null,"instrumentType":null,"market":null,"maturityDate":null,"operativeType":null,"settlementType":"2","symbol":"GD35D"}]</stp>
        <tr r="L12" s="123"/>
        <tr r="G12" s="123"/>
        <tr r="J12" s="123"/>
        <tr r="H12" s="123"/>
        <tr r="K12" s="123"/>
        <tr r="K19" s="101"/>
        <tr r="L12" s="101"/>
        <tr r="N12" s="101"/>
        <tr r="I12" s="123"/>
        <tr r="E12" s="123"/>
      </tp>
      <tp t="s">
        <v/>
        <stp/>
        <stp>[{"Symbol":"GD38D","currency":null,"instrumentType":null,"market":null,"maturityDate":null,"operativeType":null,"settlementType":"2","symbol":"GD38D"}]</stp>
        <tr r="G13" s="123"/>
        <tr r="K13" s="123"/>
        <tr r="L13" s="123"/>
        <tr r="E13" s="123"/>
        <tr r="I13" s="123"/>
        <tr r="K20" s="101"/>
        <tr r="J13" s="123"/>
        <tr r="L13" s="101"/>
        <tr r="H13" s="123"/>
        <tr r="N13" s="101"/>
      </tp>
      <tp t="s">
        <v/>
        <stp/>
        <stp>[{"Symbol":"GD41D","currency":null,"instrumentType":null,"market":null,"maturityDate":null,"operativeType":null,"settlementType":"2","symbol":"GD41D"}]</stp>
        <tr r="K14" s="123"/>
        <tr r="J14" s="123"/>
        <tr r="L14" s="101"/>
        <tr r="H14" s="123"/>
        <tr r="E14" s="123"/>
        <tr r="I14" s="123"/>
        <tr r="N14" s="101"/>
        <tr r="L14" s="123"/>
        <tr r="K21" s="101"/>
        <tr r="G14" s="123"/>
      </tp>
      <tp t="s">
        <v/>
        <stp/>
        <stp>[{"Symbol":"BACGD","currency":null,"instrumentType":null,"market":null,"maturityDate":null,"operativeType":null,"settlementType":"2","symbol":"BACGD"}]</stp>
        <tr r="J33" s="1"/>
        <tr r="F33" s="1"/>
        <tr r="M33" s="1"/>
        <tr r="N33" s="1"/>
        <tr r="K33" s="1"/>
        <tr r="I33" s="1"/>
        <tr r="L33" s="1"/>
      </tp>
      <tp t="s">
        <v/>
        <stp/>
        <stp>[{"Symbol":"OLC6D","currency":null,"instrumentType":null,"market":null,"maturityDate":null,"operativeType":null,"settlementType":"2","symbol":"OLC6D"}]</stp>
        <tr r="J14" s="2"/>
        <tr r="F14" s="2"/>
        <tr r="I14" s="2"/>
      </tp>
      <tp t="s">
        <v/>
        <stp/>
        <stp>[{"Symbol":"OLC5D","currency":null,"instrumentType":null,"market":null,"maturityDate":null,"operativeType":null,"settlementType":"2","symbol":"OLC5D"}]</stp>
        <tr r="F20" s="2"/>
        <tr r="I20" s="2"/>
        <tr r="J20" s="2"/>
      </tp>
      <tp t="s">
        <v/>
        <stp/>
        <stp>[{"Symbol":"LOC3D","currency":null,"instrumentType":null,"market":null,"maturityDate":null,"operativeType":null,"settlementType":"2","symbol":"LOC3D"}]</stp>
        <tr r="I50" s="2"/>
        <tr r="J50" s="2"/>
        <tr r="F50" s="2"/>
      </tp>
      <tp t="s">
        <v/>
        <stp/>
        <stp>[{"Symbol":"TTCBD","currency":null,"instrumentType":null,"market":null,"maturityDate":null,"operativeType":null,"settlementType":"2","symbol":"TTCBD"}]</stp>
        <tr r="F39" s="2"/>
        <tr r="I39" s="2"/>
        <tr r="J39" s="2"/>
      </tp>
      <tp t="s">
        <v/>
        <stp/>
        <stp>[{"Symbol":"TTCAD","currency":null,"instrumentType":null,"market":null,"maturityDate":null,"operativeType":null,"settlementType":"2","symbol":"TTCAD"}]</stp>
        <tr r="F28" s="1"/>
        <tr r="M28" s="1"/>
        <tr r="J28" s="1"/>
        <tr r="N28" s="1"/>
        <tr r="K28" s="1"/>
        <tr r="I28" s="1"/>
        <tr r="L28" s="1"/>
      </tp>
      <tp t="s">
        <v/>
        <stp/>
        <stp>[{"Symbol":"TTCDD","currency":null,"instrumentType":null,"market":null,"maturityDate":null,"operativeType":null,"settlementType":"2","symbol":"TTCDD"}]</stp>
        <tr r="J25" s="1"/>
        <tr r="L25" s="1"/>
        <tr r="I25" s="1"/>
        <tr r="M25" s="1"/>
        <tr r="F25" s="1"/>
        <tr r="N25" s="1"/>
        <tr r="K25" s="1"/>
      </tp>
      <tp t="s">
        <v/>
        <stp/>
        <stp>[{"Symbol":"TTC7D","currency":null,"instrumentType":null,"market":null,"maturityDate":null,"operativeType":null,"settlementType":"2","symbol":"TTC7D"}]</stp>
        <tr r="J6" s="2"/>
        <tr r="F6" s="2"/>
        <tr r="I6" s="2"/>
      </tp>
      <tp t="s">
        <v/>
        <stp/>
        <stp>[{"Symbol":"TTC9D","currency":null,"instrumentType":null,"market":null,"maturityDate":null,"operativeType":null,"settlementType":"2","symbol":"TTC9D"}]</stp>
        <tr r="F23" s="2"/>
        <tr r="J23" s="2"/>
        <tr r="I23" s="2"/>
      </tp>
      <tp t="s">
        <v/>
        <stp/>
        <stp>[{"Symbol":"ZZC1D","currency":null,"instrumentType":null,"market":null,"maturityDate":null,"operativeType":null,"settlementType":"2","symbol":"ZZC1D"}]</stp>
        <tr r="F38" s="2"/>
        <tr r="J38" s="2"/>
        <tr r="I38" s="2"/>
      </tp>
      <tp t="s">
        <v/>
        <stp/>
        <stp>[{"Symbol":"GOOGL","currency":null,"instrumentType":null,"market":null,"maturityDate":null,"operativeType":null,"settlementType":"2","symbol":"GOOGL"}]</stp>
        <tr r="D319" s="101"/>
        <tr r="E319" s="101"/>
        <tr r="C319" s="101"/>
      </tp>
      <tp t="s">
        <v/>
        <stp/>
        <stp>[{"Symbol":"TIIAY","currency":null,"instrumentType":null,"market":null,"maturityDate":null,"operativeType":null,"settlementType":"2","symbol":"TIIAY"}]</stp>
        <tr r="E241" s="101"/>
        <tr r="C241" s="101"/>
        <tr r="D241" s="101"/>
      </tp>
      <tp t="s">
        <v/>
        <stp/>
        <stp>[{"Symbol":"PQCSD","currency":null,"instrumentType":null,"market":null,"maturityDate":null,"operativeType":null,"settlementType":"2","symbol":"PQCSD"}]</stp>
        <tr r="F7" s="2"/>
        <tr r="I7" s="2"/>
        <tr r="J7" s="2"/>
      </tp>
      <tp t="s">
        <v/>
        <stp/>
        <stp>[{"Symbol":"LMS7D","currency":null,"instrumentType":null,"market":null,"maturityDate":null,"operativeType":null,"settlementType":"2","symbol":"LMS7D"}]</stp>
        <tr r="I35" s="2"/>
        <tr r="J35" s="2"/>
        <tr r="F35" s="2"/>
      </tp>
      <tp t="s">
        <v/>
        <stp/>
        <stp>[{"Symbol":"LMS8D","currency":null,"instrumentType":null,"market":null,"maturityDate":null,"operativeType":null,"settlementType":"2","symbol":"LMS8D"}]</stp>
        <tr r="I46" s="2"/>
        <tr r="J46" s="2"/>
        <tr r="F46" s="2"/>
      </tp>
      <tp t="s">
        <v/>
        <stp/>
        <stp>[{"Symbol":"E","currency":null,"instrumentType":null,"market":null,"maturityDate":null,"operativeType":null,"settlementType":"2","symbol":"E"}]</stp>
        <tr r="C117" s="101"/>
        <tr r="D117" s="101"/>
        <tr r="E117" s="101"/>
      </tp>
      <tp t="s">
        <v/>
        <stp/>
        <stp>[{"Symbol":"B","currency":null,"instrumentType":null,"market":null,"maturityDate":null,"operativeType":null,"settlementType":"2","symbol":"B"}]</stp>
        <tr r="C354" s="101"/>
        <tr r="E354" s="101"/>
        <tr r="D354" s="101"/>
      </tp>
      <tp t="s">
        <v/>
        <stp/>
        <stp>[{"Symbol":"RUCDD","currency":null,"instrumentType":null,"market":null,"maturityDate":null,"operativeType":null,"settlementType":"2","symbol":"RUCDD"}]</stp>
        <tr r="N9" s="1"/>
        <tr r="L9" s="1"/>
        <tr r="I9" s="1"/>
        <tr r="J9" s="1"/>
        <tr r="M9" s="1"/>
        <tr r="K9" s="1"/>
        <tr r="F9" s="1"/>
      </tp>
      <tp t="s">
        <v/>
        <stp/>
        <stp>[{"Symbol":"TSC3D","currency":null,"instrumentType":null,"market":null,"maturityDate":null,"operativeType":null,"settlementType":"2","symbol":"TSC3D"}]</stp>
        <tr r="K29" s="1"/>
        <tr r="I29" s="1"/>
        <tr r="L29" s="1"/>
        <tr r="J29" s="1"/>
        <tr r="M29" s="1"/>
        <tr r="F29" s="1"/>
        <tr r="N29" s="1"/>
      </tp>
      <tp t="s">
        <v/>
        <stp/>
        <stp>[{"Symbol":"TSC4D","currency":null,"instrumentType":null,"market":null,"maturityDate":null,"operativeType":null,"settlementType":"2","symbol":"TSC4D"}]</stp>
        <tr r="L16" s="1"/>
        <tr r="J16" s="1"/>
        <tr r="M16" s="1"/>
        <tr r="F16" s="1"/>
        <tr r="K16" s="1"/>
        <tr r="N16" s="1"/>
        <tr r="I16" s="1"/>
      </tp>
      <tp t="s">
        <v/>
        <stp/>
        <stp>[{"Symbol":"C","currency":null,"instrumentType":null,"market":null,"maturityDate":null,"operativeType":null,"settlementType":"2","symbol":"C"}]</stp>
        <tr r="E152" s="101"/>
        <tr r="D152" s="101"/>
        <tr r="C152" s="101"/>
      </tp>
      <tp t="s">
        <v/>
        <stp/>
        <stp>[{"Symbol":"SIEGY","currency":null,"instrumentType":null,"market":null,"maturityDate":null,"operativeType":null,"settlementType":"2","symbol":"SIEGY"}]</stp>
        <tr r="C237" s="101"/>
        <tr r="D237" s="101"/>
        <tr r="E237" s="101"/>
      </tp>
      <tp t="s">
        <v/>
        <stp/>
        <stp>[{"Symbol":"AE38D","currency":null,"instrumentType":null,"market":null,"maturityDate":null,"operativeType":null,"settlementType":"2","symbol":"AE38D"}]</stp>
        <tr r="H8" s="123"/>
        <tr r="L5" s="101"/>
        <tr r="E8" s="123"/>
        <tr r="L8" s="123"/>
        <tr r="I8" s="123"/>
        <tr r="K20" s="101"/>
        <tr r="G8" s="123"/>
        <tr r="J8" s="123"/>
        <tr r="K8" s="123"/>
        <tr r="N5" s="101"/>
      </tp>
      <tp t="s">
        <v/>
        <stp/>
        <stp>[{"Symbol":"VSCRD","currency":null,"instrumentType":null,"market":null,"maturityDate":null,"operativeType":null,"settlementType":"2","symbol":"VSCRD"}]</stp>
        <tr r="J24" s="2"/>
        <tr r="F24" s="2"/>
        <tr r="I24" s="2"/>
      </tp>
      <tp t="s">
        <v/>
        <stp/>
        <stp>[{"Symbol":"VSCPD","currency":null,"instrumentType":null,"market":null,"maturityDate":null,"operativeType":null,"settlementType":"2","symbol":"VSCPD"}]</stp>
        <tr r="J29" s="2"/>
        <tr r="F29" s="2"/>
        <tr r="I29" s="2"/>
      </tp>
      <tp t="s">
        <v/>
        <stp/>
        <stp>[{"Symbol":"VSCWD","currency":null,"instrumentType":null,"market":null,"maturityDate":null,"operativeType":null,"settlementType":"2","symbol":"VSCWD"}]</stp>
        <tr r="F40" s="2"/>
        <tr r="I40" s="2"/>
        <tr r="J40" s="2"/>
      </tp>
      <tp t="s">
        <v/>
        <stp/>
        <stp>[{"Symbol":"VSCVD","currency":null,"instrumentType":null,"market":null,"maturityDate":null,"operativeType":null,"settlementType":"2","symbol":"VSCVD"}]</stp>
        <tr r="K20" s="1"/>
        <tr r="I20" s="1"/>
        <tr r="L20" s="1"/>
        <tr r="J20" s="1"/>
        <tr r="F20" s="1"/>
        <tr r="M20" s="1"/>
        <tr r="N20" s="1"/>
      </tp>
      <tp t="s">
        <v/>
        <stp/>
        <stp>[{"Symbol":"VSCTD","currency":null,"instrumentType":null,"market":null,"maturityDate":null,"operativeType":null,"settlementType":"2","symbol":"VSCTD"}]</stp>
        <tr r="F23" s="1"/>
        <tr r="N23" s="1"/>
        <tr r="K23" s="1"/>
        <tr r="I23" s="1"/>
        <tr r="L23" s="1"/>
        <tr r="J23" s="1"/>
        <tr r="M23" s="1"/>
      </tp>
      <tp t="s">
        <v/>
        <stp/>
        <stp>[{"Symbol":"AL30C","currency":null,"instrumentType":null,"market":null,"maturityDate":null,"operativeType":null,"settlementType":"1","symbol":"AL30C"}]</stp>
        <tr r="G21" s="101"/>
      </tp>
    </main>
    <main first="rtdsrv.8a6c9c98195b486c859a48d90f3ab6da">
      <tp t="s">
        <v/>
        <stp/>
        <stp>[{"Symbol":"MGCRD","currency":null,"instrumentType":null,"market":null,"maturityDate":null,"operativeType":null,"settlementType":"2","symbol":"MGCRD"}]</stp>
        <tr r="K13" s="1"/>
        <tr r="I13" s="1"/>
        <tr r="F13" s="1"/>
        <tr r="J13" s="1"/>
        <tr r="N13" s="1"/>
        <tr r="L13" s="1"/>
        <tr r="M13" s="1"/>
      </tp>
      <tp t="s">
        <v/>
        <stp/>
        <stp>[{"Symbol":"MGCOD","currency":null,"instrumentType":null,"market":null,"maturityDate":null,"operativeType":null,"settlementType":"2","symbol":"MGCOD"}]</stp>
        <tr r="K19" s="1"/>
        <tr r="N19" s="1"/>
        <tr r="I19" s="1"/>
        <tr r="J19" s="1"/>
        <tr r="M19" s="1"/>
        <tr r="L19" s="1"/>
        <tr r="F19" s="1"/>
      </tp>
      <tp t="s">
        <v/>
        <stp/>
        <stp>[{"Symbol":"MGCMD","currency":null,"instrumentType":null,"market":null,"maturityDate":null,"operativeType":null,"settlementType":"2","symbol":"MGCMD"}]</stp>
        <tr r="F30" s="1"/>
        <tr r="J30" s="1"/>
        <tr r="N30" s="1"/>
        <tr r="K30" s="1"/>
        <tr r="L30" s="1"/>
        <tr r="I30" s="1"/>
        <tr r="M30" s="1"/>
      </tp>
      <tp t="s">
        <v/>
        <stp/>
        <stp>[{"Symbol":"MGC9D","currency":null,"instrumentType":null,"market":null,"maturityDate":null,"operativeType":null,"settlementType":"2","symbol":"MGC9D"}]</stp>
        <tr r="M8" s="1"/>
        <tr r="I8" s="1"/>
        <tr r="J8" s="1"/>
        <tr r="F8" s="1"/>
        <tr r="N8" s="1"/>
        <tr r="K8" s="1"/>
        <tr r="L8" s="1"/>
      </tp>
      <tp t="s">
        <v/>
        <stp/>
        <stp>[{"Symbol":"DNC3D","currency":null,"instrumentType":null,"market":null,"maturityDate":null,"operativeType":null,"settlementType":"2","symbol":"DNC3D"}]</stp>
        <tr r="F15" s="2"/>
        <tr r="I15" s="2"/>
        <tr r="J15" s="2"/>
      </tp>
      <tp t="s">
        <v/>
        <stp/>
        <stp>[{"Symbol":"DNC7D","currency":null,"instrumentType":null,"market":null,"maturityDate":null,"operativeType":null,"settlementType":"2","symbol":"DNC7D"}]</stp>
        <tr r="M10" s="1"/>
        <tr r="F10" s="1"/>
        <tr r="N10" s="1"/>
        <tr r="K10" s="1"/>
        <tr r="L10" s="1"/>
        <tr r="I10" s="1"/>
        <tr r="J10" s="1"/>
      </tp>
      <tp t="s">
        <v/>
        <stp/>
        <stp>[{"Symbol":"DNC5D","currency":null,"instrumentType":null,"market":null,"maturityDate":null,"operativeType":null,"settlementType":"2","symbol":"DNC5D"}]</stp>
        <tr r="J9" s="2"/>
        <tr r="F9" s="2"/>
        <tr r="I9" s="2"/>
      </tp>
      <tp t="s">
        <v/>
        <stp/>
        <stp>[{"Symbol":"CICAD","currency":null,"instrumentType":null,"market":null,"maturityDate":null,"operativeType":null,"settlementType":"2","symbol":"CICAD"}]</stp>
        <tr r="F8" s="2"/>
        <tr r="I8" s="2"/>
        <tr r="J8" s="2"/>
      </tp>
      <tp t="s">
        <v/>
        <stp/>
        <stp>[{"Symbol":"CIC9D","currency":null,"instrumentType":null,"market":null,"maturityDate":null,"operativeType":null,"settlementType":"2","symbol":"CIC9D"}]</stp>
        <tr r="I13" s="2"/>
        <tr r="J13" s="2"/>
        <tr r="F13" s="2"/>
      </tp>
      <tp t="s">
        <v/>
        <stp/>
        <stp>[{"Symbol":"BA.C","currency":null,"instrumentType":null,"market":null,"maturityDate":null,"operativeType":null,"settlementType":"2","symbol":"BA.C"}]</stp>
        <tr r="E101" s="101"/>
        <tr r="C101" s="101"/>
        <tr r="D101" s="101"/>
      </tp>
    </main>
    <main first="rtdsrv.9d580eb529e544d78a80d6bc4580d8cc">
      <tp t="s">
        <v/>
        <stp/>
        <stp>{"&lt;refresh&gt;k__BackingField":false,"&lt;settlementType&gt;k__BackingField":"1","&lt;symbol&gt;k__BackingField":"COPX"}</stp>
        <tr r="A21" s="98"/>
      </tp>
      <tp t="s">
        <v/>
        <stp/>
        <stp>{"&lt;refresh&gt;k__BackingField":false,"&lt;settlementType&gt;k__BackingField":"2","&lt;symbol&gt;k__BackingField":"COPX"}</stp>
        <tr r="A7" s="98"/>
      </tp>
    </main>
    <main first="rtdsrv.8a6c9c98195b486c859a48d90f3ab6da">
      <tp t="s">
        <v/>
        <stp/>
        <stp>[{"Symbol":"GN49D","currency":null,"instrumentType":null,"market":null,"maturityDate":null,"operativeType":null,"settlementType":"2","symbol":"GN49D"}]</stp>
        <tr r="N22" s="1"/>
        <tr r="J22" s="1"/>
        <tr r="M22" s="1"/>
        <tr r="K22" s="1"/>
        <tr r="F22" s="1"/>
        <tr r="L22" s="1"/>
        <tr r="I22" s="1"/>
      </tp>
      <tp t="s">
        <v/>
        <stp/>
        <stp>[{"Symbol":"GNCXD","currency":null,"instrumentType":null,"market":null,"maturityDate":null,"operativeType":null,"settlementType":"2","symbol":"GNCXD"}]</stp>
        <tr r="K6" s="1"/>
        <tr r="I6" s="1"/>
        <tr r="L6" s="1"/>
        <tr r="J6" s="1"/>
        <tr r="M6" s="1"/>
        <tr r="F6" s="1"/>
        <tr r="N6" s="1"/>
      </tp>
    </main>
    <main first="rtdsrv.8a6c9c98195b486c859a48d90f3ab6da">
      <tp t="s">
        <v/>
        <stp/>
        <stp>[{"Symbol":"MCC2D","currency":null,"instrumentType":null,"market":null,"maturityDate":null,"operativeType":null,"settlementType":"2","symbol":"MCC2D"}]</stp>
        <tr r="I11" s="2"/>
        <tr r="F11" s="2"/>
        <tr r="J11" s="2"/>
      </tp>
      <tp t="s">
        <v/>
        <stp/>
        <stp>[{"Symbol":"NBS1D","currency":null,"instrumentType":null,"market":null,"maturityDate":null,"operativeType":null,"settlementType":"2","symbol":"NBS1D"}]</stp>
        <tr r="I41" s="2"/>
        <tr r="F41" s="2"/>
        <tr r="J41" s="2"/>
      </tp>
      <tp t="s">
        <v/>
        <stp/>
        <stp>[{"Symbol":"AKO.B","currency":null,"instrumentType":null,"market":null,"maturityDate":null,"operativeType":null,"settlementType":"2","symbol":"AKO.B"}]</stp>
        <tr r="D54" s="101"/>
        <tr r="C54" s="101"/>
        <tr r="E54" s="101"/>
      </tp>
      <tp t="s">
        <v/>
        <stp/>
        <stp>[{"Symbol":"AL29D","currency":null,"instrumentType":null,"market":null,"maturityDate":null,"operativeType":null,"settlementType":"2","symbol":"AL29D"}]</stp>
        <tr r="L5" s="123"/>
        <tr r="N6" s="101"/>
        <tr r="I5" s="123"/>
        <tr r="E5" s="123"/>
        <tr r="K17" s="101"/>
        <tr r="J5" s="123"/>
        <tr r="G5" s="123"/>
        <tr r="H5" s="123"/>
        <tr r="L6" s="101"/>
        <tr r="K5" s="123"/>
      </tp>
      <tp t="s">
        <v/>
        <stp/>
        <stp>[{"Symbol":"AL30D","currency":null,"instrumentType":null,"market":null,"maturityDate":null,"operativeType":null,"settlementType":"1","symbol":"AL30D"}]</stp>
        <tr r="F21" s="101"/>
      </tp>
      <tp t="s">
        <v/>
        <stp/>
        <stp>[{"Symbol":"AL30D","currency":null,"instrumentType":null,"market":null,"maturityDate":null,"operativeType":null,"settlementType":"2","symbol":"AL30D"}]</stp>
        <tr r="I6" s="123"/>
        <tr r="J6" s="123"/>
        <tr r="G6" s="123"/>
        <tr r="E6" s="123"/>
        <tr r="H6" s="123"/>
        <tr r="L7" s="101"/>
        <tr r="K6" s="123"/>
        <tr r="K18" s="101"/>
        <tr r="N7" s="101"/>
        <tr r="L6" s="123"/>
      </tp>
      <tp t="s">
        <v/>
        <stp/>
        <stp>[{"Symbol":"AL35D","currency":null,"instrumentType":null,"market":null,"maturityDate":null,"operativeType":null,"settlementType":"2","symbol":"AL35D"}]</stp>
        <tr r="L8" s="101"/>
        <tr r="I7" s="123"/>
        <tr r="N8" s="101"/>
        <tr r="K7" s="123"/>
        <tr r="L7" s="123"/>
        <tr r="G7" s="123"/>
        <tr r="J7" s="123"/>
        <tr r="K19" s="101"/>
        <tr r="H7" s="123"/>
        <tr r="E7" s="123"/>
      </tp>
      <tp t="s">
        <v/>
        <stp/>
        <stp>[{"Symbol":"AL41D","currency":null,"instrumentType":null,"market":null,"maturityDate":null,"operativeType":null,"settlementType":"2","symbol":"AL41D"}]</stp>
        <tr r="G9" s="123"/>
        <tr r="I9" s="123"/>
        <tr r="J9" s="123"/>
        <tr r="H9" s="123"/>
        <tr r="K9" s="123"/>
        <tr r="K21" s="101"/>
        <tr r="L9" s="123"/>
        <tr r="E9" s="123"/>
        <tr r="N9" s="101"/>
        <tr r="L9" s="101"/>
      </tp>
      <tp t="s">
        <v/>
        <stp/>
        <stp>[{"Symbol":"S31G6","currency":null,"instrumentType":null,"market":null,"maturityDate":null,"operativeType":null,"settlementType":"2","symbol":"S31G6"}]</stp>
        <tr r="J13" s="134"/>
        <tr r="H13" s="134"/>
        <tr r="I13" s="134"/>
        <tr r="K13" s="134"/>
        <tr r="L13" s="134"/>
        <tr r="E13" s="134"/>
        <tr r="G13" s="134"/>
      </tp>
      <tp t="s">
        <v/>
        <stp/>
        <stp>[{"Symbol":"S31L6","currency":null,"instrumentType":null,"market":null,"maturityDate":null,"operativeType":null,"settlementType":"2","symbol":"S31L6"}]</stp>
        <tr r="L12" s="134"/>
        <tr r="J12" s="134"/>
        <tr r="E12" s="134"/>
        <tr r="G12" s="134"/>
        <tr r="I12" s="134"/>
        <tr r="H12" s="134"/>
        <tr r="K12" s="134"/>
      </tp>
      <tp t="s">
        <v/>
        <stp/>
        <stp>[{"Symbol":"S30A6","currency":null,"instrumentType":null,"market":null,"maturityDate":null,"operativeType":null,"settlementType":"2","symbol":"S30A6"}]</stp>
        <tr r="E9" s="134"/>
        <tr r="L9" s="134"/>
        <tr r="G9" s="134"/>
        <tr r="I9" s="134"/>
        <tr r="J9" s="134"/>
        <tr r="K9" s="134"/>
        <tr r="H9" s="134"/>
      </tp>
      <tp t="s">
        <v/>
        <stp/>
        <stp>[{"Symbol":"S30N6","currency":null,"instrumentType":null,"market":null,"maturityDate":null,"operativeType":null,"settlementType":"2","symbol":"S30N6"}]</stp>
        <tr r="L15" s="134"/>
        <tr r="J15" s="134"/>
        <tr r="H15" s="134"/>
        <tr r="E15" s="134"/>
        <tr r="K15" s="134"/>
        <tr r="I15" s="134"/>
        <tr r="G15" s="134"/>
      </tp>
      <tp t="s">
        <v/>
        <stp/>
        <stp>[{"Symbol":"S30O6","currency":null,"instrumentType":null,"market":null,"maturityDate":null,"operativeType":null,"settlementType":"2","symbol":"S30O6"}]</stp>
        <tr r="H14" s="134"/>
        <tr r="K14" s="134"/>
        <tr r="J14" s="134"/>
        <tr r="G14" s="134"/>
        <tr r="L14" s="134"/>
        <tr r="I14" s="134"/>
        <tr r="E14" s="134"/>
      </tp>
      <tp t="s">
        <v/>
        <stp/>
        <stp>[{"Symbol":"V","currency":null,"instrumentType":null,"market":null,"maturityDate":null,"operativeType":null,"settlementType":"2","symbol":"V"}]</stp>
        <tr r="D247" s="101"/>
        <tr r="E247" s="101"/>
        <tr r="C247" s="101"/>
      </tp>
      <tp t="s">
        <v/>
        <stp/>
        <stp>[{"Symbol":"CP34D","currency":null,"instrumentType":null,"market":null,"maturityDate":null,"operativeType":null,"settlementType":"2","symbol":"CP34D"}]</stp>
        <tr r="I49" s="2"/>
        <tr r="J49" s="2"/>
        <tr r="F49" s="2"/>
      </tp>
      <tp t="s">
        <v/>
        <stp/>
        <stp>[{"Symbol":"ARC1D","currency":null,"instrumentType":null,"market":null,"maturityDate":null,"operativeType":null,"settlementType":"2","symbol":"ARC1D"}]</stp>
        <tr r="F32" s="1"/>
        <tr r="N32" s="1"/>
        <tr r="K32" s="1"/>
        <tr r="L32" s="1"/>
        <tr r="I32" s="1"/>
        <tr r="J32" s="1"/>
        <tr r="M32" s="1"/>
      </tp>
      <tp t="s">
        <v/>
        <stp/>
        <stp>[{"Symbol":"S27F6","currency":null,"instrumentType":null,"market":null,"maturityDate":null,"operativeType":null,"settlementType":"2","symbol":"S27F6"}]</stp>
        <tr r="G6" s="134"/>
        <tr r="E6" s="134"/>
        <tr r="J6" s="134"/>
        <tr r="L6" s="134"/>
        <tr r="H6" s="134"/>
        <tr r="K6" s="134"/>
        <tr r="I6" s="134"/>
      </tp>
      <tp t="s">
        <v/>
        <stp/>
        <stp>[{"Symbol":"S29Y6","currency":null,"instrumentType":null,"market":null,"maturityDate":null,"operativeType":null,"settlementType":"2","symbol":"S29Y6"}]</stp>
        <tr r="I10" s="134"/>
        <tr r="E10" s="134"/>
        <tr r="L10" s="134"/>
        <tr r="H10" s="134"/>
        <tr r="G10" s="134"/>
        <tr r="J10" s="134"/>
        <tr r="K10" s="134"/>
      </tp>
      <tp t="s">
        <v/>
        <stp/>
        <stp>[{"Symbol":"CS38D","currency":null,"instrumentType":null,"market":null,"maturityDate":null,"operativeType":null,"settlementType":"2","symbol":"CS38D"}]</stp>
        <tr r="I51" s="2"/>
        <tr r="J51" s="2"/>
        <tr r="F51" s="2"/>
      </tp>
      <tp t="s">
        <v/>
        <stp/>
        <stp>[{"Symbol":"S17A6","currency":null,"instrumentType":null,"market":null,"maturityDate":null,"operativeType":null,"settlementType":"2","symbol":"S17A6"}]</stp>
        <tr r="E8" s="134"/>
        <tr r="K8" s="134"/>
        <tr r="G8" s="134"/>
        <tr r="H8" s="134"/>
        <tr r="L8" s="134"/>
        <tr r="I8" s="134"/>
        <tr r="J8" s="134"/>
      </tp>
      <tp t="s">
        <v/>
        <stp/>
        <stp>[{"Symbol":"S16M6","currency":null,"instrumentType":null,"market":null,"maturityDate":null,"operativeType":null,"settlementType":"2","symbol":"S16M6"}]</stp>
        <tr r="L7" s="134"/>
        <tr r="K7" s="134"/>
        <tr r="H7" s="134"/>
        <tr r="I7" s="134"/>
        <tr r="E7" s="134"/>
        <tr r="J7" s="134"/>
        <tr r="G7" s="134"/>
      </tp>
      <tp t="s">
        <v/>
        <stp/>
        <stp>[{"Symbol":"T","currency":null,"instrumentType":null,"market":null,"maturityDate":null,"operativeType":null,"settlementType":"2","symbol":"T"}]</stp>
        <tr r="C106" s="101"/>
        <tr r="D106" s="101"/>
        <tr r="E106" s="101"/>
      </tp>
      <tp t="s">
        <v/>
        <stp/>
        <stp>[{"Symbol":"RC2CD","currency":null,"instrumentType":null,"market":null,"maturityDate":null,"operativeType":null,"settlementType":"2","symbol":"RC2CD"}]</stp>
        <tr r="J45" s="2"/>
        <tr r="F45" s="2"/>
        <tr r="I45" s="2"/>
      </tp>
      <tp t="s">
        <v/>
        <stp/>
        <stp>[{"Symbol":"RCCRD","currency":null,"instrumentType":null,"market":null,"maturityDate":null,"operativeType":null,"settlementType":"2","symbol":"RCCRD"}]</stp>
        <tr r="I32" s="2"/>
        <tr r="J32" s="2"/>
        <tr r="F32" s="2"/>
      </tp>
      <tp t="s">
        <v/>
        <stp/>
        <stp>[{"Symbol":"RCCJD","currency":null,"instrumentType":null,"market":null,"maturityDate":null,"operativeType":null,"settlementType":"2","symbol":"RCCJD"}]</stp>
        <tr r="N7" s="1"/>
        <tr r="K7" s="1"/>
        <tr r="L7" s="1"/>
        <tr r="F7" s="1"/>
        <tr r="I7" s="1"/>
        <tr r="M7" s="1"/>
        <tr r="J7" s="1"/>
      </tp>
      <tp t="s">
        <v/>
        <stp/>
        <stp>[{"Symbol":"SBC1D","currency":null,"instrumentType":null,"market":null,"maturityDate":null,"operativeType":null,"settlementType":"2","symbol":"SBC1D"}]</stp>
        <tr r="I33" s="2"/>
        <tr r="J33" s="2"/>
        <tr r="F33" s="2"/>
      </tp>
      <tp t="s">
        <v/>
        <stp/>
        <stp>[{"Symbol":"T15E7","currency":null,"instrumentType":null,"market":null,"maturityDate":null,"operativeType":null,"settlementType":"2","symbol":"T15E7"}]</stp>
        <tr r="G16" s="134"/>
        <tr r="K16" s="134"/>
        <tr r="L16" s="134"/>
        <tr r="I16" s="134"/>
        <tr r="J16" s="134"/>
        <tr r="H16" s="134"/>
        <tr r="E16" s="134"/>
      </tp>
      <tp t="s">
        <v/>
        <stp/>
        <stp>[{"Symbol":"PFC2D","currency":null,"instrumentType":null,"market":null,"maturityDate":null,"operativeType":null,"settlementType":"2","symbol":"PFC2D"}]</stp>
        <tr r="J27" s="2"/>
        <tr r="I27" s="2"/>
        <tr r="F27" s="2"/>
      </tp>
      <tp t="s">
        <v/>
        <stp/>
        <stp>[{"Symbol":"T13F6","currency":null,"instrumentType":null,"market":null,"maturityDate":null,"operativeType":null,"settlementType":"2","symbol":"T13F6"}]</stp>
        <tr r="G5" s="134"/>
        <tr r="H5" s="134"/>
        <tr r="K5" s="134"/>
        <tr r="L5" s="134"/>
        <tr r="E5" s="134"/>
        <tr r="I5" s="134"/>
        <tr r="J5" s="134"/>
      </tp>
    </main>
    <main first="rtdsrv.8a6c9c98195b486c859a48d90f3ab6da">
      <tp t="s">
        <v/>
        <stp/>
        <stp>[{"Symbol":"YM37D","currency":null,"instrumentType":null,"market":null,"maturityDate":null,"operativeType":null,"settlementType":"2","symbol":"YM37D"}]</stp>
        <tr r="F37" s="2"/>
        <tr r="I37" s="2"/>
        <tr r="J37" s="2"/>
      </tp>
      <tp t="s">
        <v/>
        <stp/>
        <stp>[{"Symbol":"YM34D","currency":null,"instrumentType":null,"market":null,"maturityDate":null,"operativeType":null,"settlementType":"2","symbol":"YM34D"}]</stp>
        <tr r="J14" s="1"/>
        <tr r="M14" s="1"/>
        <tr r="K14" s="1"/>
        <tr r="N14" s="1"/>
        <tr r="F14" s="1"/>
        <tr r="I14" s="1"/>
        <tr r="L14" s="1"/>
      </tp>
      <tp t="s">
        <v/>
        <stp/>
        <stp>[{"Symbol":"YM39D","currency":null,"instrumentType":null,"market":null,"maturityDate":null,"operativeType":null,"settlementType":"2","symbol":"YM39D"}]</stp>
        <tr r="F12" s="2"/>
        <tr r="I12" s="2"/>
        <tr r="J12" s="2"/>
      </tp>
      <tp t="s">
        <v/>
        <stp/>
        <stp>[{"Symbol":"YM38D","currency":null,"instrumentType":null,"market":null,"maturityDate":null,"operativeType":null,"settlementType":"2","symbol":"YM38D"}]</stp>
        <tr r="I34" s="2"/>
        <tr r="J34" s="2"/>
        <tr r="F34" s="2"/>
      </tp>
      <tp t="s">
        <v/>
        <stp/>
        <stp>[{"Symbol":"YM40D","currency":null,"instrumentType":null,"market":null,"maturityDate":null,"operativeType":null,"settlementType":"2","symbol":"YM40D"}]</stp>
        <tr r="J25" s="2"/>
        <tr r="F25" s="2"/>
        <tr r="I25" s="2"/>
      </tp>
      <tp t="s">
        <v/>
        <stp/>
        <stp>[{"Symbol":"YM41D","currency":null,"instrumentType":null,"market":null,"maturityDate":null,"operativeType":null,"settlementType":"2","symbol":"YM41D"}]</stp>
        <tr r="I36" s="2"/>
        <tr r="F36" s="2"/>
        <tr r="J36" s="2"/>
      </tp>
      <tp t="s">
        <v/>
        <stp/>
        <stp>[{"Symbol":"T31Y7","currency":null,"instrumentType":null,"market":null,"maturityDate":null,"operativeType":null,"settlementType":"2","symbol":"T31Y7"}]</stp>
        <tr r="L18" s="134"/>
        <tr r="E18" s="134"/>
        <tr r="J18" s="134"/>
        <tr r="H18" s="134"/>
        <tr r="K18" s="134"/>
        <tr r="I18" s="134"/>
        <tr r="G18" s="134"/>
      </tp>
      <tp t="s">
        <v/>
        <stp/>
        <stp>[{"Symbol":"T30A7","currency":null,"instrumentType":null,"market":null,"maturityDate":null,"operativeType":null,"settlementType":"2","symbol":"T30A7"}]</stp>
        <tr r="H17" s="134"/>
        <tr r="J17" s="134"/>
        <tr r="E17" s="134"/>
        <tr r="K17" s="134"/>
        <tr r="I17" s="134"/>
        <tr r="G17" s="134"/>
        <tr r="L17" s="134"/>
      </tp>
      <tp t="s">
        <v/>
        <stp/>
        <stp>[{"Symbol":"T30J7","currency":null,"instrumentType":null,"market":null,"maturityDate":null,"operativeType":null,"settlementType":"2","symbol":"T30J7"}]</stp>
        <tr r="K19" s="134"/>
        <tr r="G19" s="134"/>
        <tr r="J19" s="134"/>
        <tr r="H19" s="134"/>
        <tr r="L19" s="134"/>
        <tr r="E19" s="134"/>
        <tr r="I19" s="134"/>
      </tp>
      <tp t="s">
        <v/>
        <stp/>
        <stp>[{"Symbol":"YMCQD","currency":null,"instrumentType":null,"market":null,"maturityDate":null,"operativeType":null,"settlementType":"2","symbol":"YMCQD"}]</stp>
        <tr r="J52" s="2"/>
        <tr r="I52" s="2"/>
        <tr r="F52" s="2"/>
      </tp>
      <tp t="s">
        <v/>
        <stp/>
        <stp>[{"Symbol":"YMCVD","currency":null,"instrumentType":null,"market":null,"maturityDate":null,"operativeType":null,"settlementType":"2","symbol":"YMCVD"}]</stp>
        <tr r="J48" s="2"/>
        <tr r="J47" s="2"/>
        <tr r="F47" s="2"/>
        <tr r="F48" s="2"/>
        <tr r="I47" s="2"/>
        <tr r="I48" s="2"/>
      </tp>
      <tp t="s">
        <v/>
        <stp/>
        <stp>[{"Symbol":"YMCXD","currency":null,"instrumentType":null,"market":null,"maturityDate":null,"operativeType":null,"settlementType":"2","symbol":"YMCXD"}]</stp>
        <tr r="L21" s="1"/>
        <tr r="M21" s="1"/>
        <tr r="F21" s="1"/>
        <tr r="K21" s="1"/>
        <tr r="N21" s="1"/>
        <tr r="I21" s="1"/>
        <tr r="J21" s="1"/>
      </tp>
      <tp t="s">
        <v/>
        <stp/>
        <stp>[{"Symbol":"YMCJD","currency":null,"instrumentType":null,"market":null,"maturityDate":null,"operativeType":null,"settlementType":"2","symbol":"YMCJD"}]</stp>
        <tr r="L27" s="1"/>
        <tr r="N27" s="1"/>
        <tr r="I27" s="1"/>
        <tr r="J27" s="1"/>
        <tr r="M27" s="1"/>
        <tr r="K27" s="1"/>
        <tr r="F27" s="1"/>
      </tp>
      <tp t="s">
        <v/>
        <stp/>
        <stp>[{"Symbol":"YMCID","currency":null,"instrumentType":null,"market":null,"maturityDate":null,"operativeType":null,"settlementType":"2","symbol":"YMCID"}]</stp>
        <tr r="J35" s="1"/>
        <tr r="F35" s="1"/>
        <tr r="M35" s="1"/>
        <tr r="K35" s="1"/>
        <tr r="N35" s="1"/>
        <tr r="I35" s="1"/>
        <tr r="L35" s="1"/>
      </tp>
      <tp t="s">
        <v/>
        <stp/>
        <stp>[{"Symbol":"YMCHD","currency":null,"instrumentType":null,"market":null,"maturityDate":null,"operativeType":null,"settlementType":"2","symbol":"YMCHD"}]</stp>
        <tr r="F5" s="1"/>
        <tr r="L5" s="1"/>
        <tr r="M5" s="1"/>
        <tr r="N5" s="1"/>
        <tr r="K5" s="1"/>
        <tr r="I5" s="1"/>
        <tr r="J5" s="1"/>
      </tp>
      <tp t="s">
        <v/>
        <stp/>
        <stp>[{"Symbol":"AL30","currency":null,"instrumentType":null,"market":null,"maturityDate":null,"operativeType":null,"settlementType":"1","symbol":"AL30"}]</stp>
        <tr r="F21" s="101"/>
        <tr r="G21" s="101"/>
      </tp>
      <tp t="s">
        <v/>
        <stp/>
        <stp>[{"Symbol":"PECGD","currency":null,"instrumentType":null,"market":null,"maturityDate":null,"operativeType":null,"settlementType":"2","symbol":"PECGD"}]</stp>
        <tr r="F54" s="2"/>
        <tr r="I54" s="2"/>
        <tr r="J54" s="2"/>
      </tp>
      <tp t="s">
        <v/>
        <stp/>
        <stp>[{"Symbol":"T30J6","currency":null,"instrumentType":null,"market":null,"maturityDate":null,"operativeType":null,"settlementType":"2","symbol":"T30J6"}]</stp>
        <tr r="G11" s="134"/>
        <tr r="H11" s="134"/>
        <tr r="J11" s="134"/>
        <tr r="K11" s="134"/>
        <tr r="E11" s="134"/>
        <tr r="L11" s="134"/>
        <tr r="I11" s="134"/>
      </tp>
      <tp t="s">
        <v/>
        <stp/>
        <stp>[{"Symbol":"YCAMD","currency":null,"instrumentType":null,"market":null,"maturityDate":null,"operativeType":null,"settlementType":"2","symbol":"YCAMD"}]</stp>
        <tr r="K39" s="1"/>
        <tr r="M39" s="1"/>
        <tr r="F39" s="1"/>
        <tr r="N39" s="1"/>
        <tr r="I39" s="1"/>
        <tr r="L39" s="1"/>
        <tr r="J39" s="1"/>
      </tp>
      <tp t="s">
        <v/>
        <stp/>
        <stp>[{"Symbol":"OT42D","currency":null,"instrumentType":null,"market":null,"maturityDate":null,"operativeType":null,"settlementType":"2","symbol":"OT42D"}]</stp>
        <tr r="J10" s="2"/>
        <tr r="F10" s="2"/>
        <tr r="I10" s="2"/>
      </tp>
      <tp t="s">
        <v/>
        <stp/>
        <stp>[{"Symbol":"IRCPD","currency":null,"instrumentType":null,"market":null,"maturityDate":null,"operativeType":null,"settlementType":"2","symbol":"IRCPD"}]</stp>
        <tr r="F17" s="1"/>
        <tr r="N17" s="1"/>
        <tr r="L17" s="1"/>
        <tr r="I17" s="1"/>
        <tr r="M17" s="1"/>
        <tr r="J17" s="1"/>
        <tr r="K17" s="1"/>
      </tp>
      <tp t="s">
        <v/>
        <stp/>
        <stp>[{"Symbol":"IRCFD","currency":null,"instrumentType":null,"market":null,"maturityDate":null,"operativeType":null,"settlementType":"2","symbol":"IRCFD"}]</stp>
        <tr r="M37" s="1"/>
        <tr r="N37" s="1"/>
        <tr r="K37" s="1"/>
        <tr r="F37" s="1"/>
        <tr r="I37" s="1"/>
        <tr r="L37" s="1"/>
        <tr r="J37" s="1"/>
      </tp>
      <tp t="s">
        <v/>
        <stp/>
        <stp>[{"Symbol":"IRCJD","currency":null,"instrumentType":null,"market":null,"maturityDate":null,"operativeType":null,"settlementType":"2","symbol":"IRCJD"}]</stp>
        <tr r="J43" s="2"/>
        <tr r="F43" s="2"/>
        <tr r="I43" s="2"/>
      </tp>
      <tp t="s">
        <v/>
        <stp/>
        <stp>[{"Symbol":"IRCOD","currency":null,"instrumentType":null,"market":null,"maturityDate":null,"operativeType":null,"settlementType":"2","symbol":"IRCOD"}]</stp>
        <tr r="J18" s="2"/>
        <tr r="F18" s="2"/>
        <tr r="I18" s="2"/>
      </tp>
      <tp t="s">
        <v/>
        <stp/>
        <stp>[{"Symbol":"HNPIY","currency":null,"instrumentType":null,"market":null,"maturityDate":null,"operativeType":null,"settlementType":"2","symbol":"HNPIY"}]</stp>
        <tr r="D218" s="101"/>
        <tr r="E218" s="101"/>
        <tr r="C218" s="101"/>
      </tp>
      <tp t="s">
        <v/>
        <stp/>
        <stp>[{"Symbol":"BYCHD","currency":null,"instrumentType":null,"market":null,"maturityDate":null,"operativeType":null,"settlementType":"2","symbol":"BYCHD"}]</stp>
        <tr r="I34" s="1"/>
        <tr r="L34" s="1"/>
        <tr r="J34" s="1"/>
        <tr r="M34" s="1"/>
        <tr r="F34" s="1"/>
        <tr r="K34" s="1"/>
        <tr r="N34" s="1"/>
      </tp>
      <tp t="s">
        <v/>
        <stp/>
        <stp>[{"Symbol":"OTS2D","currency":null,"instrumentType":null,"market":null,"maturityDate":null,"operativeType":null,"settlementType":"2","symbol":"OTS2D"}]</stp>
        <tr r="I31" s="2"/>
        <tr r="J31" s="2"/>
        <tr r="F31" s="2"/>
      </tp>
      <tp t="s">
        <v/>
        <stp/>
        <stp>[{"Symbol":"TLCPD","currency":null,"instrumentType":null,"market":null,"maturityDate":null,"operativeType":null,"settlementType":"2","symbol":"TLCPD"}]</stp>
        <tr r="I12" s="1"/>
        <tr r="L12" s="1"/>
        <tr r="M12" s="1"/>
        <tr r="J12" s="1"/>
        <tr r="K12" s="1"/>
        <tr r="N12" s="1"/>
        <tr r="F12" s="1"/>
      </tp>
      <tp t="s">
        <v/>
        <stp/>
        <stp>[{"Symbol":"TLCTD","currency":null,"instrumentType":null,"market":null,"maturityDate":null,"operativeType":null,"settlementType":"2","symbol":"TLCTD"}]</stp>
        <tr r="K11" s="1"/>
        <tr r="N11" s="1"/>
        <tr r="L11" s="1"/>
        <tr r="F11" s="1"/>
        <tr r="J11" s="1"/>
        <tr r="M11" s="1"/>
        <tr r="I11" s="1"/>
      </tp>
      <tp t="s">
        <v/>
        <stp/>
        <stp>[{"Symbol":"TLCOD","currency":null,"instrumentType":null,"market":null,"maturityDate":null,"operativeType":null,"settlementType":"2","symbol":"TLCOD"}]</stp>
        <tr r="J28" s="2"/>
        <tr r="F28" s="2"/>
        <tr r="I28" s="2"/>
      </tp>
      <tp t="s">
        <v/>
        <stp/>
        <stp>[{"Symbol":"TLCMD","currency":null,"instrumentType":null,"market":null,"maturityDate":null,"operativeType":null,"settlementType":"2","symbol":"TLCMD"}]</stp>
        <tr r="M24" s="1"/>
        <tr r="N24" s="1"/>
        <tr r="L24" s="1"/>
        <tr r="F24" s="1"/>
        <tr r="K24" s="1"/>
        <tr r="I24" s="1"/>
        <tr r="J24" s="1"/>
      </tp>
      <tp t="s">
        <v/>
        <stp/>
        <stp>[{"Symbol":"TY30P","currency":null,"instrumentType":null,"market":null,"maturityDate":null,"operativeType":null,"settlementType":"2","symbol":"TY30P"}]</stp>
        <tr r="G20" s="134"/>
        <tr r="I20" s="134"/>
        <tr r="K20" s="134"/>
        <tr r="E20" s="134"/>
        <tr r="H20" s="134"/>
        <tr r="J20" s="134"/>
        <tr r="L20" s="134"/>
      </tp>
      <tp t="s">
        <v/>
        <stp/>
        <stp>[{"Symbol":"MTCGD","currency":null,"instrumentType":null,"market":null,"maturityDate":null,"operativeType":null,"settlementType":"2","symbol":"MTCGD"}]</stp>
        <tr r="F38" s="1"/>
        <tr r="K38" s="1"/>
        <tr r="I38" s="1"/>
        <tr r="L38" s="1"/>
        <tr r="M38" s="1"/>
        <tr r="J38" s="1"/>
        <tr r="N38" s="1"/>
      </tp>
      <tp t="s">
        <v/>
        <stp/>
        <stp>[{"Symbol":"PN36D","currency":null,"instrumentType":null,"market":null,"maturityDate":null,"operativeType":null,"settlementType":"2","symbol":"PN36D"}]</stp>
        <tr r="I19" s="2"/>
        <tr r="F19" s="2"/>
        <tr r="J19" s="2"/>
      </tp>
      <tp t="s">
        <v/>
        <stp/>
        <stp>[{"Symbol":"PN35D","currency":null,"instrumentType":null,"market":null,"maturityDate":null,"operativeType":null,"settlementType":"2","symbol":"PN35D"}]</stp>
        <tr r="F21" s="2"/>
        <tr r="I21" s="2"/>
        <tr r="J21" s="2"/>
      </tp>
      <tp t="s">
        <v/>
        <stp/>
        <stp>[{"Symbol":"PN38D","currency":null,"instrumentType":null,"market":null,"maturityDate":null,"operativeType":null,"settlementType":"2","symbol":"PN38D"}]</stp>
        <tr r="J44" s="2"/>
        <tr r="F44" s="2"/>
        <tr r="I44" s="2"/>
      </tp>
      <tp t="s">
        <v/>
        <stp/>
        <stp>[{"Symbol":"PN41D","currency":null,"instrumentType":null,"market":null,"maturityDate":null,"operativeType":null,"settlementType":"2","symbol":"PN41D"}]</stp>
        <tr r="J30" s="2"/>
        <tr r="F30" s="2"/>
        <tr r="I30" s="2"/>
      </tp>
      <tp t="s">
        <v/>
        <stp/>
        <stp>[{"Symbol":"PN42D","currency":null,"instrumentType":null,"market":null,"maturityDate":null,"operativeType":null,"settlementType":"2","symbol":"PN42D"}]</stp>
        <tr r="J42" s="2"/>
        <tr r="F42" s="2"/>
        <tr r="I42" s="2"/>
      </tp>
      <tp t="s">
        <v/>
        <stp/>
        <stp>[{"Symbol":"PNXCD","currency":null,"instrumentType":null,"market":null,"maturityDate":null,"operativeType":null,"settlementType":"2","symbol":"PNXCD"}]</stp>
        <tr r="I31" s="1"/>
        <tr r="L31" s="1"/>
        <tr r="J31" s="1"/>
        <tr r="M31" s="1"/>
        <tr r="F31" s="1"/>
        <tr r="K31" s="1"/>
        <tr r="N31" s="1"/>
      </tp>
      <tp t="s">
        <v/>
        <stp/>
        <stp>[{"Symbol":"NPCCD","currency":null,"instrumentType":null,"market":null,"maturityDate":null,"operativeType":null,"settlementType":"2","symbol":"NPCCD"}]</stp>
        <tr r="J22" s="2"/>
        <tr r="F22" s="2"/>
        <tr r="I22" s="2"/>
      </tp>
      <tp t="s">
        <v/>
        <stp/>
        <stp>[{"Symbol":"NPCAD","currency":null,"instrumentType":null,"market":null,"maturityDate":null,"operativeType":null,"settlementType":"2","symbol":"NPCAD"}]</stp>
        <tr r="F5" s="2"/>
        <tr r="I5" s="2"/>
        <tr r="J5" s="2"/>
      </tp>
      <tp t="s">
        <v/>
        <stp/>
        <stp>[{"Symbol":"PNDCD","currency":null,"instrumentType":null,"market":null,"maturityDate":null,"operativeType":null,"settlementType":"2","symbol":"PNDCD"}]</stp>
        <tr r="J40" s="1"/>
        <tr r="F40" s="1"/>
        <tr r="L40" s="1"/>
        <tr r="I40" s="1"/>
        <tr r="M40" s="1"/>
        <tr r="K40" s="1"/>
        <tr r="N40" s="1"/>
      </tp>
      <tp t="s">
        <v/>
        <stp/>
        <stp>[{"Symbol":"YFCJD","currency":null,"instrumentType":null,"market":null,"maturityDate":null,"operativeType":null,"settlementType":"2","symbol":"YFCJD"}]</stp>
        <tr r="I26" s="1"/>
        <tr r="F26" s="1"/>
        <tr r="J26" s="1"/>
        <tr r="M26" s="1"/>
        <tr r="K26" s="1"/>
        <tr r="N26" s="1"/>
        <tr r="L26" s="1"/>
      </tp>
      <tp t="s">
        <v/>
        <stp/>
        <stp>[{"Symbol":"PLC3D","currency":null,"instrumentType":null,"market":null,"maturityDate":null,"operativeType":null,"settlementType":"2","symbol":"PLC3D"}]</stp>
        <tr r="F26" s="2"/>
        <tr r="I26" s="2"/>
        <tr r="J26" s="2"/>
      </tp>
      <tp t="s">
        <v/>
        <stp/>
        <stp>[{"Symbol":"PLC2D","currency":null,"instrumentType":null,"market":null,"maturityDate":null,"operativeType":null,"settlementType":"2","symbol":"PLC2D"}]</stp>
        <tr r="I16" s="2"/>
        <tr r="F16" s="2"/>
        <tr r="J16" s="2"/>
      </tp>
      <tp t="s">
        <v/>
        <stp/>
        <stp>[{"Symbol":"PLC5D","currency":null,"instrumentType":null,"market":null,"maturityDate":null,"operativeType":null,"settlementType":"2","symbol":"PLC5D"}]</stp>
        <tr r="F18" s="1"/>
        <tr r="I18" s="1"/>
        <tr r="L18" s="1"/>
        <tr r="J18" s="1"/>
        <tr r="M18" s="1"/>
        <tr r="N18" s="1"/>
        <tr r="K18" s="1"/>
      </tp>
      <tp t="s">
        <v/>
        <stp/>
        <stp>[{"Symbol":"PLC4D","currency":null,"instrumentType":null,"market":null,"maturityDate":null,"operativeType":null,"settlementType":"2","symbol":"PLC4D"}]</stp>
        <tr r="J15" s="1"/>
        <tr r="F15" s="1"/>
        <tr r="N15" s="1"/>
        <tr r="K15" s="1"/>
        <tr r="L15" s="1"/>
        <tr r="I15" s="1"/>
        <tr r="M15" s="1"/>
      </tp>
    </main>
  </volType>
</volTypes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externalLink" Target="externalLinks/externalLink1.xml"/><Relationship Id="rId135" Type="http://schemas.openxmlformats.org/officeDocument/2006/relationships/sheetMetadata" Target="metadata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externalLink" Target="externalLinks/externalLink2.xml"/><Relationship Id="rId136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volatileDependencies" Target="volatileDependenci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AR" b="0">
                <a:solidFill>
                  <a:srgbClr val="757575"/>
                </a:solidFill>
                <a:latin typeface="+mn-lt"/>
              </a:rPr>
              <a:t>MD frente a TIR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'Soberanos HD'!$C$4</c:f>
              <c:strCache>
                <c:ptCount val="1"/>
                <c:pt idx="0">
                  <c:v>TIR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Línea de tendencia de TIR</c:name>
            <c:spPr>
              <a:ln w="38100">
                <a:solidFill>
                  <a:srgbClr val="000000"/>
                </a:solidFill>
              </a:ln>
            </c:spPr>
            <c:trendlineType val="exp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'Soberanos HD'!$F$5:$F$14</c:f>
              <c:numCache>
                <c:formatCode>#,##0.00</c:formatCode>
                <c:ptCount val="10"/>
                <c:pt idx="0">
                  <c:v>0.5</c:v>
                </c:pt>
                <c:pt idx="1">
                  <c:v>2.1755694035389528</c:v>
                </c:pt>
                <c:pt idx="2">
                  <c:v>5.6790308364446105</c:v>
                </c:pt>
                <c:pt idx="3">
                  <c:v>4.9019118576129497</c:v>
                </c:pt>
                <c:pt idx="4">
                  <c:v>7.555106947344461</c:v>
                </c:pt>
                <c:pt idx="5">
                  <c:v>1.7972542551403259</c:v>
                </c:pt>
                <c:pt idx="6">
                  <c:v>2.2254086910086284</c:v>
                </c:pt>
                <c:pt idx="7">
                  <c:v>5.6982617945608451</c:v>
                </c:pt>
                <c:pt idx="8">
                  <c:v>4.9813448329363625</c:v>
                </c:pt>
                <c:pt idx="9">
                  <c:v>7.6189885374284847</c:v>
                </c:pt>
              </c:numCache>
            </c:numRef>
          </c:xVal>
          <c:yVal>
            <c:numRef>
              <c:f>'Soberanos HD'!$C$5:$C$14</c:f>
              <c:numCache>
                <c:formatCode>0.00%</c:formatCode>
                <c:ptCount val="10"/>
                <c:pt idx="0">
                  <c:v>8.8069263100624101E-2</c:v>
                </c:pt>
                <c:pt idx="1">
                  <c:v>9.0348979830741874E-2</c:v>
                </c:pt>
                <c:pt idx="2">
                  <c:v>9.1250237822532637E-2</c:v>
                </c:pt>
                <c:pt idx="3">
                  <c:v>9.6076124906539911E-2</c:v>
                </c:pt>
                <c:pt idx="4">
                  <c:v>6.9507184624671939E-2</c:v>
                </c:pt>
                <c:pt idx="5">
                  <c:v>6.2482389807701114E-2</c:v>
                </c:pt>
                <c:pt idx="6">
                  <c:v>7.0274820923805242E-2</c:v>
                </c:pt>
                <c:pt idx="7">
                  <c:v>8.8632890582084664E-2</c:v>
                </c:pt>
                <c:pt idx="8">
                  <c:v>8.8778743147850045E-2</c:v>
                </c:pt>
                <c:pt idx="9">
                  <c:v>6.717986762523652E-2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59-4600-A7F7-2CDAB010E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373928"/>
        <c:axId val="807617424"/>
      </c:scatterChart>
      <c:valAx>
        <c:axId val="2763739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MD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807617424"/>
        <c:crosses val="autoZero"/>
        <c:crossBetween val="midCat"/>
      </c:valAx>
      <c:valAx>
        <c:axId val="807617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TIR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27637392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AR" b="0">
                <a:solidFill>
                  <a:srgbClr val="757575"/>
                </a:solidFill>
                <a:latin typeface="+mn-lt"/>
              </a:rPr>
              <a:t>MD frente a TIR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'ONS NY'!$D$4</c:f>
              <c:strCache>
                <c:ptCount val="1"/>
                <c:pt idx="0">
                  <c:v>TIR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Línea de tendencia de TIR</c:name>
            <c:spPr>
              <a:ln w="38100">
                <a:solidFill>
                  <a:srgbClr val="000000"/>
                </a:solidFill>
              </a:ln>
            </c:spPr>
            <c:trendlineType val="exp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'ONS NY'!$G$5:$G$40</c:f>
              <c:numCache>
                <c:formatCode>#,##0.00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3.4036364285422129</c:v>
                </c:pt>
                <c:pt idx="5">
                  <c:v>2.9828026025004881</c:v>
                </c:pt>
                <c:pt idx="6">
                  <c:v>6.4810689078502213</c:v>
                </c:pt>
                <c:pt idx="7">
                  <c:v>4.9773841084502202</c:v>
                </c:pt>
                <c:pt idx="8">
                  <c:v>7.5846464639354618</c:v>
                </c:pt>
                <c:pt idx="9">
                  <c:v>5.3076417608882505</c:v>
                </c:pt>
                <c:pt idx="10">
                  <c:v>4.817242224911551</c:v>
                </c:pt>
                <c:pt idx="11">
                  <c:v>2.0859147797370468</c:v>
                </c:pt>
                <c:pt idx="12">
                  <c:v>5.8223553623803941</c:v>
                </c:pt>
                <c:pt idx="13">
                  <c:v>4.2018315503300645</c:v>
                </c:pt>
                <c:pt idx="14">
                  <c:v>6.31376605475978</c:v>
                </c:pt>
                <c:pt idx="15">
                  <c:v>4.8412902765839538</c:v>
                </c:pt>
                <c:pt idx="16">
                  <c:v>3.9050165996108426</c:v>
                </c:pt>
                <c:pt idx="17">
                  <c:v>5.1975467724434274</c:v>
                </c:pt>
                <c:pt idx="18">
                  <c:v>6.3443597577264592</c:v>
                </c:pt>
                <c:pt idx="19">
                  <c:v>3.6176546358119825</c:v>
                </c:pt>
                <c:pt idx="20">
                  <c:v>3.8809855941580191</c:v>
                </c:pt>
                <c:pt idx="21">
                  <c:v>4.4526979123281967</c:v>
                </c:pt>
                <c:pt idx="22">
                  <c:v>4.9493415639909815</c:v>
                </c:pt>
                <c:pt idx="23">
                  <c:v>4.7617204845797785</c:v>
                </c:pt>
                <c:pt idx="24">
                  <c:v>4.3735014541208015</c:v>
                </c:pt>
                <c:pt idx="25">
                  <c:v>4.3828068548163053</c:v>
                </c:pt>
                <c:pt idx="26">
                  <c:v>4.1444699705329331</c:v>
                </c:pt>
                <c:pt idx="27">
                  <c:v>2.9888578603994369</c:v>
                </c:pt>
                <c:pt idx="28">
                  <c:v>2.9228418115429782</c:v>
                </c:pt>
                <c:pt idx="29">
                  <c:v>2.354627702614096</c:v>
                </c:pt>
                <c:pt idx="30">
                  <c:v>1.720370695795026</c:v>
                </c:pt>
                <c:pt idx="31">
                  <c:v>1.1688311025440217</c:v>
                </c:pt>
                <c:pt idx="32">
                  <c:v>1.440229469105009</c:v>
                </c:pt>
                <c:pt idx="33">
                  <c:v>0.38153679104385407</c:v>
                </c:pt>
                <c:pt idx="34">
                  <c:v>1.3856072385882798</c:v>
                </c:pt>
                <c:pt idx="35">
                  <c:v>0.71606679277071095</c:v>
                </c:pt>
              </c:numCache>
            </c:numRef>
          </c:xVal>
          <c:yVal>
            <c:numRef>
              <c:f>'ONS NY'!$D$5:$D$40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9.0845939517021204E-2</c:v>
                </c:pt>
                <c:pt idx="5">
                  <c:v>8.8900277018547066E-2</c:v>
                </c:pt>
                <c:pt idx="6">
                  <c:v>7.8768000006675734E-2</c:v>
                </c:pt>
                <c:pt idx="7">
                  <c:v>7.8323557972908034E-2</c:v>
                </c:pt>
                <c:pt idx="8">
                  <c:v>7.462719380855562E-2</c:v>
                </c:pt>
                <c:pt idx="9">
                  <c:v>7.2824373841285733E-2</c:v>
                </c:pt>
                <c:pt idx="10">
                  <c:v>7.3033872246742251E-2</c:v>
                </c:pt>
                <c:pt idx="11">
                  <c:v>7.310149371623996E-2</c:v>
                </c:pt>
                <c:pt idx="12">
                  <c:v>7.2899457812309262E-2</c:v>
                </c:pt>
                <c:pt idx="13">
                  <c:v>7.1448513865470908E-2</c:v>
                </c:pt>
                <c:pt idx="14">
                  <c:v>7.2397115826606753E-2</c:v>
                </c:pt>
                <c:pt idx="15">
                  <c:v>7.2520640492439281E-2</c:v>
                </c:pt>
                <c:pt idx="16">
                  <c:v>7.093088328838347E-2</c:v>
                </c:pt>
                <c:pt idx="17">
                  <c:v>7.1020624041557331E-2</c:v>
                </c:pt>
                <c:pt idx="18">
                  <c:v>7.1004906296730078E-2</c:v>
                </c:pt>
                <c:pt idx="19">
                  <c:v>7.0966359972953821E-2</c:v>
                </c:pt>
                <c:pt idx="20">
                  <c:v>6.7098203301429765E-2</c:v>
                </c:pt>
                <c:pt idx="21">
                  <c:v>7.074247300624846E-2</c:v>
                </c:pt>
                <c:pt idx="22">
                  <c:v>6.732304990291596E-2</c:v>
                </c:pt>
                <c:pt idx="23">
                  <c:v>6.5453872084617615E-2</c:v>
                </c:pt>
                <c:pt idx="24">
                  <c:v>6.6055217385292048E-2</c:v>
                </c:pt>
                <c:pt idx="25">
                  <c:v>6.4987286925315857E-2</c:v>
                </c:pt>
                <c:pt idx="26">
                  <c:v>6.4733049273490897E-2</c:v>
                </c:pt>
                <c:pt idx="27">
                  <c:v>6.1897131800651553E-2</c:v>
                </c:pt>
                <c:pt idx="28">
                  <c:v>6.251195967197419E-2</c:v>
                </c:pt>
                <c:pt idx="29">
                  <c:v>5.4009076952934276E-2</c:v>
                </c:pt>
                <c:pt idx="30">
                  <c:v>5.449277460575104E-2</c:v>
                </c:pt>
                <c:pt idx="31">
                  <c:v>5.530842840671539E-2</c:v>
                </c:pt>
                <c:pt idx="32">
                  <c:v>5.2728107571601873E-2</c:v>
                </c:pt>
                <c:pt idx="33">
                  <c:v>3.8660159707069403E-2</c:v>
                </c:pt>
                <c:pt idx="34">
                  <c:v>2.2830906510353088E-2</c:v>
                </c:pt>
                <c:pt idx="35">
                  <c:v>-9.3629866838455221E-3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8F-498C-88D3-08A21DF8D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373928"/>
        <c:axId val="807617424"/>
      </c:scatterChart>
      <c:valAx>
        <c:axId val="2763739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MD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807617424"/>
        <c:crosses val="autoZero"/>
        <c:crossBetween val="midCat"/>
      </c:valAx>
      <c:valAx>
        <c:axId val="807617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TIR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27637392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AR" b="0">
                <a:solidFill>
                  <a:srgbClr val="757575"/>
                </a:solidFill>
                <a:latin typeface="+mn-lt"/>
              </a:rPr>
              <a:t>MD frente a TIR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LECAPs!$C$4</c:f>
              <c:strCache>
                <c:ptCount val="1"/>
                <c:pt idx="0">
                  <c:v>TNA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Línea de tendencia de TIR</c:name>
            <c:spPr>
              <a:ln w="38100">
                <a:solidFill>
                  <a:srgbClr val="000000"/>
                </a:solidFill>
              </a:ln>
            </c:spPr>
            <c:trendlineType val="exp"/>
            <c:dispRSqr val="1"/>
            <c:dispEq val="0"/>
            <c:trendlineLbl>
              <c:numFmt formatCode="General" sourceLinked="0"/>
            </c:trendlineLbl>
          </c:trendline>
          <c:xVal>
            <c:numRef>
              <c:f>LECAPs!$F$5:$F$20</c:f>
              <c:numCache>
                <c:formatCode>#,##0.00</c:formatCode>
                <c:ptCount val="16"/>
              </c:numCache>
            </c:numRef>
          </c:xVal>
          <c:yVal>
            <c:numRef>
              <c:f>LECAPs!$C$5:$C$20</c:f>
              <c:numCache>
                <c:formatCode>0.00%</c:formatCode>
                <c:ptCount val="16"/>
                <c:pt idx="0">
                  <c:v>0.34392956655451223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C7-452A-9CD3-81CED6E1B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373928"/>
        <c:axId val="807617424"/>
      </c:scatterChart>
      <c:valAx>
        <c:axId val="2763739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MD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807617424"/>
        <c:crosses val="autoZero"/>
        <c:crossBetween val="midCat"/>
      </c:valAx>
      <c:valAx>
        <c:axId val="807617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TIR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27637392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476250</xdr:colOff>
      <xdr:row>3</xdr:row>
      <xdr:rowOff>110218</xdr:rowOff>
    </xdr:from>
    <xdr:ext cx="10887075" cy="67341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F33FC72A-CF60-422F-B0B3-E44431952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476250</xdr:colOff>
      <xdr:row>3</xdr:row>
      <xdr:rowOff>110218</xdr:rowOff>
    </xdr:from>
    <xdr:ext cx="10887075" cy="67341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476250</xdr:colOff>
      <xdr:row>3</xdr:row>
      <xdr:rowOff>110218</xdr:rowOff>
    </xdr:from>
    <xdr:ext cx="10887075" cy="67341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416B7F9F-C00D-4E39-BD11-F348D1E4F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NS%20Arg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sume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NS Arg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0C7140-77E0-4A42-B50C-53F1567B77DB}" name="Tabla5" displayName="Tabla5" ref="B26:E431" totalsRowShown="0" tableBorderDxfId="117">
  <autoFilter ref="B26:E431" xr:uid="{BF0C7140-77E0-4A42-B50C-53F1567B77DB}"/>
  <sortState xmlns:xlrd2="http://schemas.microsoft.com/office/spreadsheetml/2017/richdata2" ref="B27:E431">
    <sortCondition descending="1" ref="E26:E431"/>
  </sortState>
  <tableColumns count="4">
    <tableColumn id="1" xr3:uid="{9740FA67-25AD-45E9-9B0A-1C88C0F08CCD}" name="Ticker" dataDxfId="116"/>
    <tableColumn id="2" xr3:uid="{DCA99234-0996-446C-AD64-7F3C4C29EDB1}" name="Precio" dataDxfId="115" dataCellStyle="Millares">
      <calculatedColumnFormula array="1">_xll.PrecioBD(B27,24,"ASK","N")</calculatedColumnFormula>
    </tableColumn>
    <tableColumn id="3" xr3:uid="{ED1DEC70-AB0F-4677-B38A-706744296DB6}" name="Total volume" dataDxfId="114" dataCellStyle="Millares">
      <calculatedColumnFormula array="1">_xll.PrecioBD(B27,24,"VOLUME AMOUNT","N")</calculatedColumnFormula>
    </tableColumn>
    <tableColumn id="4" xr3:uid="{EE1130A3-97CA-4E4D-B6C3-A080B1C1070E}" name="Variación" dataDxfId="113" dataCellStyle="Porcentaj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D08FB8-FAF4-4C9C-81AB-AC8A92190C93}" name="Tabla6" displayName="Tabla6" ref="Q4:T24" totalsRowShown="0" tableBorderDxfId="112">
  <autoFilter ref="Q4:T24" xr:uid="{54D08FB8-FAF4-4C9C-81AB-AC8A92190C93}"/>
  <sortState xmlns:xlrd2="http://schemas.microsoft.com/office/spreadsheetml/2017/richdata2" ref="Q5:T24">
    <sortCondition descending="1" ref="T4:T24"/>
  </sortState>
  <tableColumns count="4">
    <tableColumn id="1" xr3:uid="{3018D15C-82FE-4348-9862-51281F0FC143}" name="Ticker" dataDxfId="111"/>
    <tableColumn id="2" xr3:uid="{D4C7FAB4-9675-4008-B012-0BAE959DED6C}" name="Precio" dataDxfId="110" dataCellStyle="Millares">
      <calculatedColumnFormula array="1">_xll.PrecioBD(Q5,24,"ASK","N")</calculatedColumnFormula>
    </tableColumn>
    <tableColumn id="3" xr3:uid="{A503A1D1-0E37-4563-A241-824668CC3E11}" name="Total volume" dataDxfId="109" dataCellStyle="Millares">
      <calculatedColumnFormula array="1">_xll.PrecioBD(Q5,24,"VOLUME AMOUNT","N")</calculatedColumnFormula>
    </tableColumn>
    <tableColumn id="4" xr3:uid="{63B64DB2-FCE7-48CE-BD5B-9BABC44ACDC3}" name="Variación" dataDxfId="108" dataCellStyle="Porcentaje">
      <calculatedColumnFormula array="1">_xll.PrecioBD(Q5,24,"IMBALANCE","N")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908ACB7-4335-436D-8CA1-8C36B742ADC3}" name="Tabla8" displayName="Tabla8" ref="J26:M45" totalsRowShown="0" headerRowBorderDxfId="107" tableBorderDxfId="106">
  <autoFilter ref="J26:M45" xr:uid="{3908ACB7-4335-436D-8CA1-8C36B742ADC3}"/>
  <sortState xmlns:xlrd2="http://schemas.microsoft.com/office/spreadsheetml/2017/richdata2" ref="J27:M45">
    <sortCondition descending="1" ref="M26:M45"/>
  </sortState>
  <tableColumns count="4">
    <tableColumn id="1" xr3:uid="{50AA5D57-BA57-4A4F-82DB-316FC39A3AC9}" name="Ticker" dataDxfId="105"/>
    <tableColumn id="2" xr3:uid="{B4CD3F86-E1C3-4EC1-B15A-AF1A3652D8FB}" name="Precio" dataDxfId="104" dataCellStyle="Millares">
      <calculatedColumnFormula array="1">_xll.PrecioBD(J27,24,"ASK","N")</calculatedColumnFormula>
    </tableColumn>
    <tableColumn id="3" xr3:uid="{835CAF4A-44FB-46E8-88A3-CD54A88C6DA4}" name="Total volume" dataDxfId="103" dataCellStyle="Millares">
      <calculatedColumnFormula array="1">_xll.PrecioBD(J27,24,"VOLUME AMOUNT","N")</calculatedColumnFormula>
    </tableColumn>
    <tableColumn id="4" xr3:uid="{0B465B5F-0D46-438B-915B-659B0F9D8A1F}" name="Variación" dataDxfId="102" dataCellStyle="Porcentaje">
      <calculatedColumnFormula array="1">_xll.PrecioBD(J27,24,"IMBALANCE","N")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2A05CC-8AE2-47AB-A135-DEED01D96BB1}" name="Tabla9" displayName="Tabla9" ref="J4:N14" totalsRowShown="0" headerRowDxfId="101" headerRowBorderDxfId="100" tableBorderDxfId="99" totalsRowBorderDxfId="98">
  <autoFilter ref="J4:N14" xr:uid="{942A05CC-8AE2-47AB-A135-DEED01D96BB1}"/>
  <sortState xmlns:xlrd2="http://schemas.microsoft.com/office/spreadsheetml/2017/richdata2" ref="J5:N14">
    <sortCondition ref="J4:J14"/>
  </sortState>
  <tableColumns count="5">
    <tableColumn id="1" xr3:uid="{A0B849D4-9302-4869-8E36-9BFBD43C8BA5}" name="Ticker" dataDxfId="97" dataCellStyle="Hipervínculo"/>
    <tableColumn id="2" xr3:uid="{2F6D47FD-A93D-4C6B-B254-C100EFD48461}" name="TIR" dataDxfId="96">
      <calculatedColumnFormula>VLOOKUP(Tabla9[[#This Row],[Ticker]],ONs_NY8[[Ticker]:[Variación]],2,FALSE)</calculatedColumnFormula>
    </tableColumn>
    <tableColumn id="3" xr3:uid="{DFAC7E40-6B39-490D-A276-0E17DB3767AD}" name="Ask price" dataDxfId="95">
      <calculatedColumnFormula array="1">_xll.PrecioBD(Tabla9[[#This Row],[Ticker]],24,"ASK","N")</calculatedColumnFormula>
    </tableColumn>
    <tableColumn id="4" xr3:uid="{92BBD6B4-BFB5-4867-A953-BE7227484A30}" name="MD" dataDxfId="94" dataCellStyle="Porcentaje">
      <calculatedColumnFormula>VLOOKUP(Tabla9[[#This Row],[Ticker]],ONs_NY8[[Ticker]:[Variación]],5,FALSE)</calculatedColumnFormula>
    </tableColumn>
    <tableColumn id="5" xr3:uid="{6A535ED3-4A68-40A2-9C9A-77F1D9FF3420}" name="Variación" dataDxfId="93" dataCellStyle="Porcentaje">
      <calculatedColumnFormula array="1">_xll.PrecioBD(Tabla9[[#This Row],[Ticker]],24,"IMBALANCE","N")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B5737B-6A86-4126-B9DA-D59DE7251F19}" name="ONs_NY8" displayName="ONs_NY8" ref="B4:Q14" headerRowDxfId="92" dataDxfId="90" totalsRowDxfId="88" headerRowBorderDxfId="91" tableBorderDxfId="89">
  <autoFilter ref="B4:Q14" xr:uid="{00000000-0009-0000-0100-000001000000}"/>
  <sortState xmlns:xlrd2="http://schemas.microsoft.com/office/spreadsheetml/2017/richdata2" ref="B5:Q14">
    <sortCondition descending="1" ref="C4:C14"/>
  </sortState>
  <tableColumns count="16">
    <tableColumn id="2" xr3:uid="{B3D931A2-BC8E-48F7-BDE5-760DF9879E99}" name="Ticker" dataDxfId="87"/>
    <tableColumn id="3" xr3:uid="{BE989B2E-0ACC-4F43-8ADA-90B512C3A0AB}" name="TIR" dataDxfId="86">
      <calculatedColumnFormula>AL30D!K3</calculatedColumnFormula>
    </tableColumn>
    <tableColumn id="4" xr3:uid="{A406D971-8603-416F-B6AA-170720E852E9}" name="Precio con comisión" dataDxfId="85">
      <calculatedColumnFormula>E5*$G$1</calculatedColumnFormula>
    </tableColumn>
    <tableColumn id="5" xr3:uid="{F3ED0C9F-CBFA-4936-A368-FF98228D09A8}" name="Precio sin comisión" dataDxfId="84">
      <calculatedColumnFormula array="1">_xll.PrecioBD(ONs_NY8[[#This Row],[Ticker]],24,"ASK","N")</calculatedColumnFormula>
    </tableColumn>
    <tableColumn id="6" xr3:uid="{E48F0A30-7ED0-4212-9830-F382C63ED6F0}" name="MD" dataDxfId="83">
      <calculatedColumnFormula>AL30D!K2</calculatedColumnFormula>
    </tableColumn>
    <tableColumn id="7" xr3:uid="{D66E55D4-3FE1-4E02-B43F-3940EA42F059}" name="Variación" dataDxfId="82" dataCellStyle="Porcentaje">
      <calculatedColumnFormula array="1">_xll.PrecioBD(ONs_NY8[[#This Row],[Ticker]],24,"IMBALANCE","N")</calculatedColumnFormula>
    </tableColumn>
    <tableColumn id="16" xr3:uid="{2B26B8B6-0D23-47AB-B94A-501C9285E7D5}" name="Bid" dataDxfId="81" dataCellStyle="Millares">
      <calculatedColumnFormula array="1">_xll.PrecioBD(ONs_NY8[[#This Row],[Ticker]],"24","BID","N")</calculatedColumnFormula>
    </tableColumn>
    <tableColumn id="12" xr3:uid="{5EF25A90-2B23-44A5-B1B3-23FC90F57478}" name="Ask" dataDxfId="80">
      <calculatedColumnFormula array="1">_xll.PrecioBD(ONs_NY8[[#This Row],[Ticker]],"24","ASK","N")</calculatedColumnFormula>
    </tableColumn>
    <tableColumn id="17" xr3:uid="{A89FC10C-1541-434F-814E-B045CBDCCD77}" name="Bid Volume" dataDxfId="79" dataCellStyle="Millares">
      <calculatedColumnFormula array="1">_xll.PrecioBD(ONs_NY8[[#This Row],[Ticker]],24,"QUANTITY BID","N")</calculatedColumnFormula>
    </tableColumn>
    <tableColumn id="14" xr3:uid="{385543C6-FBA7-4313-9939-F5595C4DC7DD}" name="Ask volume" dataDxfId="78">
      <calculatedColumnFormula array="1">_xll.PrecioBD(ONs_NY8[[#This Row],[Ticker]],24,"QUANTITY ASK","N")</calculatedColumnFormula>
    </tableColumn>
    <tableColumn id="15" xr3:uid="{9A9C122E-40CD-472B-A35D-9F6AC60E19EB}" name="Total volume" dataDxfId="77" dataCellStyle="Millares">
      <calculatedColumnFormula array="1">_xll.PrecioBD(ONs_NY8[[#This Row],[Ticker]],24,"VOLUME AMOUNT","N")</calculatedColumnFormula>
    </tableColumn>
    <tableColumn id="13" xr3:uid="{CD52CD86-E83B-4E89-83C8-553DF95060AB}" name="Vto" dataDxfId="76" dataCellStyle="Porcentaje"/>
    <tableColumn id="8" xr3:uid="{78A5F63D-9121-4570-8499-FEEA35B353A8}" name="Ley" dataDxfId="75"/>
    <tableColumn id="9" xr3:uid="{6D9171C6-2D55-4825-9822-54E8B5938924}" name="Periodicidad" dataDxfId="74"/>
    <tableColumn id="10" xr3:uid="{9C96E9F0-F2A3-4A36-9A39-D2B5CBDFFBDB}" name="Lamina minima" dataDxfId="73"/>
    <tableColumn id="11" xr3:uid="{B13D40F9-B2F4-4A59-B727-624C56567942}" name="Tipo" dataDxfId="72"/>
  </tableColumns>
  <tableStyleInfo name="ONS NY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Ns_NY" displayName="ONs_NY" ref="B4:R40" headerRowDxfId="71" dataDxfId="69" totalsRowDxfId="67" headerRowBorderDxfId="70" tableBorderDxfId="68">
  <autoFilter ref="B4:R40" xr:uid="{00000000-0009-0000-0100-000001000000}"/>
  <sortState xmlns:xlrd2="http://schemas.microsoft.com/office/spreadsheetml/2017/richdata2" ref="B5:R40">
    <sortCondition descending="1" ref="D4:D40"/>
  </sortState>
  <tableColumns count="17">
    <tableColumn id="1" xr3:uid="{00000000-0010-0000-0000-000001000000}" name="Empresa" dataDxfId="66"/>
    <tableColumn id="2" xr3:uid="{00000000-0010-0000-0000-000002000000}" name="Ticker" dataDxfId="65"/>
    <tableColumn id="3" xr3:uid="{00000000-0010-0000-0000-000003000000}" name="TIR" dataDxfId="64"/>
    <tableColumn id="4" xr3:uid="{00000000-0010-0000-0000-000004000000}" name="Precio con comisión" dataDxfId="63"/>
    <tableColumn id="5" xr3:uid="{00000000-0010-0000-0000-000005000000}" name="Precio sin comisión" dataDxfId="62">
      <calculatedColumnFormula array="1">_xll.PrecioBD(ONs_NY[[#This Row],[Ticker]],24,"ASK","N")</calculatedColumnFormula>
    </tableColumn>
    <tableColumn id="6" xr3:uid="{00000000-0010-0000-0000-000006000000}" name="MD" dataDxfId="61"/>
    <tableColumn id="7" xr3:uid="{00000000-0010-0000-0000-000007000000}" name="Vto" dataDxfId="60"/>
    <tableColumn id="16" xr3:uid="{1A7A7206-0A5E-4D37-B9F8-AD30C35D0E37}" name="Bid" dataDxfId="59" dataCellStyle="Millares">
      <calculatedColumnFormula array="1">_xll.PrecioBD(ONs_NY[[#This Row],[Ticker]],"24","BID","N")</calculatedColumnFormula>
    </tableColumn>
    <tableColumn id="12" xr3:uid="{C84EECA1-32E8-4CD6-A48A-2BBA9FECC927}" name="Ask" dataDxfId="58">
      <calculatedColumnFormula array="1">_xll.PrecioBD(ONs_NY[[#This Row],[Ticker]],"24","ASK","N")</calculatedColumnFormula>
    </tableColumn>
    <tableColumn id="17" xr3:uid="{D8EA74D7-4679-48D4-974F-1FCCFDC5EB0B}" name="Bid Volume" dataDxfId="57" dataCellStyle="Millares">
      <calculatedColumnFormula array="1">_xll.PrecioBD(ONs_NY[[#This Row],[Ticker]],24,"QUANTITY BID","N")</calculatedColumnFormula>
    </tableColumn>
    <tableColumn id="14" xr3:uid="{09C26CAE-CC73-446E-BCAB-D078DD8D196C}" name="Ask volume" dataDxfId="56">
      <calculatedColumnFormula array="1">_xll.PrecioBD(ONs_NY[[#This Row],[Ticker]],24,"QUANTITY ASK",N)</calculatedColumnFormula>
    </tableColumn>
    <tableColumn id="15" xr3:uid="{672CF645-1946-4DA1-B462-04E282293D30}" name="Total volume" dataDxfId="55" dataCellStyle="Millares">
      <calculatedColumnFormula array="1">_xll.PrecioBD(ONs_NY[[#This Row],[Ticker]],24,"VOLUME AMOUNT","N")</calculatedColumnFormula>
    </tableColumn>
    <tableColumn id="13" xr3:uid="{A4395A93-CF21-4D7A-A9EB-8E669D9F1653}" name="Variación" dataDxfId="54" dataCellStyle="Porcentaje">
      <calculatedColumnFormula array="1">_xll.PrecioBD(ONs_NY[[#This Row],[Ticker]],24,"IMBALANCE","N")</calculatedColumnFormula>
    </tableColumn>
    <tableColumn id="8" xr3:uid="{00000000-0010-0000-0000-000008000000}" name="Ley" dataDxfId="53"/>
    <tableColumn id="9" xr3:uid="{00000000-0010-0000-0000-000009000000}" name="Periodicidad" dataDxfId="52"/>
    <tableColumn id="10" xr3:uid="{00000000-0010-0000-0000-00000A000000}" name="Lamina minima" dataDxfId="51"/>
    <tableColumn id="11" xr3:uid="{00000000-0010-0000-0000-00000B000000}" name="Tipo" dataDxfId="50"/>
  </tableColumns>
  <tableStyleInfo name="ONS NY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Ns_NY_2" displayName="ONs_NY_2" ref="B4:N60" headerRowDxfId="49" dataDxfId="48" totalsRowDxfId="47">
  <autoFilter ref="B4:N60" xr:uid="{00000000-000C-0000-FFFF-FFFF01000000}"/>
  <sortState xmlns:xlrd2="http://schemas.microsoft.com/office/spreadsheetml/2017/richdata2" ref="B5:N60">
    <sortCondition descending="1" ref="D4:D60"/>
  </sortState>
  <tableColumns count="13">
    <tableColumn id="1" xr3:uid="{00000000-0010-0000-0100-000001000000}" name="Empresa" dataDxfId="46"/>
    <tableColumn id="2" xr3:uid="{00000000-0010-0000-0100-000002000000}" name="Ticker" dataDxfId="45"/>
    <tableColumn id="3" xr3:uid="{00000000-0010-0000-0100-000003000000}" name="TIR" dataDxfId="44"/>
    <tableColumn id="4" xr3:uid="{00000000-0010-0000-0100-000004000000}" name="Precio" dataDxfId="43"/>
    <tableColumn id="5" xr3:uid="{00000000-0010-0000-0100-000005000000}" name="Sin comision" dataDxfId="42"/>
    <tableColumn id="6" xr3:uid="{00000000-0010-0000-0100-000006000000}" name="MD" dataDxfId="41"/>
    <tableColumn id="7" xr3:uid="{00000000-0010-0000-0100-000007000000}" name="Vto" dataDxfId="40"/>
    <tableColumn id="13" xr3:uid="{39785B5C-05E0-4CB9-BFBD-850398DA7192}" name="Ask volume" dataDxfId="39" dataCellStyle="Millares">
      <calculatedColumnFormula array="1">_xll.PrecioBD(ONs_NY_2[[#This Row],[Ticker]],24,"QUANTITY ASK","N")</calculatedColumnFormula>
    </tableColumn>
    <tableColumn id="12" xr3:uid="{4FE1A7FB-D12B-4129-AF58-B281962D6AE3}" name="Total volume" dataDxfId="38" dataCellStyle="Millares">
      <calculatedColumnFormula array="1">_xll.PrecioBD(ONs_NY_2[[#This Row],[Ticker]],24,"VOLUME AMOUNT","N")</calculatedColumnFormula>
    </tableColumn>
    <tableColumn id="8" xr3:uid="{00000000-0010-0000-0100-000008000000}" name="Ley" dataDxfId="37"/>
    <tableColumn id="9" xr3:uid="{00000000-0010-0000-0100-000009000000}" name="Periodicidad" dataDxfId="36"/>
    <tableColumn id="10" xr3:uid="{00000000-0010-0000-0100-00000A000000}" name="Lamina minima" dataDxfId="35"/>
    <tableColumn id="11" xr3:uid="{00000000-0010-0000-0100-00000B000000}" name="Tipo" dataDxfId="34"/>
  </tableColumns>
  <tableStyleInfo name="ONs Argentina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U5:AG5" headerRowCount="0" headerRowDxfId="33" dataDxfId="32" totalsRowDxfId="31">
  <tableColumns count="13">
    <tableColumn id="1" xr3:uid="{00000000-0010-0000-0200-000001000000}" name="Column1" dataDxfId="30"/>
    <tableColumn id="2" xr3:uid="{00000000-0010-0000-0200-000002000000}" name="Column2" dataDxfId="29"/>
    <tableColumn id="3" xr3:uid="{00000000-0010-0000-0200-000003000000}" name="Column3" dataDxfId="28"/>
    <tableColumn id="4" xr3:uid="{00000000-0010-0000-0200-000004000000}" name="Column4" dataDxfId="27"/>
    <tableColumn id="5" xr3:uid="{00000000-0010-0000-0200-000005000000}" name="Column5" dataDxfId="26"/>
    <tableColumn id="6" xr3:uid="{00000000-0010-0000-0200-000006000000}" name="Column6" dataDxfId="25"/>
    <tableColumn id="7" xr3:uid="{00000000-0010-0000-0200-000007000000}" name="Column7" dataDxfId="24"/>
    <tableColumn id="8" xr3:uid="{00000000-0010-0000-0200-000008000000}" name="Column8" dataDxfId="23"/>
    <tableColumn id="9" xr3:uid="{00000000-0010-0000-0200-000009000000}" name="Column9" dataDxfId="22"/>
    <tableColumn id="10" xr3:uid="{00000000-0010-0000-0200-00000A000000}" name="Column10" dataDxfId="21"/>
    <tableColumn id="11" xr3:uid="{00000000-0010-0000-0200-00000B000000}" name="Column11" dataDxfId="20"/>
    <tableColumn id="12" xr3:uid="{00000000-0010-0000-0200-00000C000000}" name="Column12" dataDxfId="19"/>
    <tableColumn id="13" xr3:uid="{00000000-0010-0000-0200-00000D000000}" name="Column13" dataDxfId="18"/>
  </tableColumns>
  <tableStyleInfo name="ONs Argentina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00DFEA-AA31-40B0-8C49-5A59BF7261B8}" name="ONs_NY85" displayName="ONs_NY85" ref="B4:N20" headerRowDxfId="17" dataDxfId="15" totalsRowDxfId="13" headerRowBorderDxfId="16" tableBorderDxfId="14">
  <autoFilter ref="B4:N20" xr:uid="{00000000-0009-0000-0100-000001000000}"/>
  <sortState xmlns:xlrd2="http://schemas.microsoft.com/office/spreadsheetml/2017/richdata2" ref="B5:N20">
    <sortCondition descending="1" ref="C4:C20"/>
  </sortState>
  <tableColumns count="13">
    <tableColumn id="2" xr3:uid="{92FF3C75-7FB9-4A86-BA1F-C859E92234AE}" name="Ticker" dataDxfId="12"/>
    <tableColumn id="3" xr3:uid="{C3CFBFD9-06D1-41C2-986F-F25DD06482DD}" name="TNA" dataDxfId="11">
      <calculatedColumnFormula>T13F6!J5</calculatedColumnFormula>
    </tableColumn>
    <tableColumn id="4" xr3:uid="{CC04CC1B-E989-4209-AD5D-B19DD8F0081E}" name="Precio con comisión" dataDxfId="10">
      <calculatedColumnFormula>E5*$G$1</calculatedColumnFormula>
    </tableColumn>
    <tableColumn id="5" xr3:uid="{925F4B1F-A45F-47D1-8793-2129B0710017}" name="Precio sin comisión" dataDxfId="9">
      <calculatedColumnFormula array="1">_xll.PrecioBD(ONs_NY85[[#This Row],[Ticker]],24,"ASK","N")</calculatedColumnFormula>
    </tableColumn>
    <tableColumn id="6" xr3:uid="{EF9359D1-0FF4-4209-9719-7DDC98AC7814}" name="MD" dataDxfId="8"/>
    <tableColumn id="7" xr3:uid="{BF40047C-B50B-4762-8A73-AAE4D17496F7}" name="Variación" dataDxfId="7" dataCellStyle="Porcentaje">
      <calculatedColumnFormula array="1">_xll.PrecioBD(ONs_NY85[[#This Row],[Ticker]],24,"IMBALANCE","N")</calculatedColumnFormula>
    </tableColumn>
    <tableColumn id="16" xr3:uid="{9D6B91AF-8726-4C10-AACF-26DF9B6931F9}" name="Bid" dataDxfId="6" dataCellStyle="Millares">
      <calculatedColumnFormula array="1">_xll.PrecioBD(ONs_NY85[[#This Row],[Ticker]],"24","BID","N")</calculatedColumnFormula>
    </tableColumn>
    <tableColumn id="12" xr3:uid="{01BFC89B-A17A-4E99-B739-25CC2CB09201}" name="Ask" dataDxfId="5">
      <calculatedColumnFormula array="1">_xll.PrecioBD(ONs_NY85[[#This Row],[Ticker]],"24","ASK","N")</calculatedColumnFormula>
    </tableColumn>
    <tableColumn id="17" xr3:uid="{2B13892D-C550-4744-A0F2-B5DC879FE90E}" name="Bid Volume" dataDxfId="4" dataCellStyle="Millares">
      <calculatedColumnFormula array="1">_xll.PrecioBD(ONs_NY85[[#This Row],[Ticker]],24,"QUANTITY BID","N")</calculatedColumnFormula>
    </tableColumn>
    <tableColumn id="14" xr3:uid="{CE775728-2B26-492D-A0C1-38AFF084E461}" name="Ask volume" dataDxfId="3" dataCellStyle="Millares">
      <calculatedColumnFormula array="1">_xll.PrecioBD(ONs_NY85[[#This Row],[Ticker]],24,"QUANTITY ASK","N")</calculatedColumnFormula>
    </tableColumn>
    <tableColumn id="15" xr3:uid="{7394A024-8AB4-43F0-8B78-FBE24BD14698}" name="Total volume" dataDxfId="2" dataCellStyle="Millares">
      <calculatedColumnFormula array="1">_xll.PrecioBD(ONs_NY85[[#This Row],[Ticker]],24,"VOLUME AMOUNT","N")</calculatedColumnFormula>
    </tableColumn>
    <tableColumn id="13" xr3:uid="{EA9216CB-63E2-47D3-98C8-8D377676224A}" name="Vto" dataDxfId="1" dataCellStyle="Porcentaje"/>
    <tableColumn id="9" xr3:uid="{3F5C3D1E-52F9-4640-9A4A-E56D6EE730AB}" name="Periodicidad" dataDxfId="0"/>
  </tableColumns>
  <tableStyleInfo name="ONS N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8.bin"/><Relationship Id="rId1" Type="http://schemas.openxmlformats.org/officeDocument/2006/relationships/hyperlink" Target="https://app.powerbi.com/links/IE6ye0vHLu?ctid=1123ebae-a006-42c7-9ea3-c84a2feb0e65&amp;pbi_source=linkShare&amp;bookmarkGuid=29b15526-f144-4140-a148-bdfde3f8fa32" TargetMode="Externa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https://app.powerbi.com/links/IE6ye0vHLu?ctid=1123ebae-a006-42c7-9ea3-c84a2feb0e65&amp;pbi_source=linkShare&amp;bookmarkGuid=b6b4914a-bb65-4140-ad87-5fa3f40adcbd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3A15-2E3A-4F95-A8F5-7A76BB6663F7}">
  <dimension ref="A1:W33"/>
  <sheetViews>
    <sheetView zoomScale="85" zoomScaleNormal="85" workbookViewId="0">
      <selection activeCell="C4" sqref="C4"/>
    </sheetView>
  </sheetViews>
  <sheetFormatPr baseColWidth="10" defaultRowHeight="14.25"/>
  <cols>
    <col min="1" max="1" width="12.125" style="97" customWidth="1"/>
    <col min="2" max="2" width="9.25" style="97" bestFit="1" customWidth="1"/>
    <col min="3" max="3" width="19.75" style="97" customWidth="1"/>
    <col min="4" max="4" width="13.75" style="97" customWidth="1"/>
    <col min="5" max="5" width="16.375" style="97" customWidth="1"/>
    <col min="6" max="6" width="14.625" style="97" bestFit="1" customWidth="1"/>
    <col min="7" max="7" width="21.5" style="97" bestFit="1" customWidth="1"/>
    <col min="8" max="8" width="19.5" style="97" bestFit="1" customWidth="1"/>
    <col min="9" max="9" width="11" style="97"/>
    <col min="10" max="11" width="18.75" style="97" bestFit="1" customWidth="1"/>
    <col min="12" max="16384" width="11" style="97"/>
  </cols>
  <sheetData>
    <row r="1" spans="1:23">
      <c r="A1" s="97" t="s">
        <v>3</v>
      </c>
      <c r="B1" s="98" t="s">
        <v>337</v>
      </c>
      <c r="C1" s="97">
        <v>24</v>
      </c>
    </row>
    <row r="2" spans="1:23">
      <c r="C2" s="99"/>
    </row>
    <row r="3" spans="1:23">
      <c r="B3" s="99" t="s">
        <v>600</v>
      </c>
      <c r="C3" s="102" cm="1">
        <f t="array" ref="C3">_xll.PrecioBD(B1,C1,"PREVIOUS","N")</f>
        <v>9240</v>
      </c>
      <c r="D3" s="99" t="s">
        <v>603</v>
      </c>
      <c r="E3" s="102" cm="1">
        <f t="array" ref="E3">_xll.PrecioBD(B1,C1,"LAST","N")</f>
        <v>8855</v>
      </c>
      <c r="F3" s="97" t="s">
        <v>607</v>
      </c>
      <c r="G3" s="103" cm="1">
        <f t="array" ref="G3">_xll.PrecioBD(B1,C1,"IMBALANCE","N")</f>
        <v>-4.1599999999999998E-2</v>
      </c>
    </row>
    <row r="4" spans="1:23">
      <c r="B4" s="99" t="s">
        <v>601</v>
      </c>
      <c r="C4" s="105" cm="1">
        <f t="array" ref="C4">_xll.PrecioBD(B1,C1,"VWAP","N")</f>
        <v>8892.4331173999999</v>
      </c>
      <c r="D4" s="99" t="s">
        <v>610</v>
      </c>
      <c r="E4" s="104" cm="1">
        <f t="array" ref="E4">_xll.PrecioBD(B1,C1,"TRADE VOLUME","N")</f>
        <v>97948</v>
      </c>
      <c r="F4" s="97" t="s">
        <v>609</v>
      </c>
      <c r="G4" s="104" cm="1">
        <f t="array" ref="G4">_xll.PrecioBD(B1,C1,"VOLUME AMOUNT","N")</f>
        <v>869723240</v>
      </c>
      <c r="H4" s="106"/>
      <c r="I4" s="97" t="s">
        <v>142</v>
      </c>
      <c r="J4" s="97" t="s">
        <v>142</v>
      </c>
      <c r="K4" s="97" t="s">
        <v>142</v>
      </c>
      <c r="L4" s="97" t="s">
        <v>142</v>
      </c>
      <c r="M4" s="97" t="s">
        <v>142</v>
      </c>
      <c r="N4" s="97" t="s">
        <v>142</v>
      </c>
      <c r="O4" s="97" t="s">
        <v>142</v>
      </c>
      <c r="P4" s="97" t="s">
        <v>142</v>
      </c>
      <c r="Q4" s="97" t="s">
        <v>142</v>
      </c>
      <c r="R4" s="97" t="s">
        <v>142</v>
      </c>
      <c r="S4" s="97" t="s">
        <v>142</v>
      </c>
      <c r="T4" s="97" t="s">
        <v>142</v>
      </c>
      <c r="U4" s="97" t="s">
        <v>142</v>
      </c>
      <c r="V4" s="97" t="s">
        <v>142</v>
      </c>
      <c r="W4" s="97" t="s">
        <v>142</v>
      </c>
    </row>
    <row r="5" spans="1:23">
      <c r="C5" s="99"/>
      <c r="D5" s="99"/>
      <c r="G5" s="104"/>
    </row>
    <row r="6" spans="1:23">
      <c r="B6" s="345" cm="1">
        <f t="array" ref="B6">_xll.PrecioBD(B1,C1,"BID","N")</f>
        <v>8815</v>
      </c>
      <c r="C6" s="345"/>
      <c r="D6" s="345"/>
      <c r="E6" s="346" cm="1">
        <f t="array" ref="E6">_xll.PrecioBD(B1,C1,"ASK","N")</f>
        <v>9050</v>
      </c>
      <c r="F6" s="346"/>
      <c r="G6" s="346"/>
    </row>
    <row r="7" spans="1:23">
      <c r="A7" s="96" t="str" cm="1">
        <f t="array" ref="A7">_xll.ProfundidadBD(B1,C1)</f>
        <v>COPX - 24hs</v>
      </c>
      <c r="B7" s="101" t="s">
        <v>604</v>
      </c>
      <c r="C7" s="101" t="s">
        <v>605</v>
      </c>
      <c r="D7" s="101" t="s">
        <v>606</v>
      </c>
      <c r="E7" s="101" t="s">
        <v>606</v>
      </c>
      <c r="F7" s="101" t="s">
        <v>605</v>
      </c>
      <c r="G7" s="101" t="s">
        <v>604</v>
      </c>
    </row>
    <row r="8" spans="1:23">
      <c r="B8" s="100"/>
      <c r="C8" s="100"/>
      <c r="D8" s="100"/>
      <c r="E8" s="100"/>
      <c r="F8" s="100"/>
      <c r="G8" s="100"/>
    </row>
    <row r="9" spans="1:23">
      <c r="B9" s="100"/>
      <c r="C9" s="100"/>
      <c r="D9" s="100"/>
      <c r="E9" s="100"/>
      <c r="F9" s="100"/>
      <c r="G9" s="100"/>
    </row>
    <row r="10" spans="1:23">
      <c r="B10" s="100"/>
      <c r="C10" s="100"/>
      <c r="D10" s="100"/>
      <c r="E10" s="100"/>
      <c r="F10" s="100"/>
      <c r="G10" s="100"/>
    </row>
    <row r="11" spans="1:23">
      <c r="B11" s="100"/>
      <c r="C11" s="100"/>
      <c r="D11" s="100"/>
      <c r="E11" s="100"/>
      <c r="F11" s="100"/>
      <c r="G11" s="100"/>
      <c r="I11" s="148"/>
    </row>
    <row r="12" spans="1:23">
      <c r="B12" s="100"/>
      <c r="C12" s="100"/>
      <c r="D12" s="100"/>
      <c r="E12" s="100"/>
      <c r="F12" s="100"/>
      <c r="G12" s="100"/>
      <c r="I12" s="148"/>
    </row>
    <row r="13" spans="1:23">
      <c r="I13" s="152"/>
      <c r="J13" s="99"/>
      <c r="K13" s="99"/>
    </row>
    <row r="14" spans="1:23">
      <c r="B14" s="107"/>
      <c r="I14" s="347" t="s">
        <v>616</v>
      </c>
      <c r="J14" s="347"/>
      <c r="K14" s="347"/>
    </row>
    <row r="15" spans="1:23">
      <c r="A15" s="97" t="s">
        <v>3</v>
      </c>
      <c r="B15" s="98" t="str">
        <f>B1</f>
        <v>COPX</v>
      </c>
      <c r="C15" s="109" t="s">
        <v>608</v>
      </c>
      <c r="I15" s="149"/>
      <c r="J15" s="149" t="s">
        <v>617</v>
      </c>
      <c r="K15" s="149" t="s">
        <v>618</v>
      </c>
    </row>
    <row r="16" spans="1:23">
      <c r="C16" s="99"/>
      <c r="I16" s="149" t="s">
        <v>614</v>
      </c>
      <c r="J16" s="150" t="e">
        <f>D22/E8-1</f>
        <v>#DIV/0!</v>
      </c>
      <c r="K16" s="150" t="e">
        <f>D8/E22-1</f>
        <v>#DIV/0!</v>
      </c>
    </row>
    <row r="17" spans="1:11">
      <c r="B17" s="99" t="s">
        <v>600</v>
      </c>
      <c r="C17" s="102" cm="1">
        <f t="array" ref="C17">_xll.PrecioBD(B15,C15,"PREVIOUS","N")</f>
        <v>9240</v>
      </c>
      <c r="D17" s="99" t="s">
        <v>603</v>
      </c>
      <c r="E17" s="102" cm="1">
        <f t="array" ref="E17">_xll.PrecioBD(B15,C15,"LAST","N")</f>
        <v>8815</v>
      </c>
      <c r="F17" s="97" t="s">
        <v>607</v>
      </c>
      <c r="G17" s="103" cm="1">
        <f t="array" ref="G17">_xll.PrecioBD(B15,C15,"IMBALANCE","N")</f>
        <v>-4.5900000000000003E-2</v>
      </c>
      <c r="I17" s="149" t="s">
        <v>615</v>
      </c>
      <c r="J17" s="151" t="e">
        <f>+J16*365</f>
        <v>#DIV/0!</v>
      </c>
      <c r="K17" s="151" t="e">
        <f>+K16*365</f>
        <v>#DIV/0!</v>
      </c>
    </row>
    <row r="18" spans="1:11">
      <c r="B18" s="99" t="s">
        <v>601</v>
      </c>
      <c r="C18" s="105" cm="1">
        <f t="array" ref="C18">_xll.PrecioBD(B15,C15,"VWAP","N")</f>
        <v>8892.4331173999999</v>
      </c>
      <c r="D18" s="99" t="s">
        <v>610</v>
      </c>
      <c r="E18" s="104" cm="1">
        <f t="array" ref="E18">_xll.PrecioBD(B15,C15,"TRADE VOLUME","N")</f>
        <v>7102</v>
      </c>
      <c r="F18" s="97" t="s">
        <v>609</v>
      </c>
      <c r="G18" s="104" cm="1">
        <f t="array" ref="G18">_xll.PrecioBD(B15,C15,"VOLUME AMOUNT","N")</f>
        <v>63154060</v>
      </c>
    </row>
    <row r="19" spans="1:11">
      <c r="C19" s="99"/>
      <c r="D19" s="99"/>
    </row>
    <row r="20" spans="1:11">
      <c r="B20" s="345" cm="1">
        <f t="array" ref="B20">_xll.PrecioBD(B15,C15,"BID","N")</f>
        <v>8815</v>
      </c>
      <c r="C20" s="345"/>
      <c r="D20" s="345"/>
      <c r="E20" s="346" cm="1">
        <f t="array" ref="E20">_xll.PrecioBD(B15,C15,"ASK","N")</f>
        <v>9170</v>
      </c>
      <c r="F20" s="346"/>
      <c r="G20" s="346"/>
    </row>
    <row r="21" spans="1:11">
      <c r="A21" s="96" t="str" cm="1">
        <f t="array" ref="A21">_xll.ProfundidadBD(B15,C15)</f>
        <v>COPX - CI</v>
      </c>
      <c r="B21" s="101" t="s">
        <v>604</v>
      </c>
      <c r="C21" s="101" t="s">
        <v>605</v>
      </c>
      <c r="D21" s="101" t="s">
        <v>606</v>
      </c>
      <c r="E21" s="101" t="s">
        <v>606</v>
      </c>
      <c r="F21" s="101" t="s">
        <v>605</v>
      </c>
      <c r="G21" s="101" t="s">
        <v>604</v>
      </c>
    </row>
    <row r="22" spans="1:11">
      <c r="B22" s="100"/>
      <c r="C22" s="100"/>
      <c r="D22" s="100"/>
      <c r="E22" s="100"/>
      <c r="F22" s="100"/>
      <c r="G22" s="100"/>
    </row>
    <row r="23" spans="1:11">
      <c r="B23" s="100"/>
      <c r="C23" s="100"/>
      <c r="D23" s="100"/>
      <c r="E23" s="100"/>
      <c r="F23" s="100"/>
      <c r="G23" s="100"/>
    </row>
    <row r="24" spans="1:11">
      <c r="B24" s="100"/>
      <c r="C24" s="100"/>
      <c r="D24" s="100"/>
      <c r="E24" s="100"/>
      <c r="F24" s="100"/>
      <c r="G24" s="100"/>
    </row>
    <row r="25" spans="1:11">
      <c r="B25" s="100"/>
      <c r="C25" s="100"/>
      <c r="D25" s="100"/>
      <c r="E25" s="100"/>
      <c r="F25" s="100"/>
      <c r="G25" s="100"/>
    </row>
    <row r="26" spans="1:11">
      <c r="B26" s="100"/>
      <c r="C26" s="100"/>
      <c r="D26" s="100"/>
      <c r="E26" s="100"/>
      <c r="F26" s="100"/>
      <c r="G26" s="100"/>
    </row>
    <row r="27" spans="1:11">
      <c r="B27" s="108"/>
      <c r="C27" s="108"/>
      <c r="D27" s="108"/>
      <c r="E27" s="108"/>
      <c r="F27" s="108"/>
      <c r="G27" s="108"/>
    </row>
    <row r="32" spans="1:11">
      <c r="A32" s="110"/>
    </row>
    <row r="33" spans="10:15">
      <c r="J33" s="97" t="s">
        <v>142</v>
      </c>
      <c r="K33" s="97" t="s">
        <v>142</v>
      </c>
      <c r="L33" s="97" t="s">
        <v>142</v>
      </c>
      <c r="M33" s="97" t="s">
        <v>142</v>
      </c>
      <c r="N33" s="97" t="s">
        <v>142</v>
      </c>
      <c r="O33" s="97" t="s">
        <v>142</v>
      </c>
    </row>
  </sheetData>
  <mergeCells count="5">
    <mergeCell ref="B6:D6"/>
    <mergeCell ref="E6:G6"/>
    <mergeCell ref="B20:D20"/>
    <mergeCell ref="E20:G20"/>
    <mergeCell ref="I14:K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F7CD-CFAD-4118-B2CB-491C92740DD3}">
  <dimension ref="A1:T431"/>
  <sheetViews>
    <sheetView topLeftCell="A4" zoomScaleNormal="100" workbookViewId="0">
      <selection activeCell="B8" sqref="B8"/>
    </sheetView>
  </sheetViews>
  <sheetFormatPr baseColWidth="10" defaultRowHeight="14.25"/>
  <cols>
    <col min="1" max="1" width="14.75" style="97" customWidth="1"/>
    <col min="2" max="2" width="12" style="97" bestFit="1" customWidth="1"/>
    <col min="3" max="3" width="13.125" style="97" bestFit="1" customWidth="1"/>
    <col min="4" max="4" width="25" style="97" customWidth="1"/>
    <col min="5" max="6" width="11" style="97"/>
    <col min="7" max="7" width="11.375" style="97" bestFit="1" customWidth="1"/>
    <col min="8" max="8" width="3.875" style="97" customWidth="1"/>
    <col min="9" max="9" width="14.625" style="97" bestFit="1" customWidth="1"/>
    <col min="10" max="10" width="15.5" style="97" customWidth="1"/>
    <col min="11" max="11" width="15.25" style="97" bestFit="1" customWidth="1"/>
    <col min="12" max="12" width="18.25" style="97" customWidth="1"/>
    <col min="13" max="13" width="13.625" style="97" bestFit="1" customWidth="1"/>
    <col min="14" max="14" width="11.25" style="97" customWidth="1"/>
    <col min="15" max="15" width="4.5" style="97" customWidth="1"/>
    <col min="16" max="16" width="12.375" style="97" customWidth="1"/>
    <col min="17" max="18" width="11" style="97"/>
    <col min="19" max="19" width="15.625" style="97" bestFit="1" customWidth="1"/>
    <col min="20" max="16384" width="11" style="97"/>
  </cols>
  <sheetData>
    <row r="1" spans="1:20">
      <c r="A1" s="97" t="s">
        <v>882</v>
      </c>
      <c r="B1" s="147">
        <f ca="1">TODAY()+1</f>
        <v>46060</v>
      </c>
    </row>
    <row r="4" spans="1:20" ht="15">
      <c r="A4" s="133" t="s">
        <v>844</v>
      </c>
      <c r="B4" s="133" t="s">
        <v>840</v>
      </c>
      <c r="C4" s="133" t="s">
        <v>839</v>
      </c>
      <c r="D4" s="133" t="s">
        <v>841</v>
      </c>
      <c r="E4" s="133" t="s">
        <v>842</v>
      </c>
      <c r="F4" s="133" t="s">
        <v>843</v>
      </c>
      <c r="G4" s="133" t="s">
        <v>630</v>
      </c>
      <c r="H4" s="134"/>
      <c r="I4" s="327" t="s">
        <v>5277</v>
      </c>
      <c r="J4" s="183" t="s">
        <v>3</v>
      </c>
      <c r="K4" s="184" t="s">
        <v>4</v>
      </c>
      <c r="L4" s="185" t="s">
        <v>5278</v>
      </c>
      <c r="M4" s="184" t="s">
        <v>7</v>
      </c>
      <c r="N4" s="186" t="s">
        <v>613</v>
      </c>
      <c r="P4" s="320" t="s">
        <v>5274</v>
      </c>
      <c r="Q4" s="119" t="s">
        <v>3</v>
      </c>
      <c r="R4" s="125" t="s">
        <v>5</v>
      </c>
      <c r="S4" s="125" t="s">
        <v>146</v>
      </c>
      <c r="T4" s="126" t="s">
        <v>613</v>
      </c>
    </row>
    <row r="5" spans="1:20">
      <c r="B5" s="128" t="s">
        <v>602</v>
      </c>
      <c r="C5" s="128">
        <v>1</v>
      </c>
      <c r="D5" s="129" t="e">
        <f>VLOOKUP(C5,Caucho!$E$2:$N$65,3,FALSE)</f>
        <v>#N/A</v>
      </c>
      <c r="E5" s="130" t="e">
        <f>VLOOKUP(C5,Caucho!$E$2:$N$65,7,FALSE)</f>
        <v>#N/A</v>
      </c>
      <c r="F5" s="131" t="e">
        <f>VLOOKUP(C5,Caucho!$E$2:$N$65,8,FALSE)</f>
        <v>#N/A</v>
      </c>
      <c r="G5" s="132" t="e">
        <f>VLOOKUP(C5,Caucho!$E$2:$N$65,10,FALSE)</f>
        <v>#N/A</v>
      </c>
      <c r="H5" s="141"/>
      <c r="J5" s="329" t="s">
        <v>5266</v>
      </c>
      <c r="K5" s="204">
        <f ca="1">VLOOKUP(Tabla9[[#This Row],[Ticker]],ONs_NY8[[Ticker]:[Variación]],2,FALSE)</f>
        <v>9.6076124906539911E-2</v>
      </c>
      <c r="L5" s="193" cm="1">
        <f t="array" ref="L5">_xll.PrecioBD(Tabla9[[#This Row],[Ticker]],24,"ASK","N")</f>
        <v>80.05</v>
      </c>
      <c r="M5" s="340">
        <f ca="1">VLOOKUP(Tabla9[[#This Row],[Ticker]],ONs_NY8[[Ticker]:[Variación]],5,FALSE)</f>
        <v>4.9019118576129497</v>
      </c>
      <c r="N5" s="328" cm="1">
        <f t="array" ref="N5">_xll.PrecioBD(Tabla9[[#This Row],[Ticker]],24,"IMBALANCE","N")</f>
        <v>-6.9999999999999999E-4</v>
      </c>
      <c r="Q5" s="120" t="s">
        <v>874</v>
      </c>
      <c r="R5" s="123" cm="1">
        <f t="array" ref="R5">_xll.PrecioBD(Q5,24,"ASK","N")</f>
        <v>3870</v>
      </c>
      <c r="S5" s="123" cm="1">
        <f t="array" ref="S5">_xll.PrecioBD(Q5,24,"VOLUME AMOUNT","N")</f>
        <v>2969431022.5</v>
      </c>
      <c r="T5" s="269" cm="1">
        <f t="array" ref="T5">_xll.PrecioBD(Q5,24,"IMBALANCE","N")</f>
        <v>-1.9E-2</v>
      </c>
    </row>
    <row r="6" spans="1:20">
      <c r="B6" s="128" t="s">
        <v>602</v>
      </c>
      <c r="C6" s="128">
        <v>7</v>
      </c>
      <c r="D6" s="129">
        <f>VLOOKUP(C6,Caucho!$E$2:$N$65,3,FALSE)</f>
        <v>1.7999999999999999E-2</v>
      </c>
      <c r="E6" s="130">
        <f>VLOOKUP(C6,Caucho!$E$2:$N$65,7,FALSE)</f>
        <v>5.0000000000000001E-3</v>
      </c>
      <c r="F6" s="131">
        <f>VLOOKUP(C6,Caucho!$E$2:$N$65,8,FALSE)</f>
        <v>1.7999999999999999E-2</v>
      </c>
      <c r="G6" s="132">
        <f>VLOOKUP(C6,Caucho!$E$2:$N$65,10,FALSE)</f>
        <v>1.7999999999999999E-2</v>
      </c>
      <c r="H6" s="141"/>
      <c r="J6" s="330" t="s">
        <v>5263</v>
      </c>
      <c r="K6" s="204">
        <f ca="1">VLOOKUP(Tabla9[[#This Row],[Ticker]],ONs_NY8[[Ticker]:[Variación]],2,FALSE)</f>
        <v>8.8069263100624101E-2</v>
      </c>
      <c r="L6" s="193" cm="1">
        <f t="array" ref="L6">_xll.PrecioBD(Tabla9[[#This Row],[Ticker]],24,"ASK","N")</f>
        <v>60.97</v>
      </c>
      <c r="M6" s="340">
        <f>VLOOKUP(Tabla9[[#This Row],[Ticker]],ONs_NY8[[Ticker]:[Variación]],5,FALSE)</f>
        <v>0.5</v>
      </c>
      <c r="N6" s="328" cm="1">
        <f t="array" ref="N6">_xll.PrecioBD(Tabla9[[#This Row],[Ticker]],24,"IMBALANCE","N")</f>
        <v>1.2999999999999999E-3</v>
      </c>
      <c r="P6" s="271"/>
      <c r="Q6" s="120" t="s">
        <v>858</v>
      </c>
      <c r="R6" s="123" cm="1">
        <f t="array" ref="R6">_xll.PrecioBD(Q6,24,"ASK","N")</f>
        <v>56500</v>
      </c>
      <c r="S6" s="123" cm="1">
        <f t="array" ref="S6">_xll.PrecioBD(Q6,24,"VOLUME AMOUNT","N")</f>
        <v>16604746650</v>
      </c>
      <c r="T6" s="269" cm="1">
        <f t="array" ref="T6">_xll.PrecioBD(Q6,24,"IMBALANCE","N")</f>
        <v>-3.4200000000000001E-2</v>
      </c>
    </row>
    <row r="7" spans="1:20">
      <c r="B7" s="128" t="s">
        <v>602</v>
      </c>
      <c r="C7" s="128">
        <v>30</v>
      </c>
      <c r="D7" s="129" t="e">
        <f>VLOOKUP(C7,Caucho!$E$2:$N$65,3,FALSE)</f>
        <v>#N/A</v>
      </c>
      <c r="E7" s="130" t="e">
        <f>VLOOKUP(C7,Caucho!$E$2:$N$65,7,FALSE)</f>
        <v>#N/A</v>
      </c>
      <c r="F7" s="131" t="e">
        <f>VLOOKUP(C7,Caucho!$E$2:$N$65,8,FALSE)</f>
        <v>#N/A</v>
      </c>
      <c r="G7" s="132" t="e">
        <f>VLOOKUP(C7,Caucho!$E$2:$N$65,10,FALSE)</f>
        <v>#N/A</v>
      </c>
      <c r="H7" s="141"/>
      <c r="J7" s="330" t="s">
        <v>5262</v>
      </c>
      <c r="K7" s="204">
        <f ca="1">VLOOKUP(Tabla9[[#This Row],[Ticker]],ONs_NY8[[Ticker]:[Variación]],2,FALSE)</f>
        <v>9.0348979830741874E-2</v>
      </c>
      <c r="L7" s="193" cm="1">
        <f t="array" ref="L7">_xll.PrecioBD(Tabla9[[#This Row],[Ticker]],24,"ASK","N")</f>
        <v>60.58</v>
      </c>
      <c r="M7" s="340">
        <f ca="1">VLOOKUP(Tabla9[[#This Row],[Ticker]],ONs_NY8[[Ticker]:[Variación]],5,FALSE)</f>
        <v>2.1755694035389528</v>
      </c>
      <c r="N7" s="328" cm="1">
        <f t="array" ref="N7">_xll.PrecioBD(Tabla9[[#This Row],[Ticker]],24,"IMBALANCE","N")</f>
        <v>4.7999999999999996E-3</v>
      </c>
      <c r="Q7" s="120" t="s">
        <v>875</v>
      </c>
      <c r="R7" s="123" cm="1">
        <f t="array" ref="R7">_xll.PrecioBD(Q7,24,"ASK","N")</f>
        <v>684.5</v>
      </c>
      <c r="S7" s="123" cm="1">
        <f t="array" ref="S7">_xll.PrecioBD(Q7,24,"VOLUME AMOUNT","N")</f>
        <v>765643230</v>
      </c>
      <c r="T7" s="269" cm="1">
        <f t="array" ref="T7">_xll.PrecioBD(Q7,24,"IMBALANCE","N")</f>
        <v>-2.2800000000000001E-2</v>
      </c>
    </row>
    <row r="8" spans="1:20">
      <c r="B8" s="128" t="s">
        <v>612</v>
      </c>
      <c r="C8" s="128">
        <v>1</v>
      </c>
      <c r="D8" s="129" t="e">
        <f>VLOOKUP(C8,Caucho!$E$66:$N$141,3,FALSE)</f>
        <v>#N/A</v>
      </c>
      <c r="E8" s="130" t="e">
        <f>VLOOKUP(C8,Caucho!$E$66:$N$141,7,FALSE)</f>
        <v>#N/A</v>
      </c>
      <c r="F8" s="131" t="e">
        <f>VLOOKUP(C8,Caucho!$E$66:$N$141,8,FALSE)</f>
        <v>#N/A</v>
      </c>
      <c r="G8" s="132" t="e">
        <f>VLOOKUP(C8,Caucho!$E$66:$N$141,10,FALSE)</f>
        <v>#N/A</v>
      </c>
      <c r="H8" s="141"/>
      <c r="J8" s="329" t="s">
        <v>5264</v>
      </c>
      <c r="K8" s="204">
        <f ca="1">VLOOKUP(Tabla9[[#This Row],[Ticker]],ONs_NY8[[Ticker]:[Variación]],2,FALSE)</f>
        <v>9.1250237822532637E-2</v>
      </c>
      <c r="L8" s="193" cm="1">
        <f t="array" ref="L8">_xll.PrecioBD(Tabla9[[#This Row],[Ticker]],24,"ASK","N")</f>
        <v>78.67</v>
      </c>
      <c r="M8" s="340">
        <f ca="1">VLOOKUP(Tabla9[[#This Row],[Ticker]],ONs_NY8[[Ticker]:[Variación]],5,FALSE)</f>
        <v>5.6790308364446105</v>
      </c>
      <c r="N8" s="328" cm="1">
        <f t="array" ref="N8">_xll.PrecioBD(Tabla9[[#This Row],[Ticker]],24,"IMBALANCE","N")</f>
        <v>-5.0000000000000001E-4</v>
      </c>
      <c r="Q8" s="120" t="s">
        <v>869</v>
      </c>
      <c r="R8" s="123" cm="1">
        <f t="array" ref="R8">_xll.PrecioBD(Q8,24,"ASK","N")</f>
        <v>4922.5</v>
      </c>
      <c r="S8" s="123" cm="1">
        <f t="array" ref="S8">_xll.PrecioBD(Q8,24,"VOLUME AMOUNT","N")</f>
        <v>3104521655</v>
      </c>
      <c r="T8" s="269" cm="1">
        <f t="array" ref="T8">_xll.PrecioBD(Q8,24,"IMBALANCE","N")</f>
        <v>-8.0000000000000002E-3</v>
      </c>
    </row>
    <row r="9" spans="1:20">
      <c r="B9" s="128" t="s">
        <v>612</v>
      </c>
      <c r="C9" s="128">
        <v>7</v>
      </c>
      <c r="D9" s="129">
        <f>VLOOKUP(C9,Caucho!$E$66:$N$141,3,FALSE)</f>
        <v>0.2</v>
      </c>
      <c r="E9" s="130">
        <f>VLOOKUP(C9,Caucho!$E$66:$N$141,7,FALSE)</f>
        <v>0.21</v>
      </c>
      <c r="F9" s="131">
        <f>VLOOKUP(C9,Caucho!$E$66:$N$141,8,FALSE)</f>
        <v>0.23799999999999999</v>
      </c>
      <c r="G9" s="132">
        <f>VLOOKUP(C9,Caucho!$E$66:$N$141,10,FALSE)</f>
        <v>0.27097955000000001</v>
      </c>
      <c r="H9" s="141"/>
      <c r="J9" s="330" t="s">
        <v>5265</v>
      </c>
      <c r="K9" s="204">
        <f ca="1">VLOOKUP(Tabla9[[#This Row],[Ticker]],ONs_NY8[[Ticker]:[Variación]],2,FALSE)</f>
        <v>6.9507184624671939E-2</v>
      </c>
      <c r="L9" s="193" cm="1">
        <f t="array" ref="L9">_xll.PrecioBD(Tabla9[[#This Row],[Ticker]],24,"ASK","N")</f>
        <v>73.349999999999994</v>
      </c>
      <c r="M9" s="340">
        <f ca="1">VLOOKUP(Tabla9[[#This Row],[Ticker]],ONs_NY8[[Ticker]:[Variación]],5,FALSE)</f>
        <v>7.555106947344461</v>
      </c>
      <c r="N9" s="328" cm="1">
        <f t="array" ref="N9">_xll.PrecioBD(Tabla9[[#This Row],[Ticker]],24,"IMBALANCE","N")</f>
        <v>-8.3000000000000001E-3</v>
      </c>
      <c r="Q9" s="120" t="s">
        <v>872</v>
      </c>
      <c r="R9" s="123" cm="1">
        <f t="array" ref="R9">_xll.PrecioBD(Q9,24,"ASK","N")</f>
        <v>4000</v>
      </c>
      <c r="S9" s="123" cm="1">
        <f t="array" ref="S9">_xll.PrecioBD(Q9,24,"VOLUME AMOUNT","N")</f>
        <v>1442562642.5</v>
      </c>
      <c r="T9" s="269" cm="1">
        <f t="array" ref="T9">_xll.PrecioBD(Q9,24,"IMBALANCE","N")</f>
        <v>-3.0800000000000001E-2</v>
      </c>
    </row>
    <row r="10" spans="1:20">
      <c r="B10" s="128" t="s">
        <v>612</v>
      </c>
      <c r="C10" s="128">
        <v>30</v>
      </c>
      <c r="D10" s="129" t="e">
        <f>VLOOKUP(C10,Caucho!$E$66:$N$141,3,FALSE)</f>
        <v>#N/A</v>
      </c>
      <c r="E10" s="130" t="e">
        <f>VLOOKUP(C10,Caucho!$E$66:$N$141,7,FALSE)</f>
        <v>#N/A</v>
      </c>
      <c r="F10" s="131" t="e">
        <f>VLOOKUP(C10,Caucho!$E$66:$N$141,8,FALSE)</f>
        <v>#N/A</v>
      </c>
      <c r="G10" s="132" t="e">
        <f>VLOOKUP(C10,Caucho!$E$66:$N$141,10,FALSE)</f>
        <v>#N/A</v>
      </c>
      <c r="H10" s="141"/>
      <c r="J10" s="330" t="s">
        <v>5267</v>
      </c>
      <c r="K10" s="204">
        <f ca="1">VLOOKUP(Tabla9[[#This Row],[Ticker]],ONs_NY8[[Ticker]:[Variación]],2,FALSE)</f>
        <v>6.2482389807701114E-2</v>
      </c>
      <c r="L10" s="193" cm="1">
        <f t="array" ref="L10">_xll.PrecioBD(Tabla9[[#This Row],[Ticker]],24,"ASK","N")</f>
        <v>63.7</v>
      </c>
      <c r="M10" s="340">
        <f ca="1">VLOOKUP(Tabla9[[#This Row],[Ticker]],ONs_NY8[[Ticker]:[Variación]],5,FALSE)</f>
        <v>1.7972542551403259</v>
      </c>
      <c r="N10" s="328" cm="1">
        <f t="array" ref="N10">_xll.PrecioBD(Tabla9[[#This Row],[Ticker]],24,"IMBALANCE","N")</f>
        <v>0</v>
      </c>
      <c r="Q10" s="120" t="s">
        <v>861</v>
      </c>
      <c r="R10" s="123" cm="1">
        <f t="array" ref="R10">_xll.PrecioBD(Q10,24,"ASK","N")</f>
        <v>329.75</v>
      </c>
      <c r="S10" s="123" cm="1">
        <f t="array" ref="S10">_xll.PrecioBD(Q10,24,"VOLUME AMOUNT","N")</f>
        <v>1822363694.25</v>
      </c>
      <c r="T10" s="269" cm="1">
        <f t="array" ref="T10">_xll.PrecioBD(Q10,24,"IMBALANCE","N")</f>
        <v>-1.1900000000000001E-2</v>
      </c>
    </row>
    <row r="11" spans="1:20">
      <c r="J11" s="332" t="s">
        <v>5268</v>
      </c>
      <c r="K11" s="204">
        <f ca="1">VLOOKUP(Tabla9[[#This Row],[Ticker]],ONs_NY8[[Ticker]:[Variación]],2,FALSE)</f>
        <v>7.0274820923805242E-2</v>
      </c>
      <c r="L11" s="193" cm="1">
        <f t="array" ref="L11">_xll.PrecioBD(Tabla9[[#This Row],[Ticker]],24,"ASK","N")</f>
        <v>63.21</v>
      </c>
      <c r="M11" s="340">
        <f ca="1">VLOOKUP(Tabla9[[#This Row],[Ticker]],ONs_NY8[[Ticker]:[Variación]],5,FALSE)</f>
        <v>2.2254086910086284</v>
      </c>
      <c r="N11" s="328" cm="1">
        <f t="array" ref="N11">_xll.PrecioBD(Tabla9[[#This Row],[Ticker]],24,"IMBALANCE","N")</f>
        <v>1.6999999999999999E-3</v>
      </c>
      <c r="Q11" s="120" t="s">
        <v>876</v>
      </c>
      <c r="R11" s="123" cm="1">
        <f t="array" ref="R11">_xll.PrecioBD(Q11,24,"ASK","N")</f>
        <v>584</v>
      </c>
      <c r="S11" s="123" cm="1">
        <f t="array" ref="S11">_xll.PrecioBD(Q11,24,"VOLUME AMOUNT","N")</f>
        <v>1418758887</v>
      </c>
      <c r="T11" s="269" cm="1">
        <f t="array" ref="T11">_xll.PrecioBD(Q11,24,"IMBALANCE","N")</f>
        <v>-1.43E-2</v>
      </c>
    </row>
    <row r="12" spans="1:20">
      <c r="A12" s="113" t="str" cm="1">
        <f t="array" ref="A12">_xll.TiposCambioBD()</f>
        <v>TIPO CAMBIO</v>
      </c>
      <c r="B12" s="113" t="s">
        <v>845</v>
      </c>
      <c r="C12" s="113" t="s">
        <v>620</v>
      </c>
      <c r="D12" s="113" t="s">
        <v>619</v>
      </c>
      <c r="E12" s="113" t="s">
        <v>846</v>
      </c>
      <c r="F12" s="113" t="s">
        <v>847</v>
      </c>
      <c r="G12" s="113" t="s">
        <v>848</v>
      </c>
      <c r="J12" s="330" t="s">
        <v>5271</v>
      </c>
      <c r="K12" s="204">
        <f ca="1">VLOOKUP(Tabla9[[#This Row],[Ticker]],ONs_NY8[[Ticker]:[Variación]],2,FALSE)</f>
        <v>8.8632890582084664E-2</v>
      </c>
      <c r="L12" s="193" cm="1">
        <f t="array" ref="L12">_xll.PrecioBD(Tabla9[[#This Row],[Ticker]],24,"ASK","N")</f>
        <v>79.8</v>
      </c>
      <c r="M12" s="340">
        <f ca="1">VLOOKUP(Tabla9[[#This Row],[Ticker]],ONs_NY8[[Ticker]:[Variación]],5,FALSE)</f>
        <v>5.6982617945608451</v>
      </c>
      <c r="N12" s="328" cm="1">
        <f t="array" ref="N12">_xll.PrecioBD(Tabla9[[#This Row],[Ticker]],24,"IMBALANCE","N")</f>
        <v>-2.3E-3</v>
      </c>
      <c r="Q12" s="120" t="s">
        <v>864</v>
      </c>
      <c r="R12" s="123" cm="1">
        <f t="array" ref="R12">_xll.PrecioBD(Q12,24,"ASK","N")</f>
        <v>1911</v>
      </c>
      <c r="S12" s="123" cm="1">
        <f t="array" ref="S12">_xll.PrecioBD(Q12,24,"VOLUME AMOUNT","N")</f>
        <v>328995806</v>
      </c>
      <c r="T12" s="269" cm="1">
        <f t="array" ref="T12">_xll.PrecioBD(Q12,24,"IMBALANCE","N")</f>
        <v>-2.0400000000000001E-2</v>
      </c>
    </row>
    <row r="13" spans="1:20">
      <c r="A13" s="134"/>
      <c r="B13" s="128" t="s">
        <v>142</v>
      </c>
      <c r="C13" s="128" t="s">
        <v>142</v>
      </c>
      <c r="D13" s="138" t="s">
        <v>142</v>
      </c>
      <c r="E13" s="135" t="s">
        <v>142</v>
      </c>
      <c r="F13" s="136" t="s">
        <v>142</v>
      </c>
      <c r="G13" s="144" t="s">
        <v>142</v>
      </c>
      <c r="J13" s="331" t="s">
        <v>5269</v>
      </c>
      <c r="K13" s="204">
        <f ca="1">VLOOKUP(Tabla9[[#This Row],[Ticker]],ONs_NY8[[Ticker]:[Variación]],2,FALSE)</f>
        <v>8.8778743147850045E-2</v>
      </c>
      <c r="L13" s="193" cm="1">
        <f t="array" ref="L13">_xll.PrecioBD(Tabla9[[#This Row],[Ticker]],24,"ASK","N")</f>
        <v>82.86</v>
      </c>
      <c r="M13" s="340">
        <f ca="1">VLOOKUP(Tabla9[[#This Row],[Ticker]],ONs_NY8[[Ticker]:[Variación]],5,FALSE)</f>
        <v>4.9813448329363625</v>
      </c>
      <c r="N13" s="328" cm="1">
        <f t="array" ref="N13">_xll.PrecioBD(Tabla9[[#This Row],[Ticker]],24,"IMBALANCE","N")</f>
        <v>-1.6000000000000001E-3</v>
      </c>
      <c r="Q13" s="120" t="s">
        <v>859</v>
      </c>
      <c r="R13" s="123" cm="1">
        <f t="array" ref="R13">_xll.PrecioBD(Q13,24,"ASK","N")</f>
        <v>980</v>
      </c>
      <c r="S13" s="123" cm="1">
        <f t="array" ref="S13">_xll.PrecioBD(Q13,24,"VOLUME AMOUNT","N")</f>
        <v>1054451303</v>
      </c>
      <c r="T13" s="269" cm="1">
        <f t="array" ref="T13">_xll.PrecioBD(Q13,24,"IMBALANCE","N")</f>
        <v>4.5999999999999999E-3</v>
      </c>
    </row>
    <row r="14" spans="1:20">
      <c r="A14" s="134"/>
      <c r="B14" s="128" t="s">
        <v>637</v>
      </c>
      <c r="C14" s="128" t="s">
        <v>849</v>
      </c>
      <c r="D14" s="138" t="s">
        <v>850</v>
      </c>
      <c r="E14" s="135">
        <v>1494</v>
      </c>
      <c r="F14" s="143">
        <v>1495.800048828125</v>
      </c>
      <c r="G14" s="137">
        <v>1493.300048828125</v>
      </c>
      <c r="H14" s="134"/>
      <c r="J14" s="333" t="s">
        <v>5270</v>
      </c>
      <c r="K14" s="204">
        <f ca="1">VLOOKUP(Tabla9[[#This Row],[Ticker]],ONs_NY8[[Ticker]:[Variación]],2,FALSE)</f>
        <v>6.717986762523652E-2</v>
      </c>
      <c r="L14" s="193" cm="1">
        <f t="array" ref="L14">_xll.PrecioBD(Tabla9[[#This Row],[Ticker]],24,"ASK","N")</f>
        <v>74.28</v>
      </c>
      <c r="M14" s="340">
        <f ca="1">VLOOKUP(Tabla9[[#This Row],[Ticker]],ONs_NY8[[Ticker]:[Variación]],5,FALSE)</f>
        <v>7.6189885374284847</v>
      </c>
      <c r="N14" s="328" cm="1">
        <f t="array" ref="N14">_xll.PrecioBD(Tabla9[[#This Row],[Ticker]],24,"IMBALANCE","N")</f>
        <v>-2.2000000000000001E-3</v>
      </c>
      <c r="Q14" s="120" t="s">
        <v>866</v>
      </c>
      <c r="R14" s="123" cm="1">
        <f t="array" ref="R14">_xll.PrecioBD(Q14,24,"ASK","N")</f>
        <v>7525</v>
      </c>
      <c r="S14" s="123" cm="1">
        <f t="array" ref="S14">_xll.PrecioBD(Q14,24,"VOLUME AMOUNT","N")</f>
        <v>38345100540</v>
      </c>
      <c r="T14" s="269" cm="1">
        <f t="array" ref="T14">_xll.PrecioBD(Q14,24,"IMBALANCE","N")</f>
        <v>-3.3399999999999999E-2</v>
      </c>
    </row>
    <row r="15" spans="1:20">
      <c r="A15" s="134"/>
      <c r="B15" s="128" t="s">
        <v>637</v>
      </c>
      <c r="C15" s="128" t="s">
        <v>851</v>
      </c>
      <c r="D15" s="138" t="s">
        <v>852</v>
      </c>
      <c r="E15" s="135">
        <v>1455.699951171875</v>
      </c>
      <c r="F15" s="143">
        <v>1457.300048828125</v>
      </c>
      <c r="G15" s="137">
        <v>1456.9000244140625</v>
      </c>
      <c r="H15" s="142"/>
      <c r="Q15" s="120" t="s">
        <v>863</v>
      </c>
      <c r="R15" s="123" cm="1">
        <f t="array" ref="R15">_xll.PrecioBD(Q15,24,"ASK","N")</f>
        <v>50.4</v>
      </c>
      <c r="S15" s="123" cm="1">
        <f t="array" ref="S15">_xll.PrecioBD(Q15,24,"VOLUME AMOUNT","N")</f>
        <v>945223984.10000002</v>
      </c>
      <c r="T15" s="269" cm="1">
        <f t="array" ref="T15">_xll.PrecioBD(Q15,24,"IMBALANCE","N")</f>
        <v>-4.7199999999999999E-2</v>
      </c>
    </row>
    <row r="16" spans="1:20">
      <c r="A16" s="134"/>
      <c r="B16" s="128" t="s">
        <v>637</v>
      </c>
      <c r="C16" s="128" t="s">
        <v>853</v>
      </c>
      <c r="D16" s="138" t="s">
        <v>854</v>
      </c>
      <c r="E16" s="135">
        <v>1437</v>
      </c>
      <c r="F16" s="136">
        <v>1446</v>
      </c>
      <c r="G16" s="145">
        <v>1446</v>
      </c>
      <c r="J16" s="336" t="s">
        <v>5284</v>
      </c>
      <c r="K16" s="336" t="s">
        <v>5285</v>
      </c>
      <c r="Q16" s="120" t="s">
        <v>873</v>
      </c>
      <c r="R16" s="123" cm="1">
        <f t="array" ref="R16">_xll.PrecioBD(Q16,24,"ASK","N")</f>
        <v>8790</v>
      </c>
      <c r="S16" s="123" cm="1">
        <f t="array" ref="S16">_xll.PrecioBD(Q16,24,"VOLUME AMOUNT","N")</f>
        <v>1388241715</v>
      </c>
      <c r="T16" s="269" cm="1">
        <f t="array" ref="T16">_xll.PrecioBD(Q16,24,"IMBALANCE","N")</f>
        <v>-1.84E-2</v>
      </c>
    </row>
    <row r="17" spans="1:20">
      <c r="A17" s="134"/>
      <c r="B17" s="128" t="s">
        <v>637</v>
      </c>
      <c r="C17" s="128" t="s">
        <v>563</v>
      </c>
      <c r="D17" s="138" t="s">
        <v>855</v>
      </c>
      <c r="E17" s="135">
        <v>1415</v>
      </c>
      <c r="F17" s="136">
        <v>1465</v>
      </c>
      <c r="G17" s="137">
        <v>1465</v>
      </c>
      <c r="J17" s="334" t="s">
        <v>5280</v>
      </c>
      <c r="K17" s="335" cm="1">
        <f t="array" ref="K17">_xll.PrecioBD("GD29D",24,"ASK","N")/_xll.PrecioBD("AL29D",24,"ASK","N")-1</f>
        <v>4.4776119402985204E-2</v>
      </c>
      <c r="Q17" s="120" t="s">
        <v>868</v>
      </c>
      <c r="R17" s="123" cm="1">
        <f t="array" ref="R17">_xll.PrecioBD(Q17,24,"ASK","N")</f>
        <v>2250</v>
      </c>
      <c r="S17" s="123" cm="1">
        <f t="array" ref="S17">_xll.PrecioBD(Q17,24,"VOLUME AMOUNT","N")</f>
        <v>1826416388</v>
      </c>
      <c r="T17" s="269" cm="1">
        <f t="array" ref="T17">_xll.PrecioBD(Q17,24,"IMBALANCE","N")</f>
        <v>3.6299999999999999E-2</v>
      </c>
    </row>
    <row r="18" spans="1:20">
      <c r="A18" s="134"/>
      <c r="B18" s="128" t="s">
        <v>637</v>
      </c>
      <c r="C18" s="128" t="s">
        <v>602</v>
      </c>
      <c r="D18" s="138" t="s">
        <v>856</v>
      </c>
      <c r="E18" s="135">
        <v>1437</v>
      </c>
      <c r="F18" s="136">
        <v>1446</v>
      </c>
      <c r="G18" s="137">
        <v>1446</v>
      </c>
      <c r="H18" s="142"/>
      <c r="J18" s="334" t="s">
        <v>5279</v>
      </c>
      <c r="K18" s="335" cm="1">
        <f t="array" ref="K18">_xll.PrecioBD("GD30D",24,"ASK","N")/_xll.PrecioBD("AL30D",24,"ASK","N")-1</f>
        <v>4.3413667877187256E-2</v>
      </c>
      <c r="Q18" s="120" t="s">
        <v>867</v>
      </c>
      <c r="R18" s="123" cm="1">
        <f t="array" ref="R18">_xll.PrecioBD(Q18,24,"ASK","N")</f>
        <v>3230</v>
      </c>
      <c r="S18" s="123" cm="1">
        <f t="array" ref="S18">_xll.PrecioBD(Q18,24,"VOLUME AMOUNT","N")</f>
        <v>1480430810</v>
      </c>
      <c r="T18" s="269" cm="1">
        <f t="array" ref="T18">_xll.PrecioBD(Q18,24,"IMBALANCE","N")</f>
        <v>1.89E-2</v>
      </c>
    </row>
    <row r="19" spans="1:20">
      <c r="H19" s="142"/>
      <c r="J19" s="334" t="s">
        <v>5281</v>
      </c>
      <c r="K19" s="335" cm="1">
        <f t="array" ref="K19">_xll.PrecioBD("GD35D",24,"ASK","N")/_xll.PrecioBD("AL35D",24,"ASK","N")-1</f>
        <v>1.4363798144146456E-2</v>
      </c>
      <c r="Q19" s="120" t="s">
        <v>860</v>
      </c>
      <c r="R19" s="123" cm="1">
        <f t="array" ref="R19">_xll.PrecioBD(Q19,24,"ASK","N")</f>
        <v>13390</v>
      </c>
      <c r="S19" s="123" cm="1">
        <f t="array" ref="S19">_xll.PrecioBD(Q19,24,"VOLUME AMOUNT","N")</f>
        <v>4901909650</v>
      </c>
      <c r="T19" s="269" cm="1">
        <f t="array" ref="T19">_xll.PrecioBD(Q19,24,"IMBALANCE","N")</f>
        <v>-4.7100000000000003E-2</v>
      </c>
    </row>
    <row r="20" spans="1:20">
      <c r="B20" s="127" t="s">
        <v>878</v>
      </c>
      <c r="C20" s="113" t="s">
        <v>879</v>
      </c>
      <c r="D20" s="113" t="s">
        <v>880</v>
      </c>
      <c r="F20" s="133" t="s">
        <v>129</v>
      </c>
      <c r="G20" s="324" t="s">
        <v>269</v>
      </c>
      <c r="H20" s="142"/>
      <c r="J20" s="334" t="s">
        <v>5282</v>
      </c>
      <c r="K20" s="335" cm="1">
        <f t="array" ref="K20">_xll.PrecioBD("GD38D",24,"ASK","N")/_xll.PrecioBD("AE38D",24,"ASK","N")-1</f>
        <v>3.5103060587132973E-2</v>
      </c>
      <c r="Q20" s="120" t="s">
        <v>870</v>
      </c>
      <c r="R20" s="123" cm="1">
        <f t="array" ref="R20">_xll.PrecioBD(Q20,24,"ASK","N")</f>
        <v>3160</v>
      </c>
      <c r="S20" s="123" cm="1">
        <f t="array" ref="S20">_xll.PrecioBD(Q20,24,"VOLUME AMOUNT","N")</f>
        <v>3276570805</v>
      </c>
      <c r="T20" s="269" cm="1">
        <f t="array" ref="T20">_xll.PrecioBD(Q20,24,"IMBALANCE","N")</f>
        <v>-4.7399999999999998E-2</v>
      </c>
    </row>
    <row r="21" spans="1:20">
      <c r="B21" s="139">
        <v>0.26</v>
      </c>
      <c r="C21" s="140" t="e">
        <f>E8-B21</f>
        <v>#N/A</v>
      </c>
      <c r="D21" s="120"/>
      <c r="F21" s="146" cm="1">
        <f t="array" ref="F21">(1+_xll.PrecioBD("AL30","CI","IMBALANCE","N"))/(1+_xll.PrecioBD("AL30D","CI","IMBALANCE","N"))-1</f>
        <v>2.3906763621874827E-3</v>
      </c>
      <c r="G21" s="146" cm="1">
        <f t="array" ref="G21">(1+_xll.PrecioBD("AL30","CI","IMBALANCE","N"))/(1+_xll.PrecioBD("AL30C","CI","IMBALANCE","N"))-1</f>
        <v>7.105684547638047E-3</v>
      </c>
      <c r="H21" s="118"/>
      <c r="J21" s="334" t="s">
        <v>5283</v>
      </c>
      <c r="K21" s="335" cm="1">
        <f t="array" ref="K21">_xll.PrecioBD("GD41D",24,"ASK","N")/_xll.PrecioBD("AL41D",24,"ASK","N")-1</f>
        <v>1.2678936605317048E-2</v>
      </c>
      <c r="Q21" s="120" t="s">
        <v>862</v>
      </c>
      <c r="R21" s="123" cm="1">
        <f t="array" ref="R21">_xll.PrecioBD(Q21,24,"ASK","N")</f>
        <v>2330</v>
      </c>
      <c r="S21" s="123" cm="1">
        <f t="array" ref="S21">_xll.PrecioBD(Q21,24,"VOLUME AMOUNT","N")</f>
        <v>1204640889</v>
      </c>
      <c r="T21" s="269" cm="1">
        <f t="array" ref="T21">_xll.PrecioBD(Q21,24,"IMBALANCE","N")</f>
        <v>-1.9699999999999999E-2</v>
      </c>
    </row>
    <row r="22" spans="1:20">
      <c r="H22" s="118"/>
      <c r="Q22" s="120" t="s">
        <v>865</v>
      </c>
      <c r="R22" s="123" cm="1">
        <f t="array" ref="R22">_xll.PrecioBD(Q22,24,"ASK","N")</f>
        <v>2018</v>
      </c>
      <c r="S22" s="123" cm="1">
        <f t="array" ref="S22">_xll.PrecioBD(Q22,24,"VOLUME AMOUNT","N")</f>
        <v>1027865902</v>
      </c>
      <c r="T22" s="269" cm="1">
        <f t="array" ref="T22">_xll.PrecioBD(Q22,24,"IMBALANCE","N")</f>
        <v>-2.0799999999999999E-2</v>
      </c>
    </row>
    <row r="23" spans="1:20">
      <c r="H23" s="118"/>
      <c r="Q23" s="120" t="s">
        <v>871</v>
      </c>
      <c r="R23" s="123" cm="1">
        <f t="array" ref="R23">_xll.PrecioBD(Q23,24,"ASK","N")</f>
        <v>3490</v>
      </c>
      <c r="S23" s="123" cm="1">
        <f t="array" ref="S23">_xll.PrecioBD(Q23,24,"VOLUME AMOUNT","N")</f>
        <v>531370580</v>
      </c>
      <c r="T23" s="269" cm="1">
        <f t="array" ref="T23">_xll.PrecioBD(Q23,24,"IMBALANCE","N")</f>
        <v>-3.9800000000000002E-2</v>
      </c>
    </row>
    <row r="24" spans="1:20">
      <c r="G24" s="118"/>
      <c r="H24" s="118"/>
      <c r="Q24" s="275" t="s">
        <v>857</v>
      </c>
      <c r="R24" s="273" cm="1">
        <f t="array" ref="R24">_xll.PrecioBD(Q24,24,"ASK","N")</f>
        <v>8820</v>
      </c>
      <c r="S24" s="273" cm="1">
        <f t="array" ref="S24">_xll.PrecioBD(Q24,24,"VOLUME AMOUNT","N")</f>
        <v>2162042740</v>
      </c>
      <c r="T24" s="276" cm="1">
        <f t="array" ref="T24">_xll.PrecioBD(Q24,24,"IMBALANCE","N")</f>
        <v>-5.6399999999999999E-2</v>
      </c>
    </row>
    <row r="26" spans="1:20" ht="15.75" thickBot="1">
      <c r="A26" s="113" t="s">
        <v>5260</v>
      </c>
      <c r="B26" s="119" t="s">
        <v>3</v>
      </c>
      <c r="C26" s="125" t="s">
        <v>5</v>
      </c>
      <c r="D26" s="125" t="s">
        <v>146</v>
      </c>
      <c r="E26" s="126" t="s">
        <v>613</v>
      </c>
      <c r="I26" s="113" t="s">
        <v>5275</v>
      </c>
      <c r="J26" s="321" t="s">
        <v>3</v>
      </c>
      <c r="K26" s="322" t="s">
        <v>5</v>
      </c>
      <c r="L26" s="322" t="s">
        <v>146</v>
      </c>
      <c r="M26" s="323" t="s">
        <v>613</v>
      </c>
    </row>
    <row r="27" spans="1:20" ht="15" thickBot="1">
      <c r="B27" s="122" t="s">
        <v>312</v>
      </c>
      <c r="C27" s="123" cm="1">
        <f t="array" ref="C27">_xll.PrecioBD(B27,24,"ASK","N")</f>
        <v>27680</v>
      </c>
      <c r="D27" s="123" cm="1">
        <f t="array" ref="D27">_xll.PrecioBD(B27,24,"VOLUME AMOUNT","N")</f>
        <v>605226780</v>
      </c>
      <c r="E27" s="124" cm="1">
        <f t="array" ref="E27">_xll.PrecioBD(B27,24,"IMBALANCE","N")</f>
        <v>-6.83E-2</v>
      </c>
      <c r="J27" s="121" t="s">
        <v>389</v>
      </c>
      <c r="K27" s="123" cm="1">
        <f t="array" ref="K27">_xll.PrecioBD(J27,24,"ASK","N")</f>
        <v>17080</v>
      </c>
      <c r="L27" s="123" cm="1">
        <f t="array" ref="L27">_xll.PrecioBD(J27,24,"VOLUME AMOUNT","N")</f>
        <v>9368501220</v>
      </c>
      <c r="M27" s="124" cm="1">
        <f t="array" ref="M27">_xll.PrecioBD(J27,24,"IMBALANCE","N")</f>
        <v>-0.1353</v>
      </c>
    </row>
    <row r="28" spans="1:20" ht="15" thickBot="1">
      <c r="B28" s="122" t="s">
        <v>345</v>
      </c>
      <c r="C28" s="123" cm="1">
        <f t="array" ref="C28">_xll.PrecioBD(B28,24,"ASK","N")</f>
        <v>22420</v>
      </c>
      <c r="D28" s="123" cm="1">
        <f t="array" ref="D28">_xll.PrecioBD(B28,24,"VOLUME AMOUNT","N")</f>
        <v>32991220</v>
      </c>
      <c r="E28" s="124" cm="1">
        <f t="array" ref="E28">_xll.PrecioBD(B28,24,"IMBALANCE","N")</f>
        <v>4.0099999999999997E-2</v>
      </c>
      <c r="J28" s="121" t="s">
        <v>570</v>
      </c>
      <c r="K28" s="123" cm="1">
        <f t="array" ref="K28">_xll.PrecioBD(J28,24,"ASK","N")</f>
        <v>7750</v>
      </c>
      <c r="L28" s="123" cm="1">
        <f t="array" ref="L28">_xll.PrecioBD(J28,24,"VOLUME AMOUNT","N")</f>
        <v>10757595</v>
      </c>
      <c r="M28" s="124" cm="1">
        <f t="array" ref="M28">_xll.PrecioBD(J28,24,"IMBALANCE","N")</f>
        <v>-8.3000000000000001E-3</v>
      </c>
    </row>
    <row r="29" spans="1:20" ht="15" thickBot="1">
      <c r="B29" s="122" t="s">
        <v>219</v>
      </c>
      <c r="C29" s="123" cm="1">
        <f t="array" ref="C29">_xll.PrecioBD(B29,24,"ASK","N")</f>
        <v>18450</v>
      </c>
      <c r="D29" s="123" cm="1">
        <f t="array" ref="D29">_xll.PrecioBD(B29,24,"VOLUME AMOUNT","N")</f>
        <v>50834290</v>
      </c>
      <c r="E29" s="124" cm="1">
        <f t="array" ref="E29">_xll.PrecioBD(B29,24,"IMBALANCE","N")</f>
        <v>2.7000000000000001E-3</v>
      </c>
      <c r="J29" s="121" t="s">
        <v>314</v>
      </c>
      <c r="K29" s="123" cm="1">
        <f t="array" ref="K29">_xll.PrecioBD(J29,24,"ASK","N")</f>
        <v>39500</v>
      </c>
      <c r="L29" s="123" cm="1">
        <f t="array" ref="L29">_xll.PrecioBD(J29,24,"VOLUME AMOUNT","N")</f>
        <v>596468420</v>
      </c>
      <c r="M29" s="124" cm="1">
        <f t="array" ref="M29">_xll.PrecioBD(J29,24,"IMBALANCE","N")</f>
        <v>3.0000000000000001E-3</v>
      </c>
    </row>
    <row r="30" spans="1:20" ht="15" thickBot="1">
      <c r="B30" s="122" t="s">
        <v>223</v>
      </c>
      <c r="C30" s="123" cm="1">
        <f t="array" ref="C30">_xll.PrecioBD(B30,24,"ASK","N")</f>
        <v>25880</v>
      </c>
      <c r="D30" s="123" cm="1">
        <f t="array" ref="D30">_xll.PrecioBD(B30,24,"VOLUME AMOUNT","N")</f>
        <v>345206600</v>
      </c>
      <c r="E30" s="124" cm="1">
        <f t="array" ref="E30">_xll.PrecioBD(B30,24,"IMBALANCE","N")</f>
        <v>-2.7099999999999999E-2</v>
      </c>
      <c r="J30" s="121" t="s">
        <v>377</v>
      </c>
      <c r="K30" s="123" cm="1">
        <f t="array" ref="K30">_xll.PrecioBD(J30,24,"ASK","N")</f>
        <v>8800</v>
      </c>
      <c r="L30" s="123" cm="1">
        <f t="array" ref="L30">_xll.PrecioBD(J30,24,"VOLUME AMOUNT","N")</f>
        <v>6035760</v>
      </c>
      <c r="M30" s="124" cm="1">
        <f t="array" ref="M30">_xll.PrecioBD(J30,24,"IMBALANCE","N")</f>
        <v>-3.3999999999999998E-3</v>
      </c>
    </row>
    <row r="31" spans="1:20" ht="15" thickBot="1">
      <c r="B31" s="122" t="s">
        <v>306</v>
      </c>
      <c r="C31" s="123" cm="1">
        <f t="array" ref="C31">_xll.PrecioBD(B31,24,"ASK","N")</f>
        <v>7690</v>
      </c>
      <c r="D31" s="123" cm="1">
        <f t="array" ref="D31">_xll.PrecioBD(B31,24,"VOLUME AMOUNT","N")</f>
        <v>114358905</v>
      </c>
      <c r="E31" s="124" cm="1">
        <f t="array" ref="E31">_xll.PrecioBD(B31,24,"IMBALANCE","N")</f>
        <v>-5.7000000000000002E-2</v>
      </c>
      <c r="J31" s="121" t="s">
        <v>318</v>
      </c>
      <c r="K31" s="123" cm="1">
        <f t="array" ref="K31">_xll.PrecioBD(J31,24,"ASK","N")</f>
        <v>13370</v>
      </c>
      <c r="L31" s="123" cm="1">
        <f t="array" ref="L31">_xll.PrecioBD(J31,24,"VOLUME AMOUNT","N")</f>
        <v>2767549920</v>
      </c>
      <c r="M31" s="124" cm="1">
        <f t="array" ref="M31">_xll.PrecioBD(J31,24,"IMBALANCE","N")</f>
        <v>-1.61E-2</v>
      </c>
    </row>
    <row r="32" spans="1:20" ht="15" thickBot="1">
      <c r="B32" s="122" t="s">
        <v>366</v>
      </c>
      <c r="C32" s="123" cm="1">
        <f t="array" ref="C32">_xll.PrecioBD(B32,24,"ASK","N")</f>
        <v>17000</v>
      </c>
      <c r="D32" s="123" cm="1">
        <f t="array" ref="D32">_xll.PrecioBD(B32,24,"VOLUME AMOUNT","N")</f>
        <v>224784100</v>
      </c>
      <c r="E32" s="124" cm="1">
        <f t="array" ref="E32">_xll.PrecioBD(B32,24,"IMBALANCE","N")</f>
        <v>-1.12E-2</v>
      </c>
      <c r="J32" s="121" t="s">
        <v>512</v>
      </c>
      <c r="K32" s="123" cm="1">
        <f t="array" ref="K32">_xll.PrecioBD(J32,24,"ASK","N")</f>
        <v>36960</v>
      </c>
      <c r="L32" s="123" cm="1">
        <f t="array" ref="L32">_xll.PrecioBD(J32,24,"VOLUME AMOUNT","N")</f>
        <v>868964960</v>
      </c>
      <c r="M32" s="124" cm="1">
        <f t="array" ref="M32">_xll.PrecioBD(J32,24,"IMBALANCE","N")</f>
        <v>-6.4000000000000003E-3</v>
      </c>
    </row>
    <row r="33" spans="2:13" ht="15" thickBot="1">
      <c r="B33" s="122" t="s">
        <v>472</v>
      </c>
      <c r="C33" s="123" cm="1">
        <f t="array" ref="C33">_xll.PrecioBD(B33,24,"ASK","N")</f>
        <v>39260</v>
      </c>
      <c r="D33" s="123" cm="1">
        <f t="array" ref="D33">_xll.PrecioBD(B33,24,"VOLUME AMOUNT","N")</f>
        <v>7041540</v>
      </c>
      <c r="E33" s="124" cm="1">
        <f t="array" ref="E33">_xll.PrecioBD(B33,24,"IMBALANCE","N")</f>
        <v>4.1000000000000003E-3</v>
      </c>
      <c r="J33" s="121" t="s">
        <v>580</v>
      </c>
      <c r="K33" s="123" cm="1">
        <f t="array" ref="K33">_xll.PrecioBD(J33,24,"ASK","N")</f>
        <v>0</v>
      </c>
      <c r="L33" s="123" cm="1">
        <f t="array" ref="L33">_xll.PrecioBD(J33,24,"VOLUME AMOUNT","N")</f>
        <v>92175345</v>
      </c>
      <c r="M33" s="124" cm="1">
        <f t="array" ref="M33">_xll.PrecioBD(J33,24,"IMBALANCE","N")</f>
        <v>-1.04E-2</v>
      </c>
    </row>
    <row r="34" spans="2:13" ht="15" thickBot="1">
      <c r="B34" s="122" t="s">
        <v>202</v>
      </c>
      <c r="C34" s="123" cm="1">
        <f t="array" ref="C34">_xll.PrecioBD(B34,24,"ASK","N")</f>
        <v>5720</v>
      </c>
      <c r="D34" s="123" cm="1">
        <f t="array" ref="D34">_xll.PrecioBD(B34,24,"VOLUME AMOUNT","N")</f>
        <v>96757585</v>
      </c>
      <c r="E34" s="124" cm="1">
        <f t="array" ref="E34">_xll.PrecioBD(B34,24,"IMBALANCE","N")</f>
        <v>-1.8100000000000002E-2</v>
      </c>
      <c r="J34" s="121" t="s">
        <v>374</v>
      </c>
      <c r="K34" s="123" cm="1">
        <f t="array" ref="K34">_xll.PrecioBD(J34,24,"ASK","N")</f>
        <v>10140</v>
      </c>
      <c r="L34" s="123" cm="1">
        <f t="array" ref="L34">_xll.PrecioBD(J34,24,"VOLUME AMOUNT","N")</f>
        <v>36890210</v>
      </c>
      <c r="M34" s="124" cm="1">
        <f t="array" ref="M34">_xll.PrecioBD(J34,24,"IMBALANCE","N")</f>
        <v>-7.7999999999999996E-3</v>
      </c>
    </row>
    <row r="35" spans="2:13" ht="15" thickBot="1">
      <c r="B35" s="122" t="s">
        <v>594</v>
      </c>
      <c r="C35" s="123" cm="1">
        <f t="array" ref="C35">_xll.PrecioBD(B35,24,"ASK","N")</f>
        <v>3395</v>
      </c>
      <c r="D35" s="123" cm="1">
        <f t="array" ref="D35">_xll.PrecioBD(B35,24,"VOLUME AMOUNT","N")</f>
        <v>404035740</v>
      </c>
      <c r="E35" s="124" cm="1">
        <f t="array" ref="E35">_xll.PrecioBD(B35,24,"IMBALANCE","N")</f>
        <v>-5.4800000000000001E-2</v>
      </c>
      <c r="J35" s="121" t="s">
        <v>369</v>
      </c>
      <c r="K35" s="123" cm="1">
        <f t="array" ref="K35">_xll.PrecioBD(J35,24,"ASK","N")</f>
        <v>8665</v>
      </c>
      <c r="L35" s="123" cm="1">
        <f t="array" ref="L35">_xll.PrecioBD(J35,24,"VOLUME AMOUNT","N")</f>
        <v>673293070</v>
      </c>
      <c r="M35" s="124" cm="1">
        <f t="array" ref="M35">_xll.PrecioBD(J35,24,"IMBALANCE","N")</f>
        <v>5.2299999999999999E-2</v>
      </c>
    </row>
    <row r="36" spans="2:13" ht="15" thickBot="1">
      <c r="B36" s="122" t="s">
        <v>236</v>
      </c>
      <c r="C36" s="123" cm="1">
        <f t="array" ref="C36">_xll.PrecioBD(B36,24,"ASK","N")</f>
        <v>12300</v>
      </c>
      <c r="D36" s="123" cm="1">
        <f t="array" ref="D36">_xll.PrecioBD(B36,24,"VOLUME AMOUNT","N")</f>
        <v>451800</v>
      </c>
      <c r="E36" s="124" cm="1">
        <f t="array" ref="E36">_xll.PrecioBD(B36,24,"IMBALANCE","N")</f>
        <v>-1.44E-2</v>
      </c>
      <c r="J36" s="121" t="s">
        <v>513</v>
      </c>
      <c r="K36" s="123" cm="1">
        <f t="array" ref="K36">_xll.PrecioBD(J36,24,"ASK","N")</f>
        <v>51100</v>
      </c>
      <c r="L36" s="123" cm="1">
        <f t="array" ref="L36">_xll.PrecioBD(J36,24,"VOLUME AMOUNT","N")</f>
        <v>6013950575</v>
      </c>
      <c r="M36" s="124" cm="1">
        <f t="array" ref="M36">_xll.PrecioBD(J36,24,"IMBALANCE","N")</f>
        <v>-8.2000000000000007E-3</v>
      </c>
    </row>
    <row r="37" spans="2:13" ht="15" thickBot="1">
      <c r="B37" s="122" t="s">
        <v>356</v>
      </c>
      <c r="C37" s="123" cm="1">
        <f t="array" ref="C37">_xll.PrecioBD(B37,24,"ASK","N")</f>
        <v>30000</v>
      </c>
      <c r="D37" s="123" cm="1">
        <f t="array" ref="D37">_xll.PrecioBD(B37,24,"VOLUME AMOUNT","N")</f>
        <v>177274720</v>
      </c>
      <c r="E37" s="124" cm="1">
        <f t="array" ref="E37">_xll.PrecioBD(B37,24,"IMBALANCE","N")</f>
        <v>-4.07E-2</v>
      </c>
      <c r="J37" s="121" t="s">
        <v>373</v>
      </c>
      <c r="K37" s="123" cm="1">
        <f t="array" ref="K37">_xll.PrecioBD(J37,24,"ASK","N")</f>
        <v>0</v>
      </c>
      <c r="L37" s="123" cm="1">
        <f t="array" ref="L37">_xll.PrecioBD(J37,24,"VOLUME AMOUNT","N")</f>
        <v>30049325</v>
      </c>
      <c r="M37" s="124" cm="1">
        <f t="array" ref="M37">_xll.PrecioBD(J37,24,"IMBALANCE","N")</f>
        <v>5.0000000000000001E-4</v>
      </c>
    </row>
    <row r="38" spans="2:13" ht="15" thickBot="1">
      <c r="B38" s="122" t="s">
        <v>234</v>
      </c>
      <c r="C38" s="123" cm="1">
        <f t="array" ref="C38">_xll.PrecioBD(B38,24,"ASK","N")</f>
        <v>7340</v>
      </c>
      <c r="D38" s="123" cm="1">
        <f t="array" ref="D38">_xll.PrecioBD(B38,24,"VOLUME AMOUNT","N")</f>
        <v>6055140</v>
      </c>
      <c r="E38" s="124" cm="1">
        <f t="array" ref="E38">_xll.PrecioBD(B38,24,"IMBALANCE","N")</f>
        <v>-9.01E-2</v>
      </c>
      <c r="J38" s="121" t="s">
        <v>390</v>
      </c>
      <c r="K38" s="123" cm="1">
        <f t="array" ref="K38">_xll.PrecioBD(J38,24,"ASK","N")</f>
        <v>39140</v>
      </c>
      <c r="L38" s="123" cm="1">
        <f t="array" ref="L38">_xll.PrecioBD(J38,24,"VOLUME AMOUNT","N")</f>
        <v>328708760</v>
      </c>
      <c r="M38" s="124" cm="1">
        <f t="array" ref="M38">_xll.PrecioBD(J38,24,"IMBALANCE","N")</f>
        <v>-1.23E-2</v>
      </c>
    </row>
    <row r="39" spans="2:13" ht="15" thickBot="1">
      <c r="B39" s="122" t="s">
        <v>303</v>
      </c>
      <c r="C39" s="123" cm="1">
        <f t="array" ref="C39">_xll.PrecioBD(B39,24,"ASK","N")</f>
        <v>24430</v>
      </c>
      <c r="D39" s="123" cm="1">
        <f t="array" ref="D39">_xll.PrecioBD(B39,24,"VOLUME AMOUNT","N")</f>
        <v>41434980</v>
      </c>
      <c r="E39" s="124" cm="1">
        <f t="array" ref="E39">_xll.PrecioBD(B39,24,"IMBALANCE","N")</f>
        <v>5.3E-3</v>
      </c>
      <c r="J39" s="121" t="s">
        <v>577</v>
      </c>
      <c r="K39" s="123" cm="1">
        <f t="array" ref="K39">_xll.PrecioBD(J39,24,"ASK","N")</f>
        <v>14100</v>
      </c>
      <c r="L39" s="123" cm="1">
        <f t="array" ref="L39">_xll.PrecioBD(J39,24,"VOLUME AMOUNT","N")</f>
        <v>389848910</v>
      </c>
      <c r="M39" s="124" cm="1">
        <f t="array" ref="M39">_xll.PrecioBD(J39,24,"IMBALANCE","N")</f>
        <v>-3.5000000000000003E-2</v>
      </c>
    </row>
    <row r="40" spans="2:13" ht="15" thickBot="1">
      <c r="B40" s="122" t="s">
        <v>559</v>
      </c>
      <c r="C40" s="123" cm="1">
        <f t="array" ref="C40">_xll.PrecioBD(B40,24,"ASK","N")</f>
        <v>23970</v>
      </c>
      <c r="D40" s="123" cm="1">
        <f t="array" ref="D40">_xll.PrecioBD(B40,24,"VOLUME AMOUNT","N")</f>
        <v>168001370</v>
      </c>
      <c r="E40" s="124" cm="1">
        <f t="array" ref="E40">_xll.PrecioBD(B40,24,"IMBALANCE","N")</f>
        <v>-7.4000000000000003E-3</v>
      </c>
      <c r="J40" s="121" t="s">
        <v>371</v>
      </c>
      <c r="K40" s="123" cm="1">
        <f t="array" ref="K40">_xll.PrecioBD(J40,24,"ASK","N")</f>
        <v>5700</v>
      </c>
      <c r="L40" s="123" cm="1">
        <f t="array" ref="L40">_xll.PrecioBD(J40,24,"VOLUME AMOUNT","N")</f>
        <v>20733785720</v>
      </c>
      <c r="M40" s="124" cm="1">
        <f t="array" ref="M40">_xll.PrecioBD(J40,24,"IMBALANCE","N")</f>
        <v>-0.10929999999999999</v>
      </c>
    </row>
    <row r="41" spans="2:13" ht="15" thickBot="1">
      <c r="B41" s="122" t="s">
        <v>193</v>
      </c>
      <c r="C41" s="123" cm="1">
        <f t="array" ref="C41">_xll.PrecioBD(B41,24,"ASK","N")</f>
        <v>24980</v>
      </c>
      <c r="D41" s="123" cm="1">
        <f t="array" ref="D41">_xll.PrecioBD(B41,24,"VOLUME AMOUNT","N")</f>
        <v>44669770</v>
      </c>
      <c r="E41" s="124" cm="1">
        <f t="array" ref="E41">_xll.PrecioBD(B41,24,"IMBALANCE","N")</f>
        <v>2.3800000000000002E-2</v>
      </c>
      <c r="J41" s="121" t="s">
        <v>368</v>
      </c>
      <c r="K41" s="123" cm="1">
        <f t="array" ref="K41">_xll.PrecioBD(J41,24,"ASK","N")</f>
        <v>45140</v>
      </c>
      <c r="L41" s="123" cm="1">
        <f t="array" ref="L41">_xll.PrecioBD(J41,24,"VOLUME AMOUNT","N")</f>
        <v>1455943240</v>
      </c>
      <c r="M41" s="124" cm="1">
        <f t="array" ref="M41">_xll.PrecioBD(J41,24,"IMBALANCE","N")</f>
        <v>-7.9000000000000008E-3</v>
      </c>
    </row>
    <row r="42" spans="2:13" ht="15" thickBot="1">
      <c r="B42" s="122" t="s">
        <v>432</v>
      </c>
      <c r="C42" s="123" cm="1">
        <f t="array" ref="C42">_xll.PrecioBD(B42,24,"ASK","N")</f>
        <v>0</v>
      </c>
      <c r="D42" s="123" cm="1">
        <f t="array" ref="D42">_xll.PrecioBD(B42,24,"VOLUME AMOUNT","N")</f>
        <v>787325</v>
      </c>
      <c r="E42" s="124" cm="1">
        <f t="array" ref="E42">_xll.PrecioBD(B42,24,"IMBALANCE","N")</f>
        <v>-5.5999999999999999E-3</v>
      </c>
      <c r="J42" s="121" t="s">
        <v>379</v>
      </c>
      <c r="K42" s="123" cm="1">
        <f t="array" ref="K42">_xll.PrecioBD(J42,24,"ASK","N")</f>
        <v>4410</v>
      </c>
      <c r="L42" s="123" cm="1">
        <f t="array" ref="L42">_xll.PrecioBD(J42,24,"VOLUME AMOUNT","N")</f>
        <v>7129190132.5</v>
      </c>
      <c r="M42" s="124" cm="1">
        <f t="array" ref="M42">_xll.PrecioBD(J42,24,"IMBALANCE","N")</f>
        <v>-0.1072</v>
      </c>
    </row>
    <row r="43" spans="2:13" ht="15" thickBot="1">
      <c r="B43" s="122" t="s">
        <v>307</v>
      </c>
      <c r="C43" s="123" cm="1">
        <f t="array" ref="C43">_xll.PrecioBD(B43,24,"ASK","N")</f>
        <v>13890</v>
      </c>
      <c r="D43" s="123" cm="1">
        <f t="array" ref="D43">_xll.PrecioBD(B43,24,"VOLUME AMOUNT","N")</f>
        <v>1022000</v>
      </c>
      <c r="E43" s="124" cm="1">
        <f t="array" ref="E43">_xll.PrecioBD(B43,24,"IMBALANCE","N")</f>
        <v>-3.6999999999999998E-2</v>
      </c>
      <c r="J43" s="121" t="s">
        <v>380</v>
      </c>
      <c r="K43" s="123" cm="1">
        <f t="array" ref="K43">_xll.PrecioBD(J43,24,"ASK","N")</f>
        <v>8930</v>
      </c>
      <c r="L43" s="123" cm="1">
        <f t="array" ref="L43">_xll.PrecioBD(J43,24,"VOLUME AMOUNT","N")</f>
        <v>169208925</v>
      </c>
      <c r="M43" s="124" cm="1">
        <f t="array" ref="M43">_xll.PrecioBD(J43,24,"IMBALANCE","N")</f>
        <v>5.5999999999999999E-3</v>
      </c>
    </row>
    <row r="44" spans="2:13" ht="15" thickBot="1">
      <c r="B44" s="122" t="s">
        <v>552</v>
      </c>
      <c r="C44" s="123" cm="1">
        <f t="array" ref="C44">_xll.PrecioBD(B44,24,"ASK","N")</f>
        <v>13300</v>
      </c>
      <c r="D44" s="123" cm="1">
        <f t="array" ref="D44">_xll.PrecioBD(B44,24,"VOLUME AMOUNT","N")</f>
        <v>119752650</v>
      </c>
      <c r="E44" s="124" cm="1">
        <f t="array" ref="E44">_xll.PrecioBD(B44,24,"IMBALANCE","N")</f>
        <v>-1.34E-2</v>
      </c>
      <c r="J44" s="121" t="s">
        <v>337</v>
      </c>
      <c r="K44" s="123" cm="1">
        <f t="array" ref="K44">_xll.PrecioBD(J44,24,"ASK","N")</f>
        <v>9050</v>
      </c>
      <c r="L44" s="123" cm="1">
        <f t="array" ref="L44">_xll.PrecioBD(J44,24,"VOLUME AMOUNT","N")</f>
        <v>869723240</v>
      </c>
      <c r="M44" s="124" cm="1">
        <f t="array" ref="M44">_xll.PrecioBD(J44,24,"IMBALANCE","N")</f>
        <v>-4.1599999999999998E-2</v>
      </c>
    </row>
    <row r="45" spans="2:13" ht="15" thickBot="1">
      <c r="B45" s="122" t="s">
        <v>353</v>
      </c>
      <c r="C45" s="123" cm="1">
        <f t="array" ref="C45">_xll.PrecioBD(B45,24,"ASK","N")</f>
        <v>56000</v>
      </c>
      <c r="D45" s="123" cm="1">
        <f t="array" ref="D45">_xll.PrecioBD(B45,24,"VOLUME AMOUNT","N")</f>
        <v>15724700</v>
      </c>
      <c r="E45" s="124" cm="1">
        <f t="array" ref="E45">_xll.PrecioBD(B45,24,"IMBALANCE","N")</f>
        <v>-5.0000000000000001E-3</v>
      </c>
      <c r="J45" s="121" t="s">
        <v>338</v>
      </c>
      <c r="K45" s="123" cm="1">
        <f t="array" ref="K45">_xll.PrecioBD(J45,24,"ASK","N")</f>
        <v>15100</v>
      </c>
      <c r="L45" s="123" cm="1">
        <f t="array" ref="L45">_xll.PrecioBD(J45,24,"VOLUME AMOUNT","N")</f>
        <v>562502000</v>
      </c>
      <c r="M45" s="124" cm="1">
        <f t="array" ref="M45">_xll.PrecioBD(J45,24,"IMBALANCE","N")</f>
        <v>-3.9600000000000003E-2</v>
      </c>
    </row>
    <row r="46" spans="2:13">
      <c r="B46" s="122" t="s">
        <v>339</v>
      </c>
      <c r="C46" s="123" cm="1">
        <f t="array" ref="C46">_xll.PrecioBD(B46,24,"ASK","N")</f>
        <v>4725</v>
      </c>
      <c r="D46" s="123" cm="1">
        <f t="array" ref="D46">_xll.PrecioBD(B46,24,"VOLUME AMOUNT","N")</f>
        <v>580056042.5</v>
      </c>
      <c r="E46" s="124" cm="1">
        <f t="array" ref="E46">_xll.PrecioBD(B46,24,"IMBALANCE","N")</f>
        <v>-5.6599999999999998E-2</v>
      </c>
    </row>
    <row r="47" spans="2:13">
      <c r="B47" s="122" t="s">
        <v>233</v>
      </c>
      <c r="C47" s="123" cm="1">
        <f t="array" ref="C47">_xll.PrecioBD(B47,24,"ASK","N")</f>
        <v>16360</v>
      </c>
      <c r="D47" s="123" cm="1">
        <f t="array" ref="D47">_xll.PrecioBD(B47,24,"VOLUME AMOUNT","N")</f>
        <v>1971020</v>
      </c>
      <c r="E47" s="124" cm="1">
        <f t="array" ref="E47">_xll.PrecioBD(B47,24,"IMBALANCE","N")</f>
        <v>1.55E-2</v>
      </c>
    </row>
    <row r="48" spans="2:13">
      <c r="B48" s="122" t="s">
        <v>427</v>
      </c>
      <c r="C48" s="123" cm="1">
        <f t="array" ref="C48">_xll.PrecioBD(B48,24,"ASK","N")</f>
        <v>13800</v>
      </c>
      <c r="D48" s="123" cm="1">
        <f t="array" ref="D48">_xll.PrecioBD(B48,24,"VOLUME AMOUNT","N")</f>
        <v>5248160</v>
      </c>
      <c r="E48" s="124" cm="1">
        <f t="array" ref="E48">_xll.PrecioBD(B48,24,"IMBALANCE","N")</f>
        <v>-1.95E-2</v>
      </c>
    </row>
    <row r="49" spans="2:12">
      <c r="B49" s="122" t="s">
        <v>225</v>
      </c>
      <c r="C49" s="123" cm="1">
        <f t="array" ref="C49">_xll.PrecioBD(B49,24,"ASK","N")</f>
        <v>6490</v>
      </c>
      <c r="D49" s="123" cm="1">
        <f t="array" ref="D49">_xll.PrecioBD(B49,24,"VOLUME AMOUNT","N")</f>
        <v>176602010</v>
      </c>
      <c r="E49" s="124" cm="1">
        <f t="array" ref="E49">_xll.PrecioBD(B49,24,"IMBALANCE","N")</f>
        <v>8.2299999999999998E-2</v>
      </c>
    </row>
    <row r="50" spans="2:12">
      <c r="B50" s="122" t="s">
        <v>440</v>
      </c>
      <c r="C50" s="123" cm="1">
        <f t="array" ref="C50">_xll.PrecioBD(B50,24,"ASK","N")</f>
        <v>7890</v>
      </c>
      <c r="D50" s="123" cm="1">
        <f t="array" ref="D50">_xll.PrecioBD(B50,24,"VOLUME AMOUNT","N")</f>
        <v>346820705</v>
      </c>
      <c r="E50" s="124" cm="1">
        <f t="array" ref="E50">_xll.PrecioBD(B50,24,"IMBALANCE","N")</f>
        <v>-1.2500000000000001E-2</v>
      </c>
    </row>
    <row r="51" spans="2:12">
      <c r="B51" s="122" t="s">
        <v>300</v>
      </c>
      <c r="C51" s="123" cm="1">
        <f t="array" ref="C51">_xll.PrecioBD(B51,24,"ASK","N")</f>
        <v>21450</v>
      </c>
      <c r="D51" s="123" cm="1">
        <f t="array" ref="D51">_xll.PrecioBD(B51,24,"VOLUME AMOUNT","N")</f>
        <v>60965990</v>
      </c>
      <c r="E51" s="124" cm="1">
        <f t="array" ref="E51">_xll.PrecioBD(B51,24,"IMBALANCE","N")</f>
        <v>7.4999999999999997E-3</v>
      </c>
    </row>
    <row r="52" spans="2:12">
      <c r="B52" s="122" t="s">
        <v>253</v>
      </c>
      <c r="C52" s="123" cm="1">
        <f t="array" ref="C52">_xll.PrecioBD(B52,24,"ASK","N")</f>
        <v>21620</v>
      </c>
      <c r="D52" s="123" cm="1">
        <f t="array" ref="D52">_xll.PrecioBD(B52,24,"VOLUME AMOUNT","N")</f>
        <v>80369420</v>
      </c>
      <c r="E52" s="124" cm="1">
        <f t="array" ref="E52">_xll.PrecioBD(B52,24,"IMBALANCE","N")</f>
        <v>0</v>
      </c>
      <c r="H52" s="99"/>
      <c r="I52" s="99"/>
      <c r="J52" s="99"/>
      <c r="K52" s="99"/>
      <c r="L52" s="99"/>
    </row>
    <row r="53" spans="2:12">
      <c r="B53" s="122" t="s">
        <v>470</v>
      </c>
      <c r="C53" s="123" cm="1">
        <f t="array" ref="C53">_xll.PrecioBD(B53,24,"ASK","N")</f>
        <v>10120</v>
      </c>
      <c r="D53" s="123" cm="1">
        <f t="array" ref="D53">_xll.PrecioBD(B53,24,"VOLUME AMOUNT","N")</f>
        <v>434640290</v>
      </c>
      <c r="E53" s="124" cm="1">
        <f t="array" ref="E53">_xll.PrecioBD(B53,24,"IMBALANCE","N")</f>
        <v>1.0500000000000001E-2</v>
      </c>
      <c r="H53" s="339"/>
      <c r="I53" s="337"/>
      <c r="J53" s="337"/>
      <c r="K53" s="338"/>
      <c r="L53" s="99"/>
    </row>
    <row r="54" spans="2:12">
      <c r="B54" s="122" t="s">
        <v>313</v>
      </c>
      <c r="C54" s="123" cm="1">
        <f t="array" ref="C54">_xll.PrecioBD(B54,24,"ASK","N")</f>
        <v>49900</v>
      </c>
      <c r="D54" s="123" cm="1">
        <f t="array" ref="D54">_xll.PrecioBD(B54,24,"VOLUME AMOUNT","N")</f>
        <v>870700</v>
      </c>
      <c r="E54" s="124" cm="1">
        <f t="array" ref="E54">_xll.PrecioBD(B54,24,"IMBALANCE","N")</f>
        <v>-2.98E-2</v>
      </c>
      <c r="H54" s="339"/>
      <c r="I54" s="337"/>
      <c r="J54" s="337"/>
      <c r="K54" s="338"/>
      <c r="L54" s="99"/>
    </row>
    <row r="55" spans="2:12">
      <c r="B55" s="122" t="s">
        <v>506</v>
      </c>
      <c r="C55" s="123" cm="1">
        <f t="array" ref="C55">_xll.PrecioBD(B55,24,"ASK","N")</f>
        <v>4400</v>
      </c>
      <c r="D55" s="123" cm="1">
        <f t="array" ref="D55">_xll.PrecioBD(B55,24,"VOLUME AMOUNT","N")</f>
        <v>1386325</v>
      </c>
      <c r="E55" s="124" cm="1">
        <f t="array" ref="E55">_xll.PrecioBD(B55,24,"IMBALANCE","N")</f>
        <v>1.09E-2</v>
      </c>
      <c r="H55" s="339"/>
      <c r="I55" s="337"/>
      <c r="J55" s="337"/>
      <c r="K55" s="338"/>
      <c r="L55" s="99"/>
    </row>
    <row r="56" spans="2:12">
      <c r="B56" s="122" t="s">
        <v>517</v>
      </c>
      <c r="C56" s="123" cm="1">
        <f t="array" ref="C56">_xll.PrecioBD(B56,24,"ASK","N")</f>
        <v>2925</v>
      </c>
      <c r="D56" s="123" cm="1">
        <f t="array" ref="D56">_xll.PrecioBD(B56,24,"VOLUME AMOUNT","N")</f>
        <v>101487242.5</v>
      </c>
      <c r="E56" s="124" cm="1">
        <f t="array" ref="E56">_xll.PrecioBD(B56,24,"IMBALANCE","N")</f>
        <v>-5.1499999999999997E-2</v>
      </c>
      <c r="H56" s="339"/>
      <c r="I56" s="337"/>
      <c r="J56" s="337"/>
      <c r="K56" s="338"/>
      <c r="L56" s="99"/>
    </row>
    <row r="57" spans="2:12">
      <c r="B57" s="122" t="s">
        <v>499</v>
      </c>
      <c r="C57" s="123" cm="1">
        <f t="array" ref="C57">_xll.PrecioBD(B57,24,"ASK","N")</f>
        <v>25000</v>
      </c>
      <c r="D57" s="123" cm="1">
        <f t="array" ref="D57">_xll.PrecioBD(B57,24,"VOLUME AMOUNT","N")</f>
        <v>60195670</v>
      </c>
      <c r="E57" s="124" cm="1">
        <f t="array" ref="E57">_xll.PrecioBD(B57,24,"IMBALANCE","N")</f>
        <v>-1.49E-2</v>
      </c>
      <c r="H57" s="339"/>
      <c r="I57" s="337"/>
      <c r="J57" s="337"/>
      <c r="K57" s="338"/>
      <c r="L57" s="99"/>
    </row>
    <row r="58" spans="2:12">
      <c r="B58" s="122" t="s">
        <v>365</v>
      </c>
      <c r="C58" s="123" cm="1">
        <f t="array" ref="C58">_xll.PrecioBD(B58,24,"ASK","N")</f>
        <v>11750</v>
      </c>
      <c r="D58" s="123" cm="1">
        <f t="array" ref="D58">_xll.PrecioBD(B58,24,"VOLUME AMOUNT","N")</f>
        <v>9165</v>
      </c>
      <c r="E58" s="124" cm="1">
        <f t="array" ref="E58">_xll.PrecioBD(B58,24,"IMBALANCE","N")</f>
        <v>-3.2000000000000002E-3</v>
      </c>
      <c r="H58" s="339"/>
      <c r="I58" s="337"/>
      <c r="J58" s="337"/>
      <c r="K58" s="338"/>
      <c r="L58" s="99"/>
    </row>
    <row r="59" spans="2:12">
      <c r="B59" s="122" t="s">
        <v>348</v>
      </c>
      <c r="C59" s="123" cm="1">
        <f t="array" ref="C59">_xll.PrecioBD(B59,24,"ASK","N")</f>
        <v>10460</v>
      </c>
      <c r="D59" s="123" cm="1">
        <f t="array" ref="D59">_xll.PrecioBD(B59,24,"VOLUME AMOUNT","N")</f>
        <v>8737000</v>
      </c>
      <c r="E59" s="124" cm="1">
        <f t="array" ref="E59">_xll.PrecioBD(B59,24,"IMBALANCE","N")</f>
        <v>-1.6400000000000001E-2</v>
      </c>
      <c r="H59" s="339"/>
      <c r="I59" s="337"/>
      <c r="J59" s="337"/>
      <c r="K59" s="338"/>
      <c r="L59" s="99"/>
    </row>
    <row r="60" spans="2:12">
      <c r="B60" s="122" t="s">
        <v>218</v>
      </c>
      <c r="C60" s="123" cm="1">
        <f t="array" ref="C60">_xll.PrecioBD(B60,24,"ASK","N")</f>
        <v>23020</v>
      </c>
      <c r="D60" s="123" cm="1">
        <f t="array" ref="D60">_xll.PrecioBD(B60,24,"VOLUME AMOUNT","N")</f>
        <v>34831490</v>
      </c>
      <c r="E60" s="124" cm="1">
        <f t="array" ref="E60">_xll.PrecioBD(B60,24,"IMBALANCE","N")</f>
        <v>3.5000000000000001E-3</v>
      </c>
      <c r="H60" s="339"/>
      <c r="I60" s="337"/>
      <c r="J60" s="337"/>
      <c r="K60" s="338"/>
      <c r="L60" s="99"/>
    </row>
    <row r="61" spans="2:12">
      <c r="B61" s="122" t="s">
        <v>451</v>
      </c>
      <c r="C61" s="123" cm="1">
        <f t="array" ref="C61">_xll.PrecioBD(B61,24,"ASK","N")</f>
        <v>13800</v>
      </c>
      <c r="D61" s="123" cm="1">
        <f t="array" ref="D61">_xll.PrecioBD(B61,24,"VOLUME AMOUNT","N")</f>
        <v>124534790</v>
      </c>
      <c r="E61" s="124" cm="1">
        <f t="array" ref="E61">_xll.PrecioBD(B61,24,"IMBALANCE","N")</f>
        <v>-9.2999999999999992E-3</v>
      </c>
      <c r="H61" s="99"/>
      <c r="I61" s="99"/>
      <c r="J61" s="99"/>
      <c r="K61" s="99"/>
      <c r="L61" s="99"/>
    </row>
    <row r="62" spans="2:12">
      <c r="B62" s="122" t="s">
        <v>568</v>
      </c>
      <c r="C62" s="123" cm="1">
        <f t="array" ref="C62">_xll.PrecioBD(B62,24,"ASK","N")</f>
        <v>21700</v>
      </c>
      <c r="D62" s="123" cm="1">
        <f t="array" ref="D62">_xll.PrecioBD(B62,24,"VOLUME AMOUNT","N")</f>
        <v>42407990</v>
      </c>
      <c r="E62" s="124" cm="1">
        <f t="array" ref="E62">_xll.PrecioBD(B62,24,"IMBALANCE","N")</f>
        <v>8.9999999999999993E-3</v>
      </c>
      <c r="H62" s="99"/>
      <c r="I62" s="99"/>
      <c r="J62" s="99"/>
      <c r="K62" s="99"/>
      <c r="L62" s="99"/>
    </row>
    <row r="63" spans="2:12">
      <c r="B63" s="122" t="s">
        <v>557</v>
      </c>
      <c r="C63" s="123" cm="1">
        <f t="array" ref="C63">_xll.PrecioBD(B63,24,"ASK","N")</f>
        <v>9125</v>
      </c>
      <c r="D63" s="123" cm="1">
        <f t="array" ref="D63">_xll.PrecioBD(B63,24,"VOLUME AMOUNT","N")</f>
        <v>6403030</v>
      </c>
      <c r="E63" s="124" cm="1">
        <f t="array" ref="E63">_xll.PrecioBD(B63,24,"IMBALANCE","N")</f>
        <v>-2.3E-2</v>
      </c>
      <c r="H63" s="99"/>
      <c r="I63" s="99"/>
      <c r="J63" s="99"/>
      <c r="K63" s="99"/>
      <c r="L63" s="99"/>
    </row>
    <row r="64" spans="2:12">
      <c r="B64" s="122" t="s">
        <v>516</v>
      </c>
      <c r="C64" s="123" cm="1">
        <f t="array" ref="C64">_xll.PrecioBD(B64,24,"ASK","N")</f>
        <v>12210</v>
      </c>
      <c r="D64" s="123" cm="1">
        <f t="array" ref="D64">_xll.PrecioBD(B64,24,"VOLUME AMOUNT","N")</f>
        <v>53890360</v>
      </c>
      <c r="E64" s="124" cm="1">
        <f t="array" ref="E64">_xll.PrecioBD(B64,24,"IMBALANCE","N")</f>
        <v>6.6E-3</v>
      </c>
      <c r="H64" s="339"/>
      <c r="I64" s="337"/>
      <c r="J64" s="337"/>
      <c r="K64" s="338"/>
      <c r="L64" s="99"/>
    </row>
    <row r="65" spans="2:12">
      <c r="B65" s="122" t="s">
        <v>200</v>
      </c>
      <c r="C65" s="123" cm="1">
        <f t="array" ref="C65">_xll.PrecioBD(B65,24,"ASK","N")</f>
        <v>9290</v>
      </c>
      <c r="D65" s="123" cm="1">
        <f t="array" ref="D65">_xll.PrecioBD(B65,24,"VOLUME AMOUNT","N")</f>
        <v>382784850</v>
      </c>
      <c r="E65" s="124" cm="1">
        <f t="array" ref="E65">_xll.PrecioBD(B65,24,"IMBALANCE","N")</f>
        <v>-3.2800000000000003E-2</v>
      </c>
      <c r="H65" s="339"/>
      <c r="I65" s="337"/>
      <c r="J65" s="337"/>
      <c r="K65" s="338"/>
      <c r="L65" s="99"/>
    </row>
    <row r="66" spans="2:12">
      <c r="B66" s="122" t="s">
        <v>431</v>
      </c>
      <c r="C66" s="123" cm="1">
        <f t="array" ref="C66">_xll.PrecioBD(B66,24,"ASK","N")</f>
        <v>31300</v>
      </c>
      <c r="D66" s="123" cm="1">
        <f t="array" ref="D66">_xll.PrecioBD(B66,24,"VOLUME AMOUNT","N")</f>
        <v>26066380</v>
      </c>
      <c r="E66" s="124" cm="1">
        <f t="array" ref="E66">_xll.PrecioBD(B66,24,"IMBALANCE","N")</f>
        <v>5.9999999999999995E-4</v>
      </c>
      <c r="H66" s="99"/>
      <c r="I66" s="99"/>
      <c r="J66" s="99"/>
      <c r="K66" s="99"/>
      <c r="L66" s="99"/>
    </row>
    <row r="67" spans="2:12">
      <c r="B67" s="122" t="s">
        <v>334</v>
      </c>
      <c r="C67" s="123" cm="1">
        <f t="array" ref="C67">_xll.PrecioBD(B67,24,"ASK","N")</f>
        <v>12440</v>
      </c>
      <c r="D67" s="123" cm="1">
        <f t="array" ref="D67">_xll.PrecioBD(B67,24,"VOLUME AMOUNT","N")</f>
        <v>383409040</v>
      </c>
      <c r="E67" s="124" cm="1">
        <f t="array" ref="E67">_xll.PrecioBD(B67,24,"IMBALANCE","N")</f>
        <v>5.5999999999999999E-3</v>
      </c>
      <c r="H67" s="99"/>
      <c r="I67" s="99"/>
      <c r="J67" s="99"/>
      <c r="K67" s="99"/>
      <c r="L67" s="99"/>
    </row>
    <row r="68" spans="2:12">
      <c r="B68" s="122" t="s">
        <v>421</v>
      </c>
      <c r="C68" s="123" cm="1">
        <f t="array" ref="C68">_xll.PrecioBD(B68,24,"ASK","N")</f>
        <v>36800</v>
      </c>
      <c r="D68" s="123" cm="1">
        <f t="array" ref="D68">_xll.PrecioBD(B68,24,"VOLUME AMOUNT","N")</f>
        <v>148059520</v>
      </c>
      <c r="E68" s="124" cm="1">
        <f t="array" ref="E68">_xll.PrecioBD(B68,24,"IMBALANCE","N")</f>
        <v>2.7000000000000001E-3</v>
      </c>
      <c r="H68" s="99"/>
      <c r="I68" s="99"/>
      <c r="J68" s="99"/>
      <c r="K68" s="99"/>
      <c r="L68" s="99"/>
    </row>
    <row r="69" spans="2:12">
      <c r="B69" s="122" t="s">
        <v>322</v>
      </c>
      <c r="C69" s="123" cm="1">
        <f t="array" ref="C69">_xll.PrecioBD(B69,24,"ASK","N")</f>
        <v>55300</v>
      </c>
      <c r="D69" s="123" cm="1">
        <f t="array" ref="D69">_xll.PrecioBD(B69,24,"VOLUME AMOUNT","N")</f>
        <v>43748450</v>
      </c>
      <c r="E69" s="124" cm="1">
        <f t="array" ref="E69">_xll.PrecioBD(B69,24,"IMBALANCE","N")</f>
        <v>1.66E-2</v>
      </c>
      <c r="H69" s="339"/>
      <c r="I69" s="337"/>
      <c r="J69" s="337"/>
      <c r="K69" s="338"/>
      <c r="L69" s="99"/>
    </row>
    <row r="70" spans="2:12">
      <c r="B70" s="122" t="s">
        <v>483</v>
      </c>
      <c r="C70" s="123" cm="1">
        <f t="array" ref="C70">_xll.PrecioBD(B70,24,"ASK","N")</f>
        <v>18900</v>
      </c>
      <c r="D70" s="123" cm="1">
        <f t="array" ref="D70">_xll.PrecioBD(B70,24,"VOLUME AMOUNT","N")</f>
        <v>890826310</v>
      </c>
      <c r="E70" s="124" cm="1">
        <f t="array" ref="E70">_xll.PrecioBD(B70,24,"IMBALANCE","N")</f>
        <v>-0.09</v>
      </c>
      <c r="H70" s="339"/>
      <c r="I70" s="337"/>
      <c r="J70" s="337"/>
      <c r="K70" s="338"/>
      <c r="L70" s="99"/>
    </row>
    <row r="71" spans="2:12">
      <c r="B71" s="122" t="s">
        <v>341</v>
      </c>
      <c r="C71" s="123" cm="1">
        <f t="array" ref="C71">_xll.PrecioBD(B71,24,"ASK","N")</f>
        <v>7800</v>
      </c>
      <c r="D71" s="123" cm="1">
        <f t="array" ref="D71">_xll.PrecioBD(B71,24,"VOLUME AMOUNT","N")</f>
        <v>9769120</v>
      </c>
      <c r="E71" s="124" cm="1">
        <f t="array" ref="E71">_xll.PrecioBD(B71,24,"IMBALANCE","N")</f>
        <v>1.44E-2</v>
      </c>
      <c r="H71" s="99"/>
      <c r="I71" s="99"/>
      <c r="J71" s="99"/>
      <c r="K71" s="99"/>
      <c r="L71" s="99"/>
    </row>
    <row r="72" spans="2:12">
      <c r="B72" s="122" t="s">
        <v>588</v>
      </c>
      <c r="C72" s="123" cm="1">
        <f t="array" ref="C72">_xll.PrecioBD(B72,24,"ASK","N")</f>
        <v>22100</v>
      </c>
      <c r="D72" s="123" cm="1">
        <f t="array" ref="D72">_xll.PrecioBD(B72,24,"VOLUME AMOUNT","N")</f>
        <v>15550000</v>
      </c>
      <c r="E72" s="124" cm="1">
        <f t="array" ref="E72">_xll.PrecioBD(B72,24,"IMBALANCE","N")</f>
        <v>-6.2899999999999998E-2</v>
      </c>
      <c r="H72" s="99"/>
      <c r="I72" s="99"/>
      <c r="J72" s="99"/>
      <c r="K72" s="99"/>
      <c r="L72" s="99"/>
    </row>
    <row r="73" spans="2:12">
      <c r="B73" s="122" t="s">
        <v>317</v>
      </c>
      <c r="C73" s="123" cm="1">
        <f t="array" ref="C73">_xll.PrecioBD(B73,24,"ASK","N")</f>
        <v>6725</v>
      </c>
      <c r="D73" s="123" cm="1">
        <f t="array" ref="D73">_xll.PrecioBD(B73,24,"VOLUME AMOUNT","N")</f>
        <v>3284685</v>
      </c>
      <c r="E73" s="124" cm="1">
        <f t="array" ref="E73">_xll.PrecioBD(B73,24,"IMBALANCE","N")</f>
        <v>9.7000000000000003E-3</v>
      </c>
      <c r="H73" s="99"/>
      <c r="I73" s="99"/>
      <c r="J73" s="99"/>
      <c r="K73" s="99"/>
      <c r="L73" s="99"/>
    </row>
    <row r="74" spans="2:12">
      <c r="B74" s="122" t="s">
        <v>493</v>
      </c>
      <c r="C74" s="123" cm="1">
        <f t="array" ref="C74">_xll.PrecioBD(B74,24,"ASK","N")</f>
        <v>56750</v>
      </c>
      <c r="D74" s="123" cm="1">
        <f t="array" ref="D74">_xll.PrecioBD(B74,24,"VOLUME AMOUNT","N")</f>
        <v>59002025</v>
      </c>
      <c r="E74" s="124" cm="1">
        <f t="array" ref="E74">_xll.PrecioBD(B74,24,"IMBALANCE","N")</f>
        <v>-4.65E-2</v>
      </c>
      <c r="H74" s="99"/>
      <c r="I74" s="99"/>
      <c r="J74" s="99"/>
      <c r="K74" s="99"/>
      <c r="L74" s="99"/>
    </row>
    <row r="75" spans="2:12">
      <c r="B75" s="122" t="s">
        <v>465</v>
      </c>
      <c r="C75" s="123" cm="1">
        <f t="array" ref="C75">_xll.PrecioBD(B75,24,"ASK","N")</f>
        <v>13960</v>
      </c>
      <c r="D75" s="123" cm="1">
        <f t="array" ref="D75">_xll.PrecioBD(B75,24,"VOLUME AMOUNT","N")</f>
        <v>846210320</v>
      </c>
      <c r="E75" s="124" cm="1">
        <f t="array" ref="E75">_xll.PrecioBD(B75,24,"IMBALANCE","N")</f>
        <v>1.6E-2</v>
      </c>
      <c r="H75" s="99"/>
      <c r="I75" s="99"/>
      <c r="J75" s="99"/>
      <c r="K75" s="99"/>
      <c r="L75" s="99"/>
    </row>
    <row r="76" spans="2:12">
      <c r="B76" s="122" t="s">
        <v>249</v>
      </c>
      <c r="C76" s="123" cm="1">
        <f t="array" ref="C76">_xll.PrecioBD(B76,24,"ASK","N")</f>
        <v>34660</v>
      </c>
      <c r="D76" s="123" cm="1">
        <f t="array" ref="D76">_xll.PrecioBD(B76,24,"VOLUME AMOUNT","N")</f>
        <v>1172728320</v>
      </c>
      <c r="E76" s="124" cm="1">
        <f t="array" ref="E76">_xll.PrecioBD(B76,24,"IMBALANCE","N")</f>
        <v>4.0000000000000001E-3</v>
      </c>
      <c r="H76" s="99"/>
      <c r="I76" s="99"/>
      <c r="J76" s="99"/>
      <c r="K76" s="99"/>
      <c r="L76" s="99"/>
    </row>
    <row r="77" spans="2:12">
      <c r="B77" s="122" t="s">
        <v>399</v>
      </c>
      <c r="C77" s="123" cm="1">
        <f t="array" ref="C77">_xll.PrecioBD(B77,24,"ASK","N")</f>
        <v>26300</v>
      </c>
      <c r="D77" s="123" cm="1">
        <f t="array" ref="D77">_xll.PrecioBD(B77,24,"VOLUME AMOUNT","N")</f>
        <v>49567900</v>
      </c>
      <c r="E77" s="124" cm="1">
        <f t="array" ref="E77">_xll.PrecioBD(B77,24,"IMBALANCE","N")</f>
        <v>1.47E-2</v>
      </c>
      <c r="H77" s="99"/>
      <c r="I77" s="99"/>
      <c r="J77" s="99"/>
      <c r="K77" s="99"/>
      <c r="L77" s="99"/>
    </row>
    <row r="78" spans="2:12">
      <c r="B78" s="122" t="s">
        <v>323</v>
      </c>
      <c r="C78" s="123" cm="1">
        <f t="array" ref="C78">_xll.PrecioBD(B78,24,"ASK","N")</f>
        <v>6120</v>
      </c>
      <c r="D78" s="123" cm="1">
        <f t="array" ref="D78">_xll.PrecioBD(B78,24,"VOLUME AMOUNT","N")</f>
        <v>94795105</v>
      </c>
      <c r="E78" s="124" cm="1">
        <f t="array" ref="E78">_xll.PrecioBD(B78,24,"IMBALANCE","N")</f>
        <v>-8.0000000000000004E-4</v>
      </c>
      <c r="H78" s="99"/>
      <c r="I78" s="99"/>
      <c r="J78" s="99"/>
      <c r="K78" s="99"/>
      <c r="L78" s="99"/>
    </row>
    <row r="79" spans="2:12">
      <c r="B79" s="122" t="s">
        <v>548</v>
      </c>
      <c r="C79" s="123" cm="1">
        <f t="array" ref="C79">_xll.PrecioBD(B79,24,"ASK","N")</f>
        <v>8520</v>
      </c>
      <c r="D79" s="123" cm="1">
        <f t="array" ref="D79">_xll.PrecioBD(B79,24,"VOLUME AMOUNT","N")</f>
        <v>29564620</v>
      </c>
      <c r="E79" s="124" cm="1">
        <f t="array" ref="E79">_xll.PrecioBD(B79,24,"IMBALANCE","N")</f>
        <v>-1.8499999999999999E-2</v>
      </c>
      <c r="H79" s="99"/>
      <c r="I79" s="99"/>
      <c r="J79" s="99"/>
      <c r="K79" s="99"/>
      <c r="L79" s="99"/>
    </row>
    <row r="80" spans="2:12">
      <c r="B80" s="122" t="s">
        <v>583</v>
      </c>
      <c r="C80" s="123" cm="1">
        <f t="array" ref="C80">_xll.PrecioBD(B80,24,"ASK","N")</f>
        <v>7350</v>
      </c>
      <c r="D80" s="123" cm="1">
        <f t="array" ref="D80">_xll.PrecioBD(B80,24,"VOLUME AMOUNT","N")</f>
        <v>5186270</v>
      </c>
      <c r="E80" s="124" cm="1">
        <f t="array" ref="E80">_xll.PrecioBD(B80,24,"IMBALANCE","N")</f>
        <v>-1.14E-2</v>
      </c>
      <c r="H80" s="99"/>
      <c r="I80" s="99"/>
      <c r="J80" s="99"/>
      <c r="K80" s="99"/>
      <c r="L80" s="99"/>
    </row>
    <row r="81" spans="2:12">
      <c r="B81" s="122" t="s">
        <v>354</v>
      </c>
      <c r="C81" s="123" cm="1">
        <f t="array" ref="C81">_xll.PrecioBD(B81,24,"ASK","N")</f>
        <v>44380</v>
      </c>
      <c r="D81" s="123" cm="1">
        <f t="array" ref="D81">_xll.PrecioBD(B81,24,"VOLUME AMOUNT","N")</f>
        <v>10470160</v>
      </c>
      <c r="E81" s="124" cm="1">
        <f t="array" ref="E81">_xll.PrecioBD(B81,24,"IMBALANCE","N")</f>
        <v>0.01</v>
      </c>
      <c r="H81" s="99"/>
      <c r="I81" s="99"/>
      <c r="J81" s="99"/>
      <c r="K81" s="99"/>
      <c r="L81" s="99"/>
    </row>
    <row r="82" spans="2:12">
      <c r="B82" s="122" t="s">
        <v>446</v>
      </c>
      <c r="C82" s="123" cm="1">
        <f t="array" ref="C82">_xll.PrecioBD(B82,24,"ASK","N")</f>
        <v>70000</v>
      </c>
      <c r="D82" s="123" cm="1">
        <f t="array" ref="D82">_xll.PrecioBD(B82,24,"VOLUME AMOUNT","N")</f>
        <v>48161875</v>
      </c>
      <c r="E82" s="124" cm="1">
        <f t="array" ref="E82">_xll.PrecioBD(B82,24,"IMBALANCE","N")</f>
        <v>8.9999999999999993E-3</v>
      </c>
      <c r="H82" s="99"/>
      <c r="I82" s="99"/>
      <c r="J82" s="99"/>
      <c r="K82" s="99"/>
      <c r="L82" s="99"/>
    </row>
    <row r="83" spans="2:12">
      <c r="B83" s="122" t="s">
        <v>196</v>
      </c>
      <c r="C83" s="123" cm="1">
        <f t="array" ref="C83">_xll.PrecioBD(B83,24,"ASK","N")</f>
        <v>154025</v>
      </c>
      <c r="D83" s="123" cm="1">
        <f t="array" ref="D83">_xll.PrecioBD(B83,24,"VOLUME AMOUNT","N")</f>
        <v>835698625</v>
      </c>
      <c r="E83" s="124" cm="1">
        <f t="array" ref="E83">_xll.PrecioBD(B83,24,"IMBALANCE","N")</f>
        <v>-5.3699999999999998E-2</v>
      </c>
      <c r="H83" s="99"/>
      <c r="I83" s="99"/>
      <c r="J83" s="99"/>
      <c r="K83" s="99"/>
      <c r="L83" s="99"/>
    </row>
    <row r="84" spans="2:12">
      <c r="B84" s="122" t="s">
        <v>573</v>
      </c>
      <c r="C84" s="123" cm="1">
        <f t="array" ref="C84">_xll.PrecioBD(B84,24,"ASK","N")</f>
        <v>56400</v>
      </c>
      <c r="D84" s="123" cm="1">
        <f t="array" ref="D84">_xll.PrecioBD(B84,24,"VOLUME AMOUNT","N")</f>
        <v>3137900</v>
      </c>
      <c r="E84" s="124" cm="1">
        <f t="array" ref="E84">_xll.PrecioBD(B84,24,"IMBALANCE","N")</f>
        <v>-1.9699999999999999E-2</v>
      </c>
      <c r="H84" s="99"/>
      <c r="I84" s="99"/>
      <c r="J84" s="99"/>
      <c r="K84" s="99"/>
      <c r="L84" s="99"/>
    </row>
    <row r="85" spans="2:12">
      <c r="B85" s="122" t="s">
        <v>536</v>
      </c>
      <c r="C85" s="123" cm="1">
        <f t="array" ref="C85">_xll.PrecioBD(B85,24,"ASK","N")</f>
        <v>93000</v>
      </c>
      <c r="D85" s="123" cm="1">
        <f t="array" ref="D85">_xll.PrecioBD(B85,24,"VOLUME AMOUNT","N")</f>
        <v>10889400</v>
      </c>
      <c r="E85" s="124" cm="1">
        <f t="array" ref="E85">_xll.PrecioBD(B85,24,"IMBALANCE","N")</f>
        <v>-3.8E-3</v>
      </c>
      <c r="H85" s="99"/>
      <c r="I85" s="99"/>
      <c r="J85" s="99"/>
      <c r="K85" s="99"/>
      <c r="L85" s="99"/>
    </row>
    <row r="86" spans="2:12">
      <c r="B86" s="122" t="s">
        <v>567</v>
      </c>
      <c r="C86" s="123" cm="1">
        <f t="array" ref="C86">_xll.PrecioBD(B86,24,"ASK","N")</f>
        <v>39900</v>
      </c>
      <c r="D86" s="123" cm="1">
        <f t="array" ref="D86">_xll.PrecioBD(B86,24,"VOLUME AMOUNT","N")</f>
        <v>37504420</v>
      </c>
      <c r="E86" s="124" cm="1">
        <f t="array" ref="E86">_xll.PrecioBD(B86,24,"IMBALANCE","N")</f>
        <v>1.35E-2</v>
      </c>
      <c r="H86" s="99"/>
      <c r="I86" s="99"/>
      <c r="J86" s="99"/>
      <c r="K86" s="99"/>
      <c r="L86" s="99"/>
    </row>
    <row r="87" spans="2:12">
      <c r="B87" s="122" t="s">
        <v>284</v>
      </c>
      <c r="C87" s="123" cm="1">
        <f t="array" ref="C87">_xll.PrecioBD(B87,24,"ASK","N")</f>
        <v>47600</v>
      </c>
      <c r="D87" s="123" cm="1">
        <f t="array" ref="D87">_xll.PrecioBD(B87,24,"VOLUME AMOUNT","N")</f>
        <v>104472400</v>
      </c>
      <c r="E87" s="124" cm="1">
        <f t="array" ref="E87">_xll.PrecioBD(B87,24,"IMBALANCE","N")</f>
        <v>6.7000000000000002E-3</v>
      </c>
      <c r="H87" s="99"/>
      <c r="I87" s="99"/>
      <c r="J87" s="99"/>
      <c r="K87" s="99"/>
      <c r="L87" s="99"/>
    </row>
    <row r="88" spans="2:12">
      <c r="B88" s="122" t="s">
        <v>389</v>
      </c>
      <c r="C88" s="123" cm="1">
        <f t="array" ref="C88">_xll.PrecioBD(B88,24,"ASK","N")</f>
        <v>17080</v>
      </c>
      <c r="D88" s="123" cm="1">
        <f t="array" ref="D88">_xll.PrecioBD(B88,24,"VOLUME AMOUNT","N")</f>
        <v>9368501220</v>
      </c>
      <c r="E88" s="124" cm="1">
        <f t="array" ref="E88">_xll.PrecioBD(B88,24,"IMBALANCE","N")</f>
        <v>-0.1353</v>
      </c>
      <c r="H88" s="99"/>
      <c r="I88" s="99"/>
      <c r="J88" s="99"/>
      <c r="K88" s="99"/>
      <c r="L88" s="99"/>
    </row>
    <row r="89" spans="2:12">
      <c r="B89" s="122" t="s">
        <v>263</v>
      </c>
      <c r="C89" s="123" cm="1">
        <f t="array" ref="C89">_xll.PrecioBD(B89,24,"ASK","N")</f>
        <v>30200</v>
      </c>
      <c r="D89" s="123" cm="1">
        <f t="array" ref="D89">_xll.PrecioBD(B89,24,"VOLUME AMOUNT","N")</f>
        <v>156838420</v>
      </c>
      <c r="E89" s="124" cm="1">
        <f t="array" ref="E89">_xll.PrecioBD(B89,24,"IMBALANCE","N")</f>
        <v>4.1599999999999998E-2</v>
      </c>
      <c r="H89" s="99"/>
      <c r="I89" s="99"/>
      <c r="J89" s="99"/>
      <c r="K89" s="99"/>
      <c r="L89" s="99"/>
    </row>
    <row r="90" spans="2:12">
      <c r="B90" s="122" t="s">
        <v>314</v>
      </c>
      <c r="C90" s="123" cm="1">
        <f t="array" ref="C90">_xll.PrecioBD(B90,24,"ASK","N")</f>
        <v>39500</v>
      </c>
      <c r="D90" s="123" cm="1">
        <f t="array" ref="D90">_xll.PrecioBD(B90,24,"VOLUME AMOUNT","N")</f>
        <v>596468420</v>
      </c>
      <c r="E90" s="124" cm="1">
        <f t="array" ref="E90">_xll.PrecioBD(B90,24,"IMBALANCE","N")</f>
        <v>3.0000000000000001E-3</v>
      </c>
      <c r="H90" s="99"/>
      <c r="I90" s="99"/>
      <c r="J90" s="99"/>
      <c r="K90" s="99"/>
      <c r="L90" s="99"/>
    </row>
    <row r="91" spans="2:12">
      <c r="B91" s="122" t="s">
        <v>346</v>
      </c>
      <c r="C91" s="123" cm="1">
        <f t="array" ref="C91">_xll.PrecioBD(B91,24,"ASK","N")</f>
        <v>25600</v>
      </c>
      <c r="D91" s="123" cm="1">
        <f t="array" ref="D91">_xll.PrecioBD(B91,24,"VOLUME AMOUNT","N")</f>
        <v>63925940</v>
      </c>
      <c r="E91" s="124" cm="1">
        <f t="array" ref="E91">_xll.PrecioBD(B91,24,"IMBALANCE","N")</f>
        <v>-6.9999999999999999E-4</v>
      </c>
      <c r="H91" s="99"/>
      <c r="I91" s="99"/>
      <c r="J91" s="99"/>
      <c r="K91" s="99"/>
      <c r="L91" s="99"/>
    </row>
    <row r="92" spans="2:12">
      <c r="B92" s="122" t="s">
        <v>570</v>
      </c>
      <c r="C92" s="123" cm="1">
        <f t="array" ref="C92">_xll.PrecioBD(B92,24,"ASK","N")</f>
        <v>7750</v>
      </c>
      <c r="D92" s="123" cm="1">
        <f t="array" ref="D92">_xll.PrecioBD(B92,24,"VOLUME AMOUNT","N")</f>
        <v>10757595</v>
      </c>
      <c r="E92" s="124" cm="1">
        <f t="array" ref="E92">_xll.PrecioBD(B92,24,"IMBALANCE","N")</f>
        <v>-8.3000000000000001E-3</v>
      </c>
      <c r="H92" s="99"/>
      <c r="I92" s="99"/>
      <c r="J92" s="99"/>
      <c r="K92" s="99"/>
      <c r="L92" s="99"/>
    </row>
    <row r="93" spans="2:12">
      <c r="B93" s="122" t="s">
        <v>331</v>
      </c>
      <c r="C93" s="123" cm="1">
        <f t="array" ref="C93">_xll.PrecioBD(B93,24,"ASK","N")</f>
        <v>101500</v>
      </c>
      <c r="D93" s="123" cm="1">
        <f t="array" ref="D93">_xll.PrecioBD(B93,24,"VOLUME AMOUNT","N")</f>
        <v>6522525</v>
      </c>
      <c r="E93" s="124" cm="1">
        <f t="array" ref="E93">_xll.PrecioBD(B93,24,"IMBALANCE","N")</f>
        <v>-2.58E-2</v>
      </c>
      <c r="H93" s="99"/>
      <c r="I93" s="99"/>
      <c r="J93" s="99"/>
      <c r="K93" s="99"/>
      <c r="L93" s="99"/>
    </row>
    <row r="94" spans="2:12">
      <c r="B94" s="122" t="s">
        <v>296</v>
      </c>
      <c r="C94" s="123" cm="1">
        <f t="array" ref="C94">_xll.PrecioBD(B94,24,"ASK","N")</f>
        <v>7670</v>
      </c>
      <c r="D94" s="123" cm="1">
        <f t="array" ref="D94">_xll.PrecioBD(B94,24,"VOLUME AMOUNT","N")</f>
        <v>26640500</v>
      </c>
      <c r="E94" s="124" cm="1">
        <f t="array" ref="E94">_xll.PrecioBD(B94,24,"IMBALANCE","N")</f>
        <v>-5.9999999999999995E-4</v>
      </c>
      <c r="H94" s="99"/>
      <c r="I94" s="99"/>
      <c r="J94" s="99"/>
      <c r="K94" s="99"/>
      <c r="L94" s="99"/>
    </row>
    <row r="95" spans="2:12">
      <c r="B95" s="122" t="s">
        <v>398</v>
      </c>
      <c r="C95" s="123" cm="1">
        <f t="array" ref="C95">_xll.PrecioBD(B95,24,"ASK","N")</f>
        <v>0</v>
      </c>
      <c r="D95" s="123" cm="1">
        <f t="array" ref="D95">_xll.PrecioBD(B95,24,"VOLUME AMOUNT","N")</f>
        <v>32168600</v>
      </c>
      <c r="E95" s="124" cm="1">
        <f t="array" ref="E95">_xll.PrecioBD(B95,24,"IMBALANCE","N")</f>
        <v>-5.1999999999999998E-3</v>
      </c>
      <c r="H95" s="99"/>
      <c r="I95" s="99"/>
      <c r="J95" s="99"/>
      <c r="K95" s="99"/>
      <c r="L95" s="99"/>
    </row>
    <row r="96" spans="2:12">
      <c r="B96" s="122" t="s">
        <v>443</v>
      </c>
      <c r="C96" s="123" cm="1">
        <f t="array" ref="C96">_xll.PrecioBD(B96,24,"ASK","N")</f>
        <v>10320</v>
      </c>
      <c r="D96" s="123" cm="1">
        <f t="array" ref="D96">_xll.PrecioBD(B96,24,"VOLUME AMOUNT","N")</f>
        <v>3481090</v>
      </c>
      <c r="E96" s="124" cm="1">
        <f t="array" ref="E96">_xll.PrecioBD(B96,24,"IMBALANCE","N")</f>
        <v>1.17E-2</v>
      </c>
      <c r="H96" s="99"/>
      <c r="I96" s="99"/>
      <c r="J96" s="99"/>
      <c r="K96" s="99"/>
      <c r="L96" s="99"/>
    </row>
    <row r="97" spans="2:12">
      <c r="B97" s="122" t="s">
        <v>424</v>
      </c>
      <c r="C97" s="123" cm="1">
        <f t="array" ref="C97">_xll.PrecioBD(B97,24,"ASK","N")</f>
        <v>19920</v>
      </c>
      <c r="D97" s="123" cm="1">
        <f t="array" ref="D97">_xll.PrecioBD(B97,24,"VOLUME AMOUNT","N")</f>
        <v>13269270400</v>
      </c>
      <c r="E97" s="124" cm="1">
        <f t="array" ref="E97">_xll.PrecioBD(B97,24,"IMBALANCE","N")</f>
        <v>-4.4999999999999998E-2</v>
      </c>
      <c r="H97" s="99"/>
      <c r="I97" s="99"/>
      <c r="J97" s="99"/>
      <c r="K97" s="99"/>
      <c r="L97" s="99"/>
    </row>
    <row r="98" spans="2:12">
      <c r="B98" s="122" t="s">
        <v>320</v>
      </c>
      <c r="C98" s="123" cm="1">
        <f t="array" ref="C98">_xll.PrecioBD(B98,24,"ASK","N")</f>
        <v>22070</v>
      </c>
      <c r="D98" s="123" cm="1">
        <f t="array" ref="D98">_xll.PrecioBD(B98,24,"VOLUME AMOUNT","N")</f>
        <v>274907910</v>
      </c>
      <c r="E98" s="124" cm="1">
        <f t="array" ref="E98">_xll.PrecioBD(B98,24,"IMBALANCE","N")</f>
        <v>8.6E-3</v>
      </c>
      <c r="H98" s="99"/>
      <c r="I98" s="99"/>
      <c r="J98" s="99"/>
      <c r="K98" s="99"/>
      <c r="L98" s="99"/>
    </row>
    <row r="99" spans="2:12">
      <c r="B99" s="122" t="s">
        <v>275</v>
      </c>
      <c r="C99" s="123" cm="1">
        <f t="array" ref="C99">_xll.PrecioBD(B99,24,"ASK","N")</f>
        <v>16940</v>
      </c>
      <c r="D99" s="123" cm="1">
        <f t="array" ref="D99">_xll.PrecioBD(B99,24,"VOLUME AMOUNT","N")</f>
        <v>360536810</v>
      </c>
      <c r="E99" s="124" cm="1">
        <f t="array" ref="E99">_xll.PrecioBD(B99,24,"IMBALANCE","N")</f>
        <v>-1.1000000000000001E-3</v>
      </c>
      <c r="H99" s="99"/>
      <c r="I99" s="99"/>
      <c r="J99" s="99"/>
      <c r="K99" s="99"/>
      <c r="L99" s="99"/>
    </row>
    <row r="100" spans="2:12">
      <c r="B100" s="122" t="s">
        <v>206</v>
      </c>
      <c r="C100" s="123" cm="1">
        <f t="array" ref="C100">_xll.PrecioBD(B100,24,"ASK","N")</f>
        <v>12400</v>
      </c>
      <c r="D100" s="123" cm="1">
        <f t="array" ref="D100">_xll.PrecioBD(B100,24,"VOLUME AMOUNT","N")</f>
        <v>41293920</v>
      </c>
      <c r="E100" s="124" cm="1">
        <f t="array" ref="E100">_xll.PrecioBD(B100,24,"IMBALANCE","N")</f>
        <v>-2.3199999999999998E-2</v>
      </c>
      <c r="H100" s="99"/>
      <c r="I100" s="99"/>
      <c r="J100" s="99"/>
      <c r="K100" s="99"/>
      <c r="L100" s="99"/>
    </row>
    <row r="101" spans="2:12">
      <c r="B101" s="122" t="s">
        <v>244</v>
      </c>
      <c r="C101" s="123" cm="1">
        <f t="array" ref="C101">_xll.PrecioBD(B101,24,"ASK","N")</f>
        <v>20700</v>
      </c>
      <c r="D101" s="123" cm="1">
        <f t="array" ref="D101">_xll.PrecioBD(B101,24,"VOLUME AMOUNT","N")</f>
        <v>58672300</v>
      </c>
      <c r="E101" s="124" cm="1">
        <f t="array" ref="E101">_xll.PrecioBD(B101,24,"IMBALANCE","N")</f>
        <v>-5.3E-3</v>
      </c>
      <c r="H101" s="99"/>
      <c r="I101" s="99"/>
      <c r="J101" s="99"/>
      <c r="K101" s="99"/>
      <c r="L101" s="99"/>
    </row>
    <row r="102" spans="2:12">
      <c r="B102" s="122" t="s">
        <v>524</v>
      </c>
      <c r="C102" s="123" cm="1">
        <f t="array" ref="C102">_xll.PrecioBD(B102,24,"ASK","N")</f>
        <v>7000</v>
      </c>
      <c r="D102" s="123" cm="1">
        <f t="array" ref="D102">_xll.PrecioBD(B102,24,"VOLUME AMOUNT","N")</f>
        <v>131387975</v>
      </c>
      <c r="E102" s="124" cm="1">
        <f t="array" ref="E102">_xll.PrecioBD(B102,24,"IMBALANCE","N")</f>
        <v>-1.4800000000000001E-2</v>
      </c>
      <c r="H102" s="99"/>
      <c r="I102" s="99"/>
      <c r="J102" s="99"/>
      <c r="K102" s="99"/>
      <c r="L102" s="99"/>
    </row>
    <row r="103" spans="2:12">
      <c r="B103" s="122" t="s">
        <v>563</v>
      </c>
      <c r="C103" s="123" cm="1">
        <f t="array" ref="C103">_xll.PrecioBD(B103,24,"ASK","N")</f>
        <v>17940</v>
      </c>
      <c r="D103" s="123" cm="1">
        <f t="array" ref="D103">_xll.PrecioBD(B103,24,"VOLUME AMOUNT","N")</f>
        <v>675540</v>
      </c>
      <c r="E103" s="124" cm="1">
        <f t="array" ref="E103">_xll.PrecioBD(B103,24,"IMBALANCE","N")</f>
        <v>-2.8E-3</v>
      </c>
      <c r="H103" s="99"/>
      <c r="I103" s="99"/>
      <c r="J103" s="99"/>
      <c r="K103" s="99"/>
      <c r="L103" s="99"/>
    </row>
    <row r="104" spans="2:12">
      <c r="B104" s="122" t="s">
        <v>558</v>
      </c>
      <c r="C104" s="123" cm="1">
        <f t="array" ref="C104">_xll.PrecioBD(B104,24,"ASK","N")</f>
        <v>0</v>
      </c>
      <c r="D104" s="123" cm="1">
        <f t="array" ref="D104">_xll.PrecioBD(B104,24,"VOLUME AMOUNT","N")</f>
        <v>16244340</v>
      </c>
      <c r="E104" s="124" cm="1">
        <f t="array" ref="E104">_xll.PrecioBD(B104,24,"IMBALANCE","N")</f>
        <v>-1.0699999999999999E-2</v>
      </c>
    </row>
    <row r="105" spans="2:12">
      <c r="B105" s="122" t="s">
        <v>404</v>
      </c>
      <c r="C105" s="123" cm="1">
        <f t="array" ref="C105">_xll.PrecioBD(B105,24,"ASK","N")</f>
        <v>43020</v>
      </c>
      <c r="D105" s="123" cm="1">
        <f t="array" ref="D105">_xll.PrecioBD(B105,24,"VOLUME AMOUNT","N")</f>
        <v>27009120</v>
      </c>
      <c r="E105" s="124" cm="1">
        <f t="array" ref="E105">_xll.PrecioBD(B105,24,"IMBALANCE","N")</f>
        <v>-8.6999999999999994E-3</v>
      </c>
    </row>
    <row r="106" spans="2:12">
      <c r="B106" s="122" t="s">
        <v>230</v>
      </c>
      <c r="C106" s="123" cm="1">
        <f t="array" ref="C106">_xll.PrecioBD(B106,24,"ASK","N")</f>
        <v>13680</v>
      </c>
      <c r="D106" s="123" cm="1">
        <f t="array" ref="D106">_xll.PrecioBD(B106,24,"VOLUME AMOUNT","N")</f>
        <v>398202020</v>
      </c>
      <c r="E106" s="124" cm="1">
        <f t="array" ref="E106">_xll.PrecioBD(B106,24,"IMBALANCE","N")</f>
        <v>1.4E-3</v>
      </c>
    </row>
    <row r="107" spans="2:12">
      <c r="B107" s="122" t="s">
        <v>210</v>
      </c>
      <c r="C107" s="123" cm="1">
        <f t="array" ref="C107">_xll.PrecioBD(B107,24,"ASK","N")</f>
        <v>24640</v>
      </c>
      <c r="D107" s="123" cm="1">
        <f t="array" ref="D107">_xll.PrecioBD(B107,24,"VOLUME AMOUNT","N")</f>
        <v>155284520</v>
      </c>
      <c r="E107" s="124" cm="1">
        <f t="array" ref="E107">_xll.PrecioBD(B107,24,"IMBALANCE","N")</f>
        <v>1.0699999999999999E-2</v>
      </c>
    </row>
    <row r="108" spans="2:12">
      <c r="B108" s="122" t="s">
        <v>561</v>
      </c>
      <c r="C108" s="123" cm="1">
        <f t="array" ref="C108">_xll.PrecioBD(B108,24,"ASK","N")</f>
        <v>11370</v>
      </c>
      <c r="D108" s="123" cm="1">
        <f t="array" ref="D108">_xll.PrecioBD(B108,24,"VOLUME AMOUNT","N")</f>
        <v>2701035</v>
      </c>
      <c r="E108" s="124" cm="1">
        <f t="array" ref="E108">_xll.PrecioBD(B108,24,"IMBALANCE","N")</f>
        <v>-1.06E-2</v>
      </c>
    </row>
    <row r="109" spans="2:12">
      <c r="B109" s="122" t="s">
        <v>221</v>
      </c>
      <c r="C109" s="123" cm="1">
        <f t="array" ref="C109">_xll.PrecioBD(B109,24,"ASK","N")</f>
        <v>20810</v>
      </c>
      <c r="D109" s="123" cm="1">
        <f t="array" ref="D109">_xll.PrecioBD(B109,24,"VOLUME AMOUNT","N")</f>
        <v>2627939980</v>
      </c>
      <c r="E109" s="124" cm="1">
        <f t="array" ref="E109">_xll.PrecioBD(B109,24,"IMBALANCE","N")</f>
        <v>1.06E-2</v>
      </c>
    </row>
    <row r="110" spans="2:12">
      <c r="B110" s="122" t="s">
        <v>549</v>
      </c>
      <c r="C110" s="123" cm="1">
        <f t="array" ref="C110">_xll.PrecioBD(B110,24,"ASK","N")</f>
        <v>6940</v>
      </c>
      <c r="D110" s="123" cm="1">
        <f t="array" ref="D110">_xll.PrecioBD(B110,24,"VOLUME AMOUNT","N")</f>
        <v>31013590</v>
      </c>
      <c r="E110" s="124" cm="1">
        <f t="array" ref="E110">_xll.PrecioBD(B110,24,"IMBALANCE","N")</f>
        <v>0</v>
      </c>
    </row>
    <row r="111" spans="2:12">
      <c r="B111" s="122" t="s">
        <v>449</v>
      </c>
      <c r="C111" s="123" cm="1">
        <f t="array" ref="C111">_xll.PrecioBD(B111,24,"ASK","N")</f>
        <v>17690</v>
      </c>
      <c r="D111" s="123" cm="1">
        <f t="array" ref="D111">_xll.PrecioBD(B111,24,"VOLUME AMOUNT","N")</f>
        <v>9763710</v>
      </c>
      <c r="E111" s="124" cm="1">
        <f t="array" ref="E111">_xll.PrecioBD(B111,24,"IMBALANCE","N")</f>
        <v>-6.1999999999999998E-3</v>
      </c>
    </row>
    <row r="112" spans="2:12">
      <c r="B112" s="122" t="s">
        <v>551</v>
      </c>
      <c r="C112" s="123" cm="1">
        <f t="array" ref="C112">_xll.PrecioBD(B112,24,"ASK","N")</f>
        <v>0</v>
      </c>
      <c r="D112" s="123" cm="1">
        <f t="array" ref="D112">_xll.PrecioBD(B112,24,"VOLUME AMOUNT","N")</f>
        <v>2027750</v>
      </c>
      <c r="E112" s="124" cm="1">
        <f t="array" ref="E112">_xll.PrecioBD(B112,24,"IMBALANCE","N")</f>
        <v>2.64E-2</v>
      </c>
    </row>
    <row r="113" spans="2:5">
      <c r="B113" s="122" t="s">
        <v>265</v>
      </c>
      <c r="C113" s="123" cm="1">
        <f t="array" ref="C113">_xll.PrecioBD(B113,24,"ASK","N")</f>
        <v>37000</v>
      </c>
      <c r="D113" s="123" cm="1">
        <f t="array" ref="D113">_xll.PrecioBD(B113,24,"VOLUME AMOUNT","N")</f>
        <v>256129260</v>
      </c>
      <c r="E113" s="124" cm="1">
        <f t="array" ref="E113">_xll.PrecioBD(B113,24,"IMBALANCE","N")</f>
        <v>-1.0800000000000001E-2</v>
      </c>
    </row>
    <row r="114" spans="2:5">
      <c r="B114" s="122" t="s">
        <v>259</v>
      </c>
      <c r="C114" s="123" cm="1">
        <f t="array" ref="C114">_xll.PrecioBD(B114,24,"ASK","N")</f>
        <v>11590</v>
      </c>
      <c r="D114" s="123" cm="1">
        <f t="array" ref="D114">_xll.PrecioBD(B114,24,"VOLUME AMOUNT","N")</f>
        <v>11765110</v>
      </c>
      <c r="E114" s="124" cm="1">
        <f t="array" ref="E114">_xll.PrecioBD(B114,24,"IMBALANCE","N")</f>
        <v>-1.5299999999999999E-2</v>
      </c>
    </row>
    <row r="115" spans="2:5">
      <c r="B115" s="122" t="s">
        <v>229</v>
      </c>
      <c r="C115" s="123" cm="1">
        <f t="array" ref="C115">_xll.PrecioBD(B115,24,"ASK","N")</f>
        <v>0</v>
      </c>
      <c r="D115" s="123" cm="1">
        <f t="array" ref="D115">_xll.PrecioBD(B115,24,"VOLUME AMOUNT","N")</f>
        <v>205998050</v>
      </c>
      <c r="E115" s="124" cm="1">
        <f t="array" ref="E115">_xll.PrecioBD(B115,24,"IMBALANCE","N")</f>
        <v>1.4E-3</v>
      </c>
    </row>
    <row r="116" spans="2:5">
      <c r="B116" s="122" t="s">
        <v>360</v>
      </c>
      <c r="C116" s="123" cm="1">
        <f t="array" ref="C116">_xll.PrecioBD(B116,24,"ASK","N")</f>
        <v>46600</v>
      </c>
      <c r="D116" s="123" cm="1">
        <f t="array" ref="D116">_xll.PrecioBD(B116,24,"VOLUME AMOUNT","N")</f>
        <v>5065600</v>
      </c>
      <c r="E116" s="124" cm="1">
        <f t="array" ref="E116">_xll.PrecioBD(B116,24,"IMBALANCE","N")</f>
        <v>5.1000000000000004E-3</v>
      </c>
    </row>
    <row r="117" spans="2:5">
      <c r="B117" s="122" t="s">
        <v>315</v>
      </c>
      <c r="C117" s="123" cm="1">
        <f t="array" ref="C117">_xll.PrecioBD(B117,24,"ASK","N")</f>
        <v>0</v>
      </c>
      <c r="D117" s="123" cm="1">
        <f t="array" ref="D117">_xll.PrecioBD(B117,24,"VOLUME AMOUNT","N")</f>
        <v>2860720</v>
      </c>
      <c r="E117" s="124" cm="1">
        <f t="array" ref="E117">_xll.PrecioBD(B117,24,"IMBALANCE","N")</f>
        <v>-5.1000000000000004E-3</v>
      </c>
    </row>
    <row r="118" spans="2:5">
      <c r="B118" s="122" t="s">
        <v>479</v>
      </c>
      <c r="C118" s="123" cm="1">
        <f t="array" ref="C118">_xll.PrecioBD(B118,24,"ASK","N")</f>
        <v>15950</v>
      </c>
      <c r="D118" s="123" cm="1">
        <f t="array" ref="D118">_xll.PrecioBD(B118,24,"VOLUME AMOUNT","N")</f>
        <v>413682150</v>
      </c>
      <c r="E118" s="124" cm="1">
        <f t="array" ref="E118">_xll.PrecioBD(B118,24,"IMBALANCE","N")</f>
        <v>1.2699999999999999E-2</v>
      </c>
    </row>
    <row r="119" spans="2:5">
      <c r="B119" s="122" t="s">
        <v>257</v>
      </c>
      <c r="C119" s="123" cm="1">
        <f t="array" ref="C119">_xll.PrecioBD(B119,24,"ASK","N")</f>
        <v>6535</v>
      </c>
      <c r="D119" s="123" cm="1">
        <f t="array" ref="D119">_xll.PrecioBD(B119,24,"VOLUME AMOUNT","N")</f>
        <v>886090</v>
      </c>
      <c r="E119" s="124" cm="1">
        <f t="array" ref="E119">_xll.PrecioBD(B119,24,"IMBALANCE","N")</f>
        <v>-6.0499999999999998E-2</v>
      </c>
    </row>
    <row r="120" spans="2:5">
      <c r="B120" s="122" t="s">
        <v>310</v>
      </c>
      <c r="C120" s="123" cm="1">
        <f t="array" ref="C120">_xll.PrecioBD(B120,24,"ASK","N")</f>
        <v>0</v>
      </c>
      <c r="D120" s="123" cm="1">
        <f t="array" ref="D120">_xll.PrecioBD(B120,24,"VOLUME AMOUNT","N")</f>
        <v>2382930</v>
      </c>
      <c r="E120" s="124" cm="1">
        <f t="array" ref="E120">_xll.PrecioBD(B120,24,"IMBALANCE","N")</f>
        <v>5.7999999999999996E-3</v>
      </c>
    </row>
    <row r="121" spans="2:5">
      <c r="B121" s="122" t="s">
        <v>545</v>
      </c>
      <c r="C121" s="123" cm="1">
        <f t="array" ref="C121">_xll.PrecioBD(B121,24,"ASK","N")</f>
        <v>18110</v>
      </c>
      <c r="D121" s="123" cm="1">
        <f t="array" ref="D121">_xll.PrecioBD(B121,24,"VOLUME AMOUNT","N")</f>
        <v>18165690</v>
      </c>
      <c r="E121" s="124" cm="1">
        <f t="array" ref="E121">_xll.PrecioBD(B121,24,"IMBALANCE","N")</f>
        <v>-3.8E-3</v>
      </c>
    </row>
    <row r="122" spans="2:5">
      <c r="B122" s="122" t="s">
        <v>544</v>
      </c>
      <c r="C122" s="123" cm="1">
        <f t="array" ref="C122">_xll.PrecioBD(B122,24,"ASK","N")</f>
        <v>16050</v>
      </c>
      <c r="D122" s="123" cm="1">
        <f t="array" ref="D122">_xll.PrecioBD(B122,24,"VOLUME AMOUNT","N")</f>
        <v>386064240</v>
      </c>
      <c r="E122" s="124" cm="1">
        <f t="array" ref="E122">_xll.PrecioBD(B122,24,"IMBALANCE","N")</f>
        <v>9.5500000000000002E-2</v>
      </c>
    </row>
    <row r="123" spans="2:5">
      <c r="B123" s="122" t="s">
        <v>538</v>
      </c>
      <c r="C123" s="123" cm="1">
        <f t="array" ref="C123">_xll.PrecioBD(B123,24,"ASK","N")</f>
        <v>23690</v>
      </c>
      <c r="D123" s="123" cm="1">
        <f t="array" ref="D123">_xll.PrecioBD(B123,24,"VOLUME AMOUNT","N")</f>
        <v>2561990480</v>
      </c>
      <c r="E123" s="124" cm="1">
        <f t="array" ref="E123">_xll.PrecioBD(B123,24,"IMBALANCE","N")</f>
        <v>2.2800000000000001E-2</v>
      </c>
    </row>
    <row r="124" spans="2:5">
      <c r="B124" s="122" t="s">
        <v>294</v>
      </c>
      <c r="C124" s="123" cm="1">
        <f t="array" ref="C124">_xll.PrecioBD(B124,24,"ASK","N")</f>
        <v>31160</v>
      </c>
      <c r="D124" s="123" cm="1">
        <f t="array" ref="D124">_xll.PrecioBD(B124,24,"VOLUME AMOUNT","N")</f>
        <v>44229060</v>
      </c>
      <c r="E124" s="124" cm="1">
        <f t="array" ref="E124">_xll.PrecioBD(B124,24,"IMBALANCE","N")</f>
        <v>1.3599999999999999E-2</v>
      </c>
    </row>
    <row r="125" spans="2:5">
      <c r="B125" s="122" t="s">
        <v>481</v>
      </c>
      <c r="C125" s="123" cm="1">
        <f t="array" ref="C125">_xll.PrecioBD(B125,24,"ASK","N")</f>
        <v>5895</v>
      </c>
      <c r="D125" s="123" cm="1">
        <f t="array" ref="D125">_xll.PrecioBD(B125,24,"VOLUME AMOUNT","N")</f>
        <v>187386025</v>
      </c>
      <c r="E125" s="124" cm="1">
        <f t="array" ref="E125">_xll.PrecioBD(B125,24,"IMBALANCE","N")</f>
        <v>2.4400000000000002E-2</v>
      </c>
    </row>
    <row r="126" spans="2:5">
      <c r="B126" s="122" t="s">
        <v>416</v>
      </c>
      <c r="C126" s="123" cm="1">
        <f t="array" ref="C126">_xll.PrecioBD(B126,24,"ASK","N")</f>
        <v>20400</v>
      </c>
      <c r="D126" s="123" cm="1">
        <f t="array" ref="D126">_xll.PrecioBD(B126,24,"VOLUME AMOUNT","N")</f>
        <v>184007440</v>
      </c>
      <c r="E126" s="124" cm="1">
        <f t="array" ref="E126">_xll.PrecioBD(B126,24,"IMBALANCE","N")</f>
        <v>1.3899999999999999E-2</v>
      </c>
    </row>
    <row r="127" spans="2:5">
      <c r="B127" s="122" t="s">
        <v>556</v>
      </c>
      <c r="C127" s="123" cm="1">
        <f t="array" ref="C127">_xll.PrecioBD(B127,24,"ASK","N")</f>
        <v>10670</v>
      </c>
      <c r="D127" s="123" cm="1">
        <f t="array" ref="D127">_xll.PrecioBD(B127,24,"VOLUME AMOUNT","N")</f>
        <v>1077250</v>
      </c>
      <c r="E127" s="124" cm="1">
        <f t="array" ref="E127">_xll.PrecioBD(B127,24,"IMBALANCE","N")</f>
        <v>1.23E-2</v>
      </c>
    </row>
    <row r="128" spans="2:5">
      <c r="B128" s="122" t="s">
        <v>541</v>
      </c>
      <c r="C128" s="123" cm="1">
        <f t="array" ref="C128">_xll.PrecioBD(B128,24,"ASK","N")</f>
        <v>8300</v>
      </c>
      <c r="D128" s="123" cm="1">
        <f t="array" ref="D128">_xll.PrecioBD(B128,24,"VOLUME AMOUNT","N")</f>
        <v>225569815</v>
      </c>
      <c r="E128" s="124" cm="1">
        <f t="array" ref="E128">_xll.PrecioBD(B128,24,"IMBALANCE","N")</f>
        <v>1.8E-3</v>
      </c>
    </row>
    <row r="129" spans="2:5">
      <c r="B129" s="122" t="s">
        <v>495</v>
      </c>
      <c r="C129" s="123" cm="1">
        <f t="array" ref="C129">_xll.PrecioBD(B129,24,"ASK","N")</f>
        <v>15920</v>
      </c>
      <c r="D129" s="123" cm="1">
        <f t="array" ref="D129">_xll.PrecioBD(B129,24,"VOLUME AMOUNT","N")</f>
        <v>231788230</v>
      </c>
      <c r="E129" s="124" cm="1">
        <f t="array" ref="E129">_xll.PrecioBD(B129,24,"IMBALANCE","N")</f>
        <v>-4.0500000000000001E-2</v>
      </c>
    </row>
    <row r="130" spans="2:5">
      <c r="B130" s="122" t="s">
        <v>385</v>
      </c>
      <c r="C130" s="123" cm="1">
        <f t="array" ref="C130">_xll.PrecioBD(B130,24,"ASK","N")</f>
        <v>0</v>
      </c>
      <c r="D130" s="123" cm="1">
        <f t="array" ref="D130">_xll.PrecioBD(B130,24,"VOLUME AMOUNT","N")</f>
        <v>39323325</v>
      </c>
      <c r="E130" s="124" cm="1">
        <f t="array" ref="E130">_xll.PrecioBD(B130,24,"IMBALANCE","N")</f>
        <v>-2.5999999999999999E-3</v>
      </c>
    </row>
    <row r="131" spans="2:5">
      <c r="B131" s="122" t="s">
        <v>217</v>
      </c>
      <c r="C131" s="123" cm="1">
        <f t="array" ref="C131">_xll.PrecioBD(B131,24,"ASK","N")</f>
        <v>35720</v>
      </c>
      <c r="D131" s="123" cm="1">
        <f t="array" ref="D131">_xll.PrecioBD(B131,24,"VOLUME AMOUNT","N")</f>
        <v>120470760</v>
      </c>
      <c r="E131" s="124" cm="1">
        <f t="array" ref="E131">_xll.PrecioBD(B131,24,"IMBALANCE","N")</f>
        <v>3.8999999999999998E-3</v>
      </c>
    </row>
    <row r="132" spans="2:5">
      <c r="B132" s="122" t="s">
        <v>543</v>
      </c>
      <c r="C132" s="123" cm="1">
        <f t="array" ref="C132">_xll.PrecioBD(B132,24,"ASK","N")</f>
        <v>8065</v>
      </c>
      <c r="D132" s="123" cm="1">
        <f t="array" ref="D132">_xll.PrecioBD(B132,24,"VOLUME AMOUNT","N")</f>
        <v>245012205</v>
      </c>
      <c r="E132" s="124" cm="1">
        <f t="array" ref="E132">_xll.PrecioBD(B132,24,"IMBALANCE","N")</f>
        <v>-7.4000000000000003E-3</v>
      </c>
    </row>
    <row r="133" spans="2:5">
      <c r="B133" s="122" t="s">
        <v>393</v>
      </c>
      <c r="C133" s="123" cm="1">
        <f t="array" ref="C133">_xll.PrecioBD(B133,24,"ASK","N")</f>
        <v>31180</v>
      </c>
      <c r="D133" s="123" cm="1">
        <f t="array" ref="D133">_xll.PrecioBD(B133,24,"VOLUME AMOUNT","N")</f>
        <v>236344520</v>
      </c>
      <c r="E133" s="124" cm="1">
        <f t="array" ref="E133">_xll.PrecioBD(B133,24,"IMBALANCE","N")</f>
        <v>-1.89E-2</v>
      </c>
    </row>
    <row r="134" spans="2:5">
      <c r="B134" s="122" t="s">
        <v>497</v>
      </c>
      <c r="C134" s="123" cm="1">
        <f t="array" ref="C134">_xll.PrecioBD(B134,24,"ASK","N")</f>
        <v>50050</v>
      </c>
      <c r="D134" s="123" cm="1">
        <f t="array" ref="D134">_xll.PrecioBD(B134,24,"VOLUME AMOUNT","N")</f>
        <v>154864150</v>
      </c>
      <c r="E134" s="124" cm="1">
        <f t="array" ref="E134">_xll.PrecioBD(B134,24,"IMBALANCE","N")</f>
        <v>-6.0000000000000001E-3</v>
      </c>
    </row>
    <row r="135" spans="2:5">
      <c r="B135" s="122" t="s">
        <v>401</v>
      </c>
      <c r="C135" s="123" cm="1">
        <f t="array" ref="C135">_xll.PrecioBD(B135,24,"ASK","N")</f>
        <v>9100</v>
      </c>
      <c r="D135" s="123" cm="1">
        <f t="array" ref="D135">_xll.PrecioBD(B135,24,"VOLUME AMOUNT","N")</f>
        <v>368840</v>
      </c>
      <c r="E135" s="124" cm="1">
        <f t="array" ref="E135">_xll.PrecioBD(B135,24,"IMBALANCE","N")</f>
        <v>-1.1000000000000001E-3</v>
      </c>
    </row>
    <row r="136" spans="2:5">
      <c r="B136" s="122" t="s">
        <v>508</v>
      </c>
      <c r="C136" s="123" cm="1">
        <f t="array" ref="C136">_xll.PrecioBD(B136,24,"ASK","N")</f>
        <v>0</v>
      </c>
      <c r="D136" s="123" cm="1">
        <f t="array" ref="D136">_xll.PrecioBD(B136,24,"VOLUME AMOUNT","N")</f>
        <v>58481800</v>
      </c>
      <c r="E136" s="124" cm="1">
        <f t="array" ref="E136">_xll.PrecioBD(B136,24,"IMBALANCE","N")</f>
        <v>-2.1899999999999999E-2</v>
      </c>
    </row>
    <row r="137" spans="2:5">
      <c r="B137" s="122" t="s">
        <v>437</v>
      </c>
      <c r="C137" s="123" cm="1">
        <f t="array" ref="C137">_xll.PrecioBD(B137,24,"ASK","N")</f>
        <v>2542.5</v>
      </c>
      <c r="D137" s="123" cm="1">
        <f t="array" ref="D137">_xll.PrecioBD(B137,24,"VOLUME AMOUNT","N")</f>
        <v>1036815132.5</v>
      </c>
      <c r="E137" s="124" cm="1">
        <f t="array" ref="E137">_xll.PrecioBD(B137,24,"IMBALANCE","N")</f>
        <v>3.8999999999999998E-3</v>
      </c>
    </row>
    <row r="138" spans="2:5">
      <c r="B138" s="122" t="s">
        <v>547</v>
      </c>
      <c r="C138" s="123" cm="1">
        <f t="array" ref="C138">_xll.PrecioBD(B138,24,"ASK","N")</f>
        <v>4300</v>
      </c>
      <c r="D138" s="123" cm="1">
        <f t="array" ref="D138">_xll.PrecioBD(B138,24,"VOLUME AMOUNT","N")</f>
        <v>39382420</v>
      </c>
      <c r="E138" s="124" cm="1">
        <f t="array" ref="E138">_xll.PrecioBD(B138,24,"IMBALANCE","N")</f>
        <v>-1.5599999999999999E-2</v>
      </c>
    </row>
    <row r="139" spans="2:5">
      <c r="B139" s="122" t="s">
        <v>350</v>
      </c>
      <c r="C139" s="123" cm="1">
        <f t="array" ref="C139">_xll.PrecioBD(B139,24,"ASK","N")</f>
        <v>25700</v>
      </c>
      <c r="D139" s="123" cm="1">
        <f t="array" ref="D139">_xll.PrecioBD(B139,24,"VOLUME AMOUNT","N")</f>
        <v>31036840</v>
      </c>
      <c r="E139" s="124" cm="1">
        <f t="array" ref="E139">_xll.PrecioBD(B139,24,"IMBALANCE","N")</f>
        <v>1.5E-3</v>
      </c>
    </row>
    <row r="140" spans="2:5">
      <c r="B140" s="122" t="s">
        <v>562</v>
      </c>
      <c r="C140" s="123" cm="1">
        <f t="array" ref="C140">_xll.PrecioBD(B140,24,"ASK","N")</f>
        <v>5750</v>
      </c>
      <c r="D140" s="123" cm="1">
        <f t="array" ref="D140">_xll.PrecioBD(B140,24,"VOLUME AMOUNT","N")</f>
        <v>50191532.5</v>
      </c>
      <c r="E140" s="124" cm="1">
        <f t="array" ref="E140">_xll.PrecioBD(B140,24,"IMBALANCE","N")</f>
        <v>-2.6700000000000002E-2</v>
      </c>
    </row>
    <row r="141" spans="2:5">
      <c r="B141" s="122" t="s">
        <v>198</v>
      </c>
      <c r="C141" s="123" cm="1">
        <f t="array" ref="C141">_xll.PrecioBD(B141,24,"ASK","N")</f>
        <v>12870</v>
      </c>
      <c r="D141" s="123" cm="1">
        <f t="array" ref="D141">_xll.PrecioBD(B141,24,"VOLUME AMOUNT","N")</f>
        <v>107738940</v>
      </c>
      <c r="E141" s="124" cm="1">
        <f t="array" ref="E141">_xll.PrecioBD(B141,24,"IMBALANCE","N")</f>
        <v>-2.87E-2</v>
      </c>
    </row>
    <row r="142" spans="2:5">
      <c r="B142" s="122" t="s">
        <v>501</v>
      </c>
      <c r="C142" s="123" cm="1">
        <f t="array" ref="C142">_xll.PrecioBD(B142,24,"ASK","N")</f>
        <v>978</v>
      </c>
      <c r="D142" s="123" cm="1">
        <f t="array" ref="D142">_xll.PrecioBD(B142,24,"VOLUME AMOUNT","N")</f>
        <v>13977549.5</v>
      </c>
      <c r="E142" s="124" cm="1">
        <f t="array" ref="E142">_xll.PrecioBD(B142,24,"IMBALANCE","N")</f>
        <v>-5.0799999999999998E-2</v>
      </c>
    </row>
    <row r="143" spans="2:5">
      <c r="B143" s="122" t="s">
        <v>324</v>
      </c>
      <c r="C143" s="123" cm="1">
        <f t="array" ref="C143">_xll.PrecioBD(B143,24,"ASK","N")</f>
        <v>40260</v>
      </c>
      <c r="D143" s="123" cm="1">
        <f t="array" ref="D143">_xll.PrecioBD(B143,24,"VOLUME AMOUNT","N")</f>
        <v>281165420</v>
      </c>
      <c r="E143" s="124" cm="1">
        <f t="array" ref="E143">_xll.PrecioBD(B143,24,"IMBALANCE","N")</f>
        <v>-6.8999999999999999E-3</v>
      </c>
    </row>
    <row r="144" spans="2:5">
      <c r="B144" s="122" t="s">
        <v>216</v>
      </c>
      <c r="C144" s="123" cm="1">
        <f t="array" ref="C144">_xll.PrecioBD(B144,24,"ASK","N")</f>
        <v>10580</v>
      </c>
      <c r="D144" s="123" cm="1">
        <f t="array" ref="D144">_xll.PrecioBD(B144,24,"VOLUME AMOUNT","N")</f>
        <v>141307920</v>
      </c>
      <c r="E144" s="124" cm="1">
        <f t="array" ref="E144">_xll.PrecioBD(B144,24,"IMBALANCE","N")</f>
        <v>-2.4899999999999999E-2</v>
      </c>
    </row>
    <row r="145" spans="2:5">
      <c r="B145" s="122" t="s">
        <v>266</v>
      </c>
      <c r="C145" s="123" cm="1">
        <f t="array" ref="C145">_xll.PrecioBD(B145,24,"ASK","N")</f>
        <v>3200</v>
      </c>
      <c r="D145" s="123" cm="1">
        <f t="array" ref="D145">_xll.PrecioBD(B145,24,"VOLUME AMOUNT","N")</f>
        <v>33422730</v>
      </c>
      <c r="E145" s="124" cm="1">
        <f t="array" ref="E145">_xll.PrecioBD(B145,24,"IMBALANCE","N")</f>
        <v>-4.9700000000000001E-2</v>
      </c>
    </row>
    <row r="146" spans="2:5">
      <c r="B146" s="122" t="s">
        <v>220</v>
      </c>
      <c r="C146" s="123" cm="1">
        <f t="array" ref="C146">_xll.PrecioBD(B146,24,"ASK","N")</f>
        <v>0</v>
      </c>
      <c r="D146" s="123" cm="1">
        <f t="array" ref="D146">_xll.PrecioBD(B146,24,"VOLUME AMOUNT","N")</f>
        <v>11904220</v>
      </c>
      <c r="E146" s="124" cm="1">
        <f t="array" ref="E146">_xll.PrecioBD(B146,24,"IMBALANCE","N")</f>
        <v>1.8700000000000001E-2</v>
      </c>
    </row>
    <row r="147" spans="2:5">
      <c r="B147" s="122" t="s">
        <v>426</v>
      </c>
      <c r="C147" s="123" cm="1">
        <f t="array" ref="C147">_xll.PrecioBD(B147,24,"ASK","N")</f>
        <v>28300</v>
      </c>
      <c r="D147" s="123" cm="1">
        <f t="array" ref="D147">_xll.PrecioBD(B147,24,"VOLUME AMOUNT","N")</f>
        <v>2421540</v>
      </c>
      <c r="E147" s="124" cm="1">
        <f t="array" ref="E147">_xll.PrecioBD(B147,24,"IMBALANCE","N")</f>
        <v>-8.6E-3</v>
      </c>
    </row>
    <row r="148" spans="2:5">
      <c r="B148" s="122" t="s">
        <v>456</v>
      </c>
      <c r="C148" s="123" cm="1">
        <f t="array" ref="C148">_xll.PrecioBD(B148,24,"ASK","N")</f>
        <v>65000</v>
      </c>
      <c r="D148" s="123" cm="1">
        <f t="array" ref="D148">_xll.PrecioBD(B148,24,"VOLUME AMOUNT","N")</f>
        <v>19940500</v>
      </c>
      <c r="E148" s="124" cm="1">
        <f t="array" ref="E148">_xll.PrecioBD(B148,24,"IMBALANCE","N")</f>
        <v>-3.3999999999999998E-3</v>
      </c>
    </row>
    <row r="149" spans="2:5">
      <c r="B149" s="122" t="s">
        <v>590</v>
      </c>
      <c r="C149" s="123" cm="1">
        <f t="array" ref="C149">_xll.PrecioBD(B149,24,"ASK","N")</f>
        <v>10660</v>
      </c>
      <c r="D149" s="123" cm="1">
        <f t="array" ref="D149">_xll.PrecioBD(B149,24,"VOLUME AMOUNT","N")</f>
        <v>425802790</v>
      </c>
      <c r="E149" s="124" cm="1">
        <f t="array" ref="E149">_xll.PrecioBD(B149,24,"IMBALANCE","N")</f>
        <v>-3.7000000000000002E-3</v>
      </c>
    </row>
    <row r="150" spans="2:5">
      <c r="B150" s="122" t="s">
        <v>582</v>
      </c>
      <c r="C150" s="123" cm="1">
        <f t="array" ref="C150">_xll.PrecioBD(B150,24,"ASK","N")</f>
        <v>17780</v>
      </c>
      <c r="D150" s="123" cm="1">
        <f t="array" ref="D150">_xll.PrecioBD(B150,24,"VOLUME AMOUNT","N")</f>
        <v>134256090</v>
      </c>
      <c r="E150" s="124" cm="1">
        <f t="array" ref="E150">_xll.PrecioBD(B150,24,"IMBALANCE","N")</f>
        <v>2.8E-3</v>
      </c>
    </row>
    <row r="151" spans="2:5">
      <c r="B151" s="122" t="s">
        <v>388</v>
      </c>
      <c r="C151" s="123" cm="1">
        <f t="array" ref="C151">_xll.PrecioBD(B151,24,"ASK","N")</f>
        <v>0</v>
      </c>
      <c r="D151" s="123" cm="1">
        <f t="array" ref="D151">_xll.PrecioBD(B151,24,"VOLUME AMOUNT","N")</f>
        <v>180728810</v>
      </c>
      <c r="E151" s="124" cm="1">
        <f t="array" ref="E151">_xll.PrecioBD(B151,24,"IMBALANCE","N")</f>
        <v>-4.7999999999999996E-3</v>
      </c>
    </row>
    <row r="152" spans="2:5">
      <c r="B152" s="122" t="s">
        <v>280</v>
      </c>
      <c r="C152" s="123" cm="1">
        <f t="array" ref="C152">_xll.PrecioBD(B152,24,"ASK","N")</f>
        <v>58300</v>
      </c>
      <c r="D152" s="123" cm="1">
        <f t="array" ref="D152">_xll.PrecioBD(B152,24,"VOLUME AMOUNT","N")</f>
        <v>146163050</v>
      </c>
      <c r="E152" s="124" cm="1">
        <f t="array" ref="E152">_xll.PrecioBD(B152,24,"IMBALANCE","N")</f>
        <v>-1.06E-2</v>
      </c>
    </row>
    <row r="153" spans="2:5">
      <c r="B153" s="122" t="s">
        <v>305</v>
      </c>
      <c r="C153" s="123" cm="1">
        <f t="array" ref="C153">_xll.PrecioBD(B153,24,"ASK","N")</f>
        <v>3280</v>
      </c>
      <c r="D153" s="123" cm="1">
        <f t="array" ref="D153">_xll.PrecioBD(B153,24,"VOLUME AMOUNT","N")</f>
        <v>22111190</v>
      </c>
      <c r="E153" s="124" cm="1">
        <f t="array" ref="E153">_xll.PrecioBD(B153,24,"IMBALANCE","N")</f>
        <v>-2.6499999999999999E-2</v>
      </c>
    </row>
    <row r="154" spans="2:5">
      <c r="B154" s="122" t="s">
        <v>336</v>
      </c>
      <c r="C154" s="123" cm="1">
        <f t="array" ref="C154">_xll.PrecioBD(B154,24,"ASK","N")</f>
        <v>56575</v>
      </c>
      <c r="D154" s="123" cm="1">
        <f t="array" ref="D154">_xll.PrecioBD(B154,24,"VOLUME AMOUNT","N")</f>
        <v>17093675</v>
      </c>
      <c r="E154" s="124" cm="1">
        <f t="array" ref="E154">_xll.PrecioBD(B154,24,"IMBALANCE","N")</f>
        <v>3.3799999999999997E-2</v>
      </c>
    </row>
    <row r="155" spans="2:5">
      <c r="B155" s="122" t="s">
        <v>243</v>
      </c>
      <c r="C155" s="123" cm="1">
        <f t="array" ref="C155">_xll.PrecioBD(B155,24,"ASK","N")</f>
        <v>74800</v>
      </c>
      <c r="D155" s="123" cm="1">
        <f t="array" ref="D155">_xll.PrecioBD(B155,24,"VOLUME AMOUNT","N")</f>
        <v>16805175</v>
      </c>
      <c r="E155" s="124" cm="1">
        <f t="array" ref="E155">_xll.PrecioBD(B155,24,"IMBALANCE","N")</f>
        <v>-1.3100000000000001E-2</v>
      </c>
    </row>
    <row r="156" spans="2:5">
      <c r="B156" s="122" t="s">
        <v>444</v>
      </c>
      <c r="C156" s="123" cm="1">
        <f t="array" ref="C156">_xll.PrecioBD(B156,24,"ASK","N")</f>
        <v>0</v>
      </c>
      <c r="D156" s="123" cm="1">
        <f t="array" ref="D156">_xll.PrecioBD(B156,24,"VOLUME AMOUNT","N")</f>
        <v>678390</v>
      </c>
      <c r="E156" s="124" cm="1">
        <f t="array" ref="E156">_xll.PrecioBD(B156,24,"IMBALANCE","N")</f>
        <v>-3.0000000000000001E-3</v>
      </c>
    </row>
    <row r="157" spans="2:5">
      <c r="B157" s="122" t="s">
        <v>316</v>
      </c>
      <c r="C157" s="123" cm="1">
        <f t="array" ref="C157">_xll.PrecioBD(B157,24,"ASK","N")</f>
        <v>17900</v>
      </c>
      <c r="D157" s="123" cm="1">
        <f t="array" ref="D157">_xll.PrecioBD(B157,24,"VOLUME AMOUNT","N")</f>
        <v>3057620</v>
      </c>
      <c r="E157" s="124" cm="1">
        <f t="array" ref="E157">_xll.PrecioBD(B157,24,"IMBALANCE","N")</f>
        <v>3.3799999999999997E-2</v>
      </c>
    </row>
    <row r="158" spans="2:5">
      <c r="B158" s="122" t="s">
        <v>194</v>
      </c>
      <c r="C158" s="123" cm="1">
        <f t="array" ref="C158">_xll.PrecioBD(B158,24,"ASK","N")</f>
        <v>41500</v>
      </c>
      <c r="D158" s="123" cm="1">
        <f t="array" ref="D158">_xll.PrecioBD(B158,24,"VOLUME AMOUNT","N")</f>
        <v>108063100</v>
      </c>
      <c r="E158" s="124" cm="1">
        <f t="array" ref="E158">_xll.PrecioBD(B158,24,"IMBALANCE","N")</f>
        <v>5.3E-3</v>
      </c>
    </row>
    <row r="159" spans="2:5">
      <c r="B159" s="122" t="s">
        <v>579</v>
      </c>
      <c r="C159" s="123" cm="1">
        <f t="array" ref="C159">_xll.PrecioBD(B159,24,"ASK","N")</f>
        <v>8735</v>
      </c>
      <c r="D159" s="123" cm="1">
        <f t="array" ref="D159">_xll.PrecioBD(B159,24,"VOLUME AMOUNT","N")</f>
        <v>61259085</v>
      </c>
      <c r="E159" s="124" cm="1">
        <f t="array" ref="E159">_xll.PrecioBD(B159,24,"IMBALANCE","N")</f>
        <v>-2.8E-3</v>
      </c>
    </row>
    <row r="160" spans="2:5">
      <c r="B160" s="122" t="s">
        <v>328</v>
      </c>
      <c r="C160" s="123" cm="1">
        <f t="array" ref="C160">_xll.PrecioBD(B160,24,"ASK","N")</f>
        <v>21500</v>
      </c>
      <c r="D160" s="123" cm="1">
        <f t="array" ref="D160">_xll.PrecioBD(B160,24,"VOLUME AMOUNT","N")</f>
        <v>62855770</v>
      </c>
      <c r="E160" s="124" cm="1">
        <f t="array" ref="E160">_xll.PrecioBD(B160,24,"IMBALANCE","N")</f>
        <v>5.3E-3</v>
      </c>
    </row>
    <row r="161" spans="2:5">
      <c r="B161" s="122" t="s">
        <v>369</v>
      </c>
      <c r="C161" s="123" cm="1">
        <f t="array" ref="C161">_xll.PrecioBD(B161,24,"ASK","N")</f>
        <v>8665</v>
      </c>
      <c r="D161" s="123" cm="1">
        <f t="array" ref="D161">_xll.PrecioBD(B161,24,"VOLUME AMOUNT","N")</f>
        <v>673293070</v>
      </c>
      <c r="E161" s="124" cm="1">
        <f t="array" ref="E161">_xll.PrecioBD(B161,24,"IMBALANCE","N")</f>
        <v>5.2299999999999999E-2</v>
      </c>
    </row>
    <row r="162" spans="2:5">
      <c r="B162" s="122" t="s">
        <v>297</v>
      </c>
      <c r="C162" s="123" cm="1">
        <f t="array" ref="C162">_xll.PrecioBD(B162,24,"ASK","N")</f>
        <v>6190</v>
      </c>
      <c r="D162" s="123" cm="1">
        <f t="array" ref="D162">_xll.PrecioBD(B162,24,"VOLUME AMOUNT","N")</f>
        <v>674360</v>
      </c>
      <c r="E162" s="124" cm="1">
        <f t="array" ref="E162">_xll.PrecioBD(B162,24,"IMBALANCE","N")</f>
        <v>-4.1000000000000003E-3</v>
      </c>
    </row>
    <row r="163" spans="2:5">
      <c r="B163" s="122" t="s">
        <v>537</v>
      </c>
      <c r="C163" s="123" cm="1">
        <f t="array" ref="C163">_xll.PrecioBD(B163,24,"ASK","N")</f>
        <v>15010</v>
      </c>
      <c r="D163" s="123" cm="1">
        <f t="array" ref="D163">_xll.PrecioBD(B163,24,"VOLUME AMOUNT","N")</f>
        <v>233069720</v>
      </c>
      <c r="E163" s="124" cm="1">
        <f t="array" ref="E163">_xll.PrecioBD(B163,24,"IMBALANCE","N")</f>
        <v>2.2499999999999999E-2</v>
      </c>
    </row>
    <row r="164" spans="2:5">
      <c r="B164" s="122" t="s">
        <v>471</v>
      </c>
      <c r="C164" s="123" cm="1">
        <f t="array" ref="C164">_xll.PrecioBD(B164,24,"ASK","N")</f>
        <v>15280</v>
      </c>
      <c r="D164" s="123" cm="1">
        <f t="array" ref="D164">_xll.PrecioBD(B164,24,"VOLUME AMOUNT","N")</f>
        <v>9435960</v>
      </c>
      <c r="E164" s="124" cm="1">
        <f t="array" ref="E164">_xll.PrecioBD(B164,24,"IMBALANCE","N")</f>
        <v>2.76E-2</v>
      </c>
    </row>
    <row r="165" spans="2:5">
      <c r="B165" s="122" t="s">
        <v>520</v>
      </c>
      <c r="C165" s="123" cm="1">
        <f t="array" ref="C165">_xll.PrecioBD(B165,24,"ASK","N")</f>
        <v>0</v>
      </c>
      <c r="D165" s="123" cm="1">
        <f t="array" ref="D165">_xll.PrecioBD(B165,24,"VOLUME AMOUNT","N")</f>
        <v>6780730</v>
      </c>
      <c r="E165" s="124" cm="1">
        <f t="array" ref="E165">_xll.PrecioBD(B165,24,"IMBALANCE","N")</f>
        <v>2.8899999999999999E-2</v>
      </c>
    </row>
    <row r="166" spans="2:5">
      <c r="B166" s="122" t="s">
        <v>231</v>
      </c>
      <c r="C166" s="123" cm="1">
        <f t="array" ref="C166">_xll.PrecioBD(B166,24,"ASK","N")</f>
        <v>3350</v>
      </c>
      <c r="D166" s="123" cm="1">
        <f t="array" ref="D166">_xll.PrecioBD(B166,24,"VOLUME AMOUNT","N")</f>
        <v>14131230</v>
      </c>
      <c r="E166" s="124" cm="1">
        <f t="array" ref="E166">_xll.PrecioBD(B166,24,"IMBALANCE","N")</f>
        <v>-5.3600000000000002E-2</v>
      </c>
    </row>
    <row r="167" spans="2:5">
      <c r="B167" s="122" t="s">
        <v>395</v>
      </c>
      <c r="C167" s="123" cm="1">
        <f t="array" ref="C167">_xll.PrecioBD(B167,24,"ASK","N")</f>
        <v>23870</v>
      </c>
      <c r="D167" s="123" cm="1">
        <f t="array" ref="D167">_xll.PrecioBD(B167,24,"VOLUME AMOUNT","N")</f>
        <v>265942160</v>
      </c>
      <c r="E167" s="124" cm="1">
        <f t="array" ref="E167">_xll.PrecioBD(B167,24,"IMBALANCE","N")</f>
        <v>1.5699999999999999E-2</v>
      </c>
    </row>
    <row r="168" spans="2:5">
      <c r="B168" s="122" t="s">
        <v>383</v>
      </c>
      <c r="C168" s="123" cm="1">
        <f t="array" ref="C168">_xll.PrecioBD(B168,24,"ASK","N")</f>
        <v>8500</v>
      </c>
      <c r="D168" s="123" cm="1">
        <f t="array" ref="D168">_xll.PrecioBD(B168,24,"VOLUME AMOUNT","N")</f>
        <v>22624365</v>
      </c>
      <c r="E168" s="124" cm="1">
        <f t="array" ref="E168">_xll.PrecioBD(B168,24,"IMBALANCE","N")</f>
        <v>-7.0000000000000001E-3</v>
      </c>
    </row>
    <row r="169" spans="2:5">
      <c r="B169" s="122" t="s">
        <v>197</v>
      </c>
      <c r="C169" s="123" cm="1">
        <f t="array" ref="C169">_xll.PrecioBD(B169,24,"ASK","N")</f>
        <v>4712.5</v>
      </c>
      <c r="D169" s="123" cm="1">
        <f t="array" ref="D169">_xll.PrecioBD(B169,24,"VOLUME AMOUNT","N")</f>
        <v>51601462.5</v>
      </c>
      <c r="E169" s="124" cm="1">
        <f t="array" ref="E169">_xll.PrecioBD(B169,24,"IMBALANCE","N")</f>
        <v>-2.93E-2</v>
      </c>
    </row>
    <row r="170" spans="2:5">
      <c r="B170" s="122" t="s">
        <v>261</v>
      </c>
      <c r="C170" s="123" cm="1">
        <f t="array" ref="C170">_xll.PrecioBD(B170,24,"ASK","N")</f>
        <v>2665</v>
      </c>
      <c r="D170" s="123" cm="1">
        <f t="array" ref="D170">_xll.PrecioBD(B170,24,"VOLUME AMOUNT","N")</f>
        <v>97536127.5</v>
      </c>
      <c r="E170" s="124" cm="1">
        <f t="array" ref="E170">_xll.PrecioBD(B170,24,"IMBALANCE","N")</f>
        <v>-3.5999999999999997E-2</v>
      </c>
    </row>
    <row r="171" spans="2:5">
      <c r="B171" s="122" t="s">
        <v>357</v>
      </c>
      <c r="C171" s="123" cm="1">
        <f t="array" ref="C171">_xll.PrecioBD(B171,24,"ASK","N")</f>
        <v>67000</v>
      </c>
      <c r="D171" s="123" cm="1">
        <f t="array" ref="D171">_xll.PrecioBD(B171,24,"VOLUME AMOUNT","N")</f>
        <v>7182450</v>
      </c>
      <c r="E171" s="124" cm="1">
        <f t="array" ref="E171">_xll.PrecioBD(B171,24,"IMBALANCE","N")</f>
        <v>-2.64E-2</v>
      </c>
    </row>
    <row r="172" spans="2:5">
      <c r="B172" s="122" t="s">
        <v>377</v>
      </c>
      <c r="C172" s="123" cm="1">
        <f t="array" ref="C172">_xll.PrecioBD(B172,24,"ASK","N")</f>
        <v>8800</v>
      </c>
      <c r="D172" s="123" cm="1">
        <f t="array" ref="D172">_xll.PrecioBD(B172,24,"VOLUME AMOUNT","N")</f>
        <v>6035760</v>
      </c>
      <c r="E172" s="124" cm="1">
        <f t="array" ref="E172">_xll.PrecioBD(B172,24,"IMBALANCE","N")</f>
        <v>-3.3999999999999998E-3</v>
      </c>
    </row>
    <row r="173" spans="2:5">
      <c r="B173" s="122" t="s">
        <v>474</v>
      </c>
      <c r="C173" s="123" cm="1">
        <f t="array" ref="C173">_xll.PrecioBD(B173,24,"ASK","N")</f>
        <v>16100</v>
      </c>
      <c r="D173" s="123" cm="1">
        <f t="array" ref="D173">_xll.PrecioBD(B173,24,"VOLUME AMOUNT","N")</f>
        <v>2900710</v>
      </c>
      <c r="E173" s="124" cm="1">
        <f t="array" ref="E173">_xll.PrecioBD(B173,24,"IMBALANCE","N")</f>
        <v>-1.1999999999999999E-3</v>
      </c>
    </row>
    <row r="174" spans="2:5">
      <c r="B174" s="122" t="s">
        <v>512</v>
      </c>
      <c r="C174" s="123" cm="1">
        <f t="array" ref="C174">_xll.PrecioBD(B174,24,"ASK","N")</f>
        <v>36960</v>
      </c>
      <c r="D174" s="123" cm="1">
        <f t="array" ref="D174">_xll.PrecioBD(B174,24,"VOLUME AMOUNT","N")</f>
        <v>868964960</v>
      </c>
      <c r="E174" s="124" cm="1">
        <f t="array" ref="E174">_xll.PrecioBD(B174,24,"IMBALANCE","N")</f>
        <v>-6.4000000000000003E-3</v>
      </c>
    </row>
    <row r="175" spans="2:5">
      <c r="B175" s="122" t="s">
        <v>204</v>
      </c>
      <c r="C175" s="123" cm="1">
        <f t="array" ref="C175">_xll.PrecioBD(B175,24,"ASK","N")</f>
        <v>12100</v>
      </c>
      <c r="D175" s="123" cm="1">
        <f t="array" ref="D175">_xll.PrecioBD(B175,24,"VOLUME AMOUNT","N")</f>
        <v>58080</v>
      </c>
      <c r="E175" s="124" cm="1">
        <f t="array" ref="E175">_xll.PrecioBD(B175,24,"IMBALANCE","N")</f>
        <v>-1.5299999999999999E-2</v>
      </c>
    </row>
    <row r="176" spans="2:5">
      <c r="B176" s="122" t="s">
        <v>580</v>
      </c>
      <c r="C176" s="123" cm="1">
        <f t="array" ref="C176">_xll.PrecioBD(B176,24,"ASK","N")</f>
        <v>0</v>
      </c>
      <c r="D176" s="123" cm="1">
        <f t="array" ref="D176">_xll.PrecioBD(B176,24,"VOLUME AMOUNT","N")</f>
        <v>92175345</v>
      </c>
      <c r="E176" s="124" cm="1">
        <f t="array" ref="E176">_xll.PrecioBD(B176,24,"IMBALANCE","N")</f>
        <v>-1.04E-2</v>
      </c>
    </row>
    <row r="177" spans="2:5">
      <c r="B177" s="122" t="s">
        <v>318</v>
      </c>
      <c r="C177" s="123" cm="1">
        <f t="array" ref="C177">_xll.PrecioBD(B177,24,"ASK","N")</f>
        <v>13370</v>
      </c>
      <c r="D177" s="123" cm="1">
        <f t="array" ref="D177">_xll.PrecioBD(B177,24,"VOLUME AMOUNT","N")</f>
        <v>2767549920</v>
      </c>
      <c r="E177" s="124" cm="1">
        <f t="array" ref="E177">_xll.PrecioBD(B177,24,"IMBALANCE","N")</f>
        <v>-1.61E-2</v>
      </c>
    </row>
    <row r="178" spans="2:5">
      <c r="B178" s="122" t="s">
        <v>480</v>
      </c>
      <c r="C178" s="123" cm="1">
        <f t="array" ref="C178">_xll.PrecioBD(B178,24,"ASK","N")</f>
        <v>6900</v>
      </c>
      <c r="D178" s="123" cm="1">
        <f t="array" ref="D178">_xll.PrecioBD(B178,24,"VOLUME AMOUNT","N")</f>
        <v>340552895</v>
      </c>
      <c r="E178" s="124" cm="1">
        <f t="array" ref="E178">_xll.PrecioBD(B178,24,"IMBALANCE","N")</f>
        <v>2.3900000000000001E-2</v>
      </c>
    </row>
    <row r="179" spans="2:5">
      <c r="B179" s="122" t="s">
        <v>510</v>
      </c>
      <c r="C179" s="123" cm="1">
        <f t="array" ref="C179">_xll.PrecioBD(B179,24,"ASK","N")</f>
        <v>4040</v>
      </c>
      <c r="D179" s="123" cm="1">
        <f t="array" ref="D179">_xll.PrecioBD(B179,24,"VOLUME AMOUNT","N")</f>
        <v>30681020</v>
      </c>
      <c r="E179" s="124" cm="1">
        <f t="array" ref="E179">_xll.PrecioBD(B179,24,"IMBALANCE","N")</f>
        <v>-2.1299999999999999E-2</v>
      </c>
    </row>
    <row r="180" spans="2:5">
      <c r="B180" s="122" t="s">
        <v>374</v>
      </c>
      <c r="C180" s="123" cm="1">
        <f t="array" ref="C180">_xll.PrecioBD(B180,24,"ASK","N")</f>
        <v>10140</v>
      </c>
      <c r="D180" s="123" cm="1">
        <f t="array" ref="D180">_xll.PrecioBD(B180,24,"VOLUME AMOUNT","N")</f>
        <v>36890210</v>
      </c>
      <c r="E180" s="124" cm="1">
        <f t="array" ref="E180">_xll.PrecioBD(B180,24,"IMBALANCE","N")</f>
        <v>-7.7999999999999996E-3</v>
      </c>
    </row>
    <row r="181" spans="2:5">
      <c r="B181" s="122" t="s">
        <v>344</v>
      </c>
      <c r="C181" s="123" cm="1">
        <f t="array" ref="C181">_xll.PrecioBD(B181,24,"ASK","N")</f>
        <v>1620</v>
      </c>
      <c r="D181" s="123" cm="1">
        <f t="array" ref="D181">_xll.PrecioBD(B181,24,"VOLUME AMOUNT","N")</f>
        <v>3773069</v>
      </c>
      <c r="E181" s="124" cm="1">
        <f t="array" ref="E181">_xll.PrecioBD(B181,24,"IMBALANCE","N")</f>
        <v>3.8E-3</v>
      </c>
    </row>
    <row r="182" spans="2:5">
      <c r="B182" s="122" t="s">
        <v>522</v>
      </c>
      <c r="C182" s="123" cm="1">
        <f t="array" ref="C182">_xll.PrecioBD(B182,24,"ASK","N")</f>
        <v>16000</v>
      </c>
      <c r="D182" s="123" cm="1">
        <f t="array" ref="D182">_xll.PrecioBD(B182,24,"VOLUME AMOUNT","N")</f>
        <v>2434510</v>
      </c>
      <c r="E182" s="124" cm="1">
        <f t="array" ref="E182">_xll.PrecioBD(B182,24,"IMBALANCE","N")</f>
        <v>8.8000000000000005E-3</v>
      </c>
    </row>
    <row r="183" spans="2:5">
      <c r="B183" s="122" t="s">
        <v>546</v>
      </c>
      <c r="C183" s="123" cm="1">
        <f t="array" ref="C183">_xll.PrecioBD(B183,24,"ASK","N")</f>
        <v>0</v>
      </c>
      <c r="D183" s="123" cm="1">
        <f t="array" ref="D183">_xll.PrecioBD(B183,24,"VOLUME AMOUNT","N")</f>
        <v>82091545</v>
      </c>
      <c r="E183" s="124" cm="1">
        <f t="array" ref="E183">_xll.PrecioBD(B183,24,"IMBALANCE","N")</f>
        <v>2.7000000000000001E-3</v>
      </c>
    </row>
    <row r="184" spans="2:5">
      <c r="B184" s="122" t="s">
        <v>575</v>
      </c>
      <c r="C184" s="123" cm="1">
        <f t="array" ref="C184">_xll.PrecioBD(B184,24,"ASK","N")</f>
        <v>12440</v>
      </c>
      <c r="D184" s="123" cm="1">
        <f t="array" ref="D184">_xll.PrecioBD(B184,24,"VOLUME AMOUNT","N")</f>
        <v>2836746910</v>
      </c>
      <c r="E184" s="124" cm="1">
        <f t="array" ref="E184">_xll.PrecioBD(B184,24,"IMBALANCE","N")</f>
        <v>-1.4999999999999999E-2</v>
      </c>
    </row>
    <row r="185" spans="2:5">
      <c r="B185" s="122" t="s">
        <v>586</v>
      </c>
      <c r="C185" s="123" cm="1">
        <f t="array" ref="C185">_xll.PrecioBD(B185,24,"ASK","N")</f>
        <v>27260</v>
      </c>
      <c r="D185" s="123" cm="1">
        <f t="array" ref="D185">_xll.PrecioBD(B185,24,"VOLUME AMOUNT","N")</f>
        <v>11092413240</v>
      </c>
      <c r="E185" s="124" cm="1">
        <f t="array" ref="E185">_xll.PrecioBD(B185,24,"IMBALANCE","N")</f>
        <v>-4.0800000000000003E-2</v>
      </c>
    </row>
    <row r="186" spans="2:5">
      <c r="B186" s="122" t="s">
        <v>593</v>
      </c>
      <c r="C186" s="123" cm="1">
        <f t="array" ref="C186">_xll.PrecioBD(B186,24,"ASK","N")</f>
        <v>27760</v>
      </c>
      <c r="D186" s="123" cm="1">
        <f t="array" ref="D186">_xll.PrecioBD(B186,24,"VOLUME AMOUNT","N")</f>
        <v>33870260</v>
      </c>
      <c r="E186" s="124" cm="1">
        <f t="array" ref="E186">_xll.PrecioBD(B186,24,"IMBALANCE","N")</f>
        <v>-5.7000000000000002E-3</v>
      </c>
    </row>
    <row r="187" spans="2:5">
      <c r="B187" s="122" t="s">
        <v>581</v>
      </c>
      <c r="C187" s="123" cm="1">
        <f t="array" ref="C187">_xll.PrecioBD(B187,24,"ASK","N")</f>
        <v>62425</v>
      </c>
      <c r="D187" s="123" cm="1">
        <f t="array" ref="D187">_xll.PrecioBD(B187,24,"VOLUME AMOUNT","N")</f>
        <v>123525</v>
      </c>
      <c r="E187" s="124" cm="1">
        <f t="array" ref="E187">_xll.PrecioBD(B187,24,"IMBALANCE","N")</f>
        <v>1.55E-2</v>
      </c>
    </row>
    <row r="188" spans="2:5">
      <c r="B188" s="122" t="s">
        <v>430</v>
      </c>
      <c r="C188" s="123" cm="1">
        <f t="array" ref="C188">_xll.PrecioBD(B188,24,"ASK","N")</f>
        <v>6060</v>
      </c>
      <c r="D188" s="123" cm="1">
        <f t="array" ref="D188">_xll.PrecioBD(B188,24,"VOLUME AMOUNT","N")</f>
        <v>47665845</v>
      </c>
      <c r="E188" s="124" cm="1">
        <f t="array" ref="E188">_xll.PrecioBD(B188,24,"IMBALANCE","N")</f>
        <v>1.9400000000000001E-2</v>
      </c>
    </row>
    <row r="189" spans="2:5">
      <c r="B189" s="122" t="s">
        <v>386</v>
      </c>
      <c r="C189" s="123" cm="1">
        <f t="array" ref="C189">_xll.PrecioBD(B189,24,"ASK","N")</f>
        <v>9615</v>
      </c>
      <c r="D189" s="123" cm="1">
        <f t="array" ref="D189">_xll.PrecioBD(B189,24,"VOLUME AMOUNT","N")</f>
        <v>22556690</v>
      </c>
      <c r="E189" s="124" cm="1">
        <f t="array" ref="E189">_xll.PrecioBD(B189,24,"IMBALANCE","N")</f>
        <v>-1.9099999999999999E-2</v>
      </c>
    </row>
    <row r="190" spans="2:5">
      <c r="B190" s="122" t="s">
        <v>532</v>
      </c>
      <c r="C190" s="123" cm="1">
        <f t="array" ref="C190">_xll.PrecioBD(B190,24,"ASK","N")</f>
        <v>70000</v>
      </c>
      <c r="D190" s="123" cm="1">
        <f t="array" ref="D190">_xll.PrecioBD(B190,24,"VOLUME AMOUNT","N")</f>
        <v>68357850</v>
      </c>
      <c r="E190" s="124" cm="1">
        <f t="array" ref="E190">_xll.PrecioBD(B190,24,"IMBALANCE","N")</f>
        <v>5.4000000000000003E-3</v>
      </c>
    </row>
    <row r="191" spans="2:5">
      <c r="B191" s="122" t="s">
        <v>213</v>
      </c>
      <c r="C191" s="123" cm="1">
        <f t="array" ref="C191">_xll.PrecioBD(B191,24,"ASK","N")</f>
        <v>13200</v>
      </c>
      <c r="D191" s="123" cm="1">
        <f t="array" ref="D191">_xll.PrecioBD(B191,24,"VOLUME AMOUNT","N")</f>
        <v>343615940</v>
      </c>
      <c r="E191" s="124" cm="1">
        <f t="array" ref="E191">_xll.PrecioBD(B191,24,"IMBALANCE","N")</f>
        <v>1.7100000000000001E-2</v>
      </c>
    </row>
    <row r="192" spans="2:5">
      <c r="B192" s="122" t="s">
        <v>574</v>
      </c>
      <c r="C192" s="123" cm="1">
        <f t="array" ref="C192">_xll.PrecioBD(B192,24,"ASK","N")</f>
        <v>4350</v>
      </c>
      <c r="D192" s="123" cm="1">
        <f t="array" ref="D192">_xll.PrecioBD(B192,24,"VOLUME AMOUNT","N")</f>
        <v>162442590</v>
      </c>
      <c r="E192" s="124" cm="1">
        <f t="array" ref="E192">_xll.PrecioBD(B192,24,"IMBALANCE","N")</f>
        <v>5.0000000000000001E-4</v>
      </c>
    </row>
    <row r="193" spans="2:5">
      <c r="B193" s="122" t="s">
        <v>232</v>
      </c>
      <c r="C193" s="123" cm="1">
        <f t="array" ref="C193">_xll.PrecioBD(B193,24,"ASK","N")</f>
        <v>60000</v>
      </c>
      <c r="D193" s="123" cm="1">
        <f t="array" ref="D193">_xll.PrecioBD(B193,24,"VOLUME AMOUNT","N")</f>
        <v>11675275</v>
      </c>
      <c r="E193" s="124" cm="1">
        <f t="array" ref="E193">_xll.PrecioBD(B193,24,"IMBALANCE","N")</f>
        <v>-2.8999999999999998E-3</v>
      </c>
    </row>
    <row r="194" spans="2:5">
      <c r="B194" s="122" t="s">
        <v>521</v>
      </c>
      <c r="C194" s="123" cm="1">
        <f t="array" ref="C194">_xll.PrecioBD(B194,24,"ASK","N")</f>
        <v>0</v>
      </c>
      <c r="D194" s="123" cm="1">
        <f t="array" ref="D194">_xll.PrecioBD(B194,24,"VOLUME AMOUNT","N")</f>
        <v>201310</v>
      </c>
      <c r="E194" s="124" cm="1">
        <f t="array" ref="E194">_xll.PrecioBD(B194,24,"IMBALANCE","N")</f>
        <v>2.18E-2</v>
      </c>
    </row>
    <row r="195" spans="2:5">
      <c r="B195" s="122" t="s">
        <v>333</v>
      </c>
      <c r="C195" s="123" cm="1">
        <f t="array" ref="C195">_xll.PrecioBD(B195,24,"ASK","N")</f>
        <v>21190</v>
      </c>
      <c r="D195" s="123" cm="1">
        <f t="array" ref="D195">_xll.PrecioBD(B195,24,"VOLUME AMOUNT","N")</f>
        <v>20807240</v>
      </c>
      <c r="E195" s="124" cm="1">
        <f t="array" ref="E195">_xll.PrecioBD(B195,24,"IMBALANCE","N")</f>
        <v>-1.4E-3</v>
      </c>
    </row>
    <row r="196" spans="2:5">
      <c r="B196" s="122" t="s">
        <v>492</v>
      </c>
      <c r="C196" s="123" cm="1">
        <f t="array" ref="C196">_xll.PrecioBD(B196,24,"ASK","N")</f>
        <v>0</v>
      </c>
      <c r="D196" s="123" cm="1">
        <f t="array" ref="D196">_xll.PrecioBD(B196,24,"VOLUME AMOUNT","N")</f>
        <v>0</v>
      </c>
      <c r="E196" s="124" cm="1">
        <f t="array" ref="E196">_xll.PrecioBD(B196,24,"IMBALANCE","N")</f>
        <v>0</v>
      </c>
    </row>
    <row r="197" spans="2:5">
      <c r="B197" s="122" t="s">
        <v>321</v>
      </c>
      <c r="C197" s="123" cm="1">
        <f t="array" ref="C197">_xll.PrecioBD(B197,24,"ASK","N")</f>
        <v>15000</v>
      </c>
      <c r="D197" s="123" cm="1">
        <f t="array" ref="D197">_xll.PrecioBD(B197,24,"VOLUME AMOUNT","N")</f>
        <v>0</v>
      </c>
      <c r="E197" s="124" cm="1">
        <f t="array" ref="E197">_xll.PrecioBD(B197,24,"IMBALANCE","N")</f>
        <v>0</v>
      </c>
    </row>
    <row r="198" spans="2:5">
      <c r="B198" s="122" t="s">
        <v>396</v>
      </c>
      <c r="C198" s="123" cm="1">
        <f t="array" ref="C198">_xll.PrecioBD(B198,24,"ASK","N")</f>
        <v>0</v>
      </c>
      <c r="D198" s="123" cm="1">
        <f t="array" ref="D198">_xll.PrecioBD(B198,24,"VOLUME AMOUNT","N")</f>
        <v>0</v>
      </c>
      <c r="E198" s="124" cm="1">
        <f t="array" ref="E198">_xll.PrecioBD(B198,24,"IMBALANCE","N")</f>
        <v>0</v>
      </c>
    </row>
    <row r="199" spans="2:5">
      <c r="B199" s="122" t="s">
        <v>199</v>
      </c>
      <c r="C199" s="123" cm="1">
        <f t="array" ref="C199">_xll.PrecioBD(B199,24,"ASK","N")</f>
        <v>0</v>
      </c>
      <c r="D199" s="123" cm="1">
        <f t="array" ref="D199">_xll.PrecioBD(B199,24,"VOLUME AMOUNT","N")</f>
        <v>0</v>
      </c>
      <c r="E199" s="124" cm="1">
        <f t="array" ref="E199">_xll.PrecioBD(B199,24,"IMBALANCE","N")</f>
        <v>0</v>
      </c>
    </row>
    <row r="200" spans="2:5">
      <c r="B200" s="122" t="s">
        <v>209</v>
      </c>
      <c r="C200" s="123" cm="1">
        <f t="array" ref="C200">_xll.PrecioBD(B200,24,"ASK","N")</f>
        <v>0</v>
      </c>
      <c r="D200" s="123" cm="1">
        <f t="array" ref="D200">_xll.PrecioBD(B200,24,"VOLUME AMOUNT","N")</f>
        <v>0</v>
      </c>
      <c r="E200" s="124" cm="1">
        <f t="array" ref="E200">_xll.PrecioBD(B200,24,"IMBALANCE","N")</f>
        <v>0</v>
      </c>
    </row>
    <row r="201" spans="2:5">
      <c r="B201" s="122" t="s">
        <v>211</v>
      </c>
      <c r="C201" s="123" cm="1">
        <f t="array" ref="C201">_xll.PrecioBD(B201,24,"ASK","N")</f>
        <v>0</v>
      </c>
      <c r="D201" s="123" cm="1">
        <f t="array" ref="D201">_xll.PrecioBD(B201,24,"VOLUME AMOUNT","N")</f>
        <v>0</v>
      </c>
      <c r="E201" s="124" cm="1">
        <f t="array" ref="E201">_xll.PrecioBD(B201,24,"IMBALANCE","N")</f>
        <v>0</v>
      </c>
    </row>
    <row r="202" spans="2:5">
      <c r="B202" s="122" t="s">
        <v>247</v>
      </c>
      <c r="C202" s="123" cm="1">
        <f t="array" ref="C202">_xll.PrecioBD(B202,24,"ASK","N")</f>
        <v>0</v>
      </c>
      <c r="D202" s="123" cm="1">
        <f t="array" ref="D202">_xll.PrecioBD(B202,24,"VOLUME AMOUNT","N")</f>
        <v>0</v>
      </c>
      <c r="E202" s="124" cm="1">
        <f t="array" ref="E202">_xll.PrecioBD(B202,24,"IMBALANCE","N")</f>
        <v>0</v>
      </c>
    </row>
    <row r="203" spans="2:5">
      <c r="B203" s="122" t="s">
        <v>248</v>
      </c>
      <c r="C203" s="123" cm="1">
        <f t="array" ref="C203">_xll.PrecioBD(B203,24,"ASK","N")</f>
        <v>0</v>
      </c>
      <c r="D203" s="123" cm="1">
        <f t="array" ref="D203">_xll.PrecioBD(B203,24,"VOLUME AMOUNT","N")</f>
        <v>0</v>
      </c>
      <c r="E203" s="124" cm="1">
        <f t="array" ref="E203">_xll.PrecioBD(B203,24,"IMBALANCE","N")</f>
        <v>0</v>
      </c>
    </row>
    <row r="204" spans="2:5">
      <c r="B204" s="122" t="s">
        <v>262</v>
      </c>
      <c r="C204" s="123" cm="1">
        <f t="array" ref="C204">_xll.PrecioBD(B204,24,"ASK","N")</f>
        <v>0</v>
      </c>
      <c r="D204" s="123" cm="1">
        <f t="array" ref="D204">_xll.PrecioBD(B204,24,"VOLUME AMOUNT","N")</f>
        <v>0</v>
      </c>
      <c r="E204" s="124" cm="1">
        <f t="array" ref="E204">_xll.PrecioBD(B204,24,"IMBALANCE","N")</f>
        <v>0</v>
      </c>
    </row>
    <row r="205" spans="2:5">
      <c r="B205" s="122" t="s">
        <v>267</v>
      </c>
      <c r="C205" s="123" cm="1">
        <f t="array" ref="C205">_xll.PrecioBD(B205,24,"ASK","N")</f>
        <v>0</v>
      </c>
      <c r="D205" s="123" cm="1">
        <f t="array" ref="D205">_xll.PrecioBD(B205,24,"VOLUME AMOUNT","N")</f>
        <v>0</v>
      </c>
      <c r="E205" s="124" cm="1">
        <f t="array" ref="E205">_xll.PrecioBD(B205,24,"IMBALANCE","N")</f>
        <v>0</v>
      </c>
    </row>
    <row r="206" spans="2:5">
      <c r="B206" s="122" t="s">
        <v>273</v>
      </c>
      <c r="C206" s="123" cm="1">
        <f t="array" ref="C206">_xll.PrecioBD(B206,24,"ASK","N")</f>
        <v>0</v>
      </c>
      <c r="D206" s="123" cm="1">
        <f t="array" ref="D206">_xll.PrecioBD(B206,24,"VOLUME AMOUNT","N")</f>
        <v>0</v>
      </c>
      <c r="E206" s="124" cm="1">
        <f t="array" ref="E206">_xll.PrecioBD(B206,24,"IMBALANCE","N")</f>
        <v>0</v>
      </c>
    </row>
    <row r="207" spans="2:5">
      <c r="B207" s="122" t="s">
        <v>274</v>
      </c>
      <c r="C207" s="123" cm="1">
        <f t="array" ref="C207">_xll.PrecioBD(B207,24,"ASK","N")</f>
        <v>0</v>
      </c>
      <c r="D207" s="123" cm="1">
        <f t="array" ref="D207">_xll.PrecioBD(B207,24,"VOLUME AMOUNT","N")</f>
        <v>0</v>
      </c>
      <c r="E207" s="124" cm="1">
        <f t="array" ref="E207">_xll.PrecioBD(B207,24,"IMBALANCE","N")</f>
        <v>0</v>
      </c>
    </row>
    <row r="208" spans="2:5">
      <c r="B208" s="122" t="s">
        <v>276</v>
      </c>
      <c r="C208" s="123" cm="1">
        <f t="array" ref="C208">_xll.PrecioBD(B208,24,"ASK","N")</f>
        <v>0</v>
      </c>
      <c r="D208" s="123" cm="1">
        <f t="array" ref="D208">_xll.PrecioBD(B208,24,"VOLUME AMOUNT","N")</f>
        <v>0</v>
      </c>
      <c r="E208" s="124" cm="1">
        <f t="array" ref="E208">_xll.PrecioBD(B208,24,"IMBALANCE","N")</f>
        <v>0</v>
      </c>
    </row>
    <row r="209" spans="2:5">
      <c r="B209" s="122" t="s">
        <v>277</v>
      </c>
      <c r="C209" s="123" cm="1">
        <f t="array" ref="C209">_xll.PrecioBD(B209,24,"ASK","N")</f>
        <v>0</v>
      </c>
      <c r="D209" s="123" cm="1">
        <f t="array" ref="D209">_xll.PrecioBD(B209,24,"VOLUME AMOUNT","N")</f>
        <v>0</v>
      </c>
      <c r="E209" s="124" cm="1">
        <f t="array" ref="E209">_xll.PrecioBD(B209,24,"IMBALANCE","N")</f>
        <v>0</v>
      </c>
    </row>
    <row r="210" spans="2:5">
      <c r="B210" s="122" t="s">
        <v>285</v>
      </c>
      <c r="C210" s="123" cm="1">
        <f t="array" ref="C210">_xll.PrecioBD(B210,24,"ASK","N")</f>
        <v>0</v>
      </c>
      <c r="D210" s="123" cm="1">
        <f t="array" ref="D210">_xll.PrecioBD(B210,24,"VOLUME AMOUNT","N")</f>
        <v>0</v>
      </c>
      <c r="E210" s="124" cm="1">
        <f t="array" ref="E210">_xll.PrecioBD(B210,24,"IMBALANCE","N")</f>
        <v>0</v>
      </c>
    </row>
    <row r="211" spans="2:5">
      <c r="B211" s="122" t="s">
        <v>287</v>
      </c>
      <c r="C211" s="123" cm="1">
        <f t="array" ref="C211">_xll.PrecioBD(B211,24,"ASK","N")</f>
        <v>0</v>
      </c>
      <c r="D211" s="123" cm="1">
        <f t="array" ref="D211">_xll.PrecioBD(B211,24,"VOLUME AMOUNT","N")</f>
        <v>0</v>
      </c>
      <c r="E211" s="124" cm="1">
        <f t="array" ref="E211">_xll.PrecioBD(B211,24,"IMBALANCE","N")</f>
        <v>0</v>
      </c>
    </row>
    <row r="212" spans="2:5">
      <c r="B212" s="122" t="s">
        <v>295</v>
      </c>
      <c r="C212" s="123" cm="1">
        <f t="array" ref="C212">_xll.PrecioBD(B212,24,"ASK","N")</f>
        <v>0</v>
      </c>
      <c r="D212" s="123" cm="1">
        <f t="array" ref="D212">_xll.PrecioBD(B212,24,"VOLUME AMOUNT","N")</f>
        <v>0</v>
      </c>
      <c r="E212" s="124" cm="1">
        <f t="array" ref="E212">_xll.PrecioBD(B212,24,"IMBALANCE","N")</f>
        <v>0</v>
      </c>
    </row>
    <row r="213" spans="2:5">
      <c r="B213" s="122" t="s">
        <v>298</v>
      </c>
      <c r="C213" s="123" cm="1">
        <f t="array" ref="C213">_xll.PrecioBD(B213,24,"ASK","N")</f>
        <v>0</v>
      </c>
      <c r="D213" s="123" cm="1">
        <f t="array" ref="D213">_xll.PrecioBD(B213,24,"VOLUME AMOUNT","N")</f>
        <v>0</v>
      </c>
      <c r="E213" s="124" cm="1">
        <f t="array" ref="E213">_xll.PrecioBD(B213,24,"IMBALANCE","N")</f>
        <v>0</v>
      </c>
    </row>
    <row r="214" spans="2:5">
      <c r="B214" s="122" t="s">
        <v>302</v>
      </c>
      <c r="C214" s="123" cm="1">
        <f t="array" ref="C214">_xll.PrecioBD(B214,24,"ASK","N")</f>
        <v>0</v>
      </c>
      <c r="D214" s="123" cm="1">
        <f t="array" ref="D214">_xll.PrecioBD(B214,24,"VOLUME AMOUNT","N")</f>
        <v>0</v>
      </c>
      <c r="E214" s="124" cm="1">
        <f t="array" ref="E214">_xll.PrecioBD(B214,24,"IMBALANCE","N")</f>
        <v>0</v>
      </c>
    </row>
    <row r="215" spans="2:5">
      <c r="B215" s="122" t="s">
        <v>308</v>
      </c>
      <c r="C215" s="123" cm="1">
        <f t="array" ref="C215">_xll.PrecioBD(B215,24,"ASK","N")</f>
        <v>0</v>
      </c>
      <c r="D215" s="123" cm="1">
        <f t="array" ref="D215">_xll.PrecioBD(B215,24,"VOLUME AMOUNT","N")</f>
        <v>0</v>
      </c>
      <c r="E215" s="124" cm="1">
        <f t="array" ref="E215">_xll.PrecioBD(B215,24,"IMBALANCE","N")</f>
        <v>0</v>
      </c>
    </row>
    <row r="216" spans="2:5">
      <c r="B216" s="122" t="s">
        <v>329</v>
      </c>
      <c r="C216" s="123" cm="1">
        <f t="array" ref="C216">_xll.PrecioBD(B216,24,"ASK","N")</f>
        <v>0</v>
      </c>
      <c r="D216" s="123" cm="1">
        <f t="array" ref="D216">_xll.PrecioBD(B216,24,"VOLUME AMOUNT","N")</f>
        <v>5450000</v>
      </c>
      <c r="E216" s="124" cm="1">
        <f t="array" ref="E216">_xll.PrecioBD(B216,24,"IMBALANCE","N")</f>
        <v>6.2908999999999997</v>
      </c>
    </row>
    <row r="217" spans="2:5">
      <c r="B217" s="122" t="s">
        <v>352</v>
      </c>
      <c r="C217" s="123" cm="1">
        <f t="array" ref="C217">_xll.PrecioBD(B217,24,"ASK","N")</f>
        <v>0</v>
      </c>
      <c r="D217" s="123" cm="1">
        <f t="array" ref="D217">_xll.PrecioBD(B217,24,"VOLUME AMOUNT","N")</f>
        <v>0</v>
      </c>
      <c r="E217" s="124" cm="1">
        <f t="array" ref="E217">_xll.PrecioBD(B217,24,"IMBALANCE","N")</f>
        <v>0</v>
      </c>
    </row>
    <row r="218" spans="2:5">
      <c r="B218" s="122" t="s">
        <v>358</v>
      </c>
      <c r="C218" s="123" cm="1">
        <f t="array" ref="C218">_xll.PrecioBD(B218,24,"ASK","N")</f>
        <v>0</v>
      </c>
      <c r="D218" s="123" cm="1">
        <f t="array" ref="D218">_xll.PrecioBD(B218,24,"VOLUME AMOUNT","N")</f>
        <v>0</v>
      </c>
      <c r="E218" s="124" cm="1">
        <f t="array" ref="E218">_xll.PrecioBD(B218,24,"IMBALANCE","N")</f>
        <v>0</v>
      </c>
    </row>
    <row r="219" spans="2:5">
      <c r="B219" s="122" t="s">
        <v>375</v>
      </c>
      <c r="C219" s="123" cm="1">
        <f t="array" ref="C219">_xll.PrecioBD(B219,24,"ASK","N")</f>
        <v>0</v>
      </c>
      <c r="D219" s="123" cm="1">
        <f t="array" ref="D219">_xll.PrecioBD(B219,24,"VOLUME AMOUNT","N")</f>
        <v>0</v>
      </c>
      <c r="E219" s="124" cm="1">
        <f t="array" ref="E219">_xll.PrecioBD(B219,24,"IMBALANCE","N")</f>
        <v>0</v>
      </c>
    </row>
    <row r="220" spans="2:5">
      <c r="B220" s="122" t="s">
        <v>413</v>
      </c>
      <c r="C220" s="123" cm="1">
        <f t="array" ref="C220">_xll.PrecioBD(B220,24,"ASK","N")</f>
        <v>0</v>
      </c>
      <c r="D220" s="123" cm="1">
        <f t="array" ref="D220">_xll.PrecioBD(B220,24,"VOLUME AMOUNT","N")</f>
        <v>0</v>
      </c>
      <c r="E220" s="124" cm="1">
        <f t="array" ref="E220">_xll.PrecioBD(B220,24,"IMBALANCE","N")</f>
        <v>0</v>
      </c>
    </row>
    <row r="221" spans="2:5">
      <c r="B221" s="122" t="s">
        <v>420</v>
      </c>
      <c r="C221" s="123" cm="1">
        <f t="array" ref="C221">_xll.PrecioBD(B221,24,"ASK","N")</f>
        <v>0</v>
      </c>
      <c r="D221" s="123" cm="1">
        <f t="array" ref="D221">_xll.PrecioBD(B221,24,"VOLUME AMOUNT","N")</f>
        <v>0</v>
      </c>
      <c r="E221" s="124" cm="1">
        <f t="array" ref="E221">_xll.PrecioBD(B221,24,"IMBALANCE","N")</f>
        <v>0</v>
      </c>
    </row>
    <row r="222" spans="2:5">
      <c r="B222" s="122" t="s">
        <v>428</v>
      </c>
      <c r="C222" s="123" cm="1">
        <f t="array" ref="C222">_xll.PrecioBD(B222,24,"ASK","N")</f>
        <v>0</v>
      </c>
      <c r="D222" s="123" cm="1">
        <f t="array" ref="D222">_xll.PrecioBD(B222,24,"VOLUME AMOUNT","N")</f>
        <v>0</v>
      </c>
      <c r="E222" s="124" cm="1">
        <f t="array" ref="E222">_xll.PrecioBD(B222,24,"IMBALANCE","N")</f>
        <v>0</v>
      </c>
    </row>
    <row r="223" spans="2:5">
      <c r="B223" s="122" t="s">
        <v>433</v>
      </c>
      <c r="C223" s="123" cm="1">
        <f t="array" ref="C223">_xll.PrecioBD(B223,24,"ASK","N")</f>
        <v>0</v>
      </c>
      <c r="D223" s="123" cm="1">
        <f t="array" ref="D223">_xll.PrecioBD(B223,24,"VOLUME AMOUNT","N")</f>
        <v>0</v>
      </c>
      <c r="E223" s="124" cm="1">
        <f t="array" ref="E223">_xll.PrecioBD(B223,24,"IMBALANCE","N")</f>
        <v>0</v>
      </c>
    </row>
    <row r="224" spans="2:5">
      <c r="B224" s="122" t="s">
        <v>434</v>
      </c>
      <c r="C224" s="123" cm="1">
        <f t="array" ref="C224">_xll.PrecioBD(B224,24,"ASK","N")</f>
        <v>0</v>
      </c>
      <c r="D224" s="123" cm="1">
        <f t="array" ref="D224">_xll.PrecioBD(B224,24,"VOLUME AMOUNT","N")</f>
        <v>0</v>
      </c>
      <c r="E224" s="124" cm="1">
        <f t="array" ref="E224">_xll.PrecioBD(B224,24,"IMBALANCE","N")</f>
        <v>0</v>
      </c>
    </row>
    <row r="225" spans="2:5">
      <c r="B225" s="122" t="s">
        <v>435</v>
      </c>
      <c r="C225" s="123" cm="1">
        <f t="array" ref="C225">_xll.PrecioBD(B225,24,"ASK","N")</f>
        <v>0</v>
      </c>
      <c r="D225" s="123" cm="1">
        <f t="array" ref="D225">_xll.PrecioBD(B225,24,"VOLUME AMOUNT","N")</f>
        <v>0</v>
      </c>
      <c r="E225" s="124" cm="1">
        <f t="array" ref="E225">_xll.PrecioBD(B225,24,"IMBALANCE","N")</f>
        <v>0</v>
      </c>
    </row>
    <row r="226" spans="2:5">
      <c r="B226" s="122" t="s">
        <v>442</v>
      </c>
      <c r="C226" s="123" cm="1">
        <f t="array" ref="C226">_xll.PrecioBD(B226,24,"ASK","N")</f>
        <v>0</v>
      </c>
      <c r="D226" s="123" cm="1">
        <f t="array" ref="D226">_xll.PrecioBD(B226,24,"VOLUME AMOUNT","N")</f>
        <v>0</v>
      </c>
      <c r="E226" s="124" cm="1">
        <f t="array" ref="E226">_xll.PrecioBD(B226,24,"IMBALANCE","N")</f>
        <v>0</v>
      </c>
    </row>
    <row r="227" spans="2:5">
      <c r="B227" s="122" t="s">
        <v>447</v>
      </c>
      <c r="C227" s="123" cm="1">
        <f t="array" ref="C227">_xll.PrecioBD(B227,24,"ASK","N")</f>
        <v>0</v>
      </c>
      <c r="D227" s="123" cm="1">
        <f t="array" ref="D227">_xll.PrecioBD(B227,24,"VOLUME AMOUNT","N")</f>
        <v>0</v>
      </c>
      <c r="E227" s="124" cm="1">
        <f t="array" ref="E227">_xll.PrecioBD(B227,24,"IMBALANCE","N")</f>
        <v>0</v>
      </c>
    </row>
    <row r="228" spans="2:5">
      <c r="B228" s="122" t="s">
        <v>454</v>
      </c>
      <c r="C228" s="123" cm="1">
        <f t="array" ref="C228">_xll.PrecioBD(B228,24,"ASK","N")</f>
        <v>0</v>
      </c>
      <c r="D228" s="123" cm="1">
        <f t="array" ref="D228">_xll.PrecioBD(B228,24,"VOLUME AMOUNT","N")</f>
        <v>0</v>
      </c>
      <c r="E228" s="124" cm="1">
        <f t="array" ref="E228">_xll.PrecioBD(B228,24,"IMBALANCE","N")</f>
        <v>0</v>
      </c>
    </row>
    <row r="229" spans="2:5">
      <c r="B229" s="122" t="s">
        <v>461</v>
      </c>
      <c r="C229" s="123" cm="1">
        <f t="array" ref="C229">_xll.PrecioBD(B229,24,"ASK","N")</f>
        <v>0</v>
      </c>
      <c r="D229" s="123" cm="1">
        <f t="array" ref="D229">_xll.PrecioBD(B229,24,"VOLUME AMOUNT","N")</f>
        <v>0</v>
      </c>
      <c r="E229" s="124" cm="1">
        <f t="array" ref="E229">_xll.PrecioBD(B229,24,"IMBALANCE","N")</f>
        <v>0</v>
      </c>
    </row>
    <row r="230" spans="2:5">
      <c r="B230" s="122" t="s">
        <v>464</v>
      </c>
      <c r="C230" s="123" cm="1">
        <f t="array" ref="C230">_xll.PrecioBD(B230,24,"ASK","N")</f>
        <v>0</v>
      </c>
      <c r="D230" s="123" cm="1">
        <f t="array" ref="D230">_xll.PrecioBD(B230,24,"VOLUME AMOUNT","N")</f>
        <v>0</v>
      </c>
      <c r="E230" s="124" cm="1">
        <f t="array" ref="E230">_xll.PrecioBD(B230,24,"IMBALANCE","N")</f>
        <v>0</v>
      </c>
    </row>
    <row r="231" spans="2:5">
      <c r="B231" s="122" t="s">
        <v>469</v>
      </c>
      <c r="C231" s="123" cm="1">
        <f t="array" ref="C231">_xll.PrecioBD(B231,24,"ASK","N")</f>
        <v>0</v>
      </c>
      <c r="D231" s="123" cm="1">
        <f t="array" ref="D231">_xll.PrecioBD(B231,24,"VOLUME AMOUNT","N")</f>
        <v>0</v>
      </c>
      <c r="E231" s="124" cm="1">
        <f t="array" ref="E231">_xll.PrecioBD(B231,24,"IMBALANCE","N")</f>
        <v>0</v>
      </c>
    </row>
    <row r="232" spans="2:5">
      <c r="B232" s="122" t="s">
        <v>475</v>
      </c>
      <c r="C232" s="123" cm="1">
        <f t="array" ref="C232">_xll.PrecioBD(B232,24,"ASK","N")</f>
        <v>0</v>
      </c>
      <c r="D232" s="123" cm="1">
        <f t="array" ref="D232">_xll.PrecioBD(B232,24,"VOLUME AMOUNT","N")</f>
        <v>0</v>
      </c>
      <c r="E232" s="124" cm="1">
        <f t="array" ref="E232">_xll.PrecioBD(B232,24,"IMBALANCE","N")</f>
        <v>0</v>
      </c>
    </row>
    <row r="233" spans="2:5">
      <c r="B233" s="122" t="s">
        <v>476</v>
      </c>
      <c r="C233" s="123" cm="1">
        <f t="array" ref="C233">_xll.PrecioBD(B233,24,"ASK","N")</f>
        <v>0</v>
      </c>
      <c r="D233" s="123" cm="1">
        <f t="array" ref="D233">_xll.PrecioBD(B233,24,"VOLUME AMOUNT","N")</f>
        <v>0</v>
      </c>
      <c r="E233" s="124" cm="1">
        <f t="array" ref="E233">_xll.PrecioBD(B233,24,"IMBALANCE","N")</f>
        <v>0</v>
      </c>
    </row>
    <row r="234" spans="2:5">
      <c r="B234" s="122" t="s">
        <v>477</v>
      </c>
      <c r="C234" s="123" cm="1">
        <f t="array" ref="C234">_xll.PrecioBD(B234,24,"ASK","N")</f>
        <v>0</v>
      </c>
      <c r="D234" s="123" cm="1">
        <f t="array" ref="D234">_xll.PrecioBD(B234,24,"VOLUME AMOUNT","N")</f>
        <v>0</v>
      </c>
      <c r="E234" s="124" cm="1">
        <f t="array" ref="E234">_xll.PrecioBD(B234,24,"IMBALANCE","N")</f>
        <v>0</v>
      </c>
    </row>
    <row r="235" spans="2:5">
      <c r="B235" s="122" t="s">
        <v>496</v>
      </c>
      <c r="C235" s="123" cm="1">
        <f t="array" ref="C235">_xll.PrecioBD(B235,24,"ASK","N")</f>
        <v>0</v>
      </c>
      <c r="D235" s="123" cm="1">
        <f t="array" ref="D235">_xll.PrecioBD(B235,24,"VOLUME AMOUNT","N")</f>
        <v>0</v>
      </c>
      <c r="E235" s="124" cm="1">
        <f t="array" ref="E235">_xll.PrecioBD(B235,24,"IMBALANCE","N")</f>
        <v>0</v>
      </c>
    </row>
    <row r="236" spans="2:5">
      <c r="B236" s="122" t="s">
        <v>502</v>
      </c>
      <c r="C236" s="123" cm="1">
        <f t="array" ref="C236">_xll.PrecioBD(B236,24,"ASK","N")</f>
        <v>0</v>
      </c>
      <c r="D236" s="123" cm="1">
        <f t="array" ref="D236">_xll.PrecioBD(B236,24,"VOLUME AMOUNT","N")</f>
        <v>0</v>
      </c>
      <c r="E236" s="124" cm="1">
        <f t="array" ref="E236">_xll.PrecioBD(B236,24,"IMBALANCE","N")</f>
        <v>0</v>
      </c>
    </row>
    <row r="237" spans="2:5">
      <c r="B237" s="122" t="s">
        <v>504</v>
      </c>
      <c r="C237" s="123" cm="1">
        <f t="array" ref="C237">_xll.PrecioBD(B237,24,"ASK","N")</f>
        <v>0</v>
      </c>
      <c r="D237" s="123" cm="1">
        <f t="array" ref="D237">_xll.PrecioBD(B237,24,"VOLUME AMOUNT","N")</f>
        <v>0</v>
      </c>
      <c r="E237" s="124" cm="1">
        <f t="array" ref="E237">_xll.PrecioBD(B237,24,"IMBALANCE","N")</f>
        <v>0</v>
      </c>
    </row>
    <row r="238" spans="2:5">
      <c r="B238" s="122" t="s">
        <v>505</v>
      </c>
      <c r="C238" s="123" cm="1">
        <f t="array" ref="C238">_xll.PrecioBD(B238,24,"ASK","N")</f>
        <v>0</v>
      </c>
      <c r="D238" s="123" cm="1">
        <f t="array" ref="D238">_xll.PrecioBD(B238,24,"VOLUME AMOUNT","N")</f>
        <v>0</v>
      </c>
      <c r="E238" s="124" cm="1">
        <f t="array" ref="E238">_xll.PrecioBD(B238,24,"IMBALANCE","N")</f>
        <v>0</v>
      </c>
    </row>
    <row r="239" spans="2:5">
      <c r="B239" s="122" t="s">
        <v>525</v>
      </c>
      <c r="C239" s="123" cm="1">
        <f t="array" ref="C239">_xll.PrecioBD(B239,24,"ASK","N")</f>
        <v>0</v>
      </c>
      <c r="D239" s="123" cm="1">
        <f t="array" ref="D239">_xll.PrecioBD(B239,24,"VOLUME AMOUNT","N")</f>
        <v>0</v>
      </c>
      <c r="E239" s="124" cm="1">
        <f t="array" ref="E239">_xll.PrecioBD(B239,24,"IMBALANCE","N")</f>
        <v>0</v>
      </c>
    </row>
    <row r="240" spans="2:5">
      <c r="B240" s="122" t="s">
        <v>526</v>
      </c>
      <c r="C240" s="123" cm="1">
        <f t="array" ref="C240">_xll.PrecioBD(B240,24,"ASK","N")</f>
        <v>0</v>
      </c>
      <c r="D240" s="123" cm="1">
        <f t="array" ref="D240">_xll.PrecioBD(B240,24,"VOLUME AMOUNT","N")</f>
        <v>0</v>
      </c>
      <c r="E240" s="124" cm="1">
        <f t="array" ref="E240">_xll.PrecioBD(B240,24,"IMBALANCE","N")</f>
        <v>0</v>
      </c>
    </row>
    <row r="241" spans="2:5">
      <c r="B241" s="122" t="s">
        <v>527</v>
      </c>
      <c r="C241" s="123" cm="1">
        <f t="array" ref="C241">_xll.PrecioBD(B241,24,"ASK","N")</f>
        <v>0</v>
      </c>
      <c r="D241" s="123" cm="1">
        <f t="array" ref="D241">_xll.PrecioBD(B241,24,"VOLUME AMOUNT","N")</f>
        <v>0</v>
      </c>
      <c r="E241" s="124" cm="1">
        <f t="array" ref="E241">_xll.PrecioBD(B241,24,"IMBALANCE","N")</f>
        <v>0</v>
      </c>
    </row>
    <row r="242" spans="2:5">
      <c r="B242" s="122" t="s">
        <v>530</v>
      </c>
      <c r="C242" s="123" cm="1">
        <f t="array" ref="C242">_xll.PrecioBD(B242,24,"ASK","N")</f>
        <v>0</v>
      </c>
      <c r="D242" s="123" cm="1">
        <f t="array" ref="D242">_xll.PrecioBD(B242,24,"VOLUME AMOUNT","N")</f>
        <v>0</v>
      </c>
      <c r="E242" s="124" cm="1">
        <f t="array" ref="E242">_xll.PrecioBD(B242,24,"IMBALANCE","N")</f>
        <v>0</v>
      </c>
    </row>
    <row r="243" spans="2:5">
      <c r="B243" s="122" t="s">
        <v>553</v>
      </c>
      <c r="C243" s="123" cm="1">
        <f t="array" ref="C243">_xll.PrecioBD(B243,24,"ASK","N")</f>
        <v>0</v>
      </c>
      <c r="D243" s="123" cm="1">
        <f t="array" ref="D243">_xll.PrecioBD(B243,24,"VOLUME AMOUNT","N")</f>
        <v>7300580</v>
      </c>
      <c r="E243" s="124" cm="1">
        <f t="array" ref="E243">_xll.PrecioBD(B243,24,"IMBALANCE","N")</f>
        <v>-2.9600000000000001E-2</v>
      </c>
    </row>
    <row r="244" spans="2:5">
      <c r="B244" s="122" t="s">
        <v>381</v>
      </c>
      <c r="C244" s="123" cm="1">
        <f t="array" ref="C244">_xll.PrecioBD(B244,24,"ASK","N")</f>
        <v>8400</v>
      </c>
      <c r="D244" s="123" cm="1">
        <f t="array" ref="D244">_xll.PrecioBD(B244,24,"VOLUME AMOUNT","N")</f>
        <v>96173750</v>
      </c>
      <c r="E244" s="124" cm="1">
        <f t="array" ref="E244">_xll.PrecioBD(B244,24,"IMBALANCE","N")</f>
        <v>-5.3E-3</v>
      </c>
    </row>
    <row r="245" spans="2:5">
      <c r="B245" s="122" t="s">
        <v>513</v>
      </c>
      <c r="C245" s="123" cm="1">
        <f t="array" ref="C245">_xll.PrecioBD(B245,24,"ASK","N")</f>
        <v>51100</v>
      </c>
      <c r="D245" s="123" cm="1">
        <f t="array" ref="D245">_xll.PrecioBD(B245,24,"VOLUME AMOUNT","N")</f>
        <v>6013950575</v>
      </c>
      <c r="E245" s="124" cm="1">
        <f t="array" ref="E245">_xll.PrecioBD(B245,24,"IMBALANCE","N")</f>
        <v>-8.2000000000000007E-3</v>
      </c>
    </row>
    <row r="246" spans="2:5">
      <c r="B246" s="122" t="s">
        <v>555</v>
      </c>
      <c r="C246" s="123" cm="1">
        <f t="array" ref="C246">_xll.PrecioBD(B246,24,"ASK","N")</f>
        <v>0</v>
      </c>
      <c r="D246" s="123" cm="1">
        <f t="array" ref="D246">_xll.PrecioBD(B246,24,"VOLUME AMOUNT","N")</f>
        <v>209030</v>
      </c>
      <c r="E246" s="124" cm="1">
        <f t="array" ref="E246">_xll.PrecioBD(B246,24,"IMBALANCE","N")</f>
        <v>7.6E-3</v>
      </c>
    </row>
    <row r="247" spans="2:5">
      <c r="B247" s="122" t="s">
        <v>585</v>
      </c>
      <c r="C247" s="123" cm="1">
        <f t="array" ref="C247">_xll.PrecioBD(B247,24,"ASK","N")</f>
        <v>27700</v>
      </c>
      <c r="D247" s="123" cm="1">
        <f t="array" ref="D247">_xll.PrecioBD(B247,24,"VOLUME AMOUNT","N")</f>
        <v>666774140</v>
      </c>
      <c r="E247" s="124" cm="1">
        <f t="array" ref="E247">_xll.PrecioBD(B247,24,"IMBALANCE","N")</f>
        <v>8.0000000000000002E-3</v>
      </c>
    </row>
    <row r="248" spans="2:5">
      <c r="B248" s="122" t="s">
        <v>565</v>
      </c>
      <c r="C248" s="123" cm="1">
        <f t="array" ref="C248">_xll.PrecioBD(B248,24,"ASK","N")</f>
        <v>9400</v>
      </c>
      <c r="D248" s="123" cm="1">
        <f t="array" ref="D248">_xll.PrecioBD(B248,24,"VOLUME AMOUNT","N")</f>
        <v>134464905</v>
      </c>
      <c r="E248" s="124" cm="1">
        <f t="array" ref="E248">_xll.PrecioBD(B248,24,"IMBALANCE","N")</f>
        <v>-3.6400000000000002E-2</v>
      </c>
    </row>
    <row r="249" spans="2:5">
      <c r="B249" s="122" t="s">
        <v>515</v>
      </c>
      <c r="C249" s="123" cm="1">
        <f t="array" ref="C249">_xll.PrecioBD(B249,24,"ASK","N")</f>
        <v>4090</v>
      </c>
      <c r="D249" s="123" cm="1">
        <f t="array" ref="D249">_xll.PrecioBD(B249,24,"VOLUME AMOUNT","N")</f>
        <v>87179635</v>
      </c>
      <c r="E249" s="124" cm="1">
        <f t="array" ref="E249">_xll.PrecioBD(B249,24,"IMBALANCE","N")</f>
        <v>-5.8000000000000003E-2</v>
      </c>
    </row>
    <row r="250" spans="2:5">
      <c r="B250" s="122" t="s">
        <v>486</v>
      </c>
      <c r="C250" s="123" cm="1">
        <f t="array" ref="C250">_xll.PrecioBD(B250,24,"ASK","N")</f>
        <v>17420</v>
      </c>
      <c r="D250" s="123" cm="1">
        <f t="array" ref="D250">_xll.PrecioBD(B250,24,"VOLUME AMOUNT","N")</f>
        <v>661416410</v>
      </c>
      <c r="E250" s="124" cm="1">
        <f t="array" ref="E250">_xll.PrecioBD(B250,24,"IMBALANCE","N")</f>
        <v>-3.8899999999999997E-2</v>
      </c>
    </row>
    <row r="251" spans="2:5">
      <c r="B251" s="122" t="s">
        <v>540</v>
      </c>
      <c r="C251" s="123" cm="1">
        <f t="array" ref="C251">_xll.PrecioBD(B251,24,"ASK","N")</f>
        <v>4130</v>
      </c>
      <c r="D251" s="123" cm="1">
        <f t="array" ref="D251">_xll.PrecioBD(B251,24,"VOLUME AMOUNT","N")</f>
        <v>2748962.5</v>
      </c>
      <c r="E251" s="124" cm="1">
        <f t="array" ref="E251">_xll.PrecioBD(B251,24,"IMBALANCE","N")</f>
        <v>-1.01E-2</v>
      </c>
    </row>
    <row r="252" spans="2:5">
      <c r="B252" s="122" t="s">
        <v>539</v>
      </c>
      <c r="C252" s="123" cm="1">
        <f t="array" ref="C252">_xll.PrecioBD(B252,24,"ASK","N")</f>
        <v>9245</v>
      </c>
      <c r="D252" s="123" cm="1">
        <f t="array" ref="D252">_xll.PrecioBD(B252,24,"VOLUME AMOUNT","N")</f>
        <v>30134090</v>
      </c>
      <c r="E252" s="124" cm="1">
        <f t="array" ref="E252">_xll.PrecioBD(B252,24,"IMBALANCE","N")</f>
        <v>-1.6000000000000001E-3</v>
      </c>
    </row>
    <row r="253" spans="2:5">
      <c r="B253" s="122" t="s">
        <v>332</v>
      </c>
      <c r="C253" s="123" cm="1">
        <f t="array" ref="C253">_xll.PrecioBD(B253,24,"ASK","N")</f>
        <v>58000</v>
      </c>
      <c r="D253" s="123" cm="1">
        <f t="array" ref="D253">_xll.PrecioBD(B253,24,"VOLUME AMOUNT","N")</f>
        <v>134103500</v>
      </c>
      <c r="E253" s="124" cm="1">
        <f t="array" ref="E253">_xll.PrecioBD(B253,24,"IMBALANCE","N")</f>
        <v>2.5999999999999999E-3</v>
      </c>
    </row>
    <row r="254" spans="2:5">
      <c r="B254" s="122" t="s">
        <v>467</v>
      </c>
      <c r="C254" s="123" cm="1">
        <f t="array" ref="C254">_xll.PrecioBD(B254,24,"ASK","N")</f>
        <v>11270</v>
      </c>
      <c r="D254" s="123" cm="1">
        <f t="array" ref="D254">_xll.PrecioBD(B254,24,"VOLUME AMOUNT","N")</f>
        <v>180303620</v>
      </c>
      <c r="E254" s="124" cm="1">
        <f t="array" ref="E254">_xll.PrecioBD(B254,24,"IMBALANCE","N")</f>
        <v>0</v>
      </c>
    </row>
    <row r="255" spans="2:5">
      <c r="B255" s="122" t="s">
        <v>343</v>
      </c>
      <c r="C255" s="123" cm="1">
        <f t="array" ref="C255">_xll.PrecioBD(B255,24,"ASK","N")</f>
        <v>0</v>
      </c>
      <c r="D255" s="123" cm="1">
        <f t="array" ref="D255">_xll.PrecioBD(B255,24,"VOLUME AMOUNT","N")</f>
        <v>2468380</v>
      </c>
      <c r="E255" s="124" cm="1">
        <f t="array" ref="E255">_xll.PrecioBD(B255,24,"IMBALANCE","N")</f>
        <v>9.7000000000000003E-3</v>
      </c>
    </row>
    <row r="256" spans="2:5">
      <c r="B256" s="122" t="s">
        <v>529</v>
      </c>
      <c r="C256" s="123" cm="1">
        <f t="array" ref="C256">_xll.PrecioBD(B256,24,"ASK","N")</f>
        <v>0</v>
      </c>
      <c r="D256" s="123" cm="1">
        <f t="array" ref="D256">_xll.PrecioBD(B256,24,"VOLUME AMOUNT","N")</f>
        <v>1344960</v>
      </c>
      <c r="E256" s="124" cm="1">
        <f t="array" ref="E256">_xll.PrecioBD(B256,24,"IMBALANCE","N")</f>
        <v>5.4199999999999998E-2</v>
      </c>
    </row>
    <row r="257" spans="2:5">
      <c r="B257" s="122" t="s">
        <v>459</v>
      </c>
      <c r="C257" s="123" cm="1">
        <f t="array" ref="C257">_xll.PrecioBD(B257,24,"ASK","N")</f>
        <v>4830</v>
      </c>
      <c r="D257" s="123" cm="1">
        <f t="array" ref="D257">_xll.PrecioBD(B257,24,"VOLUME AMOUNT","N")</f>
        <v>41513745</v>
      </c>
      <c r="E257" s="124" cm="1">
        <f t="array" ref="E257">_xll.PrecioBD(B257,24,"IMBALANCE","N")</f>
        <v>-4.8000000000000001E-2</v>
      </c>
    </row>
    <row r="258" spans="2:5">
      <c r="B258" s="122" t="s">
        <v>592</v>
      </c>
      <c r="C258" s="123" cm="1">
        <f t="array" ref="C258">_xll.PrecioBD(B258,24,"ASK","N")</f>
        <v>2505</v>
      </c>
      <c r="D258" s="123" cm="1">
        <f t="array" ref="D258">_xll.PrecioBD(B258,24,"VOLUME AMOUNT","N")</f>
        <v>1160450.5</v>
      </c>
      <c r="E258" s="124" cm="1">
        <f t="array" ref="E258">_xll.PrecioBD(B258,24,"IMBALANCE","N")</f>
        <v>-6.8999999999999999E-3</v>
      </c>
    </row>
    <row r="259" spans="2:5">
      <c r="B259" s="122" t="s">
        <v>402</v>
      </c>
      <c r="C259" s="123" cm="1">
        <f t="array" ref="C259">_xll.PrecioBD(B259,24,"ASK","N")</f>
        <v>0</v>
      </c>
      <c r="D259" s="123" cm="1">
        <f t="array" ref="D259">_xll.PrecioBD(B259,24,"VOLUME AMOUNT","N")</f>
        <v>4090240</v>
      </c>
      <c r="E259" s="124" cm="1">
        <f t="array" ref="E259">_xll.PrecioBD(B259,24,"IMBALANCE","N")</f>
        <v>2.06E-2</v>
      </c>
    </row>
    <row r="260" spans="2:5">
      <c r="B260" s="122" t="s">
        <v>468</v>
      </c>
      <c r="C260" s="123" cm="1">
        <f t="array" ref="C260">_xll.PrecioBD(B260,24,"ASK","N")</f>
        <v>22530</v>
      </c>
      <c r="D260" s="123" cm="1">
        <f t="array" ref="D260">_xll.PrecioBD(B260,24,"VOLUME AMOUNT","N")</f>
        <v>1557513240</v>
      </c>
      <c r="E260" s="124" cm="1">
        <f t="array" ref="E260">_xll.PrecioBD(B260,24,"IMBALANCE","N")</f>
        <v>4.0000000000000002E-4</v>
      </c>
    </row>
    <row r="261" spans="2:5">
      <c r="B261" s="122" t="s">
        <v>376</v>
      </c>
      <c r="C261" s="123" cm="1">
        <f t="array" ref="C261">_xll.PrecioBD(B261,24,"ASK","N")</f>
        <v>1490</v>
      </c>
      <c r="D261" s="123" cm="1">
        <f t="array" ref="D261">_xll.PrecioBD(B261,24,"VOLUME AMOUNT","N")</f>
        <v>281439834</v>
      </c>
      <c r="E261" s="124" cm="1">
        <f t="array" ref="E261">_xll.PrecioBD(B261,24,"IMBALANCE","N")</f>
        <v>-6.6E-3</v>
      </c>
    </row>
    <row r="262" spans="2:5">
      <c r="B262" s="122" t="s">
        <v>378</v>
      </c>
      <c r="C262" s="123" cm="1">
        <f t="array" ref="C262">_xll.PrecioBD(B262,24,"ASK","N")</f>
        <v>7800</v>
      </c>
      <c r="D262" s="123" cm="1">
        <f t="array" ref="D262">_xll.PrecioBD(B262,24,"VOLUME AMOUNT","N")</f>
        <v>4873595</v>
      </c>
      <c r="E262" s="124" cm="1">
        <f t="array" ref="E262">_xll.PrecioBD(B262,24,"IMBALANCE","N")</f>
        <v>4.0000000000000001E-3</v>
      </c>
    </row>
    <row r="263" spans="2:5">
      <c r="B263" s="122" t="s">
        <v>576</v>
      </c>
      <c r="C263" s="123" cm="1">
        <f t="array" ref="C263">_xll.PrecioBD(B263,24,"ASK","N")</f>
        <v>25060</v>
      </c>
      <c r="D263" s="123" cm="1">
        <f t="array" ref="D263">_xll.PrecioBD(B263,24,"VOLUME AMOUNT","N")</f>
        <v>164233150</v>
      </c>
      <c r="E263" s="124" cm="1">
        <f t="array" ref="E263">_xll.PrecioBD(B263,24,"IMBALANCE","N")</f>
        <v>-1.18E-2</v>
      </c>
    </row>
    <row r="264" spans="2:5">
      <c r="B264" s="122" t="s">
        <v>367</v>
      </c>
      <c r="C264" s="123" cm="1">
        <f t="array" ref="C264">_xll.PrecioBD(B264,24,"ASK","N")</f>
        <v>8200</v>
      </c>
      <c r="D264" s="123" cm="1">
        <f t="array" ref="D264">_xll.PrecioBD(B264,24,"VOLUME AMOUNT","N")</f>
        <v>2819475</v>
      </c>
      <c r="E264" s="124" cm="1">
        <f t="array" ref="E264">_xll.PrecioBD(B264,24,"IMBALANCE","N")</f>
        <v>8.6E-3</v>
      </c>
    </row>
    <row r="265" spans="2:5">
      <c r="B265" s="122" t="s">
        <v>372</v>
      </c>
      <c r="C265" s="123" cm="1">
        <f t="array" ref="C265">_xll.PrecioBD(B265,24,"ASK","N")</f>
        <v>11630</v>
      </c>
      <c r="D265" s="123" cm="1">
        <f t="array" ref="D265">_xll.PrecioBD(B265,24,"VOLUME AMOUNT","N")</f>
        <v>236324090</v>
      </c>
      <c r="E265" s="124" cm="1">
        <f t="array" ref="E265">_xll.PrecioBD(B265,24,"IMBALANCE","N")</f>
        <v>8.0000000000000004E-4</v>
      </c>
    </row>
    <row r="266" spans="2:5">
      <c r="B266" s="122" t="s">
        <v>299</v>
      </c>
      <c r="C266" s="123" cm="1">
        <f t="array" ref="C266">_xll.PrecioBD(B266,24,"ASK","N")</f>
        <v>6790</v>
      </c>
      <c r="D266" s="123" cm="1">
        <f t="array" ref="D266">_xll.PrecioBD(B266,24,"VOLUME AMOUNT","N")</f>
        <v>5141985</v>
      </c>
      <c r="E266" s="124" cm="1">
        <f t="array" ref="E266">_xll.PrecioBD(B266,24,"IMBALANCE","N")</f>
        <v>6.9999999999999999E-4</v>
      </c>
    </row>
    <row r="267" spans="2:5">
      <c r="B267" s="122" t="s">
        <v>256</v>
      </c>
      <c r="C267" s="123" cm="1">
        <f t="array" ref="C267">_xll.PrecioBD(B267,24,"ASK","N")</f>
        <v>1740</v>
      </c>
      <c r="D267" s="123" cm="1">
        <f t="array" ref="D267">_xll.PrecioBD(B267,24,"VOLUME AMOUNT","N")</f>
        <v>6038617</v>
      </c>
      <c r="E267" s="124" cm="1">
        <f t="array" ref="E267">_xll.PrecioBD(B267,24,"IMBALANCE","N")</f>
        <v>-2.9399999999999999E-2</v>
      </c>
    </row>
    <row r="268" spans="2:5">
      <c r="B268" s="122" t="s">
        <v>415</v>
      </c>
      <c r="C268" s="123" cm="1">
        <f t="array" ref="C268">_xll.PrecioBD(B268,24,"ASK","N")</f>
        <v>25220</v>
      </c>
      <c r="D268" s="123" cm="1">
        <f t="array" ref="D268">_xll.PrecioBD(B268,24,"VOLUME AMOUNT","N")</f>
        <v>73451280</v>
      </c>
      <c r="E268" s="124" cm="1">
        <f t="array" ref="E268">_xll.PrecioBD(B268,24,"IMBALANCE","N")</f>
        <v>1.5E-3</v>
      </c>
    </row>
    <row r="269" spans="2:5">
      <c r="B269" s="122" t="s">
        <v>327</v>
      </c>
      <c r="C269" s="123" cm="1">
        <f t="array" ref="C269">_xll.PrecioBD(B269,24,"ASK","N")</f>
        <v>27200</v>
      </c>
      <c r="D269" s="123" cm="1">
        <f t="array" ref="D269">_xll.PrecioBD(B269,24,"VOLUME AMOUNT","N")</f>
        <v>943460</v>
      </c>
      <c r="E269" s="124" cm="1">
        <f t="array" ref="E269">_xll.PrecioBD(B269,24,"IMBALANCE","N")</f>
        <v>9.7000000000000003E-3</v>
      </c>
    </row>
    <row r="270" spans="2:5">
      <c r="B270" s="122" t="s">
        <v>326</v>
      </c>
      <c r="C270" s="123" cm="1">
        <f t="array" ref="C270">_xll.PrecioBD(B270,24,"ASK","N")</f>
        <v>10300</v>
      </c>
      <c r="D270" s="123" cm="1">
        <f t="array" ref="D270">_xll.PrecioBD(B270,24,"VOLUME AMOUNT","N")</f>
        <v>49440425</v>
      </c>
      <c r="E270" s="124" cm="1">
        <f t="array" ref="E270">_xll.PrecioBD(B270,24,"IMBALANCE","N")</f>
        <v>-1.54E-2</v>
      </c>
    </row>
    <row r="271" spans="2:5">
      <c r="B271" s="122" t="s">
        <v>251</v>
      </c>
      <c r="C271" s="123" cm="1">
        <f t="array" ref="C271">_xll.PrecioBD(B271,24,"ASK","N")</f>
        <v>40000</v>
      </c>
      <c r="D271" s="123" cm="1">
        <f t="array" ref="D271">_xll.PrecioBD(B271,24,"VOLUME AMOUNT","N")</f>
        <v>156898080</v>
      </c>
      <c r="E271" s="124" cm="1">
        <f t="array" ref="E271">_xll.PrecioBD(B271,24,"IMBALANCE","N")</f>
        <v>-8.1000000000000003E-2</v>
      </c>
    </row>
    <row r="272" spans="2:5">
      <c r="B272" s="122" t="s">
        <v>429</v>
      </c>
      <c r="C272" s="123" cm="1">
        <f t="array" ref="C272">_xll.PrecioBD(B272,24,"ASK","N")</f>
        <v>3450</v>
      </c>
      <c r="D272" s="123" cm="1">
        <f t="array" ref="D272">_xll.PrecioBD(B272,24,"VOLUME AMOUNT","N")</f>
        <v>69221542.5</v>
      </c>
      <c r="E272" s="124" cm="1">
        <f t="array" ref="E272">_xll.PrecioBD(B272,24,"IMBALANCE","N")</f>
        <v>-5.1900000000000002E-2</v>
      </c>
    </row>
    <row r="273" spans="2:5">
      <c r="B273" s="122" t="s">
        <v>361</v>
      </c>
      <c r="C273" s="123" cm="1">
        <f t="array" ref="C273">_xll.PrecioBD(B273,24,"ASK","N")</f>
        <v>29500</v>
      </c>
      <c r="D273" s="123" cm="1">
        <f t="array" ref="D273">_xll.PrecioBD(B273,24,"VOLUME AMOUNT","N")</f>
        <v>3946420</v>
      </c>
      <c r="E273" s="124" cm="1">
        <f t="array" ref="E273">_xll.PrecioBD(B273,24,"IMBALANCE","N")</f>
        <v>-1.78E-2</v>
      </c>
    </row>
    <row r="274" spans="2:5">
      <c r="B274" s="122" t="s">
        <v>533</v>
      </c>
      <c r="C274" s="123" cm="1">
        <f t="array" ref="C274">_xll.PrecioBD(B274,24,"ASK","N")</f>
        <v>16300</v>
      </c>
      <c r="D274" s="123" cm="1">
        <f t="array" ref="D274">_xll.PrecioBD(B274,24,"VOLUME AMOUNT","N")</f>
        <v>71028040</v>
      </c>
      <c r="E274" s="124" cm="1">
        <f t="array" ref="E274">_xll.PrecioBD(B274,24,"IMBALANCE","N")</f>
        <v>3.7000000000000002E-3</v>
      </c>
    </row>
    <row r="275" spans="2:5">
      <c r="B275" s="122" t="s">
        <v>596</v>
      </c>
      <c r="C275" s="123" cm="1">
        <f t="array" ref="C275">_xll.PrecioBD(B275,24,"ASK","N")</f>
        <v>6500</v>
      </c>
      <c r="D275" s="123" cm="1">
        <f t="array" ref="D275">_xll.PrecioBD(B275,24,"VOLUME AMOUNT","N")</f>
        <v>120751335</v>
      </c>
      <c r="E275" s="124" cm="1">
        <f t="array" ref="E275">_xll.PrecioBD(B275,24,"IMBALANCE","N")</f>
        <v>2.1499999999999998E-2</v>
      </c>
    </row>
    <row r="276" spans="2:5">
      <c r="B276" s="122" t="s">
        <v>466</v>
      </c>
      <c r="C276" s="123" cm="1">
        <f t="array" ref="C276">_xll.PrecioBD(B276,24,"ASK","N")</f>
        <v>7985</v>
      </c>
      <c r="D276" s="123" cm="1">
        <f t="array" ref="D276">_xll.PrecioBD(B276,24,"VOLUME AMOUNT","N")</f>
        <v>163465</v>
      </c>
      <c r="E276" s="124" cm="1">
        <f t="array" ref="E276">_xll.PrecioBD(B276,24,"IMBALANCE","N")</f>
        <v>-4.4999999999999998E-2</v>
      </c>
    </row>
    <row r="277" spans="2:5">
      <c r="B277" s="122" t="s">
        <v>373</v>
      </c>
      <c r="C277" s="123" cm="1">
        <f t="array" ref="C277">_xll.PrecioBD(B277,24,"ASK","N")</f>
        <v>0</v>
      </c>
      <c r="D277" s="123" cm="1">
        <f t="array" ref="D277">_xll.PrecioBD(B277,24,"VOLUME AMOUNT","N")</f>
        <v>30049325</v>
      </c>
      <c r="E277" s="124" cm="1">
        <f t="array" ref="E277">_xll.PrecioBD(B277,24,"IMBALANCE","N")</f>
        <v>5.0000000000000001E-4</v>
      </c>
    </row>
    <row r="278" spans="2:5">
      <c r="B278" s="122" t="s">
        <v>478</v>
      </c>
      <c r="C278" s="123" cm="1">
        <f t="array" ref="C278">_xll.PrecioBD(B278,24,"ASK","N")</f>
        <v>32000</v>
      </c>
      <c r="D278" s="123" cm="1">
        <f t="array" ref="D278">_xll.PrecioBD(B278,24,"VOLUME AMOUNT","N")</f>
        <v>31529180</v>
      </c>
      <c r="E278" s="124" cm="1">
        <f t="array" ref="E278">_xll.PrecioBD(B278,24,"IMBALANCE","N")</f>
        <v>2.41E-2</v>
      </c>
    </row>
    <row r="279" spans="2:5">
      <c r="B279" s="122" t="s">
        <v>390</v>
      </c>
      <c r="C279" s="123" cm="1">
        <f t="array" ref="C279">_xll.PrecioBD(B279,24,"ASK","N")</f>
        <v>39140</v>
      </c>
      <c r="D279" s="123" cm="1">
        <f t="array" ref="D279">_xll.PrecioBD(B279,24,"VOLUME AMOUNT","N")</f>
        <v>328708760</v>
      </c>
      <c r="E279" s="124" cm="1">
        <f t="array" ref="E279">_xll.PrecioBD(B279,24,"IMBALANCE","N")</f>
        <v>-1.23E-2</v>
      </c>
    </row>
    <row r="280" spans="2:5">
      <c r="B280" s="122" t="s">
        <v>411</v>
      </c>
      <c r="C280" s="123" cm="1">
        <f t="array" ref="C280">_xll.PrecioBD(B280,24,"ASK","N")</f>
        <v>4397.5</v>
      </c>
      <c r="D280" s="123" cm="1">
        <f t="array" ref="D280">_xll.PrecioBD(B280,24,"VOLUME AMOUNT","N")</f>
        <v>259325</v>
      </c>
      <c r="E280" s="124" cm="1">
        <f t="array" ref="E280">_xll.PrecioBD(B280,24,"IMBALANCE","N")</f>
        <v>1.5599999999999999E-2</v>
      </c>
    </row>
    <row r="281" spans="2:5">
      <c r="B281" s="122" t="s">
        <v>419</v>
      </c>
      <c r="C281" s="123" cm="1">
        <f t="array" ref="C281">_xll.PrecioBD(B281,24,"ASK","N")</f>
        <v>25600</v>
      </c>
      <c r="D281" s="123" cm="1">
        <f t="array" ref="D281">_xll.PrecioBD(B281,24,"VOLUME AMOUNT","N")</f>
        <v>5173708180</v>
      </c>
      <c r="E281" s="124" cm="1">
        <f t="array" ref="E281">_xll.PrecioBD(B281,24,"IMBALANCE","N")</f>
        <v>-1.23E-2</v>
      </c>
    </row>
    <row r="282" spans="2:5">
      <c r="B282" s="122" t="s">
        <v>460</v>
      </c>
      <c r="C282" s="123" cm="1">
        <f t="array" ref="C282">_xll.PrecioBD(B282,24,"ASK","N")</f>
        <v>26800</v>
      </c>
      <c r="D282" s="123" cm="1">
        <f t="array" ref="D282">_xll.PrecioBD(B282,24,"VOLUME AMOUNT","N")</f>
        <v>431215940</v>
      </c>
      <c r="E282" s="124" cm="1">
        <f t="array" ref="E282">_xll.PrecioBD(B282,24,"IMBALANCE","N")</f>
        <v>-5.8400000000000001E-2</v>
      </c>
    </row>
    <row r="283" spans="2:5">
      <c r="B283" s="122" t="s">
        <v>384</v>
      </c>
      <c r="C283" s="123" cm="1">
        <f t="array" ref="C283">_xll.PrecioBD(B283,24,"ASK","N")</f>
        <v>17800</v>
      </c>
      <c r="D283" s="123" cm="1">
        <f t="array" ref="D283">_xll.PrecioBD(B283,24,"VOLUME AMOUNT","N")</f>
        <v>421495340</v>
      </c>
      <c r="E283" s="124" cm="1">
        <f t="array" ref="E283">_xll.PrecioBD(B283,24,"IMBALANCE","N")</f>
        <v>5.0000000000000001E-4</v>
      </c>
    </row>
    <row r="284" spans="2:5">
      <c r="B284" s="122" t="s">
        <v>250</v>
      </c>
      <c r="C284" s="123" cm="1">
        <f t="array" ref="C284">_xll.PrecioBD(B284,24,"ASK","N")</f>
        <v>53000</v>
      </c>
      <c r="D284" s="123" cm="1">
        <f t="array" ref="D284">_xll.PrecioBD(B284,24,"VOLUME AMOUNT","N")</f>
        <v>119228250</v>
      </c>
      <c r="E284" s="124" cm="1">
        <f t="array" ref="E284">_xll.PrecioBD(B284,24,"IMBALANCE","N")</f>
        <v>-3.2399999999999998E-2</v>
      </c>
    </row>
    <row r="285" spans="2:5">
      <c r="B285" s="122" t="s">
        <v>269</v>
      </c>
      <c r="C285" s="123" cm="1">
        <f t="array" ref="C285">_xll.PrecioBD(B285,24,"ASK","N")</f>
        <v>18260</v>
      </c>
      <c r="D285" s="123" cm="1">
        <f t="array" ref="D285">_xll.PrecioBD(B285,24,"VOLUME AMOUNT","N")</f>
        <v>3510880</v>
      </c>
      <c r="E285" s="124" cm="1">
        <f t="array" ref="E285">_xll.PrecioBD(B285,24,"IMBALANCE","N")</f>
        <v>1.78E-2</v>
      </c>
    </row>
    <row r="286" spans="2:5">
      <c r="B286" s="122" t="s">
        <v>554</v>
      </c>
      <c r="C286" s="123" cm="1">
        <f t="array" ref="C286">_xll.PrecioBD(B286,24,"ASK","N")</f>
        <v>0</v>
      </c>
      <c r="D286" s="123" cm="1">
        <f t="array" ref="D286">_xll.PrecioBD(B286,24,"VOLUME AMOUNT","N")</f>
        <v>3408800</v>
      </c>
      <c r="E286" s="124" cm="1">
        <f t="array" ref="E286">_xll.PrecioBD(B286,24,"IMBALANCE","N")</f>
        <v>2.9499999999999998E-2</v>
      </c>
    </row>
    <row r="287" spans="2:5">
      <c r="B287" s="122" t="s">
        <v>304</v>
      </c>
      <c r="C287" s="123" cm="1">
        <f t="array" ref="C287">_xll.PrecioBD(B287,24,"ASK","N")</f>
        <v>13900</v>
      </c>
      <c r="D287" s="123" cm="1">
        <f t="array" ref="D287">_xll.PrecioBD(B287,24,"VOLUME AMOUNT","N")</f>
        <v>216102330</v>
      </c>
      <c r="E287" s="124" cm="1">
        <f t="array" ref="E287">_xll.PrecioBD(B287,24,"IMBALANCE","N")</f>
        <v>-2.9899999999999999E-2</v>
      </c>
    </row>
    <row r="288" spans="2:5">
      <c r="B288" s="122" t="s">
        <v>463</v>
      </c>
      <c r="C288" s="123" cm="1">
        <f t="array" ref="C288">_xll.PrecioBD(B288,24,"ASK","N")</f>
        <v>7020</v>
      </c>
      <c r="D288" s="123" cm="1">
        <f t="array" ref="D288">_xll.PrecioBD(B288,24,"VOLUME AMOUNT","N")</f>
        <v>32182340</v>
      </c>
      <c r="E288" s="124" cm="1">
        <f t="array" ref="E288">_xll.PrecioBD(B288,24,"IMBALANCE","N")</f>
        <v>4.8999999999999998E-3</v>
      </c>
    </row>
    <row r="289" spans="2:5">
      <c r="B289" s="122" t="s">
        <v>362</v>
      </c>
      <c r="C289" s="123" cm="1">
        <f t="array" ref="C289">_xll.PrecioBD(B289,24,"ASK","N")</f>
        <v>15220</v>
      </c>
      <c r="D289" s="123" cm="1">
        <f t="array" ref="D289">_xll.PrecioBD(B289,24,"VOLUME AMOUNT","N")</f>
        <v>0</v>
      </c>
      <c r="E289" s="124" cm="1">
        <f t="array" ref="E289">_xll.PrecioBD(B289,24,"IMBALANCE","N")</f>
        <v>0</v>
      </c>
    </row>
    <row r="290" spans="2:5">
      <c r="B290" s="122" t="s">
        <v>528</v>
      </c>
      <c r="C290" s="123" cm="1">
        <f t="array" ref="C290">_xll.PrecioBD(B290,24,"ASK","N")</f>
        <v>23000</v>
      </c>
      <c r="D290" s="123" cm="1">
        <f t="array" ref="D290">_xll.PrecioBD(B290,24,"VOLUME AMOUNT","N")</f>
        <v>5578530</v>
      </c>
      <c r="E290" s="124" cm="1">
        <f t="array" ref="E290">_xll.PrecioBD(B290,24,"IMBALANCE","N")</f>
        <v>2.92E-2</v>
      </c>
    </row>
    <row r="291" spans="2:5">
      <c r="B291" s="122" t="s">
        <v>408</v>
      </c>
      <c r="C291" s="123" cm="1">
        <f t="array" ref="C291">_xll.PrecioBD(B291,24,"ASK","N")</f>
        <v>8275</v>
      </c>
      <c r="D291" s="123" cm="1">
        <f t="array" ref="D291">_xll.PrecioBD(B291,24,"VOLUME AMOUNT","N")</f>
        <v>320315</v>
      </c>
      <c r="E291" s="124" cm="1">
        <f t="array" ref="E291">_xll.PrecioBD(B291,24,"IMBALANCE","N")</f>
        <v>-4.7999999999999996E-3</v>
      </c>
    </row>
    <row r="292" spans="2:5">
      <c r="B292" s="122" t="s">
        <v>281</v>
      </c>
      <c r="C292" s="123" cm="1">
        <f t="array" ref="C292">_xll.PrecioBD(B292,24,"ASK","N")</f>
        <v>82300</v>
      </c>
      <c r="D292" s="123" cm="1">
        <f t="array" ref="D292">_xll.PrecioBD(B292,24,"VOLUME AMOUNT","N")</f>
        <v>4527850</v>
      </c>
      <c r="E292" s="124" cm="1">
        <f t="array" ref="E292">_xll.PrecioBD(B292,24,"IMBALANCE","N")</f>
        <v>3.1399999999999997E-2</v>
      </c>
    </row>
    <row r="293" spans="2:5">
      <c r="B293" s="122" t="s">
        <v>441</v>
      </c>
      <c r="C293" s="123" cm="1">
        <f t="array" ref="C293">_xll.PrecioBD(B293,24,"ASK","N")</f>
        <v>1807</v>
      </c>
      <c r="D293" s="123" cm="1">
        <f t="array" ref="D293">_xll.PrecioBD(B293,24,"VOLUME AMOUNT","N")</f>
        <v>1365327716</v>
      </c>
      <c r="E293" s="124" cm="1">
        <f t="array" ref="E293">_xll.PrecioBD(B293,24,"IMBALANCE","N")</f>
        <v>9.1800000000000007E-2</v>
      </c>
    </row>
    <row r="294" spans="2:5">
      <c r="B294" s="122" t="s">
        <v>293</v>
      </c>
      <c r="C294" s="123" cm="1">
        <f t="array" ref="C294">_xll.PrecioBD(B294,24,"ASK","N")</f>
        <v>171500</v>
      </c>
      <c r="D294" s="123" cm="1">
        <f t="array" ref="D294">_xll.PrecioBD(B294,24,"VOLUME AMOUNT","N")</f>
        <v>42706550</v>
      </c>
      <c r="E294" s="124" cm="1">
        <f t="array" ref="E294">_xll.PrecioBD(B294,24,"IMBALANCE","N")</f>
        <v>-9.7999999999999997E-3</v>
      </c>
    </row>
    <row r="295" spans="2:5">
      <c r="B295" s="122" t="s">
        <v>279</v>
      </c>
      <c r="C295" s="123" cm="1">
        <f t="array" ref="C295">_xll.PrecioBD(B295,24,"ASK","N")</f>
        <v>25320</v>
      </c>
      <c r="D295" s="123" cm="1">
        <f t="array" ref="D295">_xll.PrecioBD(B295,24,"VOLUME AMOUNT","N")</f>
        <v>59278050</v>
      </c>
      <c r="E295" s="124" cm="1">
        <f t="array" ref="E295">_xll.PrecioBD(B295,24,"IMBALANCE","N")</f>
        <v>2.2800000000000001E-2</v>
      </c>
    </row>
    <row r="296" spans="2:5">
      <c r="B296" s="122" t="s">
        <v>371</v>
      </c>
      <c r="C296" s="123" cm="1">
        <f t="array" ref="C296">_xll.PrecioBD(B296,24,"ASK","N")</f>
        <v>5700</v>
      </c>
      <c r="D296" s="123" cm="1">
        <f t="array" ref="D296">_xll.PrecioBD(B296,24,"VOLUME AMOUNT","N")</f>
        <v>20733785720</v>
      </c>
      <c r="E296" s="124" cm="1">
        <f t="array" ref="E296">_xll.PrecioBD(B296,24,"IMBALANCE","N")</f>
        <v>-0.10929999999999999</v>
      </c>
    </row>
    <row r="297" spans="2:5">
      <c r="B297" s="122" t="s">
        <v>418</v>
      </c>
      <c r="C297" s="123" cm="1">
        <f t="array" ref="C297">_xll.PrecioBD(B297,24,"ASK","N")</f>
        <v>0</v>
      </c>
      <c r="D297" s="123" cm="1">
        <f t="array" ref="D297">_xll.PrecioBD(B297,24,"VOLUME AMOUNT","N")</f>
        <v>22558780</v>
      </c>
      <c r="E297" s="124" cm="1">
        <f t="array" ref="E297">_xll.PrecioBD(B297,24,"IMBALANCE","N")</f>
        <v>1.14E-2</v>
      </c>
    </row>
    <row r="298" spans="2:5">
      <c r="B298" s="122" t="s">
        <v>205</v>
      </c>
      <c r="C298" s="123" cm="1">
        <f t="array" ref="C298">_xll.PrecioBD(B298,24,"ASK","N")</f>
        <v>48080</v>
      </c>
      <c r="D298" s="123" cm="1">
        <f t="array" ref="D298">_xll.PrecioBD(B298,24,"VOLUME AMOUNT","N")</f>
        <v>76368260</v>
      </c>
      <c r="E298" s="124" cm="1">
        <f t="array" ref="E298">_xll.PrecioBD(B298,24,"IMBALANCE","N")</f>
        <v>-1.1900000000000001E-2</v>
      </c>
    </row>
    <row r="299" spans="2:5">
      <c r="B299" s="122" t="s">
        <v>292</v>
      </c>
      <c r="C299" s="123" cm="1">
        <f t="array" ref="C299">_xll.PrecioBD(B299,24,"ASK","N")</f>
        <v>0</v>
      </c>
      <c r="D299" s="123" cm="1">
        <f t="array" ref="D299">_xll.PrecioBD(B299,24,"VOLUME AMOUNT","N")</f>
        <v>259380840</v>
      </c>
      <c r="E299" s="124" cm="1">
        <f t="array" ref="E299">_xll.PrecioBD(B299,24,"IMBALANCE","N")</f>
        <v>2.0199999999999999E-2</v>
      </c>
    </row>
    <row r="300" spans="2:5">
      <c r="B300" s="122" t="s">
        <v>566</v>
      </c>
      <c r="C300" s="123" cm="1">
        <f t="array" ref="C300">_xll.PrecioBD(B300,24,"ASK","N")</f>
        <v>7500</v>
      </c>
      <c r="D300" s="123" cm="1">
        <f t="array" ref="D300">_xll.PrecioBD(B300,24,"VOLUME AMOUNT","N")</f>
        <v>465340</v>
      </c>
      <c r="E300" s="124" cm="1">
        <f t="array" ref="E300">_xll.PrecioBD(B300,24,"IMBALANCE","N")</f>
        <v>1.4999999999999999E-2</v>
      </c>
    </row>
    <row r="301" spans="2:5">
      <c r="B301" s="122" t="s">
        <v>577</v>
      </c>
      <c r="C301" s="123" cm="1">
        <f t="array" ref="C301">_xll.PrecioBD(B301,24,"ASK","N")</f>
        <v>14100</v>
      </c>
      <c r="D301" s="123" cm="1">
        <f t="array" ref="D301">_xll.PrecioBD(B301,24,"VOLUME AMOUNT","N")</f>
        <v>389848910</v>
      </c>
      <c r="E301" s="124" cm="1">
        <f t="array" ref="E301">_xll.PrecioBD(B301,24,"IMBALANCE","N")</f>
        <v>-3.5000000000000003E-2</v>
      </c>
    </row>
    <row r="302" spans="2:5">
      <c r="B302" s="122" t="s">
        <v>489</v>
      </c>
      <c r="C302" s="123" cm="1">
        <f t="array" ref="C302">_xll.PrecioBD(B302,24,"ASK","N")</f>
        <v>46260</v>
      </c>
      <c r="D302" s="123" cm="1">
        <f t="array" ref="D302">_xll.PrecioBD(B302,24,"VOLUME AMOUNT","N")</f>
        <v>632191300</v>
      </c>
      <c r="E302" s="124" cm="1">
        <f t="array" ref="E302">_xll.PrecioBD(B302,24,"IMBALANCE","N")</f>
        <v>-4.9000000000000002E-2</v>
      </c>
    </row>
    <row r="303" spans="2:5">
      <c r="B303" s="122" t="s">
        <v>450</v>
      </c>
      <c r="C303" s="123" cm="1">
        <f t="array" ref="C303">_xll.PrecioBD(B303,24,"ASK","N")</f>
        <v>10870</v>
      </c>
      <c r="D303" s="123" cm="1">
        <f t="array" ref="D303">_xll.PrecioBD(B303,24,"VOLUME AMOUNT","N")</f>
        <v>3399613410</v>
      </c>
      <c r="E303" s="124" cm="1">
        <f t="array" ref="E303">_xll.PrecioBD(B303,24,"IMBALANCE","N")</f>
        <v>-8.2000000000000007E-3</v>
      </c>
    </row>
    <row r="304" spans="2:5">
      <c r="B304" s="122" t="s">
        <v>394</v>
      </c>
      <c r="C304" s="123" cm="1">
        <f t="array" ref="C304">_xll.PrecioBD(B304,24,"ASK","N")</f>
        <v>10280</v>
      </c>
      <c r="D304" s="123" cm="1">
        <f t="array" ref="D304">_xll.PrecioBD(B304,24,"VOLUME AMOUNT","N")</f>
        <v>424385330</v>
      </c>
      <c r="E304" s="124" cm="1">
        <f t="array" ref="E304">_xll.PrecioBD(B304,24,"IMBALANCE","N")</f>
        <v>-1.9E-3</v>
      </c>
    </row>
    <row r="305" spans="2:5">
      <c r="B305" s="122" t="s">
        <v>368</v>
      </c>
      <c r="C305" s="123" cm="1">
        <f t="array" ref="C305">_xll.PrecioBD(B305,24,"ASK","N")</f>
        <v>45140</v>
      </c>
      <c r="D305" s="123" cm="1">
        <f t="array" ref="D305">_xll.PrecioBD(B305,24,"VOLUME AMOUNT","N")</f>
        <v>1455943240</v>
      </c>
      <c r="E305" s="124" cm="1">
        <f t="array" ref="E305">_xll.PrecioBD(B305,24,"IMBALANCE","N")</f>
        <v>-7.9000000000000008E-3</v>
      </c>
    </row>
    <row r="306" spans="2:5">
      <c r="B306" s="122" t="s">
        <v>215</v>
      </c>
      <c r="C306" s="123" cm="1">
        <f t="array" ref="C306">_xll.PrecioBD(B306,24,"ASK","N")</f>
        <v>35000</v>
      </c>
      <c r="D306" s="123" cm="1">
        <f t="array" ref="D306">_xll.PrecioBD(B306,24,"VOLUME AMOUNT","N")</f>
        <v>958720</v>
      </c>
      <c r="E306" s="124" cm="1">
        <f t="array" ref="E306">_xll.PrecioBD(B306,24,"IMBALANCE","N")</f>
        <v>-5.9999999999999995E-4</v>
      </c>
    </row>
    <row r="307" spans="2:5">
      <c r="B307" s="122" t="s">
        <v>286</v>
      </c>
      <c r="C307" s="123" cm="1">
        <f t="array" ref="C307">_xll.PrecioBD(B307,24,"ASK","N")</f>
        <v>0</v>
      </c>
      <c r="D307" s="123" cm="1">
        <f t="array" ref="D307">_xll.PrecioBD(B307,24,"VOLUME AMOUNT","N")</f>
        <v>15639500</v>
      </c>
      <c r="E307" s="124" cm="1">
        <f t="array" ref="E307">_xll.PrecioBD(B307,24,"IMBALANCE","N")</f>
        <v>2.1399999999999999E-2</v>
      </c>
    </row>
    <row r="308" spans="2:5">
      <c r="B308" s="122" t="s">
        <v>407</v>
      </c>
      <c r="C308" s="123" cm="1">
        <f t="array" ref="C308">_xll.PrecioBD(B308,24,"ASK","N")</f>
        <v>4580</v>
      </c>
      <c r="D308" s="123" cm="1">
        <f t="array" ref="D308">_xll.PrecioBD(B308,24,"VOLUME AMOUNT","N")</f>
        <v>4960200</v>
      </c>
      <c r="E308" s="124" cm="1">
        <f t="array" ref="E308">_xll.PrecioBD(B308,24,"IMBALANCE","N")</f>
        <v>-4.7899999999999998E-2</v>
      </c>
    </row>
    <row r="309" spans="2:5">
      <c r="B309" s="122" t="s">
        <v>535</v>
      </c>
      <c r="C309" s="123" cm="1">
        <f t="array" ref="C309">_xll.PrecioBD(B309,24,"ASK","N")</f>
        <v>67700</v>
      </c>
      <c r="D309" s="123" cm="1">
        <f t="array" ref="D309">_xll.PrecioBD(B309,24,"VOLUME AMOUNT","N")</f>
        <v>37493475</v>
      </c>
      <c r="E309" s="124" cm="1">
        <f t="array" ref="E309">_xll.PrecioBD(B309,24,"IMBALANCE","N")</f>
        <v>1.61E-2</v>
      </c>
    </row>
    <row r="310" spans="2:5">
      <c r="B310" s="122" t="s">
        <v>414</v>
      </c>
      <c r="C310" s="123" cm="1">
        <f t="array" ref="C310">_xll.PrecioBD(B310,24,"ASK","N")</f>
        <v>8300</v>
      </c>
      <c r="D310" s="123" cm="1">
        <f t="array" ref="D310">_xll.PrecioBD(B310,24,"VOLUME AMOUNT","N")</f>
        <v>67781235</v>
      </c>
      <c r="E310" s="124" cm="1">
        <f t="array" ref="E310">_xll.PrecioBD(B310,24,"IMBALANCE","N")</f>
        <v>1.26E-2</v>
      </c>
    </row>
    <row r="311" spans="2:5">
      <c r="B311" s="122" t="s">
        <v>252</v>
      </c>
      <c r="C311" s="123" cm="1">
        <f t="array" ref="C311">_xll.PrecioBD(B311,24,"ASK","N")</f>
        <v>835</v>
      </c>
      <c r="D311" s="123" cm="1">
        <f t="array" ref="D311">_xll.PrecioBD(B311,24,"VOLUME AMOUNT","N")</f>
        <v>541152122.5</v>
      </c>
      <c r="E311" s="124" cm="1">
        <f t="array" ref="E311">_xll.PrecioBD(B311,24,"IMBALANCE","N")</f>
        <v>-0.1043</v>
      </c>
    </row>
    <row r="312" spans="2:5">
      <c r="B312" s="122" t="s">
        <v>258</v>
      </c>
      <c r="C312" s="123" cm="1">
        <f t="array" ref="C312">_xll.PrecioBD(B312,24,"ASK","N")</f>
        <v>9800</v>
      </c>
      <c r="D312" s="123" cm="1">
        <f t="array" ref="D312">_xll.PrecioBD(B312,24,"VOLUME AMOUNT","N")</f>
        <v>8821070</v>
      </c>
      <c r="E312" s="124" cm="1">
        <f t="array" ref="E312">_xll.PrecioBD(B312,24,"IMBALANCE","N")</f>
        <v>-9.1000000000000004E-3</v>
      </c>
    </row>
    <row r="313" spans="2:5">
      <c r="B313" s="122" t="s">
        <v>335</v>
      </c>
      <c r="C313" s="123" cm="1">
        <f t="array" ref="C313">_xll.PrecioBD(B313,24,"ASK","N")</f>
        <v>25300</v>
      </c>
      <c r="D313" s="123" cm="1">
        <f t="array" ref="D313">_xll.PrecioBD(B313,24,"VOLUME AMOUNT","N")</f>
        <v>8526570</v>
      </c>
      <c r="E313" s="124" cm="1">
        <f t="array" ref="E313">_xll.PrecioBD(B313,24,"IMBALANCE","N")</f>
        <v>-1.7899999999999999E-2</v>
      </c>
    </row>
    <row r="314" spans="2:5">
      <c r="B314" s="122" t="s">
        <v>349</v>
      </c>
      <c r="C314" s="123" cm="1">
        <f t="array" ref="C314">_xll.PrecioBD(B314,24,"ASK","N")</f>
        <v>29600</v>
      </c>
      <c r="D314" s="123" cm="1">
        <f t="array" ref="D314">_xll.PrecioBD(B314,24,"VOLUME AMOUNT","N")</f>
        <v>745782200</v>
      </c>
      <c r="E314" s="124" cm="1">
        <f t="array" ref="E314">_xll.PrecioBD(B314,24,"IMBALANCE","N")</f>
        <v>-5.4300000000000001E-2</v>
      </c>
    </row>
    <row r="315" spans="2:5">
      <c r="B315" s="122" t="s">
        <v>387</v>
      </c>
      <c r="C315" s="123" cm="1">
        <f t="array" ref="C315">_xll.PrecioBD(B315,24,"ASK","N")</f>
        <v>9040</v>
      </c>
      <c r="D315" s="123" cm="1">
        <f t="array" ref="D315">_xll.PrecioBD(B315,24,"VOLUME AMOUNT","N")</f>
        <v>14201600</v>
      </c>
      <c r="E315" s="124" cm="1">
        <f t="array" ref="E315">_xll.PrecioBD(B315,24,"IMBALANCE","N")</f>
        <v>-1.7100000000000001E-2</v>
      </c>
    </row>
    <row r="316" spans="2:5">
      <c r="B316" s="122" t="s">
        <v>494</v>
      </c>
      <c r="C316" s="123" cm="1">
        <f t="array" ref="C316">_xll.PrecioBD(B316,24,"ASK","N")</f>
        <v>15650</v>
      </c>
      <c r="D316" s="123" cm="1">
        <f t="array" ref="D316">_xll.PrecioBD(B316,24,"VOLUME AMOUNT","N")</f>
        <v>31147070</v>
      </c>
      <c r="E316" s="124" cm="1">
        <f t="array" ref="E316">_xll.PrecioBD(B316,24,"IMBALANCE","N")</f>
        <v>-3.5099999999999999E-2</v>
      </c>
    </row>
    <row r="317" spans="2:5">
      <c r="B317" s="122" t="s">
        <v>409</v>
      </c>
      <c r="C317" s="123" cm="1">
        <f t="array" ref="C317">_xll.PrecioBD(B317,24,"ASK","N")</f>
        <v>0</v>
      </c>
      <c r="D317" s="123" cm="1">
        <f t="array" ref="D317">_xll.PrecioBD(B317,24,"VOLUME AMOUNT","N")</f>
        <v>379420</v>
      </c>
      <c r="E317" s="124" cm="1">
        <f t="array" ref="E317">_xll.PrecioBD(B317,24,"IMBALANCE","N")</f>
        <v>4.6699999999999998E-2</v>
      </c>
    </row>
    <row r="318" spans="2:5">
      <c r="B318" s="122" t="s">
        <v>325</v>
      </c>
      <c r="C318" s="123" cm="1">
        <f t="array" ref="C318">_xll.PrecioBD(B318,24,"ASK","N")</f>
        <v>19670</v>
      </c>
      <c r="D318" s="123" cm="1">
        <f t="array" ref="D318">_xll.PrecioBD(B318,24,"VOLUME AMOUNT","N")</f>
        <v>62729660</v>
      </c>
      <c r="E318" s="124" cm="1">
        <f t="array" ref="E318">_xll.PrecioBD(B318,24,"IMBALANCE","N")</f>
        <v>-1E-3</v>
      </c>
    </row>
    <row r="319" spans="2:5">
      <c r="B319" s="122" t="s">
        <v>208</v>
      </c>
      <c r="C319" s="123" cm="1">
        <f t="array" ref="C319">_xll.PrecioBD(B319,24,"ASK","N")</f>
        <v>8535</v>
      </c>
      <c r="D319" s="123" cm="1">
        <f t="array" ref="D319">_xll.PrecioBD(B319,24,"VOLUME AMOUNT","N")</f>
        <v>4969055885</v>
      </c>
      <c r="E319" s="124" cm="1">
        <f t="array" ref="E319">_xll.PrecioBD(B319,24,"IMBALANCE","N")</f>
        <v>-8.0999999999999996E-3</v>
      </c>
    </row>
    <row r="320" spans="2:5">
      <c r="B320" s="122" t="s">
        <v>288</v>
      </c>
      <c r="C320" s="123" cm="1">
        <f t="array" ref="C320">_xll.PrecioBD(B320,24,"ASK","N")</f>
        <v>23050</v>
      </c>
      <c r="D320" s="123" cm="1">
        <f t="array" ref="D320">_xll.PrecioBD(B320,24,"VOLUME AMOUNT","N")</f>
        <v>699159930</v>
      </c>
      <c r="E320" s="124" cm="1">
        <f t="array" ref="E320">_xll.PrecioBD(B320,24,"IMBALANCE","N")</f>
        <v>-1.6199999999999999E-2</v>
      </c>
    </row>
    <row r="321" spans="2:5">
      <c r="B321" s="122" t="s">
        <v>214</v>
      </c>
      <c r="C321" s="123" cm="1">
        <f t="array" ref="C321">_xll.PrecioBD(B321,24,"ASK","N")</f>
        <v>4470</v>
      </c>
      <c r="D321" s="123" cm="1">
        <f t="array" ref="D321">_xll.PrecioBD(B321,24,"VOLUME AMOUNT","N")</f>
        <v>2539832.5</v>
      </c>
      <c r="E321" s="124" cm="1">
        <f t="array" ref="E321">_xll.PrecioBD(B321,24,"IMBALANCE","N")</f>
        <v>5.0000000000000001E-4</v>
      </c>
    </row>
    <row r="322" spans="2:5">
      <c r="B322" s="122" t="s">
        <v>278</v>
      </c>
      <c r="C322" s="123" cm="1">
        <f t="array" ref="C322">_xll.PrecioBD(B322,24,"ASK","N")</f>
        <v>0</v>
      </c>
      <c r="D322" s="123" cm="1">
        <f t="array" ref="D322">_xll.PrecioBD(B322,24,"VOLUME AMOUNT","N")</f>
        <v>5464860</v>
      </c>
      <c r="E322" s="124" cm="1">
        <f t="array" ref="E322">_xll.PrecioBD(B322,24,"IMBALANCE","N")</f>
        <v>1.26E-2</v>
      </c>
    </row>
    <row r="323" spans="2:5">
      <c r="B323" s="122" t="s">
        <v>212</v>
      </c>
      <c r="C323" s="123" cm="1">
        <f t="array" ref="C323">_xll.PrecioBD(B323,24,"ASK","N")</f>
        <v>2335</v>
      </c>
      <c r="D323" s="123" cm="1">
        <f t="array" ref="D323">_xll.PrecioBD(B323,24,"VOLUME AMOUNT","N")</f>
        <v>3192548926</v>
      </c>
      <c r="E323" s="124" cm="1">
        <f t="array" ref="E323">_xll.PrecioBD(B323,24,"IMBALANCE","N")</f>
        <v>-4.3499999999999997E-2</v>
      </c>
    </row>
    <row r="324" spans="2:5">
      <c r="B324" s="122" t="s">
        <v>301</v>
      </c>
      <c r="C324" s="123" cm="1">
        <f t="array" ref="C324">_xll.PrecioBD(B324,24,"ASK","N")</f>
        <v>13600</v>
      </c>
      <c r="D324" s="123" cm="1">
        <f t="array" ref="D324">_xll.PrecioBD(B324,24,"VOLUME AMOUNT","N")</f>
        <v>6353990</v>
      </c>
      <c r="E324" s="124" cm="1">
        <f t="array" ref="E324">_xll.PrecioBD(B324,24,"IMBALANCE","N")</f>
        <v>-1.35E-2</v>
      </c>
    </row>
    <row r="325" spans="2:5">
      <c r="B325" s="122" t="s">
        <v>289</v>
      </c>
      <c r="C325" s="123" cm="1">
        <f t="array" ref="C325">_xll.PrecioBD(B325,24,"ASK","N")</f>
        <v>4000</v>
      </c>
      <c r="D325" s="123" cm="1">
        <f t="array" ref="D325">_xll.PrecioBD(B325,24,"VOLUME AMOUNT","N")</f>
        <v>3814570</v>
      </c>
      <c r="E325" s="124" cm="1">
        <f t="array" ref="E325">_xll.PrecioBD(B325,24,"IMBALANCE","N")</f>
        <v>-2.0799999999999999E-2</v>
      </c>
    </row>
    <row r="326" spans="2:5">
      <c r="B326" s="122" t="s">
        <v>363</v>
      </c>
      <c r="C326" s="123" cm="1">
        <f t="array" ref="C326">_xll.PrecioBD(B326,24,"ASK","N")</f>
        <v>14600</v>
      </c>
      <c r="D326" s="123" cm="1">
        <f t="array" ref="D326">_xll.PrecioBD(B326,24,"VOLUME AMOUNT","N")</f>
        <v>1517547940</v>
      </c>
      <c r="E326" s="124" cm="1">
        <f t="array" ref="E326">_xll.PrecioBD(B326,24,"IMBALANCE","N")</f>
        <v>-9.4999999999999998E-3</v>
      </c>
    </row>
    <row r="327" spans="2:5">
      <c r="B327" s="122" t="s">
        <v>379</v>
      </c>
      <c r="C327" s="123" cm="1">
        <f t="array" ref="C327">_xll.PrecioBD(B327,24,"ASK","N")</f>
        <v>4410</v>
      </c>
      <c r="D327" s="123" cm="1">
        <f t="array" ref="D327">_xll.PrecioBD(B327,24,"VOLUME AMOUNT","N")</f>
        <v>7129190132.5</v>
      </c>
      <c r="E327" s="124" cm="1">
        <f t="array" ref="E327">_xll.PrecioBD(B327,24,"IMBALANCE","N")</f>
        <v>-0.1072</v>
      </c>
    </row>
    <row r="328" spans="2:5">
      <c r="B328" s="122" t="s">
        <v>519</v>
      </c>
      <c r="C328" s="123" cm="1">
        <f t="array" ref="C328">_xll.PrecioBD(B328,24,"ASK","N")</f>
        <v>1445</v>
      </c>
      <c r="D328" s="123" cm="1">
        <f t="array" ref="D328">_xll.PrecioBD(B328,24,"VOLUME AMOUNT","N")</f>
        <v>12263713</v>
      </c>
      <c r="E328" s="124" cm="1">
        <f t="array" ref="E328">_xll.PrecioBD(B328,24,"IMBALANCE","N")</f>
        <v>-1.9E-2</v>
      </c>
    </row>
    <row r="329" spans="2:5">
      <c r="B329" s="122" t="s">
        <v>438</v>
      </c>
      <c r="C329" s="123" cm="1">
        <f t="array" ref="C329">_xll.PrecioBD(B329,24,"ASK","N")</f>
        <v>54875</v>
      </c>
      <c r="D329" s="123" cm="1">
        <f t="array" ref="D329">_xll.PrecioBD(B329,24,"VOLUME AMOUNT","N")</f>
        <v>233107250</v>
      </c>
      <c r="E329" s="124" cm="1">
        <f t="array" ref="E329">_xll.PrecioBD(B329,24,"IMBALANCE","N")</f>
        <v>-5.4600000000000003E-2</v>
      </c>
    </row>
    <row r="330" spans="2:5">
      <c r="B330" s="122" t="s">
        <v>422</v>
      </c>
      <c r="C330" s="123" cm="1">
        <f t="array" ref="C330">_xll.PrecioBD(B330,24,"ASK","N")</f>
        <v>42400</v>
      </c>
      <c r="D330" s="123" cm="1">
        <f t="array" ref="D330">_xll.PrecioBD(B330,24,"VOLUME AMOUNT","N")</f>
        <v>5450152200</v>
      </c>
      <c r="E330" s="124" cm="1">
        <f t="array" ref="E330">_xll.PrecioBD(B330,24,"IMBALANCE","N")</f>
        <v>7.6E-3</v>
      </c>
    </row>
    <row r="331" spans="2:5">
      <c r="B331" s="122" t="s">
        <v>571</v>
      </c>
      <c r="C331" s="123" cm="1">
        <f t="array" ref="C331">_xll.PrecioBD(B331,24,"ASK","N")</f>
        <v>12160</v>
      </c>
      <c r="D331" s="123" cm="1">
        <f t="array" ref="D331">_xll.PrecioBD(B331,24,"VOLUME AMOUNT","N")</f>
        <v>1215000690</v>
      </c>
      <c r="E331" s="124" cm="1">
        <f t="array" ref="E331">_xll.PrecioBD(B331,24,"IMBALANCE","N")</f>
        <v>-3.5700000000000003E-2</v>
      </c>
    </row>
    <row r="332" spans="2:5">
      <c r="B332" s="122" t="s">
        <v>340</v>
      </c>
      <c r="C332" s="123" cm="1">
        <f t="array" ref="C332">_xll.PrecioBD(B332,24,"ASK","N")</f>
        <v>80000</v>
      </c>
      <c r="D332" s="123" cm="1">
        <f t="array" ref="D332">_xll.PrecioBD(B332,24,"VOLUME AMOUNT","N")</f>
        <v>36332425</v>
      </c>
      <c r="E332" s="124" cm="1">
        <f t="array" ref="E332">_xll.PrecioBD(B332,24,"IMBALANCE","N")</f>
        <v>-1.89E-2</v>
      </c>
    </row>
    <row r="333" spans="2:5">
      <c r="B333" s="122" t="s">
        <v>597</v>
      </c>
      <c r="C333" s="123" cm="1">
        <f t="array" ref="C333">_xll.PrecioBD(B333,24,"ASK","N")</f>
        <v>0</v>
      </c>
      <c r="D333" s="123" cm="1">
        <f t="array" ref="D333">_xll.PrecioBD(B333,24,"VOLUME AMOUNT","N")</f>
        <v>908500</v>
      </c>
      <c r="E333" s="124" cm="1">
        <f t="array" ref="E333">_xll.PrecioBD(B333,24,"IMBALANCE","N")</f>
        <v>-1.46E-2</v>
      </c>
    </row>
    <row r="334" spans="2:5">
      <c r="B334" s="122" t="s">
        <v>391</v>
      </c>
      <c r="C334" s="123" cm="1">
        <f t="array" ref="C334">_xll.PrecioBD(B334,24,"ASK","N")</f>
        <v>8150</v>
      </c>
      <c r="D334" s="123" cm="1">
        <f t="array" ref="D334">_xll.PrecioBD(B334,24,"VOLUME AMOUNT","N")</f>
        <v>13514345</v>
      </c>
      <c r="E334" s="124" cm="1">
        <f t="array" ref="E334">_xll.PrecioBD(B334,24,"IMBALANCE","N")</f>
        <v>2.8999999999999998E-3</v>
      </c>
    </row>
    <row r="335" spans="2:5">
      <c r="B335" s="122" t="s">
        <v>207</v>
      </c>
      <c r="C335" s="123" cm="1">
        <f t="array" ref="C335">_xll.PrecioBD(B335,24,"ASK","N")</f>
        <v>26300</v>
      </c>
      <c r="D335" s="123" cm="1">
        <f t="array" ref="D335">_xll.PrecioBD(B335,24,"VOLUME AMOUNT","N")</f>
        <v>470221860</v>
      </c>
      <c r="E335" s="124" cm="1">
        <f t="array" ref="E335">_xll.PrecioBD(B335,24,"IMBALANCE","N")</f>
        <v>-5.3E-3</v>
      </c>
    </row>
    <row r="336" spans="2:5">
      <c r="B336" s="122" t="s">
        <v>400</v>
      </c>
      <c r="C336" s="123" cm="1">
        <f t="array" ref="C336">_xll.PrecioBD(B336,24,"ASK","N")</f>
        <v>48960</v>
      </c>
      <c r="D336" s="123" cm="1">
        <f t="array" ref="D336">_xll.PrecioBD(B336,24,"VOLUME AMOUNT","N")</f>
        <v>21409080</v>
      </c>
      <c r="E336" s="124" cm="1">
        <f t="array" ref="E336">_xll.PrecioBD(B336,24,"IMBALANCE","N")</f>
        <v>-2.63E-2</v>
      </c>
    </row>
    <row r="337" spans="2:5">
      <c r="B337" s="122" t="s">
        <v>397</v>
      </c>
      <c r="C337" s="123" cm="1">
        <f t="array" ref="C337">_xll.PrecioBD(B337,24,"ASK","N")</f>
        <v>0</v>
      </c>
      <c r="D337" s="123" cm="1">
        <f t="array" ref="D337">_xll.PrecioBD(B337,24,"VOLUME AMOUNT","N")</f>
        <v>4404930</v>
      </c>
      <c r="E337" s="124" cm="1">
        <f t="array" ref="E337">_xll.PrecioBD(B337,24,"IMBALANCE","N")</f>
        <v>9.7000000000000003E-3</v>
      </c>
    </row>
    <row r="338" spans="2:5">
      <c r="B338" s="122" t="s">
        <v>550</v>
      </c>
      <c r="C338" s="123" cm="1">
        <f t="array" ref="C338">_xll.PrecioBD(B338,24,"ASK","N")</f>
        <v>4800</v>
      </c>
      <c r="D338" s="123" cm="1">
        <f t="array" ref="D338">_xll.PrecioBD(B338,24,"VOLUME AMOUNT","N")</f>
        <v>136069580</v>
      </c>
      <c r="E338" s="124" cm="1">
        <f t="array" ref="E338">_xll.PrecioBD(B338,24,"IMBALANCE","N")</f>
        <v>-1.54E-2</v>
      </c>
    </row>
    <row r="339" spans="2:5">
      <c r="B339" s="122" t="s">
        <v>364</v>
      </c>
      <c r="C339" s="123" cm="1">
        <f t="array" ref="C339">_xll.PrecioBD(B339,24,"ASK","N")</f>
        <v>29180</v>
      </c>
      <c r="D339" s="123" cm="1">
        <f t="array" ref="D339">_xll.PrecioBD(B339,24,"VOLUME AMOUNT","N")</f>
        <v>213834580</v>
      </c>
      <c r="E339" s="124" cm="1">
        <f t="array" ref="E339">_xll.PrecioBD(B339,24,"IMBALANCE","N")</f>
        <v>1.46E-2</v>
      </c>
    </row>
    <row r="340" spans="2:5">
      <c r="B340" s="122" t="s">
        <v>455</v>
      </c>
      <c r="C340" s="123" cm="1">
        <f t="array" ref="C340">_xll.PrecioBD(B340,24,"ASK","N")</f>
        <v>639.5</v>
      </c>
      <c r="D340" s="123" cm="1">
        <f t="array" ref="D340">_xll.PrecioBD(B340,24,"VOLUME AMOUNT","N")</f>
        <v>6977321.5</v>
      </c>
      <c r="E340" s="124" cm="1">
        <f t="array" ref="E340">_xll.PrecioBD(B340,24,"IMBALANCE","N")</f>
        <v>-1.23E-2</v>
      </c>
    </row>
    <row r="341" spans="2:5">
      <c r="B341" s="122" t="s">
        <v>311</v>
      </c>
      <c r="C341" s="123" cm="1">
        <f t="array" ref="C341">_xll.PrecioBD(B341,24,"ASK","N")</f>
        <v>22100</v>
      </c>
      <c r="D341" s="123" cm="1">
        <f t="array" ref="D341">_xll.PrecioBD(B341,24,"VOLUME AMOUNT","N")</f>
        <v>3553420</v>
      </c>
      <c r="E341" s="124" cm="1">
        <f t="array" ref="E341">_xll.PrecioBD(B341,24,"IMBALANCE","N")</f>
        <v>5.5999999999999999E-3</v>
      </c>
    </row>
    <row r="342" spans="2:5">
      <c r="B342" s="122" t="s">
        <v>484</v>
      </c>
      <c r="C342" s="123" cm="1">
        <f t="array" ref="C342">_xll.PrecioBD(B342,24,"ASK","N")</f>
        <v>61000</v>
      </c>
      <c r="D342" s="123" cm="1">
        <f t="array" ref="D342">_xll.PrecioBD(B342,24,"VOLUME AMOUNT","N")</f>
        <v>104918550</v>
      </c>
      <c r="E342" s="124" cm="1">
        <f t="array" ref="E342">_xll.PrecioBD(B342,24,"IMBALANCE","N")</f>
        <v>4.1999999999999997E-3</v>
      </c>
    </row>
    <row r="343" spans="2:5">
      <c r="B343" s="122" t="s">
        <v>507</v>
      </c>
      <c r="C343" s="123" cm="1">
        <f t="array" ref="C343">_xll.PrecioBD(B343,24,"ASK","N")</f>
        <v>7930</v>
      </c>
      <c r="D343" s="123" cm="1">
        <f t="array" ref="D343">_xll.PrecioBD(B343,24,"VOLUME AMOUNT","N")</f>
        <v>332725545</v>
      </c>
      <c r="E343" s="124" cm="1">
        <f t="array" ref="E343">_xll.PrecioBD(B343,24,"IMBALANCE","N")</f>
        <v>-0.13669999999999999</v>
      </c>
    </row>
    <row r="344" spans="2:5">
      <c r="B344" s="122" t="s">
        <v>500</v>
      </c>
      <c r="C344" s="123" cm="1">
        <f t="array" ref="C344">_xll.PrecioBD(B344,24,"ASK","N")</f>
        <v>5200</v>
      </c>
      <c r="D344" s="123" cm="1">
        <f t="array" ref="D344">_xll.PrecioBD(B344,24,"VOLUME AMOUNT","N")</f>
        <v>29176425</v>
      </c>
      <c r="E344" s="124" cm="1">
        <f t="array" ref="E344">_xll.PrecioBD(B344,24,"IMBALANCE","N")</f>
        <v>2.8799999999999999E-2</v>
      </c>
    </row>
    <row r="345" spans="2:5">
      <c r="B345" s="122" t="s">
        <v>445</v>
      </c>
      <c r="C345" s="123" cm="1">
        <f t="array" ref="C345">_xll.PrecioBD(B345,24,"ASK","N")</f>
        <v>0</v>
      </c>
      <c r="D345" s="123" cm="1">
        <f t="array" ref="D345">_xll.PrecioBD(B345,24,"VOLUME AMOUNT","N")</f>
        <v>107932700</v>
      </c>
      <c r="E345" s="124" cm="1">
        <f t="array" ref="E345">_xll.PrecioBD(B345,24,"IMBALANCE","N")</f>
        <v>-3.7999999999999999E-2</v>
      </c>
    </row>
    <row r="346" spans="2:5">
      <c r="B346" s="122" t="s">
        <v>473</v>
      </c>
      <c r="C346" s="123" cm="1">
        <f t="array" ref="C346">_xll.PrecioBD(B346,24,"ASK","N")</f>
        <v>4580</v>
      </c>
      <c r="D346" s="123" cm="1">
        <f t="array" ref="D346">_xll.PrecioBD(B346,24,"VOLUME AMOUNT","N")</f>
        <v>9127827.5</v>
      </c>
      <c r="E346" s="124" cm="1">
        <f t="array" ref="E346">_xll.PrecioBD(B346,24,"IMBALANCE","N")</f>
        <v>-2.63E-2</v>
      </c>
    </row>
    <row r="347" spans="2:5">
      <c r="B347" s="122" t="s">
        <v>542</v>
      </c>
      <c r="C347" s="123" cm="1">
        <f t="array" ref="C347">_xll.PrecioBD(B347,24,"ASK","N")</f>
        <v>125000</v>
      </c>
      <c r="D347" s="123" cm="1">
        <f t="array" ref="D347">_xll.PrecioBD(B347,24,"VOLUME AMOUNT","N")</f>
        <v>15736750</v>
      </c>
      <c r="E347" s="124" cm="1">
        <f t="array" ref="E347">_xll.PrecioBD(B347,24,"IMBALANCE","N")</f>
        <v>-1.3299999999999999E-2</v>
      </c>
    </row>
    <row r="348" spans="2:5">
      <c r="B348" s="122" t="s">
        <v>491</v>
      </c>
      <c r="C348" s="123" cm="1">
        <f t="array" ref="C348">_xll.PrecioBD(B348,24,"ASK","N")</f>
        <v>10350</v>
      </c>
      <c r="D348" s="123" cm="1">
        <f t="array" ref="D348">_xll.PrecioBD(B348,24,"VOLUME AMOUNT","N")</f>
        <v>11810115</v>
      </c>
      <c r="E348" s="124" cm="1">
        <f t="array" ref="E348">_xll.PrecioBD(B348,24,"IMBALANCE","N")</f>
        <v>-8.6999999999999994E-2</v>
      </c>
    </row>
    <row r="349" spans="2:5">
      <c r="B349" s="122" t="s">
        <v>410</v>
      </c>
      <c r="C349" s="123" cm="1">
        <f t="array" ref="C349">_xll.PrecioBD(B349,24,"ASK","N")</f>
        <v>46500</v>
      </c>
      <c r="D349" s="123" cm="1">
        <f t="array" ref="D349">_xll.PrecioBD(B349,24,"VOLUME AMOUNT","N")</f>
        <v>66958020</v>
      </c>
      <c r="E349" s="124" cm="1">
        <f t="array" ref="E349">_xll.PrecioBD(B349,24,"IMBALANCE","N")</f>
        <v>2.1299999999999999E-2</v>
      </c>
    </row>
    <row r="350" spans="2:5">
      <c r="B350" s="122" t="s">
        <v>319</v>
      </c>
      <c r="C350" s="123" cm="1">
        <f t="array" ref="C350">_xll.PrecioBD(B350,24,"ASK","N")</f>
        <v>5215</v>
      </c>
      <c r="D350" s="123" cm="1">
        <f t="array" ref="D350">_xll.PrecioBD(B350,24,"VOLUME AMOUNT","N")</f>
        <v>19614285</v>
      </c>
      <c r="E350" s="124" cm="1">
        <f t="array" ref="E350">_xll.PrecioBD(B350,24,"IMBALANCE","N")</f>
        <v>4.1300000000000003E-2</v>
      </c>
    </row>
    <row r="351" spans="2:5">
      <c r="B351" s="122" t="s">
        <v>462</v>
      </c>
      <c r="C351" s="123" cm="1">
        <f t="array" ref="C351">_xll.PrecioBD(B351,24,"ASK","N")</f>
        <v>7480</v>
      </c>
      <c r="D351" s="123" cm="1">
        <f t="array" ref="D351">_xll.PrecioBD(B351,24,"VOLUME AMOUNT","N")</f>
        <v>857103110</v>
      </c>
      <c r="E351" s="124" cm="1">
        <f t="array" ref="E351">_xll.PrecioBD(B351,24,"IMBALANCE","N")</f>
        <v>-2.41E-2</v>
      </c>
    </row>
    <row r="352" spans="2:5">
      <c r="B352" s="122" t="s">
        <v>382</v>
      </c>
      <c r="C352" s="123" cm="1">
        <f t="array" ref="C352">_xll.PrecioBD(B352,24,"ASK","N")</f>
        <v>27960</v>
      </c>
      <c r="D352" s="123" cm="1">
        <f t="array" ref="D352">_xll.PrecioBD(B352,24,"VOLUME AMOUNT","N")</f>
        <v>2986897640</v>
      </c>
      <c r="E352" s="124" cm="1">
        <f t="array" ref="E352">_xll.PrecioBD(B352,24,"IMBALANCE","N")</f>
        <v>1.23E-2</v>
      </c>
    </row>
    <row r="353" spans="2:5">
      <c r="B353" s="122" t="s">
        <v>417</v>
      </c>
      <c r="C353" s="123" cm="1">
        <f t="array" ref="C353">_xll.PrecioBD(B353,24,"ASK","N")</f>
        <v>17800</v>
      </c>
      <c r="D353" s="123" cm="1">
        <f t="array" ref="D353">_xll.PrecioBD(B353,24,"VOLUME AMOUNT","N")</f>
        <v>187121320</v>
      </c>
      <c r="E353" s="124" cm="1">
        <f t="array" ref="E353">_xll.PrecioBD(B353,24,"IMBALANCE","N")</f>
        <v>-6.6100000000000006E-2</v>
      </c>
    </row>
    <row r="354" spans="2:5">
      <c r="B354" s="122" t="s">
        <v>246</v>
      </c>
      <c r="C354" s="123" cm="1">
        <f t="array" ref="C354">_xll.PrecioBD(B354,24,"ASK","N")</f>
        <v>33900</v>
      </c>
      <c r="D354" s="123" cm="1">
        <f t="array" ref="D354">_xll.PrecioBD(B354,24,"VOLUME AMOUNT","N")</f>
        <v>1127094300</v>
      </c>
      <c r="E354" s="124" cm="1">
        <f t="array" ref="E354">_xll.PrecioBD(B354,24,"IMBALANCE","N")</f>
        <v>-3.6799999999999999E-2</v>
      </c>
    </row>
    <row r="355" spans="2:5">
      <c r="B355" s="122" t="s">
        <v>523</v>
      </c>
      <c r="C355" s="123" cm="1">
        <f t="array" ref="C355">_xll.PrecioBD(B355,24,"ASK","N")</f>
        <v>55225</v>
      </c>
      <c r="D355" s="123" cm="1">
        <f t="array" ref="D355">_xll.PrecioBD(B355,24,"VOLUME AMOUNT","N")</f>
        <v>541029975</v>
      </c>
      <c r="E355" s="124" cm="1">
        <f t="array" ref="E355">_xll.PrecioBD(B355,24,"IMBALANCE","N")</f>
        <v>1.0999999999999999E-2</v>
      </c>
    </row>
    <row r="356" spans="2:5">
      <c r="B356" s="122" t="s">
        <v>241</v>
      </c>
      <c r="C356" s="123" cm="1">
        <f t="array" ref="C356">_xll.PrecioBD(B356,24,"ASK","N")</f>
        <v>12300</v>
      </c>
      <c r="D356" s="123" cm="1">
        <f t="array" ref="D356">_xll.PrecioBD(B356,24,"VOLUME AMOUNT","N")</f>
        <v>5573510</v>
      </c>
      <c r="E356" s="124" cm="1">
        <f t="array" ref="E356">_xll.PrecioBD(B356,24,"IMBALANCE","N")</f>
        <v>3.5299999999999998E-2</v>
      </c>
    </row>
    <row r="357" spans="2:5">
      <c r="B357" s="122" t="s">
        <v>534</v>
      </c>
      <c r="C357" s="123" cm="1">
        <f t="array" ref="C357">_xll.PrecioBD(B357,24,"ASK","N")</f>
        <v>40000</v>
      </c>
      <c r="D357" s="123" cm="1">
        <f t="array" ref="D357">_xll.PrecioBD(B357,24,"VOLUME AMOUNT","N")</f>
        <v>1836697740</v>
      </c>
      <c r="E357" s="124" cm="1">
        <f t="array" ref="E357">_xll.PrecioBD(B357,24,"IMBALANCE","N")</f>
        <v>-2.5499999999999998E-2</v>
      </c>
    </row>
    <row r="358" spans="2:5">
      <c r="B358" s="122" t="s">
        <v>457</v>
      </c>
      <c r="C358" s="123" cm="1">
        <f t="array" ref="C358">_xll.PrecioBD(B358,24,"ASK","N")</f>
        <v>5440</v>
      </c>
      <c r="D358" s="123" cm="1">
        <f t="array" ref="D358">_xll.PrecioBD(B358,24,"VOLUME AMOUNT","N")</f>
        <v>536729845</v>
      </c>
      <c r="E358" s="124" cm="1">
        <f t="array" ref="E358">_xll.PrecioBD(B358,24,"IMBALANCE","N")</f>
        <v>-4.5999999999999999E-3</v>
      </c>
    </row>
    <row r="359" spans="2:5">
      <c r="B359" s="122" t="s">
        <v>380</v>
      </c>
      <c r="C359" s="123" cm="1">
        <f t="array" ref="C359">_xll.PrecioBD(B359,24,"ASK","N")</f>
        <v>8930</v>
      </c>
      <c r="D359" s="123" cm="1">
        <f t="array" ref="D359">_xll.PrecioBD(B359,24,"VOLUME AMOUNT","N")</f>
        <v>169208925</v>
      </c>
      <c r="E359" s="124" cm="1">
        <f t="array" ref="E359">_xll.PrecioBD(B359,24,"IMBALANCE","N")</f>
        <v>5.5999999999999999E-3</v>
      </c>
    </row>
    <row r="360" spans="2:5">
      <c r="B360" s="122" t="s">
        <v>355</v>
      </c>
      <c r="C360" s="123" cm="1">
        <f t="array" ref="C360">_xll.PrecioBD(B360,24,"ASK","N")</f>
        <v>344000</v>
      </c>
      <c r="D360" s="123" cm="1">
        <f t="array" ref="D360">_xll.PrecioBD(B360,24,"VOLUME AMOUNT","N")</f>
        <v>19421225</v>
      </c>
      <c r="E360" s="124" cm="1">
        <f t="array" ref="E360">_xll.PrecioBD(B360,24,"IMBALANCE","N")</f>
        <v>1.5599999999999999E-2</v>
      </c>
    </row>
    <row r="361" spans="2:5">
      <c r="B361" s="122" t="s">
        <v>498</v>
      </c>
      <c r="C361" s="123" cm="1">
        <f t="array" ref="C361">_xll.PrecioBD(B361,24,"ASK","N")</f>
        <v>5265</v>
      </c>
      <c r="D361" s="123" cm="1">
        <f t="array" ref="D361">_xll.PrecioBD(B361,24,"VOLUME AMOUNT","N")</f>
        <v>3065842465</v>
      </c>
      <c r="E361" s="124" cm="1">
        <f t="array" ref="E361">_xll.PrecioBD(B361,24,"IMBALANCE","N")</f>
        <v>-0.1037</v>
      </c>
    </row>
    <row r="362" spans="2:5">
      <c r="B362" s="122" t="s">
        <v>270</v>
      </c>
      <c r="C362" s="123" cm="1">
        <f t="array" ref="C362">_xll.PrecioBD(B362,24,"ASK","N")</f>
        <v>51200</v>
      </c>
      <c r="D362" s="123" cm="1">
        <f t="array" ref="D362">_xll.PrecioBD(B362,24,"VOLUME AMOUNT","N")</f>
        <v>162892290</v>
      </c>
      <c r="E362" s="124" cm="1">
        <f t="array" ref="E362">_xll.PrecioBD(B362,24,"IMBALANCE","N")</f>
        <v>-1.06E-2</v>
      </c>
    </row>
    <row r="363" spans="2:5">
      <c r="B363" s="122" t="s">
        <v>264</v>
      </c>
      <c r="C363" s="123" cm="1">
        <f t="array" ref="C363">_xll.PrecioBD(B363,24,"ASK","N")</f>
        <v>12260</v>
      </c>
      <c r="D363" s="123" cm="1">
        <f t="array" ref="D363">_xll.PrecioBD(B363,24,"VOLUME AMOUNT","N")</f>
        <v>994526570</v>
      </c>
      <c r="E363" s="124" cm="1">
        <f t="array" ref="E363">_xll.PrecioBD(B363,24,"IMBALANCE","N")</f>
        <v>2.6200000000000001E-2</v>
      </c>
    </row>
    <row r="364" spans="2:5">
      <c r="B364" s="122" t="s">
        <v>260</v>
      </c>
      <c r="C364" s="123" cm="1">
        <f t="array" ref="C364">_xll.PrecioBD(B364,24,"ASK","N")</f>
        <v>6200</v>
      </c>
      <c r="D364" s="123" cm="1">
        <f t="array" ref="D364">_xll.PrecioBD(B364,24,"VOLUME AMOUNT","N")</f>
        <v>8891350</v>
      </c>
      <c r="E364" s="124" cm="1">
        <f t="array" ref="E364">_xll.PrecioBD(B364,24,"IMBALANCE","N")</f>
        <v>5.1999999999999998E-3</v>
      </c>
    </row>
    <row r="365" spans="2:5">
      <c r="B365" s="122" t="s">
        <v>482</v>
      </c>
      <c r="C365" s="123" cm="1">
        <f t="array" ref="C365">_xll.PrecioBD(B365,24,"ASK","N")</f>
        <v>3000</v>
      </c>
      <c r="D365" s="123" cm="1">
        <f t="array" ref="D365">_xll.PrecioBD(B365,24,"VOLUME AMOUNT","N")</f>
        <v>735614335</v>
      </c>
      <c r="E365" s="124" cm="1">
        <f t="array" ref="E365">_xll.PrecioBD(B365,24,"IMBALANCE","N")</f>
        <v>-3.73E-2</v>
      </c>
    </row>
    <row r="366" spans="2:5">
      <c r="B366" s="122" t="s">
        <v>572</v>
      </c>
      <c r="C366" s="123" cm="1">
        <f t="array" ref="C366">_xll.PrecioBD(B366,24,"ASK","N")</f>
        <v>10530</v>
      </c>
      <c r="D366" s="123" cm="1">
        <f t="array" ref="D366">_xll.PrecioBD(B366,24,"VOLUME AMOUNT","N")</f>
        <v>518563520</v>
      </c>
      <c r="E366" s="124" cm="1">
        <f t="array" ref="E366">_xll.PrecioBD(B366,24,"IMBALANCE","N")</f>
        <v>-6.9599999999999995E-2</v>
      </c>
    </row>
    <row r="367" spans="2:5">
      <c r="B367" s="122" t="s">
        <v>518</v>
      </c>
      <c r="C367" s="123" cm="1">
        <f t="array" ref="C367">_xll.PrecioBD(B367,24,"ASK","N")</f>
        <v>8670</v>
      </c>
      <c r="D367" s="123" cm="1">
        <f t="array" ref="D367">_xll.PrecioBD(B367,24,"VOLUME AMOUNT","N")</f>
        <v>1732292240</v>
      </c>
      <c r="E367" s="124" cm="1">
        <f t="array" ref="E367">_xll.PrecioBD(B367,24,"IMBALANCE","N")</f>
        <v>-5.9999999999999995E-4</v>
      </c>
    </row>
    <row r="368" spans="2:5">
      <c r="B368" s="122" t="s">
        <v>245</v>
      </c>
      <c r="C368" s="123" cm="1">
        <f t="array" ref="C368">_xll.PrecioBD(B368,24,"ASK","N")</f>
        <v>0</v>
      </c>
      <c r="D368" s="123" cm="1">
        <f t="array" ref="D368">_xll.PrecioBD(B368,24,"VOLUME AMOUNT","N")</f>
        <v>4159380</v>
      </c>
      <c r="E368" s="124" cm="1">
        <f t="array" ref="E368">_xll.PrecioBD(B368,24,"IMBALANCE","N")</f>
        <v>-2.7699999999999999E-2</v>
      </c>
    </row>
    <row r="369" spans="2:5">
      <c r="B369" s="122" t="s">
        <v>569</v>
      </c>
      <c r="C369" s="123" cm="1">
        <f t="array" ref="C369">_xll.PrecioBD(B369,24,"ASK","N")</f>
        <v>34200</v>
      </c>
      <c r="D369" s="123" cm="1">
        <f t="array" ref="D369">_xll.PrecioBD(B369,24,"VOLUME AMOUNT","N")</f>
        <v>14803560</v>
      </c>
      <c r="E369" s="124" cm="1">
        <f t="array" ref="E369">_xll.PrecioBD(B369,24,"IMBALANCE","N")</f>
        <v>-2.1299999999999999E-2</v>
      </c>
    </row>
    <row r="370" spans="2:5">
      <c r="B370" s="122" t="s">
        <v>226</v>
      </c>
      <c r="C370" s="123" cm="1">
        <f t="array" ref="C370">_xll.PrecioBD(B370,24,"ASK","N")</f>
        <v>13900</v>
      </c>
      <c r="D370" s="123" cm="1">
        <f t="array" ref="D370">_xll.PrecioBD(B370,24,"VOLUME AMOUNT","N")</f>
        <v>463315910</v>
      </c>
      <c r="E370" s="124" cm="1">
        <f t="array" ref="E370">_xll.PrecioBD(B370,24,"IMBALANCE","N")</f>
        <v>5.0000000000000001E-3</v>
      </c>
    </row>
    <row r="371" spans="2:5">
      <c r="B371" s="122" t="s">
        <v>595</v>
      </c>
      <c r="C371" s="123" cm="1">
        <f t="array" ref="C371">_xll.PrecioBD(B371,24,"ASK","N")</f>
        <v>7120</v>
      </c>
      <c r="D371" s="123" cm="1">
        <f t="array" ref="D371">_xll.PrecioBD(B371,24,"VOLUME AMOUNT","N")</f>
        <v>123898140</v>
      </c>
      <c r="E371" s="124" cm="1">
        <f t="array" ref="E371">_xll.PrecioBD(B371,24,"IMBALANCE","N")</f>
        <v>-7.0000000000000001E-3</v>
      </c>
    </row>
    <row r="372" spans="2:5">
      <c r="B372" s="122" t="s">
        <v>425</v>
      </c>
      <c r="C372" s="123" cm="1">
        <f t="array" ref="C372">_xll.PrecioBD(B372,24,"ASK","N")</f>
        <v>8275</v>
      </c>
      <c r="D372" s="123" cm="1">
        <f t="array" ref="D372">_xll.PrecioBD(B372,24,"VOLUME AMOUNT","N")</f>
        <v>8319734125</v>
      </c>
      <c r="E372" s="124" cm="1">
        <f t="array" ref="E372">_xll.PrecioBD(B372,24,"IMBALANCE","N")</f>
        <v>-0.14019999999999999</v>
      </c>
    </row>
    <row r="373" spans="2:5">
      <c r="B373" s="122" t="s">
        <v>195</v>
      </c>
      <c r="C373" s="123" cm="1">
        <f t="array" ref="C373">_xll.PrecioBD(B373,24,"ASK","N")</f>
        <v>33500</v>
      </c>
      <c r="D373" s="123" cm="1">
        <f t="array" ref="D373">_xll.PrecioBD(B373,24,"VOLUME AMOUNT","N")</f>
        <v>11111500</v>
      </c>
      <c r="E373" s="124" cm="1">
        <f t="array" ref="E373">_xll.PrecioBD(B373,24,"IMBALANCE","N")</f>
        <v>-5.9999999999999995E-4</v>
      </c>
    </row>
    <row r="374" spans="2:5">
      <c r="B374" s="122" t="s">
        <v>578</v>
      </c>
      <c r="C374" s="123" cm="1">
        <f t="array" ref="C374">_xll.PrecioBD(B374,24,"ASK","N")</f>
        <v>11800</v>
      </c>
      <c r="D374" s="123" cm="1">
        <f t="array" ref="D374">_xll.PrecioBD(B374,24,"VOLUME AMOUNT","N")</f>
        <v>202608980</v>
      </c>
      <c r="E374" s="124" cm="1">
        <f t="array" ref="E374">_xll.PrecioBD(B374,24,"IMBALANCE","N")</f>
        <v>-8.0000000000000004E-4</v>
      </c>
    </row>
    <row r="375" spans="2:5">
      <c r="B375" s="122" t="s">
        <v>272</v>
      </c>
      <c r="C375" s="123" cm="1">
        <f t="array" ref="C375">_xll.PrecioBD(B375,24,"ASK","N")</f>
        <v>18290</v>
      </c>
      <c r="D375" s="123" cm="1">
        <f t="array" ref="D375">_xll.PrecioBD(B375,24,"VOLUME AMOUNT","N")</f>
        <v>171411740</v>
      </c>
      <c r="E375" s="124" cm="1">
        <f t="array" ref="E375">_xll.PrecioBD(B375,24,"IMBALANCE","N")</f>
        <v>-2.4E-2</v>
      </c>
    </row>
    <row r="376" spans="2:5">
      <c r="B376" s="122" t="s">
        <v>351</v>
      </c>
      <c r="C376" s="123" cm="1">
        <f t="array" ref="C376">_xll.PrecioBD(B376,24,"ASK","N")</f>
        <v>32620</v>
      </c>
      <c r="D376" s="123" cm="1">
        <f t="array" ref="D376">_xll.PrecioBD(B376,24,"VOLUME AMOUNT","N")</f>
        <v>665933340</v>
      </c>
      <c r="E376" s="124" cm="1">
        <f t="array" ref="E376">_xll.PrecioBD(B376,24,"IMBALANCE","N")</f>
        <v>-4.2299999999999997E-2</v>
      </c>
    </row>
    <row r="377" spans="2:5">
      <c r="B377" s="122" t="s">
        <v>591</v>
      </c>
      <c r="C377" s="123" cm="1">
        <f t="array" ref="C377">_xll.PrecioBD(B377,24,"ASK","N")</f>
        <v>15200</v>
      </c>
      <c r="D377" s="123" cm="1">
        <f t="array" ref="D377">_xll.PrecioBD(B377,24,"VOLUME AMOUNT","N")</f>
        <v>1311180</v>
      </c>
      <c r="E377" s="124" cm="1">
        <f t="array" ref="E377">_xll.PrecioBD(B377,24,"IMBALANCE","N")</f>
        <v>3.5299999999999998E-2</v>
      </c>
    </row>
    <row r="378" spans="2:5">
      <c r="B378" s="122" t="s">
        <v>564</v>
      </c>
      <c r="C378" s="123" cm="1">
        <f t="array" ref="C378">_xll.PrecioBD(B378,24,"ASK","N")</f>
        <v>58000</v>
      </c>
      <c r="D378" s="123" cm="1">
        <f t="array" ref="D378">_xll.PrecioBD(B378,24,"VOLUME AMOUNT","N")</f>
        <v>937148425</v>
      </c>
      <c r="E378" s="124" cm="1">
        <f t="array" ref="E378">_xll.PrecioBD(B378,24,"IMBALANCE","N")</f>
        <v>2.29E-2</v>
      </c>
    </row>
    <row r="379" spans="2:5">
      <c r="B379" s="122" t="s">
        <v>268</v>
      </c>
      <c r="C379" s="123" cm="1">
        <f t="array" ref="C379">_xll.PrecioBD(B379,24,"ASK","N")</f>
        <v>114600</v>
      </c>
      <c r="D379" s="123" cm="1">
        <f t="array" ref="D379">_xll.PrecioBD(B379,24,"VOLUME AMOUNT","N")</f>
        <v>28106400</v>
      </c>
      <c r="E379" s="124" cm="1">
        <f t="array" ref="E379">_xll.PrecioBD(B379,24,"IMBALANCE","N")</f>
        <v>9.4799999999999995E-2</v>
      </c>
    </row>
    <row r="380" spans="2:5">
      <c r="B380" s="122" t="s">
        <v>238</v>
      </c>
      <c r="C380" s="123" cm="1">
        <f t="array" ref="C380">_xll.PrecioBD(B380,24,"ASK","N")</f>
        <v>5150</v>
      </c>
      <c r="D380" s="123" cm="1">
        <f t="array" ref="D380">_xll.PrecioBD(B380,24,"VOLUME AMOUNT","N")</f>
        <v>11602975</v>
      </c>
      <c r="E380" s="124" cm="1">
        <f t="array" ref="E380">_xll.PrecioBD(B380,24,"IMBALANCE","N")</f>
        <v>9.7999999999999997E-3</v>
      </c>
    </row>
    <row r="381" spans="2:5">
      <c r="B381" s="122" t="s">
        <v>347</v>
      </c>
      <c r="C381" s="123" cm="1">
        <f t="array" ref="C381">_xll.PrecioBD(B381,24,"ASK","N")</f>
        <v>4150</v>
      </c>
      <c r="D381" s="123" cm="1">
        <f t="array" ref="D381">_xll.PrecioBD(B381,24,"VOLUME AMOUNT","N")</f>
        <v>1260665</v>
      </c>
      <c r="E381" s="124" cm="1">
        <f t="array" ref="E381">_xll.PrecioBD(B381,24,"IMBALANCE","N")</f>
        <v>1.2800000000000001E-2</v>
      </c>
    </row>
    <row r="382" spans="2:5">
      <c r="B382" s="122" t="s">
        <v>330</v>
      </c>
      <c r="C382" s="123" cm="1">
        <f t="array" ref="C382">_xll.PrecioBD(B382,24,"ASK","N")</f>
        <v>29880</v>
      </c>
      <c r="D382" s="123" cm="1">
        <f t="array" ref="D382">_xll.PrecioBD(B382,24,"VOLUME AMOUNT","N")</f>
        <v>278888320</v>
      </c>
      <c r="E382" s="124" cm="1">
        <f t="array" ref="E382">_xll.PrecioBD(B382,24,"IMBALANCE","N")</f>
        <v>-4.24E-2</v>
      </c>
    </row>
    <row r="383" spans="2:5">
      <c r="B383" s="122" t="s">
        <v>392</v>
      </c>
      <c r="C383" s="123" cm="1">
        <f t="array" ref="C383">_xll.PrecioBD(B383,24,"ASK","N")</f>
        <v>13170</v>
      </c>
      <c r="D383" s="123" cm="1">
        <f t="array" ref="D383">_xll.PrecioBD(B383,24,"VOLUME AMOUNT","N")</f>
        <v>85370120</v>
      </c>
      <c r="E383" s="124" cm="1">
        <f t="array" ref="E383">_xll.PrecioBD(B383,24,"IMBALANCE","N")</f>
        <v>3.2500000000000001E-2</v>
      </c>
    </row>
    <row r="384" spans="2:5">
      <c r="B384" s="122" t="s">
        <v>240</v>
      </c>
      <c r="C384" s="123" cm="1">
        <f t="array" ref="C384">_xll.PrecioBD(B384,24,"ASK","N")</f>
        <v>3515</v>
      </c>
      <c r="D384" s="123" cm="1">
        <f t="array" ref="D384">_xll.PrecioBD(B384,24,"VOLUME AMOUNT","N")</f>
        <v>35755567.5</v>
      </c>
      <c r="E384" s="124" cm="1">
        <f t="array" ref="E384">_xll.PrecioBD(B384,24,"IMBALANCE","N")</f>
        <v>-1.4800000000000001E-2</v>
      </c>
    </row>
    <row r="385" spans="2:5">
      <c r="B385" s="122" t="s">
        <v>282</v>
      </c>
      <c r="C385" s="123" cm="1">
        <f t="array" ref="C385">_xll.PrecioBD(B385,24,"ASK","N")</f>
        <v>29200</v>
      </c>
      <c r="D385" s="123" cm="1">
        <f t="array" ref="D385">_xll.PrecioBD(B385,24,"VOLUME AMOUNT","N")</f>
        <v>119177000</v>
      </c>
      <c r="E385" s="124" cm="1">
        <f t="array" ref="E385">_xll.PrecioBD(B385,24,"IMBALANCE","N")</f>
        <v>-5.8299999999999998E-2</v>
      </c>
    </row>
    <row r="386" spans="2:5">
      <c r="B386" s="122" t="s">
        <v>514</v>
      </c>
      <c r="C386" s="123" cm="1">
        <f t="array" ref="C386">_xll.PrecioBD(B386,24,"ASK","N")</f>
        <v>21920</v>
      </c>
      <c r="D386" s="123" cm="1">
        <f t="array" ref="D386">_xll.PrecioBD(B386,24,"VOLUME AMOUNT","N")</f>
        <v>1035958200</v>
      </c>
      <c r="E386" s="124" cm="1">
        <f t="array" ref="E386">_xll.PrecioBD(B386,24,"IMBALANCE","N")</f>
        <v>-7.8899999999999998E-2</v>
      </c>
    </row>
    <row r="387" spans="2:5">
      <c r="B387" s="122" t="s">
        <v>342</v>
      </c>
      <c r="C387" s="123" cm="1">
        <f t="array" ref="C387">_xll.PrecioBD(B387,24,"ASK","N")</f>
        <v>0</v>
      </c>
      <c r="D387" s="123" cm="1">
        <f t="array" ref="D387">_xll.PrecioBD(B387,24,"VOLUME AMOUNT","N")</f>
        <v>33084100</v>
      </c>
      <c r="E387" s="124" cm="1">
        <f t="array" ref="E387">_xll.PrecioBD(B387,24,"IMBALANCE","N")</f>
        <v>1.6500000000000001E-2</v>
      </c>
    </row>
    <row r="388" spans="2:5">
      <c r="B388" s="122" t="s">
        <v>448</v>
      </c>
      <c r="C388" s="123" cm="1">
        <f t="array" ref="C388">_xll.PrecioBD(B388,24,"ASK","N")</f>
        <v>12770</v>
      </c>
      <c r="D388" s="123" cm="1">
        <f t="array" ref="D388">_xll.PrecioBD(B388,24,"VOLUME AMOUNT","N")</f>
        <v>2480043890</v>
      </c>
      <c r="E388" s="124" cm="1">
        <f t="array" ref="E388">_xll.PrecioBD(B388,24,"IMBALANCE","N")</f>
        <v>-7.0000000000000001E-3</v>
      </c>
    </row>
    <row r="389" spans="2:5">
      <c r="B389" s="122" t="s">
        <v>436</v>
      </c>
      <c r="C389" s="123" cm="1">
        <f t="array" ref="C389">_xll.PrecioBD(B389,24,"ASK","N")</f>
        <v>32800</v>
      </c>
      <c r="D389" s="123" cm="1">
        <f t="array" ref="D389">_xll.PrecioBD(B389,24,"VOLUME AMOUNT","N")</f>
        <v>11299620</v>
      </c>
      <c r="E389" s="124" cm="1">
        <f t="array" ref="E389">_xll.PrecioBD(B389,24,"IMBALANCE","N")</f>
        <v>-8.3000000000000001E-3</v>
      </c>
    </row>
    <row r="390" spans="2:5">
      <c r="B390" s="122" t="s">
        <v>235</v>
      </c>
      <c r="C390" s="123" cm="1">
        <f t="array" ref="C390">_xll.PrecioBD(B390,24,"ASK","N")</f>
        <v>19090</v>
      </c>
      <c r="D390" s="123" cm="1">
        <f t="array" ref="D390">_xll.PrecioBD(B390,24,"VOLUME AMOUNT","N")</f>
        <v>95622390</v>
      </c>
      <c r="E390" s="124" cm="1">
        <f t="array" ref="E390">_xll.PrecioBD(B390,24,"IMBALANCE","N")</f>
        <v>9.5999999999999992E-3</v>
      </c>
    </row>
    <row r="391" spans="2:5">
      <c r="B391" s="122" t="s">
        <v>453</v>
      </c>
      <c r="C391" s="123" cm="1">
        <f t="array" ref="C391">_xll.PrecioBD(B391,24,"ASK","N")</f>
        <v>70300</v>
      </c>
      <c r="D391" s="123" cm="1">
        <f t="array" ref="D391">_xll.PrecioBD(B391,24,"VOLUME AMOUNT","N")</f>
        <v>1252810200</v>
      </c>
      <c r="E391" s="124" cm="1">
        <f t="array" ref="E391">_xll.PrecioBD(B391,24,"IMBALANCE","N")</f>
        <v>-6.0999999999999999E-2</v>
      </c>
    </row>
    <row r="392" spans="2:5">
      <c r="B392" s="122" t="s">
        <v>224</v>
      </c>
      <c r="C392" s="123" cm="1">
        <f t="array" ref="C392">_xll.PrecioBD(B392,24,"ASK","N")</f>
        <v>10030</v>
      </c>
      <c r="D392" s="123" cm="1">
        <f t="array" ref="D392">_xll.PrecioBD(B392,24,"VOLUME AMOUNT","N")</f>
        <v>125099160</v>
      </c>
      <c r="E392" s="124" cm="1">
        <f t="array" ref="E392">_xll.PrecioBD(B392,24,"IMBALANCE","N")</f>
        <v>-4.9500000000000002E-2</v>
      </c>
    </row>
    <row r="393" spans="2:5">
      <c r="B393" s="122" t="s">
        <v>560</v>
      </c>
      <c r="C393" s="123" cm="1">
        <f t="array" ref="C393">_xll.PrecioBD(B393,24,"ASK","N")</f>
        <v>50000</v>
      </c>
      <c r="D393" s="123" cm="1">
        <f t="array" ref="D393">_xll.PrecioBD(B393,24,"VOLUME AMOUNT","N")</f>
        <v>6820580</v>
      </c>
      <c r="E393" s="124" cm="1">
        <f t="array" ref="E393">_xll.PrecioBD(B393,24,"IMBALANCE","N")</f>
        <v>1.9599999999999999E-2</v>
      </c>
    </row>
    <row r="394" spans="2:5">
      <c r="B394" s="122" t="s">
        <v>503</v>
      </c>
      <c r="C394" s="123" cm="1">
        <f t="array" ref="C394">_xll.PrecioBD(B394,24,"ASK","N")</f>
        <v>1660</v>
      </c>
      <c r="D394" s="123" cm="1">
        <f t="array" ref="D394">_xll.PrecioBD(B394,24,"VOLUME AMOUNT","N")</f>
        <v>137907167</v>
      </c>
      <c r="E394" s="124" cm="1">
        <f t="array" ref="E394">_xll.PrecioBD(B394,24,"IMBALANCE","N")</f>
        <v>-7.4999999999999997E-3</v>
      </c>
    </row>
    <row r="395" spans="2:5">
      <c r="B395" s="122" t="s">
        <v>271</v>
      </c>
      <c r="C395" s="123" cm="1">
        <f t="array" ref="C395">_xll.PrecioBD(B395,24,"ASK","N")</f>
        <v>22440</v>
      </c>
      <c r="D395" s="123" cm="1">
        <f t="array" ref="D395">_xll.PrecioBD(B395,24,"VOLUME AMOUNT","N")</f>
        <v>149022160</v>
      </c>
      <c r="E395" s="124" cm="1">
        <f t="array" ref="E395">_xll.PrecioBD(B395,24,"IMBALANCE","N")</f>
        <v>8.0500000000000002E-2</v>
      </c>
    </row>
    <row r="396" spans="2:5">
      <c r="B396" s="122" t="s">
        <v>237</v>
      </c>
      <c r="C396" s="123" cm="1">
        <f t="array" ref="C396">_xll.PrecioBD(B396,24,"ASK","N")</f>
        <v>6005</v>
      </c>
      <c r="D396" s="123" cm="1">
        <f t="array" ref="D396">_xll.PrecioBD(B396,24,"VOLUME AMOUNT","N")</f>
        <v>914225580</v>
      </c>
      <c r="E396" s="124" cm="1">
        <f t="array" ref="E396">_xll.PrecioBD(B396,24,"IMBALANCE","N")</f>
        <v>7.6E-3</v>
      </c>
    </row>
    <row r="397" spans="2:5">
      <c r="B397" s="122" t="s">
        <v>439</v>
      </c>
      <c r="C397" s="123" cm="1">
        <f t="array" ref="C397">_xll.PrecioBD(B397,24,"ASK","N")</f>
        <v>17000</v>
      </c>
      <c r="D397" s="123" cm="1">
        <f t="array" ref="D397">_xll.PrecioBD(B397,24,"VOLUME AMOUNT","N")</f>
        <v>972440</v>
      </c>
      <c r="E397" s="124" cm="1">
        <f t="array" ref="E397">_xll.PrecioBD(B397,24,"IMBALANCE","N")</f>
        <v>-2.24E-2</v>
      </c>
    </row>
    <row r="398" spans="2:5">
      <c r="B398" s="122" t="s">
        <v>584</v>
      </c>
      <c r="C398" s="123" cm="1">
        <f t="array" ref="C398">_xll.PrecioBD(B398,24,"ASK","N")</f>
        <v>7170</v>
      </c>
      <c r="D398" s="123" cm="1">
        <f t="array" ref="D398">_xll.PrecioBD(B398,24,"VOLUME AMOUNT","N")</f>
        <v>24320695</v>
      </c>
      <c r="E398" s="124" cm="1">
        <f t="array" ref="E398">_xll.PrecioBD(B398,24,"IMBALANCE","N")</f>
        <v>-7.8899999999999998E-2</v>
      </c>
    </row>
    <row r="399" spans="2:5">
      <c r="B399" s="122" t="s">
        <v>337</v>
      </c>
      <c r="C399" s="123" cm="1">
        <f t="array" ref="C399">_xll.PrecioBD(B399,24,"ASK","N")</f>
        <v>9050</v>
      </c>
      <c r="D399" s="123" cm="1">
        <f t="array" ref="D399">_xll.PrecioBD(B399,24,"VOLUME AMOUNT","N")</f>
        <v>869723240</v>
      </c>
      <c r="E399" s="124" cm="1">
        <f t="array" ref="E399">_xll.PrecioBD(B399,24,"IMBALANCE","N")</f>
        <v>-4.1599999999999998E-2</v>
      </c>
    </row>
    <row r="400" spans="2:5">
      <c r="B400" s="122" t="s">
        <v>412</v>
      </c>
      <c r="C400" s="123" cm="1">
        <f t="array" ref="C400">_xll.PrecioBD(B400,24,"ASK","N")</f>
        <v>2950</v>
      </c>
      <c r="D400" s="123" cm="1">
        <f t="array" ref="D400">_xll.PrecioBD(B400,24,"VOLUME AMOUNT","N")</f>
        <v>34426360</v>
      </c>
      <c r="E400" s="124" cm="1">
        <f t="array" ref="E400">_xll.PrecioBD(B400,24,"IMBALANCE","N")</f>
        <v>2.2800000000000001E-2</v>
      </c>
    </row>
    <row r="401" spans="2:5">
      <c r="B401" s="122" t="s">
        <v>255</v>
      </c>
      <c r="C401" s="123" cm="1">
        <f t="array" ref="C401">_xll.PrecioBD(B401,24,"ASK","N")</f>
        <v>6520</v>
      </c>
      <c r="D401" s="123" cm="1">
        <f t="array" ref="D401">_xll.PrecioBD(B401,24,"VOLUME AMOUNT","N")</f>
        <v>6156440</v>
      </c>
      <c r="E401" s="124" cm="1">
        <f t="array" ref="E401">_xll.PrecioBD(B401,24,"IMBALANCE","N")</f>
        <v>-0.13589999999999999</v>
      </c>
    </row>
    <row r="402" spans="2:5">
      <c r="B402" s="122" t="s">
        <v>239</v>
      </c>
      <c r="C402" s="123" cm="1">
        <f t="array" ref="C402">_xll.PrecioBD(B402,24,"ASK","N")</f>
        <v>0</v>
      </c>
      <c r="D402" s="123" cm="1">
        <f t="array" ref="D402">_xll.PrecioBD(B402,24,"VOLUME AMOUNT","N")</f>
        <v>50880</v>
      </c>
      <c r="E402" s="124" cm="1">
        <f t="array" ref="E402">_xll.PrecioBD(B402,24,"IMBALANCE","N")</f>
        <v>2.3400000000000001E-2</v>
      </c>
    </row>
    <row r="403" spans="2:5">
      <c r="B403" s="122" t="s">
        <v>406</v>
      </c>
      <c r="C403" s="123" cm="1">
        <f t="array" ref="C403">_xll.PrecioBD(B403,24,"ASK","N")</f>
        <v>6760</v>
      </c>
      <c r="D403" s="123" cm="1">
        <f t="array" ref="D403">_xll.PrecioBD(B403,24,"VOLUME AMOUNT","N")</f>
        <v>726517480</v>
      </c>
      <c r="E403" s="124" cm="1">
        <f t="array" ref="E403">_xll.PrecioBD(B403,24,"IMBALANCE","N")</f>
        <v>-6.5000000000000002E-2</v>
      </c>
    </row>
    <row r="404" spans="2:5">
      <c r="B404" s="122" t="s">
        <v>309</v>
      </c>
      <c r="C404" s="123" cm="1">
        <f t="array" ref="C404">_xll.PrecioBD(B404,24,"ASK","N")</f>
        <v>72300</v>
      </c>
      <c r="D404" s="123" cm="1">
        <f t="array" ref="D404">_xll.PrecioBD(B404,24,"VOLUME AMOUNT","N")</f>
        <v>394548575</v>
      </c>
      <c r="E404" s="124" cm="1">
        <f t="array" ref="E404">_xll.PrecioBD(B404,24,"IMBALANCE","N")</f>
        <v>-4.5999999999999999E-3</v>
      </c>
    </row>
    <row r="405" spans="2:5">
      <c r="B405" s="122" t="s">
        <v>283</v>
      </c>
      <c r="C405" s="123" cm="1">
        <f t="array" ref="C405">_xll.PrecioBD(B405,24,"ASK","N")</f>
        <v>8390</v>
      </c>
      <c r="D405" s="123" cm="1">
        <f t="array" ref="D405">_xll.PrecioBD(B405,24,"VOLUME AMOUNT","N")</f>
        <v>1470829235</v>
      </c>
      <c r="E405" s="124" cm="1">
        <f t="array" ref="E405">_xll.PrecioBD(B405,24,"IMBALANCE","N")</f>
        <v>-0.1017</v>
      </c>
    </row>
    <row r="406" spans="2:5">
      <c r="B406" s="122" t="s">
        <v>509</v>
      </c>
      <c r="C406" s="123" cm="1">
        <f t="array" ref="C406">_xll.PrecioBD(B406,24,"ASK","N")</f>
        <v>8000</v>
      </c>
      <c r="D406" s="123" cm="1">
        <f t="array" ref="D406">_xll.PrecioBD(B406,24,"VOLUME AMOUNT","N")</f>
        <v>149772355</v>
      </c>
      <c r="E406" s="124" cm="1">
        <f t="array" ref="E406">_xll.PrecioBD(B406,24,"IMBALANCE","N")</f>
        <v>-2.2599999999999999E-2</v>
      </c>
    </row>
    <row r="407" spans="2:5">
      <c r="B407" s="122" t="s">
        <v>228</v>
      </c>
      <c r="C407" s="123" cm="1">
        <f t="array" ref="C407">_xll.PrecioBD(B407,24,"ASK","N")</f>
        <v>4825</v>
      </c>
      <c r="D407" s="123" cm="1">
        <f t="array" ref="D407">_xll.PrecioBD(B407,24,"VOLUME AMOUNT","N")</f>
        <v>97975750</v>
      </c>
      <c r="E407" s="124" cm="1">
        <f t="array" ref="E407">_xll.PrecioBD(B407,24,"IMBALANCE","N")</f>
        <v>-4.7E-2</v>
      </c>
    </row>
    <row r="408" spans="2:5">
      <c r="B408" s="122" t="s">
        <v>405</v>
      </c>
      <c r="C408" s="123" cm="1">
        <f t="array" ref="C408">_xll.PrecioBD(B408,24,"ASK","N")</f>
        <v>9730</v>
      </c>
      <c r="D408" s="123" cm="1">
        <f t="array" ref="D408">_xll.PrecioBD(B408,24,"VOLUME AMOUNT","N")</f>
        <v>214929270</v>
      </c>
      <c r="E408" s="124" cm="1">
        <f t="array" ref="E408">_xll.PrecioBD(B408,24,"IMBALANCE","N")</f>
        <v>-4.4400000000000002E-2</v>
      </c>
    </row>
    <row r="409" spans="2:5">
      <c r="B409" s="122" t="s">
        <v>242</v>
      </c>
      <c r="C409" s="123" cm="1">
        <f t="array" ref="C409">_xll.PrecioBD(B409,24,"ASK","N")</f>
        <v>11000</v>
      </c>
      <c r="D409" s="123" cm="1">
        <f t="array" ref="D409">_xll.PrecioBD(B409,24,"VOLUME AMOUNT","N")</f>
        <v>6154435</v>
      </c>
      <c r="E409" s="124" cm="1">
        <f t="array" ref="E409">_xll.PrecioBD(B409,24,"IMBALANCE","N")</f>
        <v>3.0000000000000001E-3</v>
      </c>
    </row>
    <row r="410" spans="2:5">
      <c r="B410" s="122" t="s">
        <v>485</v>
      </c>
      <c r="C410" s="123" cm="1">
        <f t="array" ref="C410">_xll.PrecioBD(B410,24,"ASK","N")</f>
        <v>11450</v>
      </c>
      <c r="D410" s="123" cm="1">
        <f t="array" ref="D410">_xll.PrecioBD(B410,24,"VOLUME AMOUNT","N")</f>
        <v>1416732200</v>
      </c>
      <c r="E410" s="124" cm="1">
        <f t="array" ref="E410">_xll.PrecioBD(B410,24,"IMBALANCE","N")</f>
        <v>-0.1043</v>
      </c>
    </row>
    <row r="411" spans="2:5">
      <c r="B411" s="122" t="s">
        <v>291</v>
      </c>
      <c r="C411" s="123" cm="1">
        <f t="array" ref="C411">_xll.PrecioBD(B411,24,"ASK","N")</f>
        <v>5900</v>
      </c>
      <c r="D411" s="123" cm="1">
        <f t="array" ref="D411">_xll.PrecioBD(B411,24,"VOLUME AMOUNT","N")</f>
        <v>138490810</v>
      </c>
      <c r="E411" s="124" cm="1">
        <f t="array" ref="E411">_xll.PrecioBD(B411,24,"IMBALANCE","N")</f>
        <v>-8.1100000000000005E-2</v>
      </c>
    </row>
    <row r="412" spans="2:5">
      <c r="B412" s="122" t="s">
        <v>587</v>
      </c>
      <c r="C412" s="123" cm="1">
        <f t="array" ref="C412">_xll.PrecioBD(B412,24,"ASK","N")</f>
        <v>9575</v>
      </c>
      <c r="D412" s="123" cm="1">
        <f t="array" ref="D412">_xll.PrecioBD(B412,24,"VOLUME AMOUNT","N")</f>
        <v>73233310</v>
      </c>
      <c r="E412" s="124" cm="1">
        <f t="array" ref="E412">_xll.PrecioBD(B412,24,"IMBALANCE","N")</f>
        <v>1.1599999999999999E-2</v>
      </c>
    </row>
    <row r="413" spans="2:5">
      <c r="B413" s="122" t="s">
        <v>290</v>
      </c>
      <c r="C413" s="123" cm="1">
        <f t="array" ref="C413">_xll.PrecioBD(B413,24,"ASK","N")</f>
        <v>8540</v>
      </c>
      <c r="D413" s="123" cm="1">
        <f t="array" ref="D413">_xll.PrecioBD(B413,24,"VOLUME AMOUNT","N")</f>
        <v>99391805</v>
      </c>
      <c r="E413" s="124" cm="1">
        <f t="array" ref="E413">_xll.PrecioBD(B413,24,"IMBALANCE","N")</f>
        <v>-8.8999999999999999E-3</v>
      </c>
    </row>
    <row r="414" spans="2:5">
      <c r="B414" s="122" t="s">
        <v>222</v>
      </c>
      <c r="C414" s="123" cm="1">
        <f t="array" ref="C414">_xll.PrecioBD(B414,24,"ASK","N")</f>
        <v>92000</v>
      </c>
      <c r="D414" s="123" cm="1">
        <f t="array" ref="D414">_xll.PrecioBD(B414,24,"VOLUME AMOUNT","N")</f>
        <v>60354900</v>
      </c>
      <c r="E414" s="124" cm="1">
        <f t="array" ref="E414">_xll.PrecioBD(B414,24,"IMBALANCE","N")</f>
        <v>1.7100000000000001E-2</v>
      </c>
    </row>
    <row r="415" spans="2:5">
      <c r="B415" s="122" t="s">
        <v>201</v>
      </c>
      <c r="C415" s="123" cm="1">
        <f t="array" ref="C415">_xll.PrecioBD(B415,24,"ASK","N")</f>
        <v>16300</v>
      </c>
      <c r="D415" s="123" cm="1">
        <f t="array" ref="D415">_xll.PrecioBD(B415,24,"VOLUME AMOUNT","N")</f>
        <v>427431240</v>
      </c>
      <c r="E415" s="124" cm="1">
        <f t="array" ref="E415">_xll.PrecioBD(B415,24,"IMBALANCE","N")</f>
        <v>-4.0599999999999997E-2</v>
      </c>
    </row>
    <row r="416" spans="2:5">
      <c r="B416" s="122" t="s">
        <v>338</v>
      </c>
      <c r="C416" s="123" cm="1">
        <f t="array" ref="C416">_xll.PrecioBD(B416,24,"ASK","N")</f>
        <v>15100</v>
      </c>
      <c r="D416" s="123" cm="1">
        <f t="array" ref="D416">_xll.PrecioBD(B416,24,"VOLUME AMOUNT","N")</f>
        <v>562502000</v>
      </c>
      <c r="E416" s="124" cm="1">
        <f t="array" ref="E416">_xll.PrecioBD(B416,24,"IMBALANCE","N")</f>
        <v>-3.9600000000000003E-2</v>
      </c>
    </row>
    <row r="417" spans="2:5">
      <c r="B417" s="122" t="s">
        <v>488</v>
      </c>
      <c r="C417" s="123" cm="1">
        <f t="array" ref="C417">_xll.PrecioBD(B417,24,"ASK","N")</f>
        <v>6200</v>
      </c>
      <c r="D417" s="123" cm="1">
        <f t="array" ref="D417">_xll.PrecioBD(B417,24,"VOLUME AMOUNT","N")</f>
        <v>37902430</v>
      </c>
      <c r="E417" s="124" cm="1">
        <f t="array" ref="E417">_xll.PrecioBD(B417,24,"IMBALANCE","N")</f>
        <v>-7.2499999999999995E-2</v>
      </c>
    </row>
    <row r="418" spans="2:5">
      <c r="B418" s="122" t="s">
        <v>531</v>
      </c>
      <c r="C418" s="123" cm="1">
        <f t="array" ref="C418">_xll.PrecioBD(B418,24,"ASK","N")</f>
        <v>6635</v>
      </c>
      <c r="D418" s="123" cm="1">
        <f t="array" ref="D418">_xll.PrecioBD(B418,24,"VOLUME AMOUNT","N")</f>
        <v>64743325</v>
      </c>
      <c r="E418" s="124" cm="1">
        <f t="array" ref="E418">_xll.PrecioBD(B418,24,"IMBALANCE","N")</f>
        <v>0</v>
      </c>
    </row>
    <row r="419" spans="2:5">
      <c r="B419" s="122" t="s">
        <v>487</v>
      </c>
      <c r="C419" s="123" cm="1">
        <f t="array" ref="C419">_xll.PrecioBD(B419,24,"ASK","N")</f>
        <v>6230</v>
      </c>
      <c r="D419" s="123" cm="1">
        <f t="array" ref="D419">_xll.PrecioBD(B419,24,"VOLUME AMOUNT","N")</f>
        <v>591780725</v>
      </c>
      <c r="E419" s="124" cm="1">
        <f t="array" ref="E419">_xll.PrecioBD(B419,24,"IMBALANCE","N")</f>
        <v>-0.1169</v>
      </c>
    </row>
    <row r="420" spans="2:5">
      <c r="B420" s="122" t="s">
        <v>403</v>
      </c>
      <c r="C420" s="123" cm="1">
        <f t="array" ref="C420">_xll.PrecioBD(B420,24,"ASK","N")</f>
        <v>5755</v>
      </c>
      <c r="D420" s="123" cm="1">
        <f t="array" ref="D420">_xll.PrecioBD(B420,24,"VOLUME AMOUNT","N")</f>
        <v>165409845</v>
      </c>
      <c r="E420" s="124" cm="1">
        <f t="array" ref="E420">_xll.PrecioBD(B420,24,"IMBALANCE","N")</f>
        <v>2.12E-2</v>
      </c>
    </row>
    <row r="421" spans="2:5">
      <c r="B421" s="122" t="s">
        <v>423</v>
      </c>
      <c r="C421" s="123" cm="1">
        <f t="array" ref="C421">_xll.PrecioBD(B421,24,"ASK","N")</f>
        <v>115350</v>
      </c>
      <c r="D421" s="123" cm="1">
        <f t="array" ref="D421">_xll.PrecioBD(B421,24,"VOLUME AMOUNT","N")</f>
        <v>8624616825</v>
      </c>
      <c r="E421" s="124" cm="1">
        <f t="array" ref="E421">_xll.PrecioBD(B421,24,"IMBALANCE","N")</f>
        <v>1.1599999999999999E-2</v>
      </c>
    </row>
    <row r="422" spans="2:5">
      <c r="B422" s="122" t="s">
        <v>511</v>
      </c>
      <c r="C422" s="123" cm="1">
        <f t="array" ref="C422">_xll.PrecioBD(B422,24,"ASK","N")</f>
        <v>143400</v>
      </c>
      <c r="D422" s="123" cm="1">
        <f t="array" ref="D422">_xll.PrecioBD(B422,24,"VOLUME AMOUNT","N")</f>
        <v>233060100</v>
      </c>
      <c r="E422" s="124" cm="1">
        <f t="array" ref="E422">_xll.PrecioBD(B422,24,"IMBALANCE","N")</f>
        <v>-3.0499999999999999E-2</v>
      </c>
    </row>
    <row r="423" spans="2:5">
      <c r="B423" s="122" t="s">
        <v>227</v>
      </c>
      <c r="C423" s="123" cm="1">
        <f t="array" ref="C423">_xll.PrecioBD(B423,24,"ASK","N")</f>
        <v>10000</v>
      </c>
      <c r="D423" s="123" cm="1">
        <f t="array" ref="D423">_xll.PrecioBD(B423,24,"VOLUME AMOUNT","N")</f>
        <v>140360785</v>
      </c>
      <c r="E423" s="124" cm="1">
        <f t="array" ref="E423">_xll.PrecioBD(B423,24,"IMBALANCE","N")</f>
        <v>-7.8200000000000006E-2</v>
      </c>
    </row>
    <row r="424" spans="2:5">
      <c r="B424" s="122" t="s">
        <v>490</v>
      </c>
      <c r="C424" s="123" cm="1">
        <f t="array" ref="C424">_xll.PrecioBD(B424,24,"ASK","N")</f>
        <v>9850</v>
      </c>
      <c r="D424" s="123" cm="1">
        <f t="array" ref="D424">_xll.PrecioBD(B424,24,"VOLUME AMOUNT","N")</f>
        <v>56019915</v>
      </c>
      <c r="E424" s="124" cm="1">
        <f t="array" ref="E424">_xll.PrecioBD(B424,24,"IMBALANCE","N")</f>
        <v>-7.7299999999999994E-2</v>
      </c>
    </row>
    <row r="425" spans="2:5">
      <c r="B425" s="122" t="s">
        <v>359</v>
      </c>
      <c r="C425" s="123" cm="1">
        <f t="array" ref="C425">_xll.PrecioBD(B425,24,"ASK","N")</f>
        <v>345000</v>
      </c>
      <c r="D425" s="123" cm="1">
        <f t="array" ref="D425">_xll.PrecioBD(B425,24,"VOLUME AMOUNT","N")</f>
        <v>4383339700</v>
      </c>
      <c r="E425" s="124" cm="1">
        <f t="array" ref="E425">_xll.PrecioBD(B425,24,"IMBALANCE","N")</f>
        <v>-0.12959999999999999</v>
      </c>
    </row>
    <row r="426" spans="2:5">
      <c r="B426" s="122" t="s">
        <v>458</v>
      </c>
      <c r="C426" s="123" cm="1">
        <f t="array" ref="C426">_xll.PrecioBD(B426,24,"ASK","N")</f>
        <v>65225</v>
      </c>
      <c r="D426" s="123" cm="1">
        <f t="array" ref="D426">_xll.PrecioBD(B426,24,"VOLUME AMOUNT","N")</f>
        <v>6785987875</v>
      </c>
      <c r="E426" s="124" cm="1">
        <f t="array" ref="E426">_xll.PrecioBD(B426,24,"IMBALANCE","N")</f>
        <v>-5.91E-2</v>
      </c>
    </row>
    <row r="427" spans="2:5">
      <c r="B427" s="122" t="s">
        <v>254</v>
      </c>
      <c r="C427" s="123" cm="1">
        <f t="array" ref="C427">_xll.PrecioBD(B427,24,"ASK","N")</f>
        <v>13340</v>
      </c>
      <c r="D427" s="123" cm="1">
        <f t="array" ref="D427">_xll.PrecioBD(B427,24,"VOLUME AMOUNT","N")</f>
        <v>1250823360</v>
      </c>
      <c r="E427" s="124" cm="1">
        <f t="array" ref="E427">_xll.PrecioBD(B427,24,"IMBALANCE","N")</f>
        <v>-0.1255</v>
      </c>
    </row>
    <row r="428" spans="2:5">
      <c r="B428" s="122" t="s">
        <v>370</v>
      </c>
      <c r="C428" s="123" cm="1">
        <f t="array" ref="C428">_xll.PrecioBD(B428,24,"ASK","N")</f>
        <v>5205</v>
      </c>
      <c r="D428" s="123" cm="1">
        <f t="array" ref="D428">_xll.PrecioBD(B428,24,"VOLUME AMOUNT","N")</f>
        <v>739656410</v>
      </c>
      <c r="E428" s="124" cm="1">
        <f t="array" ref="E428">_xll.PrecioBD(B428,24,"IMBALANCE","N")</f>
        <v>-9.9900000000000003E-2</v>
      </c>
    </row>
    <row r="429" spans="2:5">
      <c r="B429" s="122" t="s">
        <v>452</v>
      </c>
      <c r="C429" s="123" cm="1">
        <f t="array" ref="C429">_xll.PrecioBD(B429,24,"ASK","N")</f>
        <v>3632.5</v>
      </c>
      <c r="D429" s="123" cm="1">
        <f t="array" ref="D429">_xll.PrecioBD(B429,24,"VOLUME AMOUNT","N")</f>
        <v>243313975</v>
      </c>
      <c r="E429" s="124" cm="1">
        <f t="array" ref="E429">_xll.PrecioBD(B429,24,"IMBALANCE","N")</f>
        <v>-4.6600000000000003E-2</v>
      </c>
    </row>
    <row r="430" spans="2:5">
      <c r="B430" s="122" t="s">
        <v>203</v>
      </c>
      <c r="C430" s="123" cm="1">
        <f t="array" ref="C430">_xll.PrecioBD(B430,24,"ASK","N")</f>
        <v>28800</v>
      </c>
      <c r="D430" s="123" cm="1">
        <f t="array" ref="D430">_xll.PrecioBD(B430,24,"VOLUME AMOUNT","N")</f>
        <v>3612326860</v>
      </c>
      <c r="E430" s="124" cm="1">
        <f t="array" ref="E430">_xll.PrecioBD(B430,24,"IMBALANCE","N")</f>
        <v>-5.6399999999999999E-2</v>
      </c>
    </row>
    <row r="431" spans="2:5">
      <c r="B431" s="272" t="s">
        <v>589</v>
      </c>
      <c r="C431" s="273" cm="1">
        <f t="array" ref="C431">_xll.PrecioBD(B431,24,"ASK","N")</f>
        <v>0</v>
      </c>
      <c r="D431" s="273" cm="1">
        <f t="array" ref="D431">_xll.PrecioBD(B431,24,"VOLUME AMOUNT","N")</f>
        <v>0</v>
      </c>
      <c r="E431" s="274"/>
    </row>
  </sheetData>
  <conditionalFormatting sqref="T5:T24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7:E43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7:M44 K53:K60 K64:K65 K69:K70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14">
    <cfRule type="colorScale" priority="6">
      <colorScale>
        <cfvo type="percent" val="20"/>
        <cfvo type="percentile" val="50"/>
        <cfvo type="percentile" val="100"/>
        <color rgb="FFE67C73"/>
        <color rgb="FFFFD666"/>
        <color rgb="FF57BB8A"/>
      </colorScale>
    </cfRule>
  </conditionalFormatting>
  <conditionalFormatting sqref="K5:K14">
    <cfRule type="colorScale" priority="8">
      <colorScale>
        <cfvo type="min"/>
        <cfvo type="max"/>
        <color rgb="FFFFFFFF"/>
        <color rgb="FF57BB8A"/>
      </colorScale>
    </cfRule>
  </conditionalFormatting>
  <conditionalFormatting sqref="K5:K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N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7:M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custom" allowBlank="1" showDropDown="1" sqref="N5:N14" xr:uid="{EAB9273B-2036-4287-85EF-307ACFA43ED7}">
      <formula1>OR(NOT(ISERROR(DATEVALUE(N5))), AND(ISNUMBER(N5), LEFT(CELL("format", N5))="D"))</formula1>
    </dataValidation>
    <dataValidation type="custom" allowBlank="1" showDropDown="1" sqref="K5:K14 M5:M14" xr:uid="{841CC0A2-ABA6-4BB4-8C63-65464666D701}">
      <formula1>AND(ISNUMBER(K5),(NOT(OR(NOT(ISERROR(DATEVALUE(K5))), AND(ISNUMBER(K5), LEFT(CELL("format", K5))="D")))))</formula1>
    </dataValidation>
  </dataValidations>
  <hyperlinks>
    <hyperlink ref="J6" location="AL29D!A1" display="AL29D" xr:uid="{0E57D465-EB95-4704-9192-81574EE71602}"/>
    <hyperlink ref="J7" location="AL30D!A1" display="AL30D" xr:uid="{B2DA8A56-D043-4A36-BA4F-7F66DBA05A6E}"/>
    <hyperlink ref="J8" location="AL35D!A1" display="AL35D" xr:uid="{FDC263ED-4EF1-4D15-86BA-852844FAD54C}"/>
    <hyperlink ref="J5" location="AE38D!A1" display="AE38D" xr:uid="{30FFD6F0-1EC6-476C-A9AB-B681C87F85E3}"/>
    <hyperlink ref="J9" location="AL41D!A1" display="AL41D" xr:uid="{8B5AB30F-2B99-4D02-9061-F6C49B935A65}"/>
    <hyperlink ref="J10" location="GD29D!A1" display="GD29D" xr:uid="{1BF69E36-66D3-416E-A386-69DE211889A1}"/>
    <hyperlink ref="J11" location="GD30D!A1" display="GD30D" xr:uid="{9649DFC2-E627-4974-881A-3FDEF2F6C11A}"/>
    <hyperlink ref="J12" location="GD35D!A1" display="GD35D" xr:uid="{1F084521-528F-4F8E-94B0-5B35FC2C6D05}"/>
    <hyperlink ref="J13" location="GD38D!A1" display="GD38D" xr:uid="{95805392-E35B-4292-93D5-99AC2A7D306C}"/>
    <hyperlink ref="J14" location="GD41D!A1" display="GD41D" xr:uid="{882766EB-9509-45B2-AEFF-EACE8B1EF296}"/>
  </hyperlinks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7E8E-67AD-43AD-B297-5587EC85C9CC}">
  <dimension ref="A1:S4949"/>
  <sheetViews>
    <sheetView workbookViewId="0">
      <selection activeCell="B6" sqref="B6"/>
    </sheetView>
  </sheetViews>
  <sheetFormatPr baseColWidth="10" defaultRowHeight="14.25"/>
  <cols>
    <col min="2" max="2" width="24.75" customWidth="1"/>
    <col min="15" max="15" width="11.625" bestFit="1" customWidth="1"/>
  </cols>
  <sheetData>
    <row r="1" spans="1:19">
      <c r="A1" t="str">
        <f>_xll.PanelOpcionesBD()</f>
        <v>OPCIONES</v>
      </c>
      <c r="B1" t="s">
        <v>619</v>
      </c>
      <c r="C1" t="s">
        <v>622</v>
      </c>
      <c r="D1" t="s">
        <v>611</v>
      </c>
      <c r="E1" t="s">
        <v>892</v>
      </c>
      <c r="F1" t="s">
        <v>893</v>
      </c>
      <c r="G1" t="s">
        <v>894</v>
      </c>
      <c r="H1" t="s">
        <v>895</v>
      </c>
      <c r="I1" t="s">
        <v>896</v>
      </c>
      <c r="J1" t="s">
        <v>897</v>
      </c>
      <c r="K1" t="s">
        <v>898</v>
      </c>
      <c r="L1" t="s">
        <v>848</v>
      </c>
      <c r="M1" t="s">
        <v>899</v>
      </c>
      <c r="N1" t="s">
        <v>900</v>
      </c>
      <c r="O1" t="s">
        <v>901</v>
      </c>
      <c r="P1" t="s">
        <v>902</v>
      </c>
      <c r="Q1" t="s">
        <v>630</v>
      </c>
      <c r="R1" t="s">
        <v>903</v>
      </c>
      <c r="S1" t="s">
        <v>904</v>
      </c>
    </row>
    <row r="2" spans="1:19">
      <c r="B2" t="s">
        <v>906</v>
      </c>
      <c r="C2" t="s">
        <v>905</v>
      </c>
      <c r="D2" t="s">
        <v>612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9">
      <c r="B3" t="s">
        <v>907</v>
      </c>
      <c r="C3" t="s">
        <v>905</v>
      </c>
      <c r="D3" t="s">
        <v>612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9">
      <c r="B4" t="s">
        <v>908</v>
      </c>
      <c r="C4" t="s">
        <v>905</v>
      </c>
      <c r="D4" t="s">
        <v>612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270">
        <v>0</v>
      </c>
      <c r="O4">
        <v>0</v>
      </c>
      <c r="P4">
        <v>0</v>
      </c>
      <c r="Q4">
        <v>0</v>
      </c>
      <c r="R4">
        <v>0</v>
      </c>
    </row>
    <row r="5" spans="1:19">
      <c r="B5" t="s">
        <v>909</v>
      </c>
      <c r="C5" t="s">
        <v>905</v>
      </c>
      <c r="D5" t="s">
        <v>612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9">
      <c r="B6" t="s">
        <v>910</v>
      </c>
      <c r="C6" t="s">
        <v>905</v>
      </c>
      <c r="D6" t="s">
        <v>612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9">
      <c r="B7" t="s">
        <v>911</v>
      </c>
      <c r="C7" t="s">
        <v>905</v>
      </c>
      <c r="D7" t="s">
        <v>612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9">
      <c r="B8" t="s">
        <v>912</v>
      </c>
      <c r="C8" t="s">
        <v>905</v>
      </c>
      <c r="D8" t="s">
        <v>612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9">
      <c r="B9" t="s">
        <v>913</v>
      </c>
      <c r="C9" t="s">
        <v>905</v>
      </c>
      <c r="D9" t="s">
        <v>612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9">
      <c r="B10" t="s">
        <v>914</v>
      </c>
      <c r="C10" t="s">
        <v>905</v>
      </c>
      <c r="D10" t="s">
        <v>612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9">
      <c r="B11" t="s">
        <v>915</v>
      </c>
      <c r="C11" t="s">
        <v>905</v>
      </c>
      <c r="D11" t="s">
        <v>612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9">
      <c r="B12" t="s">
        <v>916</v>
      </c>
      <c r="C12" t="s">
        <v>905</v>
      </c>
      <c r="D12" t="s">
        <v>612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9">
      <c r="B13" t="s">
        <v>917</v>
      </c>
      <c r="C13" t="s">
        <v>905</v>
      </c>
      <c r="D13" t="s">
        <v>612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9">
      <c r="B14" t="s">
        <v>918</v>
      </c>
      <c r="C14" t="s">
        <v>905</v>
      </c>
      <c r="D14" t="s">
        <v>612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9">
      <c r="B15" t="s">
        <v>919</v>
      </c>
      <c r="C15" t="s">
        <v>905</v>
      </c>
      <c r="D15" t="s">
        <v>612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9">
      <c r="B16" t="s">
        <v>920</v>
      </c>
      <c r="C16" t="s">
        <v>905</v>
      </c>
      <c r="D16" t="s">
        <v>612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2:18">
      <c r="B17" t="s">
        <v>921</v>
      </c>
      <c r="C17" t="s">
        <v>905</v>
      </c>
      <c r="D17" t="s">
        <v>612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2:18">
      <c r="B18" t="s">
        <v>922</v>
      </c>
      <c r="C18" t="s">
        <v>905</v>
      </c>
      <c r="D18" t="s">
        <v>612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2:18">
      <c r="B19" t="s">
        <v>923</v>
      </c>
      <c r="C19" t="s">
        <v>905</v>
      </c>
      <c r="D19" t="s">
        <v>612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2:18">
      <c r="B20" t="s">
        <v>924</v>
      </c>
      <c r="C20" t="s">
        <v>905</v>
      </c>
      <c r="D20" t="s">
        <v>612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2:18">
      <c r="B21" t="s">
        <v>925</v>
      </c>
      <c r="C21" t="s">
        <v>905</v>
      </c>
      <c r="D21" t="s">
        <v>612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2:18">
      <c r="B22" t="s">
        <v>926</v>
      </c>
      <c r="C22" t="s">
        <v>905</v>
      </c>
      <c r="D22" t="s">
        <v>612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2:18">
      <c r="B23" t="s">
        <v>927</v>
      </c>
      <c r="C23" t="s">
        <v>905</v>
      </c>
      <c r="D23" t="s">
        <v>612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2:18">
      <c r="B24" t="s">
        <v>928</v>
      </c>
      <c r="C24" t="s">
        <v>905</v>
      </c>
      <c r="D24" t="s">
        <v>612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2:18">
      <c r="B25" t="s">
        <v>929</v>
      </c>
      <c r="C25" t="s">
        <v>905</v>
      </c>
      <c r="D25" t="s">
        <v>612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2:18">
      <c r="B26" t="s">
        <v>930</v>
      </c>
      <c r="C26" t="s">
        <v>905</v>
      </c>
      <c r="D26" t="s">
        <v>612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2:18">
      <c r="B27" t="s">
        <v>931</v>
      </c>
      <c r="C27" t="s">
        <v>905</v>
      </c>
      <c r="D27" t="s">
        <v>612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2:18">
      <c r="B28" t="s">
        <v>932</v>
      </c>
      <c r="C28" t="s">
        <v>905</v>
      </c>
      <c r="D28" t="s">
        <v>612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2:18">
      <c r="B29" t="s">
        <v>933</v>
      </c>
      <c r="C29" t="s">
        <v>905</v>
      </c>
      <c r="D29" t="s">
        <v>612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2:18">
      <c r="B30" t="s">
        <v>934</v>
      </c>
      <c r="C30" t="s">
        <v>905</v>
      </c>
      <c r="D30" t="s">
        <v>612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2:18">
      <c r="B31" t="s">
        <v>935</v>
      </c>
      <c r="C31" t="s">
        <v>905</v>
      </c>
      <c r="D31" t="s">
        <v>612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2:18">
      <c r="B32" t="s">
        <v>936</v>
      </c>
      <c r="C32" t="s">
        <v>905</v>
      </c>
      <c r="D32" t="s">
        <v>612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2:18">
      <c r="B33" t="s">
        <v>937</v>
      </c>
      <c r="C33" t="s">
        <v>905</v>
      </c>
      <c r="D33" t="s">
        <v>612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2:18">
      <c r="B34" t="s">
        <v>938</v>
      </c>
      <c r="C34" t="s">
        <v>905</v>
      </c>
      <c r="D34" t="s">
        <v>612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2:18">
      <c r="B35" t="s">
        <v>939</v>
      </c>
      <c r="C35" t="s">
        <v>905</v>
      </c>
      <c r="D35" t="s">
        <v>612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2:18">
      <c r="B36" t="s">
        <v>940</v>
      </c>
      <c r="C36" t="s">
        <v>905</v>
      </c>
      <c r="D36" t="s">
        <v>612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2:18">
      <c r="B37" t="s">
        <v>941</v>
      </c>
      <c r="C37" t="s">
        <v>905</v>
      </c>
      <c r="D37" t="s">
        <v>612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2:18">
      <c r="B38" t="s">
        <v>942</v>
      </c>
      <c r="C38" t="s">
        <v>905</v>
      </c>
      <c r="D38" t="s">
        <v>612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2:18">
      <c r="B39" t="s">
        <v>943</v>
      </c>
      <c r="C39" t="s">
        <v>905</v>
      </c>
      <c r="D39" t="s">
        <v>612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2:18">
      <c r="B40" t="s">
        <v>944</v>
      </c>
      <c r="C40" t="s">
        <v>905</v>
      </c>
      <c r="D40" t="s">
        <v>612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2:18">
      <c r="B41" t="s">
        <v>945</v>
      </c>
      <c r="C41" t="s">
        <v>905</v>
      </c>
      <c r="D41" t="s">
        <v>612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2:18">
      <c r="B42" t="s">
        <v>946</v>
      </c>
      <c r="C42" t="s">
        <v>905</v>
      </c>
      <c r="D42" t="s">
        <v>612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2:18">
      <c r="B43" t="s">
        <v>947</v>
      </c>
      <c r="C43" t="s">
        <v>905</v>
      </c>
      <c r="D43" t="s">
        <v>612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2:18">
      <c r="B44" t="s">
        <v>948</v>
      </c>
      <c r="C44" t="s">
        <v>905</v>
      </c>
      <c r="D44" t="s">
        <v>612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2:18">
      <c r="B45" t="s">
        <v>949</v>
      </c>
      <c r="C45" t="s">
        <v>905</v>
      </c>
      <c r="D45" t="s">
        <v>612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2:18">
      <c r="B46" t="s">
        <v>950</v>
      </c>
      <c r="C46" t="s">
        <v>905</v>
      </c>
      <c r="D46" t="s">
        <v>612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2:18">
      <c r="B47" t="s">
        <v>951</v>
      </c>
      <c r="C47" t="s">
        <v>905</v>
      </c>
      <c r="D47" t="s">
        <v>612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2:18">
      <c r="B48" t="s">
        <v>952</v>
      </c>
      <c r="C48" t="s">
        <v>905</v>
      </c>
      <c r="D48" t="s">
        <v>612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2:18">
      <c r="B49" t="s">
        <v>953</v>
      </c>
      <c r="C49" t="s">
        <v>905</v>
      </c>
      <c r="D49" t="s">
        <v>612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2:18">
      <c r="B50" t="s">
        <v>954</v>
      </c>
      <c r="C50" t="s">
        <v>905</v>
      </c>
      <c r="D50" t="s">
        <v>612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2:18">
      <c r="B51" t="s">
        <v>955</v>
      </c>
      <c r="C51" t="s">
        <v>905</v>
      </c>
      <c r="D51" t="s">
        <v>612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2:18">
      <c r="B52" t="s">
        <v>956</v>
      </c>
      <c r="C52" t="s">
        <v>905</v>
      </c>
      <c r="D52" t="s">
        <v>612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2:18">
      <c r="B53" t="s">
        <v>957</v>
      </c>
      <c r="C53" t="s">
        <v>905</v>
      </c>
      <c r="D53" t="s">
        <v>612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2:18">
      <c r="B54" t="s">
        <v>958</v>
      </c>
      <c r="C54" t="s">
        <v>905</v>
      </c>
      <c r="D54" t="s">
        <v>612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2:18">
      <c r="B55" t="s">
        <v>959</v>
      </c>
      <c r="C55" t="s">
        <v>905</v>
      </c>
      <c r="D55" t="s">
        <v>612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2:18">
      <c r="B56" t="s">
        <v>960</v>
      </c>
      <c r="C56" t="s">
        <v>905</v>
      </c>
      <c r="D56" t="s">
        <v>612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2:18">
      <c r="B57" t="s">
        <v>961</v>
      </c>
      <c r="C57" t="s">
        <v>905</v>
      </c>
      <c r="D57" t="s">
        <v>612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2:18">
      <c r="B58" t="s">
        <v>962</v>
      </c>
      <c r="C58" t="s">
        <v>905</v>
      </c>
      <c r="D58" t="s">
        <v>612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2:18">
      <c r="B59" t="s">
        <v>963</v>
      </c>
      <c r="C59" t="s">
        <v>905</v>
      </c>
      <c r="D59" t="s">
        <v>612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2:18">
      <c r="B60" t="s">
        <v>964</v>
      </c>
      <c r="C60" t="s">
        <v>905</v>
      </c>
      <c r="D60" t="s">
        <v>612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2:18">
      <c r="B61" t="s">
        <v>965</v>
      </c>
      <c r="C61" t="s">
        <v>905</v>
      </c>
      <c r="D61" t="s">
        <v>612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2:18">
      <c r="B62" t="s">
        <v>966</v>
      </c>
      <c r="C62" t="s">
        <v>905</v>
      </c>
      <c r="D62" t="s">
        <v>612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2:18">
      <c r="B63" t="s">
        <v>967</v>
      </c>
      <c r="C63" t="s">
        <v>905</v>
      </c>
      <c r="D63" t="s">
        <v>612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2:18">
      <c r="B64" t="s">
        <v>968</v>
      </c>
      <c r="C64" t="s">
        <v>905</v>
      </c>
      <c r="D64" t="s">
        <v>612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2:18">
      <c r="B65" t="s">
        <v>969</v>
      </c>
      <c r="C65" t="s">
        <v>905</v>
      </c>
      <c r="D65" t="s">
        <v>612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2:18">
      <c r="B66" t="s">
        <v>970</v>
      </c>
      <c r="C66" t="s">
        <v>905</v>
      </c>
      <c r="D66" t="s">
        <v>612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2:18">
      <c r="B67" t="s">
        <v>971</v>
      </c>
      <c r="C67" t="s">
        <v>905</v>
      </c>
      <c r="D67" t="s">
        <v>612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2:18">
      <c r="B68" t="s">
        <v>972</v>
      </c>
      <c r="C68" t="s">
        <v>905</v>
      </c>
      <c r="D68" t="s">
        <v>612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2:18">
      <c r="B69" t="s">
        <v>973</v>
      </c>
      <c r="C69" t="s">
        <v>905</v>
      </c>
      <c r="D69" t="s">
        <v>612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2:18">
      <c r="B70" t="s">
        <v>974</v>
      </c>
      <c r="C70" t="s">
        <v>905</v>
      </c>
      <c r="D70" t="s">
        <v>612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2:18">
      <c r="B71" t="s">
        <v>975</v>
      </c>
      <c r="C71" t="s">
        <v>905</v>
      </c>
      <c r="D71" t="s">
        <v>612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2:18">
      <c r="B72" t="s">
        <v>976</v>
      </c>
      <c r="C72" t="s">
        <v>905</v>
      </c>
      <c r="D72" t="s">
        <v>612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2:18">
      <c r="B73" t="s">
        <v>977</v>
      </c>
      <c r="C73" t="s">
        <v>905</v>
      </c>
      <c r="D73" t="s">
        <v>612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2:18">
      <c r="B74" t="s">
        <v>978</v>
      </c>
      <c r="C74" t="s">
        <v>905</v>
      </c>
      <c r="D74" t="s">
        <v>612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2:18">
      <c r="B75" t="s">
        <v>979</v>
      </c>
      <c r="C75" t="s">
        <v>905</v>
      </c>
      <c r="D75" t="s">
        <v>612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2:18">
      <c r="B76" t="s">
        <v>980</v>
      </c>
      <c r="C76" t="s">
        <v>905</v>
      </c>
      <c r="D76" t="s">
        <v>612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2:18">
      <c r="B77" t="s">
        <v>981</v>
      </c>
      <c r="C77" t="s">
        <v>905</v>
      </c>
      <c r="D77" t="s">
        <v>612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2:18">
      <c r="B78" t="s">
        <v>982</v>
      </c>
      <c r="C78" t="s">
        <v>905</v>
      </c>
      <c r="D78" t="s">
        <v>612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2:18">
      <c r="B79" t="s">
        <v>983</v>
      </c>
      <c r="C79" t="s">
        <v>905</v>
      </c>
      <c r="D79" t="s">
        <v>612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2:18">
      <c r="B80" t="s">
        <v>984</v>
      </c>
      <c r="C80" t="s">
        <v>905</v>
      </c>
      <c r="D80" t="s">
        <v>612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2:18">
      <c r="B81" t="s">
        <v>985</v>
      </c>
      <c r="C81" t="s">
        <v>905</v>
      </c>
      <c r="D81" t="s">
        <v>612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2:18">
      <c r="B82" t="s">
        <v>986</v>
      </c>
      <c r="C82" t="s">
        <v>905</v>
      </c>
      <c r="D82" t="s">
        <v>612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2:18">
      <c r="B83" t="s">
        <v>987</v>
      </c>
      <c r="C83" t="s">
        <v>905</v>
      </c>
      <c r="D83" t="s">
        <v>612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2:18">
      <c r="B84" t="s">
        <v>988</v>
      </c>
      <c r="C84" t="s">
        <v>905</v>
      </c>
      <c r="D84" t="s">
        <v>612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2:18">
      <c r="B85" t="s">
        <v>989</v>
      </c>
      <c r="C85" t="s">
        <v>905</v>
      </c>
      <c r="D85" t="s">
        <v>612</v>
      </c>
      <c r="E85">
        <v>10</v>
      </c>
      <c r="F85">
        <v>40.000999999999998</v>
      </c>
      <c r="G85">
        <v>64.489999999999995</v>
      </c>
      <c r="H85">
        <v>3</v>
      </c>
      <c r="I85">
        <v>44.901000000000003</v>
      </c>
      <c r="J85">
        <v>44.901000000000003</v>
      </c>
      <c r="K85">
        <v>64.489999999999995</v>
      </c>
      <c r="L85">
        <v>64.489999999999995</v>
      </c>
      <c r="M85">
        <v>50.000999999999998</v>
      </c>
      <c r="N85">
        <v>0.28970000000000001</v>
      </c>
      <c r="O85">
        <v>14</v>
      </c>
      <c r="P85">
        <v>70697</v>
      </c>
      <c r="Q85">
        <v>0</v>
      </c>
      <c r="R85">
        <v>64.489999999999995</v>
      </c>
    </row>
    <row r="86" spans="2:18">
      <c r="B86" t="s">
        <v>990</v>
      </c>
      <c r="C86" t="s">
        <v>905</v>
      </c>
      <c r="D86" t="s">
        <v>612</v>
      </c>
      <c r="E86">
        <v>0</v>
      </c>
      <c r="F86">
        <v>0</v>
      </c>
      <c r="G86">
        <v>16.77</v>
      </c>
      <c r="H86">
        <v>18</v>
      </c>
      <c r="I86">
        <v>17</v>
      </c>
      <c r="J86">
        <v>17</v>
      </c>
      <c r="K86">
        <v>17</v>
      </c>
      <c r="L86">
        <v>17</v>
      </c>
      <c r="M86">
        <v>16.38</v>
      </c>
      <c r="N86">
        <v>3.78E-2</v>
      </c>
      <c r="O86">
        <v>5</v>
      </c>
      <c r="P86">
        <v>8500</v>
      </c>
      <c r="Q86">
        <v>0</v>
      </c>
      <c r="R86">
        <v>17</v>
      </c>
    </row>
    <row r="87" spans="2:18">
      <c r="B87" t="s">
        <v>991</v>
      </c>
      <c r="C87" t="s">
        <v>905</v>
      </c>
      <c r="D87" t="s">
        <v>612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2:18">
      <c r="B88" t="s">
        <v>992</v>
      </c>
      <c r="C88" t="s">
        <v>905</v>
      </c>
      <c r="D88" t="s">
        <v>612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2:18">
      <c r="B89" t="s">
        <v>993</v>
      </c>
      <c r="C89" t="s">
        <v>905</v>
      </c>
      <c r="D89" t="s">
        <v>612</v>
      </c>
      <c r="E89">
        <v>2</v>
      </c>
      <c r="F89">
        <v>75.5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2:18">
      <c r="B90" t="s">
        <v>994</v>
      </c>
      <c r="C90" t="s">
        <v>905</v>
      </c>
      <c r="D90" t="s">
        <v>612</v>
      </c>
      <c r="E90">
        <v>10</v>
      </c>
      <c r="F90">
        <v>30.501000000000001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2:18">
      <c r="B91" t="s">
        <v>995</v>
      </c>
      <c r="C91" t="s">
        <v>905</v>
      </c>
      <c r="D91" t="s">
        <v>612</v>
      </c>
      <c r="E91">
        <v>0</v>
      </c>
      <c r="F91">
        <v>0</v>
      </c>
      <c r="G91">
        <v>8.73</v>
      </c>
      <c r="H91">
        <v>109</v>
      </c>
      <c r="I91">
        <v>0</v>
      </c>
      <c r="J91">
        <v>0</v>
      </c>
      <c r="K91">
        <v>0</v>
      </c>
      <c r="L91">
        <v>0</v>
      </c>
      <c r="M91">
        <v>14.375</v>
      </c>
      <c r="N91">
        <v>0</v>
      </c>
      <c r="O91">
        <v>0</v>
      </c>
      <c r="P91">
        <v>0</v>
      </c>
      <c r="Q91">
        <v>0</v>
      </c>
      <c r="R91">
        <v>14.375</v>
      </c>
    </row>
    <row r="92" spans="2:18">
      <c r="B92" t="s">
        <v>996</v>
      </c>
      <c r="C92" t="s">
        <v>905</v>
      </c>
      <c r="D92" t="s">
        <v>612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2:18">
      <c r="B93" t="s">
        <v>997</v>
      </c>
      <c r="C93" t="s">
        <v>905</v>
      </c>
      <c r="D93" t="s">
        <v>612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2:18">
      <c r="B94" t="s">
        <v>998</v>
      </c>
      <c r="C94" t="s">
        <v>905</v>
      </c>
      <c r="D94" t="s">
        <v>612</v>
      </c>
      <c r="E94">
        <v>2</v>
      </c>
      <c r="F94">
        <v>61.1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120</v>
      </c>
      <c r="N94">
        <v>0</v>
      </c>
      <c r="O94">
        <v>0</v>
      </c>
      <c r="P94">
        <v>0</v>
      </c>
      <c r="Q94">
        <v>0</v>
      </c>
      <c r="R94">
        <v>120</v>
      </c>
    </row>
    <row r="95" spans="2:18">
      <c r="B95" t="s">
        <v>999</v>
      </c>
      <c r="C95" t="s">
        <v>905</v>
      </c>
      <c r="D95" t="s">
        <v>612</v>
      </c>
      <c r="E95">
        <v>5</v>
      </c>
      <c r="F95">
        <v>18.39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52.500999999999998</v>
      </c>
      <c r="N95">
        <v>0</v>
      </c>
      <c r="O95">
        <v>0</v>
      </c>
      <c r="P95">
        <v>0</v>
      </c>
      <c r="Q95">
        <v>0</v>
      </c>
      <c r="R95">
        <v>52.500999999999998</v>
      </c>
    </row>
    <row r="96" spans="2:18">
      <c r="B96" t="s">
        <v>1000</v>
      </c>
      <c r="C96" t="s">
        <v>905</v>
      </c>
      <c r="D96" t="s">
        <v>612</v>
      </c>
      <c r="E96">
        <v>0</v>
      </c>
      <c r="F96">
        <v>0</v>
      </c>
      <c r="G96">
        <v>12</v>
      </c>
      <c r="H96">
        <v>55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2:18">
      <c r="B97" t="s">
        <v>1001</v>
      </c>
      <c r="C97" t="s">
        <v>905</v>
      </c>
      <c r="D97" t="s">
        <v>612</v>
      </c>
      <c r="E97">
        <v>2</v>
      </c>
      <c r="F97">
        <v>47.2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2:18">
      <c r="B98" t="s">
        <v>1002</v>
      </c>
      <c r="C98" t="s">
        <v>905</v>
      </c>
      <c r="D98" t="s">
        <v>612</v>
      </c>
      <c r="E98">
        <v>0</v>
      </c>
      <c r="F98">
        <v>0</v>
      </c>
      <c r="G98">
        <v>15</v>
      </c>
      <c r="H98">
        <v>163</v>
      </c>
      <c r="I98">
        <v>0</v>
      </c>
      <c r="J98">
        <v>0</v>
      </c>
      <c r="K98">
        <v>0</v>
      </c>
      <c r="L98">
        <v>0</v>
      </c>
      <c r="M98">
        <v>8.92</v>
      </c>
      <c r="N98">
        <v>0</v>
      </c>
      <c r="O98">
        <v>0</v>
      </c>
      <c r="P98">
        <v>0</v>
      </c>
      <c r="Q98">
        <v>0</v>
      </c>
      <c r="R98">
        <v>8.92</v>
      </c>
    </row>
    <row r="99" spans="2:18">
      <c r="B99" t="s">
        <v>1003</v>
      </c>
      <c r="C99" t="s">
        <v>905</v>
      </c>
      <c r="D99" t="s">
        <v>612</v>
      </c>
      <c r="E99">
        <v>7</v>
      </c>
      <c r="F99">
        <v>11.34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2:18">
      <c r="B100" t="s">
        <v>1004</v>
      </c>
      <c r="C100" t="s">
        <v>905</v>
      </c>
      <c r="D100" t="s">
        <v>612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2:18">
      <c r="B101" t="s">
        <v>1005</v>
      </c>
      <c r="C101" t="s">
        <v>905</v>
      </c>
      <c r="D101" t="s">
        <v>612</v>
      </c>
      <c r="E101">
        <v>60</v>
      </c>
      <c r="F101">
        <v>36</v>
      </c>
      <c r="G101">
        <v>120</v>
      </c>
      <c r="H101">
        <v>5</v>
      </c>
      <c r="I101">
        <v>36</v>
      </c>
      <c r="J101">
        <v>36</v>
      </c>
      <c r="K101">
        <v>36</v>
      </c>
      <c r="L101">
        <v>36</v>
      </c>
      <c r="M101">
        <v>0</v>
      </c>
      <c r="N101">
        <v>0</v>
      </c>
      <c r="O101">
        <v>3</v>
      </c>
      <c r="P101">
        <v>10800</v>
      </c>
      <c r="Q101">
        <v>0</v>
      </c>
      <c r="R101">
        <v>36</v>
      </c>
    </row>
    <row r="102" spans="2:18">
      <c r="B102" t="s">
        <v>1006</v>
      </c>
      <c r="C102" t="s">
        <v>905</v>
      </c>
      <c r="D102" t="s">
        <v>612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2.6</v>
      </c>
      <c r="N102">
        <v>0</v>
      </c>
      <c r="O102">
        <v>0</v>
      </c>
      <c r="P102">
        <v>0</v>
      </c>
      <c r="Q102">
        <v>0</v>
      </c>
      <c r="R102">
        <v>2.6</v>
      </c>
    </row>
    <row r="103" spans="2:18">
      <c r="B103" t="s">
        <v>1007</v>
      </c>
      <c r="C103" t="s">
        <v>905</v>
      </c>
      <c r="D103" t="s">
        <v>612</v>
      </c>
      <c r="E103">
        <v>10</v>
      </c>
      <c r="F103">
        <v>6.66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20</v>
      </c>
      <c r="N103">
        <v>0</v>
      </c>
      <c r="O103">
        <v>0</v>
      </c>
      <c r="P103">
        <v>0</v>
      </c>
      <c r="Q103">
        <v>0</v>
      </c>
      <c r="R103">
        <v>20</v>
      </c>
    </row>
    <row r="104" spans="2:18">
      <c r="B104" t="s">
        <v>1008</v>
      </c>
      <c r="C104" t="s">
        <v>905</v>
      </c>
      <c r="D104" t="s">
        <v>612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2:18">
      <c r="B105" t="s">
        <v>1009</v>
      </c>
      <c r="C105" t="s">
        <v>905</v>
      </c>
      <c r="D105" t="s">
        <v>612</v>
      </c>
      <c r="E105">
        <v>3</v>
      </c>
      <c r="F105">
        <v>31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2:18">
      <c r="B106" t="s">
        <v>1010</v>
      </c>
      <c r="C106" t="s">
        <v>905</v>
      </c>
      <c r="D106" t="s">
        <v>612</v>
      </c>
      <c r="E106">
        <v>14</v>
      </c>
      <c r="F106">
        <v>3.24</v>
      </c>
      <c r="G106">
        <v>30.2</v>
      </c>
      <c r="H106">
        <v>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2:18">
      <c r="B107" t="s">
        <v>1011</v>
      </c>
      <c r="C107" t="s">
        <v>905</v>
      </c>
      <c r="D107" t="s">
        <v>612</v>
      </c>
      <c r="E107">
        <v>0</v>
      </c>
      <c r="F107">
        <v>0</v>
      </c>
      <c r="G107">
        <v>4.5</v>
      </c>
      <c r="H107">
        <v>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2:18">
      <c r="B108" t="s">
        <v>1012</v>
      </c>
      <c r="C108" t="s">
        <v>905</v>
      </c>
      <c r="D108" t="s">
        <v>612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2:18">
      <c r="B109" t="s">
        <v>1013</v>
      </c>
      <c r="C109" t="s">
        <v>905</v>
      </c>
      <c r="D109" t="s">
        <v>612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2:18">
      <c r="B110" t="s">
        <v>1014</v>
      </c>
      <c r="C110" t="s">
        <v>905</v>
      </c>
      <c r="D110" t="s">
        <v>612</v>
      </c>
      <c r="E110">
        <v>4</v>
      </c>
      <c r="F110">
        <v>22.2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2:18">
      <c r="B111" t="s">
        <v>1015</v>
      </c>
      <c r="C111" t="s">
        <v>905</v>
      </c>
      <c r="D111" t="s">
        <v>612</v>
      </c>
      <c r="E111">
        <v>30</v>
      </c>
      <c r="F111">
        <v>1.7410000000000001</v>
      </c>
      <c r="G111">
        <v>24.9</v>
      </c>
      <c r="H111">
        <v>34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2:18">
      <c r="B112" t="s">
        <v>1016</v>
      </c>
      <c r="C112" t="s">
        <v>905</v>
      </c>
      <c r="D112" t="s">
        <v>612</v>
      </c>
      <c r="E112">
        <v>0</v>
      </c>
      <c r="F112">
        <v>0</v>
      </c>
      <c r="G112">
        <v>3.8</v>
      </c>
      <c r="H112">
        <v>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2:18">
      <c r="B113" t="s">
        <v>1017</v>
      </c>
      <c r="C113" t="s">
        <v>905</v>
      </c>
      <c r="D113" t="s">
        <v>612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2:18">
      <c r="B114" t="s">
        <v>1018</v>
      </c>
      <c r="C114" t="s">
        <v>905</v>
      </c>
      <c r="D114" t="s">
        <v>612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2:18">
      <c r="B115" t="s">
        <v>1019</v>
      </c>
      <c r="C115" t="s">
        <v>905</v>
      </c>
      <c r="D115" t="s">
        <v>612</v>
      </c>
      <c r="E115">
        <v>15</v>
      </c>
      <c r="F115">
        <v>16.59</v>
      </c>
      <c r="G115">
        <v>70</v>
      </c>
      <c r="H115">
        <v>5</v>
      </c>
      <c r="I115">
        <v>16.09</v>
      </c>
      <c r="J115">
        <v>16.09</v>
      </c>
      <c r="K115">
        <v>16.09</v>
      </c>
      <c r="L115">
        <v>16.09</v>
      </c>
      <c r="M115">
        <v>0</v>
      </c>
      <c r="N115">
        <v>0</v>
      </c>
      <c r="O115">
        <v>5</v>
      </c>
      <c r="P115">
        <v>8045</v>
      </c>
      <c r="Q115">
        <v>0</v>
      </c>
      <c r="R115">
        <v>16.09</v>
      </c>
    </row>
    <row r="116" spans="2:18">
      <c r="B116" t="s">
        <v>1020</v>
      </c>
      <c r="C116" t="s">
        <v>905</v>
      </c>
      <c r="D116" t="s">
        <v>612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2:18">
      <c r="B117" t="s">
        <v>1021</v>
      </c>
      <c r="C117" t="s">
        <v>905</v>
      </c>
      <c r="D117" t="s">
        <v>612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2:18">
      <c r="B118" t="s">
        <v>1022</v>
      </c>
      <c r="C118" t="s">
        <v>905</v>
      </c>
      <c r="D118" t="s">
        <v>612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2:18">
      <c r="B119" t="s">
        <v>1023</v>
      </c>
      <c r="C119" t="s">
        <v>905</v>
      </c>
      <c r="D119" t="s">
        <v>612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2:18">
      <c r="B120" t="s">
        <v>1024</v>
      </c>
      <c r="C120" t="s">
        <v>905</v>
      </c>
      <c r="D120" t="s">
        <v>612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2:18">
      <c r="B121" t="s">
        <v>1025</v>
      </c>
      <c r="C121" t="s">
        <v>905</v>
      </c>
      <c r="D121" t="s">
        <v>612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2:18">
      <c r="B122" t="s">
        <v>1026</v>
      </c>
      <c r="C122" t="s">
        <v>905</v>
      </c>
      <c r="D122" t="s">
        <v>612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2:18">
      <c r="B123" t="s">
        <v>1027</v>
      </c>
      <c r="C123" t="s">
        <v>905</v>
      </c>
      <c r="D123" t="s">
        <v>612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2:18">
      <c r="B124" t="s">
        <v>1028</v>
      </c>
      <c r="C124" t="s">
        <v>905</v>
      </c>
      <c r="D124" t="s">
        <v>612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2:18">
      <c r="B125" t="s">
        <v>1029</v>
      </c>
      <c r="C125" t="s">
        <v>905</v>
      </c>
      <c r="D125" t="s">
        <v>612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2:18">
      <c r="B126" t="s">
        <v>1030</v>
      </c>
      <c r="C126" t="s">
        <v>905</v>
      </c>
      <c r="D126" t="s">
        <v>612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2:18">
      <c r="B127" t="s">
        <v>1031</v>
      </c>
      <c r="C127" t="s">
        <v>905</v>
      </c>
      <c r="D127" t="s">
        <v>612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2:18">
      <c r="B128" t="s">
        <v>1032</v>
      </c>
      <c r="C128" t="s">
        <v>905</v>
      </c>
      <c r="D128" t="s">
        <v>612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2:18">
      <c r="B129" t="s">
        <v>1033</v>
      </c>
      <c r="C129" t="s">
        <v>905</v>
      </c>
      <c r="D129" t="s">
        <v>612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2:18">
      <c r="B130" t="s">
        <v>1034</v>
      </c>
      <c r="C130" t="s">
        <v>905</v>
      </c>
      <c r="D130" t="s">
        <v>612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2:18">
      <c r="B131" t="s">
        <v>1035</v>
      </c>
      <c r="C131" t="s">
        <v>905</v>
      </c>
      <c r="D131" t="s">
        <v>612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2:18">
      <c r="B132" t="s">
        <v>1036</v>
      </c>
      <c r="C132" t="s">
        <v>905</v>
      </c>
      <c r="D132" t="s">
        <v>612</v>
      </c>
      <c r="E132">
        <v>50</v>
      </c>
      <c r="F132">
        <v>575</v>
      </c>
      <c r="G132">
        <v>589.5</v>
      </c>
      <c r="H132">
        <v>40</v>
      </c>
      <c r="I132">
        <v>580</v>
      </c>
      <c r="J132">
        <v>580</v>
      </c>
      <c r="K132">
        <v>605</v>
      </c>
      <c r="L132">
        <v>585.70000000000005</v>
      </c>
      <c r="M132">
        <v>589.21799999999996</v>
      </c>
      <c r="N132">
        <v>-5.8999999999999999E-3</v>
      </c>
      <c r="O132">
        <v>1517</v>
      </c>
      <c r="P132">
        <v>88893150</v>
      </c>
      <c r="Q132">
        <v>0</v>
      </c>
      <c r="R132">
        <v>589.28300000000002</v>
      </c>
    </row>
    <row r="133" spans="2:18">
      <c r="B133" t="s">
        <v>1037</v>
      </c>
      <c r="C133" t="s">
        <v>905</v>
      </c>
      <c r="D133" t="s">
        <v>612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2:18">
      <c r="B134" t="s">
        <v>1038</v>
      </c>
      <c r="C134" t="s">
        <v>905</v>
      </c>
      <c r="D134" t="s">
        <v>612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2:18">
      <c r="B135" t="s">
        <v>1039</v>
      </c>
      <c r="C135" t="s">
        <v>905</v>
      </c>
      <c r="D135" t="s">
        <v>612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2:18">
      <c r="B136" t="s">
        <v>1040</v>
      </c>
      <c r="C136" t="s">
        <v>905</v>
      </c>
      <c r="D136" t="s">
        <v>612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2:18">
      <c r="B137" t="s">
        <v>1041</v>
      </c>
      <c r="C137" t="s">
        <v>905</v>
      </c>
      <c r="D137" t="s">
        <v>612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2:18">
      <c r="B138" t="s">
        <v>1042</v>
      </c>
      <c r="C138" t="s">
        <v>905</v>
      </c>
      <c r="D138" t="s">
        <v>612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2:18">
      <c r="B139" t="s">
        <v>1043</v>
      </c>
      <c r="C139" t="s">
        <v>905</v>
      </c>
      <c r="D139" t="s">
        <v>612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2:18">
      <c r="B140" t="s">
        <v>1044</v>
      </c>
      <c r="C140" t="s">
        <v>905</v>
      </c>
      <c r="D140" t="s">
        <v>612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2:18">
      <c r="B141" t="s">
        <v>1045</v>
      </c>
      <c r="C141" t="s">
        <v>905</v>
      </c>
      <c r="D141" t="s">
        <v>612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2:18">
      <c r="B142" t="s">
        <v>1046</v>
      </c>
      <c r="C142" t="s">
        <v>905</v>
      </c>
      <c r="D142" t="s">
        <v>612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2:18">
      <c r="B143" t="s">
        <v>1047</v>
      </c>
      <c r="C143" t="s">
        <v>905</v>
      </c>
      <c r="D143" t="s">
        <v>612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2:18">
      <c r="B144" t="s">
        <v>1048</v>
      </c>
      <c r="C144" t="s">
        <v>905</v>
      </c>
      <c r="D144" t="s">
        <v>612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2:18">
      <c r="B145" t="s">
        <v>1049</v>
      </c>
      <c r="C145" t="s">
        <v>905</v>
      </c>
      <c r="D145" t="s">
        <v>612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2:18">
      <c r="B146" t="s">
        <v>1050</v>
      </c>
      <c r="C146" t="s">
        <v>905</v>
      </c>
      <c r="D146" t="s">
        <v>612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2:18">
      <c r="B147" t="s">
        <v>1051</v>
      </c>
      <c r="C147" t="s">
        <v>905</v>
      </c>
      <c r="D147" t="s">
        <v>612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2:18">
      <c r="B148" t="s">
        <v>1052</v>
      </c>
      <c r="C148" t="s">
        <v>905</v>
      </c>
      <c r="D148" t="s">
        <v>612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2:18">
      <c r="B149" t="s">
        <v>1053</v>
      </c>
      <c r="C149" t="s">
        <v>905</v>
      </c>
      <c r="D149" t="s">
        <v>612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2:18">
      <c r="B150" t="s">
        <v>1054</v>
      </c>
      <c r="C150" t="s">
        <v>905</v>
      </c>
      <c r="D150" t="s">
        <v>612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2:18">
      <c r="B151" t="s">
        <v>1055</v>
      </c>
      <c r="C151" t="s">
        <v>905</v>
      </c>
      <c r="D151" t="s">
        <v>612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2:18">
      <c r="B152" t="s">
        <v>1056</v>
      </c>
      <c r="C152" t="s">
        <v>905</v>
      </c>
      <c r="D152" t="s">
        <v>612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2:18">
      <c r="B153" t="s">
        <v>1057</v>
      </c>
      <c r="C153" t="s">
        <v>905</v>
      </c>
      <c r="D153" t="s">
        <v>612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2:18">
      <c r="B154" t="s">
        <v>1058</v>
      </c>
      <c r="C154" t="s">
        <v>905</v>
      </c>
      <c r="D154" t="s">
        <v>612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2:18">
      <c r="B155" t="s">
        <v>1059</v>
      </c>
      <c r="C155" t="s">
        <v>905</v>
      </c>
      <c r="D155" t="s">
        <v>612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2:18">
      <c r="B156" t="s">
        <v>1060</v>
      </c>
      <c r="C156" t="s">
        <v>905</v>
      </c>
      <c r="D156" t="s">
        <v>612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2:18">
      <c r="B157" t="s">
        <v>1061</v>
      </c>
      <c r="C157" t="s">
        <v>905</v>
      </c>
      <c r="D157" t="s">
        <v>612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2:18">
      <c r="B158" t="s">
        <v>1062</v>
      </c>
      <c r="C158" t="s">
        <v>905</v>
      </c>
      <c r="D158" t="s">
        <v>612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2:18">
      <c r="B159" t="s">
        <v>1063</v>
      </c>
      <c r="C159" t="s">
        <v>905</v>
      </c>
      <c r="D159" t="s">
        <v>612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2:18">
      <c r="B160" t="s">
        <v>1064</v>
      </c>
      <c r="C160" t="s">
        <v>905</v>
      </c>
      <c r="D160" t="s">
        <v>612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2:18">
      <c r="B161" t="s">
        <v>1065</v>
      </c>
      <c r="C161" t="s">
        <v>905</v>
      </c>
      <c r="D161" t="s">
        <v>612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2:18">
      <c r="B162" t="s">
        <v>1066</v>
      </c>
      <c r="C162" t="s">
        <v>905</v>
      </c>
      <c r="D162" t="s">
        <v>612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2:18">
      <c r="B163" t="s">
        <v>1067</v>
      </c>
      <c r="C163" t="s">
        <v>905</v>
      </c>
      <c r="D163" t="s">
        <v>612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2:18">
      <c r="B164" t="s">
        <v>1068</v>
      </c>
      <c r="C164" t="s">
        <v>905</v>
      </c>
      <c r="D164" t="s">
        <v>612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2:18">
      <c r="B165" t="s">
        <v>1069</v>
      </c>
      <c r="C165" t="s">
        <v>905</v>
      </c>
      <c r="D165" t="s">
        <v>612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2:18">
      <c r="B166" t="s">
        <v>1070</v>
      </c>
      <c r="C166" t="s">
        <v>905</v>
      </c>
      <c r="D166" t="s">
        <v>612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2:18">
      <c r="B167" t="s">
        <v>1071</v>
      </c>
      <c r="C167" t="s">
        <v>905</v>
      </c>
      <c r="D167" t="s">
        <v>612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2:18">
      <c r="B168" t="s">
        <v>1072</v>
      </c>
      <c r="C168" t="s">
        <v>905</v>
      </c>
      <c r="D168" t="s">
        <v>612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2:18">
      <c r="B169" t="s">
        <v>1073</v>
      </c>
      <c r="C169" t="s">
        <v>905</v>
      </c>
      <c r="D169" t="s">
        <v>612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2:18">
      <c r="B170" t="s">
        <v>1074</v>
      </c>
      <c r="C170" t="s">
        <v>905</v>
      </c>
      <c r="D170" t="s">
        <v>612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412</v>
      </c>
      <c r="N170">
        <v>0</v>
      </c>
      <c r="O170">
        <v>0</v>
      </c>
      <c r="P170">
        <v>0</v>
      </c>
      <c r="Q170">
        <v>0</v>
      </c>
      <c r="R170">
        <v>412</v>
      </c>
    </row>
    <row r="171" spans="2:18">
      <c r="B171" t="s">
        <v>1075</v>
      </c>
      <c r="C171" t="s">
        <v>905</v>
      </c>
      <c r="D171" t="s">
        <v>612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2:18">
      <c r="B172" t="s">
        <v>1076</v>
      </c>
      <c r="C172" t="s">
        <v>905</v>
      </c>
      <c r="D172" t="s">
        <v>612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2:18">
      <c r="B173" t="s">
        <v>1077</v>
      </c>
      <c r="C173" t="s">
        <v>905</v>
      </c>
      <c r="D173" t="s">
        <v>612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2:18">
      <c r="B174" t="s">
        <v>1078</v>
      </c>
      <c r="C174" t="s">
        <v>905</v>
      </c>
      <c r="D174" t="s">
        <v>612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2:18">
      <c r="B175" t="s">
        <v>1079</v>
      </c>
      <c r="C175" t="s">
        <v>905</v>
      </c>
      <c r="D175" t="s">
        <v>612</v>
      </c>
      <c r="E175">
        <v>10</v>
      </c>
      <c r="F175">
        <v>182.941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166</v>
      </c>
      <c r="N175">
        <v>0</v>
      </c>
      <c r="O175">
        <v>0</v>
      </c>
      <c r="P175">
        <v>0</v>
      </c>
      <c r="Q175">
        <v>0</v>
      </c>
      <c r="R175">
        <v>166</v>
      </c>
    </row>
    <row r="176" spans="2:18">
      <c r="B176" t="s">
        <v>1080</v>
      </c>
      <c r="C176" t="s">
        <v>905</v>
      </c>
      <c r="D176" t="s">
        <v>612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2:18">
      <c r="B177" t="s">
        <v>1081</v>
      </c>
      <c r="C177" t="s">
        <v>905</v>
      </c>
      <c r="D177" t="s">
        <v>612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2:18">
      <c r="B178" t="s">
        <v>1082</v>
      </c>
      <c r="C178" t="s">
        <v>905</v>
      </c>
      <c r="D178" t="s">
        <v>612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2:18">
      <c r="B179" t="s">
        <v>1083</v>
      </c>
      <c r="C179" t="s">
        <v>905</v>
      </c>
      <c r="D179" t="s">
        <v>612</v>
      </c>
      <c r="E179">
        <v>18</v>
      </c>
      <c r="F179">
        <v>200</v>
      </c>
      <c r="G179">
        <v>203</v>
      </c>
      <c r="H179">
        <v>5</v>
      </c>
      <c r="I179">
        <v>210</v>
      </c>
      <c r="J179">
        <v>200</v>
      </c>
      <c r="K179">
        <v>220</v>
      </c>
      <c r="L179">
        <v>203</v>
      </c>
      <c r="M179">
        <v>205</v>
      </c>
      <c r="N179">
        <v>-9.7000000000000003E-3</v>
      </c>
      <c r="O179">
        <v>2083</v>
      </c>
      <c r="P179">
        <v>44859000.399999999</v>
      </c>
      <c r="Q179">
        <v>0</v>
      </c>
      <c r="R179">
        <v>203</v>
      </c>
    </row>
    <row r="180" spans="2:18">
      <c r="B180" t="s">
        <v>1084</v>
      </c>
      <c r="C180" t="s">
        <v>905</v>
      </c>
      <c r="D180" t="s">
        <v>612</v>
      </c>
      <c r="E180">
        <v>15</v>
      </c>
      <c r="F180">
        <v>131.101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147.001</v>
      </c>
      <c r="N180">
        <v>0</v>
      </c>
      <c r="O180">
        <v>0</v>
      </c>
      <c r="P180">
        <v>0</v>
      </c>
      <c r="Q180">
        <v>0</v>
      </c>
      <c r="R180">
        <v>147.001</v>
      </c>
    </row>
    <row r="181" spans="2:18">
      <c r="B181" t="s">
        <v>1085</v>
      </c>
      <c r="C181" t="s">
        <v>905</v>
      </c>
      <c r="D181" t="s">
        <v>612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2:18">
      <c r="B182" t="s">
        <v>1086</v>
      </c>
      <c r="C182" t="s">
        <v>905</v>
      </c>
      <c r="D182" t="s">
        <v>612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2:18">
      <c r="B183" t="s">
        <v>1087</v>
      </c>
      <c r="C183" t="s">
        <v>905</v>
      </c>
      <c r="D183" t="s">
        <v>612</v>
      </c>
      <c r="E183">
        <v>2</v>
      </c>
      <c r="F183">
        <v>81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166.75</v>
      </c>
      <c r="N183">
        <v>0</v>
      </c>
      <c r="O183">
        <v>0</v>
      </c>
      <c r="P183">
        <v>0</v>
      </c>
      <c r="Q183">
        <v>0</v>
      </c>
      <c r="R183">
        <v>166.75</v>
      </c>
    </row>
    <row r="184" spans="2:18">
      <c r="B184" t="s">
        <v>1088</v>
      </c>
      <c r="C184" t="s">
        <v>905</v>
      </c>
      <c r="D184" t="s">
        <v>612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2:18">
      <c r="B185" t="s">
        <v>1089</v>
      </c>
      <c r="C185" t="s">
        <v>905</v>
      </c>
      <c r="D185" t="s">
        <v>612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2:18">
      <c r="B186" t="s">
        <v>1090</v>
      </c>
      <c r="C186" t="s">
        <v>905</v>
      </c>
      <c r="D186" t="s">
        <v>612</v>
      </c>
      <c r="E186">
        <v>4</v>
      </c>
      <c r="F186">
        <v>39.700000000000003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59.000999999999998</v>
      </c>
      <c r="N186">
        <v>0</v>
      </c>
      <c r="O186">
        <v>0</v>
      </c>
      <c r="P186">
        <v>0</v>
      </c>
      <c r="Q186">
        <v>0</v>
      </c>
      <c r="R186">
        <v>59.000999999999998</v>
      </c>
    </row>
    <row r="187" spans="2:18">
      <c r="B187" t="s">
        <v>1091</v>
      </c>
      <c r="C187" t="s">
        <v>905</v>
      </c>
      <c r="D187" t="s">
        <v>612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2:18">
      <c r="B188" t="s">
        <v>1092</v>
      </c>
      <c r="C188" t="s">
        <v>905</v>
      </c>
      <c r="D188" t="s">
        <v>612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2:18">
      <c r="B189" t="s">
        <v>1093</v>
      </c>
      <c r="C189" t="s">
        <v>905</v>
      </c>
      <c r="D189" t="s">
        <v>612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2:18">
      <c r="B190" t="s">
        <v>1094</v>
      </c>
      <c r="C190" t="s">
        <v>905</v>
      </c>
      <c r="D190" t="s">
        <v>612</v>
      </c>
      <c r="E190">
        <v>2</v>
      </c>
      <c r="F190">
        <v>61.6</v>
      </c>
      <c r="G190">
        <v>90</v>
      </c>
      <c r="H190">
        <v>62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2:18">
      <c r="B191" t="s">
        <v>1095</v>
      </c>
      <c r="C191" t="s">
        <v>905</v>
      </c>
      <c r="D191" t="s">
        <v>612</v>
      </c>
      <c r="E191">
        <v>8</v>
      </c>
      <c r="F191">
        <v>12.35</v>
      </c>
      <c r="G191">
        <v>47.2</v>
      </c>
      <c r="H191">
        <v>17</v>
      </c>
      <c r="I191">
        <v>30</v>
      </c>
      <c r="J191">
        <v>30</v>
      </c>
      <c r="K191">
        <v>30</v>
      </c>
      <c r="L191">
        <v>30</v>
      </c>
      <c r="M191">
        <v>40</v>
      </c>
      <c r="N191">
        <v>-0.25</v>
      </c>
      <c r="O191">
        <v>10</v>
      </c>
      <c r="P191">
        <v>30000</v>
      </c>
      <c r="Q191">
        <v>0</v>
      </c>
      <c r="R191">
        <v>30</v>
      </c>
    </row>
    <row r="192" spans="2:18">
      <c r="B192" t="s">
        <v>1096</v>
      </c>
      <c r="C192" t="s">
        <v>905</v>
      </c>
      <c r="D192" t="s">
        <v>612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2:18">
      <c r="B193" t="s">
        <v>1097</v>
      </c>
      <c r="C193" t="s">
        <v>905</v>
      </c>
      <c r="D193" t="s">
        <v>612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2:18">
      <c r="B194" t="s">
        <v>1098</v>
      </c>
      <c r="C194" t="s">
        <v>905</v>
      </c>
      <c r="D194" t="s">
        <v>612</v>
      </c>
      <c r="E194">
        <v>2</v>
      </c>
      <c r="F194">
        <v>45.1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2:18">
      <c r="B195" t="s">
        <v>1099</v>
      </c>
      <c r="C195" t="s">
        <v>905</v>
      </c>
      <c r="D195" t="s">
        <v>612</v>
      </c>
      <c r="E195">
        <v>2</v>
      </c>
      <c r="F195">
        <v>64.7</v>
      </c>
      <c r="G195">
        <v>104.9</v>
      </c>
      <c r="H195">
        <v>5</v>
      </c>
      <c r="I195">
        <v>0</v>
      </c>
      <c r="J195">
        <v>0</v>
      </c>
      <c r="K195">
        <v>0</v>
      </c>
      <c r="L195">
        <v>0</v>
      </c>
      <c r="M195">
        <v>50</v>
      </c>
      <c r="N195">
        <v>0</v>
      </c>
      <c r="O195">
        <v>0</v>
      </c>
      <c r="P195">
        <v>0</v>
      </c>
      <c r="Q195">
        <v>0</v>
      </c>
      <c r="R195">
        <v>50</v>
      </c>
    </row>
    <row r="196" spans="2:18">
      <c r="B196" t="s">
        <v>1100</v>
      </c>
      <c r="C196" t="s">
        <v>905</v>
      </c>
      <c r="D196" t="s">
        <v>612</v>
      </c>
      <c r="E196">
        <v>2</v>
      </c>
      <c r="F196">
        <v>45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35</v>
      </c>
      <c r="N196">
        <v>0</v>
      </c>
      <c r="O196">
        <v>0</v>
      </c>
      <c r="P196">
        <v>0</v>
      </c>
      <c r="Q196">
        <v>0</v>
      </c>
      <c r="R196">
        <v>35</v>
      </c>
    </row>
    <row r="197" spans="2:18">
      <c r="B197" t="s">
        <v>1101</v>
      </c>
      <c r="C197" t="s">
        <v>905</v>
      </c>
      <c r="D197" t="s">
        <v>612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2:18">
      <c r="B198" t="s">
        <v>1102</v>
      </c>
      <c r="C198" t="s">
        <v>905</v>
      </c>
      <c r="D198" t="s">
        <v>612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2:18">
      <c r="B199" t="s">
        <v>1103</v>
      </c>
      <c r="C199" t="s">
        <v>905</v>
      </c>
      <c r="D199" t="s">
        <v>612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2:18">
      <c r="B200" t="s">
        <v>1104</v>
      </c>
      <c r="C200" t="s">
        <v>905</v>
      </c>
      <c r="D200" t="s">
        <v>612</v>
      </c>
      <c r="E200">
        <v>2</v>
      </c>
      <c r="F200">
        <v>90.5</v>
      </c>
      <c r="G200">
        <v>137.69999999999999</v>
      </c>
      <c r="H200">
        <v>7</v>
      </c>
      <c r="I200">
        <v>0</v>
      </c>
      <c r="J200">
        <v>0</v>
      </c>
      <c r="K200">
        <v>0</v>
      </c>
      <c r="L200">
        <v>0</v>
      </c>
      <c r="M200">
        <v>80</v>
      </c>
      <c r="N200">
        <v>0</v>
      </c>
      <c r="O200">
        <v>0</v>
      </c>
      <c r="P200">
        <v>0</v>
      </c>
      <c r="Q200">
        <v>0</v>
      </c>
      <c r="R200">
        <v>80</v>
      </c>
    </row>
    <row r="201" spans="2:18">
      <c r="B201" t="s">
        <v>1105</v>
      </c>
      <c r="C201" t="s">
        <v>905</v>
      </c>
      <c r="D201" t="s">
        <v>612</v>
      </c>
      <c r="E201">
        <v>1</v>
      </c>
      <c r="F201">
        <v>110</v>
      </c>
      <c r="G201">
        <v>160</v>
      </c>
      <c r="H201">
        <v>10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2:18">
      <c r="B202" t="s">
        <v>1106</v>
      </c>
      <c r="C202" t="s">
        <v>905</v>
      </c>
      <c r="D202" t="s">
        <v>612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2:18">
      <c r="B203" t="s">
        <v>1107</v>
      </c>
      <c r="C203" t="s">
        <v>905</v>
      </c>
      <c r="D203" t="s">
        <v>612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2:18">
      <c r="B204" t="s">
        <v>1108</v>
      </c>
      <c r="C204" t="s">
        <v>905</v>
      </c>
      <c r="D204" t="s">
        <v>612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2:18">
      <c r="B205" t="s">
        <v>1109</v>
      </c>
      <c r="C205" t="s">
        <v>905</v>
      </c>
      <c r="D205" t="s">
        <v>612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2:18">
      <c r="B206" t="s">
        <v>1110</v>
      </c>
      <c r="C206" t="s">
        <v>905</v>
      </c>
      <c r="D206" t="s">
        <v>612</v>
      </c>
      <c r="E206">
        <v>10</v>
      </c>
      <c r="F206">
        <v>150</v>
      </c>
      <c r="G206">
        <v>216</v>
      </c>
      <c r="H206">
        <v>10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2:18">
      <c r="B207" t="s">
        <v>1111</v>
      </c>
      <c r="C207" t="s">
        <v>905</v>
      </c>
      <c r="D207" t="s">
        <v>612</v>
      </c>
      <c r="E207">
        <v>10</v>
      </c>
      <c r="F207">
        <v>195</v>
      </c>
      <c r="G207">
        <v>261</v>
      </c>
      <c r="H207">
        <v>10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2:18">
      <c r="B208" t="s">
        <v>1112</v>
      </c>
      <c r="C208" t="s">
        <v>905</v>
      </c>
      <c r="D208" t="s">
        <v>612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2:18">
      <c r="B209" t="s">
        <v>1113</v>
      </c>
      <c r="C209" t="s">
        <v>905</v>
      </c>
      <c r="D209" t="s">
        <v>612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2:18">
      <c r="B210" t="s">
        <v>1114</v>
      </c>
      <c r="C210" t="s">
        <v>905</v>
      </c>
      <c r="D210" t="s">
        <v>612</v>
      </c>
      <c r="E210">
        <v>10</v>
      </c>
      <c r="F210">
        <v>244</v>
      </c>
      <c r="G210">
        <v>311</v>
      </c>
      <c r="H210">
        <v>10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2:18">
      <c r="B211" t="s">
        <v>1115</v>
      </c>
      <c r="C211" t="s">
        <v>905</v>
      </c>
      <c r="D211" t="s">
        <v>612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2:18">
      <c r="B212" t="s">
        <v>1116</v>
      </c>
      <c r="C212" t="s">
        <v>905</v>
      </c>
      <c r="D212" t="s">
        <v>612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2:18">
      <c r="B213" t="s">
        <v>1117</v>
      </c>
      <c r="C213" t="s">
        <v>905</v>
      </c>
      <c r="D213" t="s">
        <v>612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2:18">
      <c r="B214" t="s">
        <v>1118</v>
      </c>
      <c r="C214" t="s">
        <v>905</v>
      </c>
      <c r="D214" t="s">
        <v>612</v>
      </c>
      <c r="E214">
        <v>10</v>
      </c>
      <c r="F214">
        <v>293</v>
      </c>
      <c r="G214">
        <v>363</v>
      </c>
      <c r="H214">
        <v>10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2:18">
      <c r="B215" t="s">
        <v>1119</v>
      </c>
      <c r="C215" t="s">
        <v>905</v>
      </c>
      <c r="D215" t="s">
        <v>612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2:18">
      <c r="B216" t="s">
        <v>1120</v>
      </c>
      <c r="C216" t="s">
        <v>905</v>
      </c>
      <c r="D216" t="s">
        <v>612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2:18">
      <c r="B217" t="s">
        <v>1121</v>
      </c>
      <c r="C217" t="s">
        <v>905</v>
      </c>
      <c r="D217" t="s">
        <v>612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2:18">
      <c r="B218" t="s">
        <v>1122</v>
      </c>
      <c r="C218" t="s">
        <v>905</v>
      </c>
      <c r="D218" t="s">
        <v>612</v>
      </c>
      <c r="E218">
        <v>10</v>
      </c>
      <c r="F218">
        <v>342</v>
      </c>
      <c r="G218">
        <v>417</v>
      </c>
      <c r="H218">
        <v>10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2:18">
      <c r="B219" t="s">
        <v>1123</v>
      </c>
      <c r="C219" t="s">
        <v>905</v>
      </c>
      <c r="D219" t="s">
        <v>612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2:18">
      <c r="B220" t="s">
        <v>1124</v>
      </c>
      <c r="C220" t="s">
        <v>905</v>
      </c>
      <c r="D220" t="s">
        <v>612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2:18">
      <c r="B221" t="s">
        <v>1125</v>
      </c>
      <c r="C221" t="s">
        <v>905</v>
      </c>
      <c r="D221" t="s">
        <v>612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2:18">
      <c r="B222" t="s">
        <v>1126</v>
      </c>
      <c r="C222" t="s">
        <v>905</v>
      </c>
      <c r="D222" t="s">
        <v>612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2:18">
      <c r="B223" t="s">
        <v>1127</v>
      </c>
      <c r="C223" t="s">
        <v>905</v>
      </c>
      <c r="D223" t="s">
        <v>612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2:18">
      <c r="B224" t="s">
        <v>1128</v>
      </c>
      <c r="C224" t="s">
        <v>905</v>
      </c>
      <c r="D224" t="s">
        <v>612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2:18">
      <c r="B225" t="s">
        <v>1129</v>
      </c>
      <c r="C225" t="s">
        <v>905</v>
      </c>
      <c r="D225" t="s">
        <v>612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2:18">
      <c r="B226" t="s">
        <v>1130</v>
      </c>
      <c r="C226" t="s">
        <v>905</v>
      </c>
      <c r="D226" t="s">
        <v>612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2:18">
      <c r="B227" t="s">
        <v>1131</v>
      </c>
      <c r="C227" t="s">
        <v>905</v>
      </c>
      <c r="D227" t="s">
        <v>612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2:18">
      <c r="B228" t="s">
        <v>1132</v>
      </c>
      <c r="C228" t="s">
        <v>905</v>
      </c>
      <c r="D228" t="s">
        <v>612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2:18">
      <c r="B229" t="s">
        <v>1133</v>
      </c>
      <c r="C229" t="s">
        <v>905</v>
      </c>
      <c r="D229" t="s">
        <v>612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2:18">
      <c r="B230" t="s">
        <v>1134</v>
      </c>
      <c r="C230" t="s">
        <v>905</v>
      </c>
      <c r="D230" t="s">
        <v>612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2:18">
      <c r="B231" t="s">
        <v>1135</v>
      </c>
      <c r="C231" t="s">
        <v>905</v>
      </c>
      <c r="D231" t="s">
        <v>612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2:18">
      <c r="B232" t="s">
        <v>1136</v>
      </c>
      <c r="C232" t="s">
        <v>905</v>
      </c>
      <c r="D232" t="s">
        <v>612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2:18">
      <c r="B233" t="s">
        <v>1137</v>
      </c>
      <c r="C233" t="s">
        <v>905</v>
      </c>
      <c r="D233" t="s">
        <v>612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2:18">
      <c r="B234" t="s">
        <v>1138</v>
      </c>
      <c r="C234" t="s">
        <v>905</v>
      </c>
      <c r="D234" t="s">
        <v>612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2:18">
      <c r="B235" t="s">
        <v>1139</v>
      </c>
      <c r="C235" t="s">
        <v>905</v>
      </c>
      <c r="D235" t="s">
        <v>612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2:18">
      <c r="B236" t="s">
        <v>1140</v>
      </c>
      <c r="C236" t="s">
        <v>905</v>
      </c>
      <c r="D236" t="s">
        <v>612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2:18">
      <c r="B237" t="s">
        <v>1141</v>
      </c>
      <c r="C237" t="s">
        <v>905</v>
      </c>
      <c r="D237" t="s">
        <v>612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2:18">
      <c r="B238" t="s">
        <v>1142</v>
      </c>
      <c r="C238" t="s">
        <v>905</v>
      </c>
      <c r="D238" t="s">
        <v>612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2:18">
      <c r="B239" t="s">
        <v>1143</v>
      </c>
      <c r="C239" t="s">
        <v>905</v>
      </c>
      <c r="D239" t="s">
        <v>612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2:18">
      <c r="B240" t="s">
        <v>1144</v>
      </c>
      <c r="C240" t="s">
        <v>905</v>
      </c>
      <c r="D240" t="s">
        <v>612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2:18">
      <c r="B241" t="s">
        <v>1145</v>
      </c>
      <c r="C241" t="s">
        <v>905</v>
      </c>
      <c r="D241" t="s">
        <v>612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2:18">
      <c r="B242" t="s">
        <v>1146</v>
      </c>
      <c r="C242" t="s">
        <v>905</v>
      </c>
      <c r="D242" t="s">
        <v>612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2:18">
      <c r="B243" t="s">
        <v>1147</v>
      </c>
      <c r="C243" t="s">
        <v>905</v>
      </c>
      <c r="D243" t="s">
        <v>612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2:18">
      <c r="B244" t="s">
        <v>1148</v>
      </c>
      <c r="C244" t="s">
        <v>905</v>
      </c>
      <c r="D244" t="s">
        <v>612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2:18">
      <c r="B245" t="s">
        <v>1149</v>
      </c>
      <c r="C245" t="s">
        <v>905</v>
      </c>
      <c r="D245" t="s">
        <v>612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2:18">
      <c r="B246" t="s">
        <v>1150</v>
      </c>
      <c r="C246" t="s">
        <v>905</v>
      </c>
      <c r="D246" t="s">
        <v>612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2:18">
      <c r="B247" t="s">
        <v>1151</v>
      </c>
      <c r="C247" t="s">
        <v>905</v>
      </c>
      <c r="D247" t="s">
        <v>612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2:18">
      <c r="B248" t="s">
        <v>1152</v>
      </c>
      <c r="C248" t="s">
        <v>905</v>
      </c>
      <c r="D248" t="s">
        <v>612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2:18">
      <c r="B249" t="s">
        <v>1153</v>
      </c>
      <c r="C249" t="s">
        <v>905</v>
      </c>
      <c r="D249" t="s">
        <v>612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2:18">
      <c r="B250" t="s">
        <v>1154</v>
      </c>
      <c r="C250" t="s">
        <v>905</v>
      </c>
      <c r="D250" t="s">
        <v>612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2:18">
      <c r="B251" t="s">
        <v>1155</v>
      </c>
      <c r="C251" t="s">
        <v>905</v>
      </c>
      <c r="D251" t="s">
        <v>612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2:18">
      <c r="B252" t="s">
        <v>1156</v>
      </c>
      <c r="C252" t="s">
        <v>905</v>
      </c>
      <c r="D252" t="s">
        <v>612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2:18">
      <c r="B253" t="s">
        <v>1157</v>
      </c>
      <c r="C253" t="s">
        <v>905</v>
      </c>
      <c r="D253" t="s">
        <v>612</v>
      </c>
      <c r="E253">
        <v>0</v>
      </c>
      <c r="F253">
        <v>0</v>
      </c>
      <c r="G253">
        <v>5</v>
      </c>
      <c r="H253">
        <v>10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2:18">
      <c r="B254" t="s">
        <v>1158</v>
      </c>
      <c r="C254" t="s">
        <v>905</v>
      </c>
      <c r="D254" t="s">
        <v>612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2:18">
      <c r="B255" t="s">
        <v>1159</v>
      </c>
      <c r="C255" t="s">
        <v>905</v>
      </c>
      <c r="D255" t="s">
        <v>612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2:18">
      <c r="B256" t="s">
        <v>1160</v>
      </c>
      <c r="C256" t="s">
        <v>905</v>
      </c>
      <c r="D256" t="s">
        <v>612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2:18">
      <c r="B257" t="s">
        <v>1161</v>
      </c>
      <c r="C257" t="s">
        <v>905</v>
      </c>
      <c r="D257" t="s">
        <v>612</v>
      </c>
      <c r="E257">
        <v>0</v>
      </c>
      <c r="F257">
        <v>0</v>
      </c>
      <c r="G257">
        <v>25</v>
      </c>
      <c r="H257">
        <v>70</v>
      </c>
      <c r="I257">
        <v>0</v>
      </c>
      <c r="J257">
        <v>0</v>
      </c>
      <c r="K257">
        <v>0</v>
      </c>
      <c r="L257">
        <v>0</v>
      </c>
      <c r="M257">
        <v>20.399999999999999</v>
      </c>
      <c r="N257">
        <v>0</v>
      </c>
      <c r="O257">
        <v>0</v>
      </c>
      <c r="P257">
        <v>0</v>
      </c>
      <c r="Q257">
        <v>0</v>
      </c>
      <c r="R257">
        <v>20.399999999999999</v>
      </c>
    </row>
    <row r="258" spans="2:18">
      <c r="B258" t="s">
        <v>1162</v>
      </c>
      <c r="C258" t="s">
        <v>905</v>
      </c>
      <c r="D258" t="s">
        <v>612</v>
      </c>
      <c r="E258">
        <v>0</v>
      </c>
      <c r="F258">
        <v>0</v>
      </c>
      <c r="G258">
        <v>16</v>
      </c>
      <c r="H258">
        <v>33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2:18">
      <c r="B259" t="s">
        <v>1163</v>
      </c>
      <c r="C259" t="s">
        <v>905</v>
      </c>
      <c r="D259" t="s">
        <v>612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2:18">
      <c r="B260" t="s">
        <v>1164</v>
      </c>
      <c r="C260" t="s">
        <v>905</v>
      </c>
      <c r="D260" t="s">
        <v>612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2:18">
      <c r="B261" t="s">
        <v>1165</v>
      </c>
      <c r="C261" t="s">
        <v>905</v>
      </c>
      <c r="D261" t="s">
        <v>612</v>
      </c>
      <c r="E261">
        <v>11</v>
      </c>
      <c r="F261">
        <v>3.95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2:18">
      <c r="B262" t="s">
        <v>1166</v>
      </c>
      <c r="C262" t="s">
        <v>905</v>
      </c>
      <c r="D262" t="s">
        <v>612</v>
      </c>
      <c r="E262">
        <v>13</v>
      </c>
      <c r="F262">
        <v>3.59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2:18">
      <c r="B263" t="s">
        <v>1167</v>
      </c>
      <c r="C263" t="s">
        <v>905</v>
      </c>
      <c r="D263" t="s">
        <v>612</v>
      </c>
      <c r="E263">
        <v>0</v>
      </c>
      <c r="F263">
        <v>0</v>
      </c>
      <c r="G263">
        <v>22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9.1319999999999997</v>
      </c>
      <c r="N263">
        <v>0</v>
      </c>
      <c r="O263">
        <v>0</v>
      </c>
      <c r="P263">
        <v>0</v>
      </c>
      <c r="Q263">
        <v>0</v>
      </c>
      <c r="R263">
        <v>9.1319999999999997</v>
      </c>
    </row>
    <row r="264" spans="2:18">
      <c r="B264" t="s">
        <v>1168</v>
      </c>
      <c r="C264" t="s">
        <v>905</v>
      </c>
      <c r="D264" t="s">
        <v>612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2:18">
      <c r="B265" t="s">
        <v>1169</v>
      </c>
      <c r="C265" t="s">
        <v>905</v>
      </c>
      <c r="D265" t="s">
        <v>612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2:18">
      <c r="B266" t="s">
        <v>1170</v>
      </c>
      <c r="C266" t="s">
        <v>905</v>
      </c>
      <c r="D266" t="s">
        <v>612</v>
      </c>
      <c r="E266">
        <v>7</v>
      </c>
      <c r="F266">
        <v>8.5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2:18">
      <c r="B267" t="s">
        <v>1171</v>
      </c>
      <c r="C267" t="s">
        <v>905</v>
      </c>
      <c r="D267" t="s">
        <v>612</v>
      </c>
      <c r="E267">
        <v>100</v>
      </c>
      <c r="F267">
        <v>0.5</v>
      </c>
      <c r="G267">
        <v>8.59</v>
      </c>
      <c r="H267">
        <v>78</v>
      </c>
      <c r="I267">
        <v>0</v>
      </c>
      <c r="J267">
        <v>0</v>
      </c>
      <c r="K267">
        <v>0</v>
      </c>
      <c r="L267">
        <v>0</v>
      </c>
      <c r="M267">
        <v>11</v>
      </c>
      <c r="N267">
        <v>0</v>
      </c>
      <c r="O267">
        <v>0</v>
      </c>
      <c r="P267">
        <v>0</v>
      </c>
      <c r="Q267">
        <v>0</v>
      </c>
      <c r="R267">
        <v>11</v>
      </c>
    </row>
    <row r="268" spans="2:18">
      <c r="B268" t="s">
        <v>1172</v>
      </c>
      <c r="C268" t="s">
        <v>905</v>
      </c>
      <c r="D268" t="s">
        <v>612</v>
      </c>
      <c r="E268">
        <v>7</v>
      </c>
      <c r="F268">
        <v>8.3800000000000008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2:18">
      <c r="B269" t="s">
        <v>1173</v>
      </c>
      <c r="C269" t="s">
        <v>905</v>
      </c>
      <c r="D269" t="s">
        <v>612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2:18">
      <c r="B270" t="s">
        <v>1174</v>
      </c>
      <c r="C270" t="s">
        <v>905</v>
      </c>
      <c r="D270" t="s">
        <v>612</v>
      </c>
      <c r="E270">
        <v>5</v>
      </c>
      <c r="F270">
        <v>16.239999999999998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2:18">
      <c r="B271" t="s">
        <v>1175</v>
      </c>
      <c r="C271" t="s">
        <v>905</v>
      </c>
      <c r="D271" t="s">
        <v>612</v>
      </c>
      <c r="E271">
        <v>20</v>
      </c>
      <c r="F271">
        <v>7.5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50</v>
      </c>
      <c r="N271">
        <v>0</v>
      </c>
      <c r="O271">
        <v>0</v>
      </c>
      <c r="P271">
        <v>0</v>
      </c>
      <c r="Q271">
        <v>0</v>
      </c>
      <c r="R271">
        <v>50</v>
      </c>
    </row>
    <row r="272" spans="2:18">
      <c r="B272" t="s">
        <v>1176</v>
      </c>
      <c r="C272" t="s">
        <v>905</v>
      </c>
      <c r="D272" t="s">
        <v>612</v>
      </c>
      <c r="E272">
        <v>5</v>
      </c>
      <c r="F272">
        <v>18.53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2:18">
      <c r="B273" t="s">
        <v>1177</v>
      </c>
      <c r="C273" t="s">
        <v>905</v>
      </c>
      <c r="D273" t="s">
        <v>612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2:18">
      <c r="B274" t="s">
        <v>1178</v>
      </c>
      <c r="C274" t="s">
        <v>905</v>
      </c>
      <c r="D274" t="s">
        <v>612</v>
      </c>
      <c r="E274">
        <v>3</v>
      </c>
      <c r="F274">
        <v>27.7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2:18">
      <c r="B275" t="s">
        <v>1179</v>
      </c>
      <c r="C275" t="s">
        <v>905</v>
      </c>
      <c r="D275" t="s">
        <v>612</v>
      </c>
      <c r="E275">
        <v>3</v>
      </c>
      <c r="F275">
        <v>37.1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36.200000000000003</v>
      </c>
      <c r="N275">
        <v>0</v>
      </c>
      <c r="O275">
        <v>0</v>
      </c>
      <c r="P275">
        <v>0</v>
      </c>
      <c r="Q275">
        <v>0</v>
      </c>
      <c r="R275">
        <v>36.200000000000003</v>
      </c>
    </row>
    <row r="276" spans="2:18">
      <c r="B276" t="s">
        <v>1180</v>
      </c>
      <c r="C276" t="s">
        <v>905</v>
      </c>
      <c r="D276" t="s">
        <v>612</v>
      </c>
      <c r="E276">
        <v>4</v>
      </c>
      <c r="F276">
        <v>30</v>
      </c>
      <c r="G276">
        <v>38.4</v>
      </c>
      <c r="H276">
        <v>85</v>
      </c>
      <c r="I276">
        <v>0</v>
      </c>
      <c r="J276">
        <v>0</v>
      </c>
      <c r="K276">
        <v>0</v>
      </c>
      <c r="L276">
        <v>0</v>
      </c>
      <c r="M276">
        <v>47.1</v>
      </c>
      <c r="N276">
        <v>0</v>
      </c>
      <c r="O276">
        <v>0</v>
      </c>
      <c r="P276">
        <v>0</v>
      </c>
      <c r="Q276">
        <v>0</v>
      </c>
      <c r="R276">
        <v>47.1</v>
      </c>
    </row>
    <row r="277" spans="2:18">
      <c r="B277" t="s">
        <v>1181</v>
      </c>
      <c r="C277" t="s">
        <v>905</v>
      </c>
      <c r="D277" t="s">
        <v>612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2:18">
      <c r="B278" t="s">
        <v>1182</v>
      </c>
      <c r="C278" t="s">
        <v>905</v>
      </c>
      <c r="D278" t="s">
        <v>612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2:18">
      <c r="B279" t="s">
        <v>1183</v>
      </c>
      <c r="C279" t="s">
        <v>905</v>
      </c>
      <c r="D279" t="s">
        <v>612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2:18">
      <c r="B280" t="s">
        <v>1184</v>
      </c>
      <c r="C280" t="s">
        <v>905</v>
      </c>
      <c r="D280" t="s">
        <v>612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2:18">
      <c r="B281" t="s">
        <v>1185</v>
      </c>
      <c r="C281" t="s">
        <v>905</v>
      </c>
      <c r="D281" t="s">
        <v>612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2:18">
      <c r="B282" t="s">
        <v>1186</v>
      </c>
      <c r="C282" t="s">
        <v>905</v>
      </c>
      <c r="D282" t="s">
        <v>612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2:18">
      <c r="B283" t="s">
        <v>1187</v>
      </c>
      <c r="C283" t="s">
        <v>905</v>
      </c>
      <c r="D283" t="s">
        <v>612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2:18">
      <c r="B284" t="s">
        <v>1188</v>
      </c>
      <c r="C284" t="s">
        <v>905</v>
      </c>
      <c r="D284" t="s">
        <v>612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2:18">
      <c r="B285" t="s">
        <v>1189</v>
      </c>
      <c r="C285" t="s">
        <v>905</v>
      </c>
      <c r="D285" t="s">
        <v>612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2:18">
      <c r="B286" t="s">
        <v>1190</v>
      </c>
      <c r="C286" t="s">
        <v>905</v>
      </c>
      <c r="D286" t="s">
        <v>612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2:18">
      <c r="B287" t="s">
        <v>1191</v>
      </c>
      <c r="C287" t="s">
        <v>905</v>
      </c>
      <c r="D287" t="s">
        <v>612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2:18">
      <c r="B288" t="s">
        <v>1192</v>
      </c>
      <c r="C288" t="s">
        <v>905</v>
      </c>
      <c r="D288" t="s">
        <v>612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2:18">
      <c r="B289" t="s">
        <v>1193</v>
      </c>
      <c r="C289" t="s">
        <v>905</v>
      </c>
      <c r="D289" t="s">
        <v>612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2:18">
      <c r="B290" t="s">
        <v>1194</v>
      </c>
      <c r="C290" t="s">
        <v>905</v>
      </c>
      <c r="D290" t="s">
        <v>612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2:18">
      <c r="B291" t="s">
        <v>1195</v>
      </c>
      <c r="C291" t="s">
        <v>905</v>
      </c>
      <c r="D291" t="s">
        <v>612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2:18">
      <c r="B292" t="s">
        <v>1196</v>
      </c>
      <c r="C292" t="s">
        <v>905</v>
      </c>
      <c r="D292" t="s">
        <v>612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2:18">
      <c r="B293" t="s">
        <v>1197</v>
      </c>
      <c r="C293" t="s">
        <v>905</v>
      </c>
      <c r="D293" t="s">
        <v>612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2:18">
      <c r="B294" t="s">
        <v>1198</v>
      </c>
      <c r="C294" t="s">
        <v>905</v>
      </c>
      <c r="D294" t="s">
        <v>612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2:18">
      <c r="B295" t="s">
        <v>1199</v>
      </c>
      <c r="C295" t="s">
        <v>905</v>
      </c>
      <c r="D295" t="s">
        <v>612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2:18">
      <c r="B296" t="s">
        <v>1200</v>
      </c>
      <c r="C296" t="s">
        <v>905</v>
      </c>
      <c r="D296" t="s">
        <v>612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2:18">
      <c r="B297" t="s">
        <v>1201</v>
      </c>
      <c r="C297" t="s">
        <v>905</v>
      </c>
      <c r="D297" t="s">
        <v>612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2:18">
      <c r="B298" t="s">
        <v>1202</v>
      </c>
      <c r="C298" t="s">
        <v>905</v>
      </c>
      <c r="D298" t="s">
        <v>612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2:18">
      <c r="B299" t="s">
        <v>1203</v>
      </c>
      <c r="C299" t="s">
        <v>905</v>
      </c>
      <c r="D299" t="s">
        <v>612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2:18">
      <c r="B300" t="s">
        <v>1204</v>
      </c>
      <c r="C300" t="s">
        <v>905</v>
      </c>
      <c r="D300" t="s">
        <v>612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2:18">
      <c r="B301" t="s">
        <v>1205</v>
      </c>
      <c r="C301" t="s">
        <v>905</v>
      </c>
      <c r="D301" t="s">
        <v>612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2:18">
      <c r="B302" t="s">
        <v>1206</v>
      </c>
      <c r="C302" t="s">
        <v>905</v>
      </c>
      <c r="D302" t="s">
        <v>612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2:18">
      <c r="B303" t="s">
        <v>1207</v>
      </c>
      <c r="C303" t="s">
        <v>905</v>
      </c>
      <c r="D303" t="s">
        <v>612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2:18">
      <c r="B304" t="s">
        <v>1208</v>
      </c>
      <c r="C304" t="s">
        <v>905</v>
      </c>
      <c r="D304" t="s">
        <v>612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2:18">
      <c r="B305" t="s">
        <v>1209</v>
      </c>
      <c r="C305" t="s">
        <v>905</v>
      </c>
      <c r="D305" t="s">
        <v>612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2:18">
      <c r="B306" t="s">
        <v>1210</v>
      </c>
      <c r="C306" t="s">
        <v>905</v>
      </c>
      <c r="D306" t="s">
        <v>612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2:18">
      <c r="B307" t="s">
        <v>1211</v>
      </c>
      <c r="C307" t="s">
        <v>905</v>
      </c>
      <c r="D307" t="s">
        <v>612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2:18">
      <c r="B308" t="s">
        <v>1212</v>
      </c>
      <c r="C308" t="s">
        <v>905</v>
      </c>
      <c r="D308" t="s">
        <v>612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2:18">
      <c r="B309" t="s">
        <v>1213</v>
      </c>
      <c r="C309" t="s">
        <v>905</v>
      </c>
      <c r="D309" t="s">
        <v>612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2:18">
      <c r="B310" t="s">
        <v>1214</v>
      </c>
      <c r="C310" t="s">
        <v>905</v>
      </c>
      <c r="D310" t="s">
        <v>612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2:18">
      <c r="B311" t="s">
        <v>1215</v>
      </c>
      <c r="C311" t="s">
        <v>905</v>
      </c>
      <c r="D311" t="s">
        <v>612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2:18">
      <c r="B312" t="s">
        <v>1216</v>
      </c>
      <c r="C312" t="s">
        <v>905</v>
      </c>
      <c r="D312" t="s">
        <v>612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2:18">
      <c r="B313" t="s">
        <v>1217</v>
      </c>
      <c r="C313" t="s">
        <v>905</v>
      </c>
      <c r="D313" t="s">
        <v>612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2:18">
      <c r="B314" t="s">
        <v>1218</v>
      </c>
      <c r="C314" t="s">
        <v>905</v>
      </c>
      <c r="D314" t="s">
        <v>612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2:18">
      <c r="B315" t="s">
        <v>1219</v>
      </c>
      <c r="C315" t="s">
        <v>905</v>
      </c>
      <c r="D315" t="s">
        <v>612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2:18">
      <c r="B316" t="s">
        <v>1220</v>
      </c>
      <c r="C316" t="s">
        <v>905</v>
      </c>
      <c r="D316" t="s">
        <v>612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2:18">
      <c r="B317" t="s">
        <v>1221</v>
      </c>
      <c r="C317" t="s">
        <v>905</v>
      </c>
      <c r="D317" t="s">
        <v>612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2:18">
      <c r="B318" t="s">
        <v>1222</v>
      </c>
      <c r="C318" t="s">
        <v>905</v>
      </c>
      <c r="D318" t="s">
        <v>612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2:18">
      <c r="B319" t="s">
        <v>1223</v>
      </c>
      <c r="C319" t="s">
        <v>905</v>
      </c>
      <c r="D319" t="s">
        <v>612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2:18">
      <c r="B320" t="s">
        <v>1224</v>
      </c>
      <c r="C320" t="s">
        <v>905</v>
      </c>
      <c r="D320" t="s">
        <v>612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2:18">
      <c r="B321" t="s">
        <v>1225</v>
      </c>
      <c r="C321" t="s">
        <v>905</v>
      </c>
      <c r="D321" t="s">
        <v>612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2:18">
      <c r="B322" t="s">
        <v>1226</v>
      </c>
      <c r="C322" t="s">
        <v>905</v>
      </c>
      <c r="D322" t="s">
        <v>612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2:18">
      <c r="B323" t="s">
        <v>1227</v>
      </c>
      <c r="C323" t="s">
        <v>905</v>
      </c>
      <c r="D323" t="s">
        <v>612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2:18">
      <c r="B324" t="s">
        <v>1228</v>
      </c>
      <c r="C324" t="s">
        <v>905</v>
      </c>
      <c r="D324" t="s">
        <v>612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2:18">
      <c r="B325" t="s">
        <v>1229</v>
      </c>
      <c r="C325" t="s">
        <v>905</v>
      </c>
      <c r="D325" t="s">
        <v>612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2:18">
      <c r="B326" t="s">
        <v>1230</v>
      </c>
      <c r="C326" t="s">
        <v>905</v>
      </c>
      <c r="D326" t="s">
        <v>612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2:18">
      <c r="B327" t="s">
        <v>1231</v>
      </c>
      <c r="C327" t="s">
        <v>905</v>
      </c>
      <c r="D327" t="s">
        <v>612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2:18">
      <c r="B328" t="s">
        <v>1232</v>
      </c>
      <c r="C328" t="s">
        <v>905</v>
      </c>
      <c r="D328" t="s">
        <v>612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2:18">
      <c r="B329" t="s">
        <v>1233</v>
      </c>
      <c r="C329" t="s">
        <v>905</v>
      </c>
      <c r="D329" t="s">
        <v>612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2:18">
      <c r="B330" t="s">
        <v>1234</v>
      </c>
      <c r="C330" t="s">
        <v>905</v>
      </c>
      <c r="D330" t="s">
        <v>612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2:18">
      <c r="B331" t="s">
        <v>1235</v>
      </c>
      <c r="C331" t="s">
        <v>905</v>
      </c>
      <c r="D331" t="s">
        <v>612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2:18">
      <c r="B332" t="s">
        <v>1236</v>
      </c>
      <c r="C332" t="s">
        <v>905</v>
      </c>
      <c r="D332" t="s">
        <v>612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2:18">
      <c r="B333" t="s">
        <v>1237</v>
      </c>
      <c r="C333" t="s">
        <v>905</v>
      </c>
      <c r="D333" t="s">
        <v>612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2:18">
      <c r="B334" t="s">
        <v>1238</v>
      </c>
      <c r="C334" t="s">
        <v>905</v>
      </c>
      <c r="D334" t="s">
        <v>612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2:18">
      <c r="B335" t="s">
        <v>1239</v>
      </c>
      <c r="C335" t="s">
        <v>905</v>
      </c>
      <c r="D335" t="s">
        <v>612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2:18">
      <c r="B336" t="s">
        <v>1240</v>
      </c>
      <c r="C336" t="s">
        <v>905</v>
      </c>
      <c r="D336" t="s">
        <v>612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2:18">
      <c r="B337" t="s">
        <v>1241</v>
      </c>
      <c r="C337" t="s">
        <v>905</v>
      </c>
      <c r="D337" t="s">
        <v>612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2:18">
      <c r="B338" t="s">
        <v>1242</v>
      </c>
      <c r="C338" t="s">
        <v>905</v>
      </c>
      <c r="D338" t="s">
        <v>612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2:18">
      <c r="B339" t="s">
        <v>1243</v>
      </c>
      <c r="C339" t="s">
        <v>905</v>
      </c>
      <c r="D339" t="s">
        <v>612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2:18">
      <c r="B340" t="s">
        <v>1244</v>
      </c>
      <c r="C340" t="s">
        <v>905</v>
      </c>
      <c r="D340" t="s">
        <v>612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2:18">
      <c r="B341" t="s">
        <v>1245</v>
      </c>
      <c r="C341" t="s">
        <v>905</v>
      </c>
      <c r="D341" t="s">
        <v>612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2:18">
      <c r="B342" t="s">
        <v>1246</v>
      </c>
      <c r="C342" t="s">
        <v>905</v>
      </c>
      <c r="D342" t="s">
        <v>612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2:18">
      <c r="B343" t="s">
        <v>1247</v>
      </c>
      <c r="C343" t="s">
        <v>905</v>
      </c>
      <c r="D343" t="s">
        <v>612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2:18">
      <c r="B344" t="s">
        <v>1248</v>
      </c>
      <c r="C344" t="s">
        <v>905</v>
      </c>
      <c r="D344" t="s">
        <v>612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2:18">
      <c r="B345" t="s">
        <v>1249</v>
      </c>
      <c r="C345" t="s">
        <v>905</v>
      </c>
      <c r="D345" t="s">
        <v>612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2:18">
      <c r="B346" t="s">
        <v>1250</v>
      </c>
      <c r="C346" t="s">
        <v>905</v>
      </c>
      <c r="D346" t="s">
        <v>612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2:18">
      <c r="B347" t="s">
        <v>1251</v>
      </c>
      <c r="C347" t="s">
        <v>905</v>
      </c>
      <c r="D347" t="s">
        <v>612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2:18">
      <c r="B348" t="s">
        <v>1252</v>
      </c>
      <c r="C348" t="s">
        <v>905</v>
      </c>
      <c r="D348" t="s">
        <v>612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2:18">
      <c r="B349" t="s">
        <v>1253</v>
      </c>
      <c r="C349" t="s">
        <v>905</v>
      </c>
      <c r="D349" t="s">
        <v>612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2:18">
      <c r="B350" t="s">
        <v>1254</v>
      </c>
      <c r="C350" t="s">
        <v>905</v>
      </c>
      <c r="D350" t="s">
        <v>612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2:18">
      <c r="B351" t="s">
        <v>1255</v>
      </c>
      <c r="C351" t="s">
        <v>905</v>
      </c>
      <c r="D351" t="s">
        <v>612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2:18">
      <c r="B352" t="s">
        <v>1256</v>
      </c>
      <c r="C352" t="s">
        <v>905</v>
      </c>
      <c r="D352" t="s">
        <v>612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2:18">
      <c r="B353" t="s">
        <v>1257</v>
      </c>
      <c r="C353" t="s">
        <v>905</v>
      </c>
      <c r="D353" t="s">
        <v>612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2:18">
      <c r="B354" t="s">
        <v>1258</v>
      </c>
      <c r="C354" t="s">
        <v>905</v>
      </c>
      <c r="D354" t="s">
        <v>612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2:18">
      <c r="B355" t="s">
        <v>1259</v>
      </c>
      <c r="C355" t="s">
        <v>905</v>
      </c>
      <c r="D355" t="s">
        <v>612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2:18">
      <c r="B356" t="s">
        <v>1260</v>
      </c>
      <c r="C356" t="s">
        <v>905</v>
      </c>
      <c r="D356" t="s">
        <v>612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2:18">
      <c r="B357" t="s">
        <v>1261</v>
      </c>
      <c r="C357" t="s">
        <v>905</v>
      </c>
      <c r="D357" t="s">
        <v>612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2:18">
      <c r="B358" t="s">
        <v>1262</v>
      </c>
      <c r="C358" t="s">
        <v>905</v>
      </c>
      <c r="D358" t="s">
        <v>612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2:18">
      <c r="B359" t="s">
        <v>1263</v>
      </c>
      <c r="C359" t="s">
        <v>905</v>
      </c>
      <c r="D359" t="s">
        <v>612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2:18">
      <c r="B360" t="s">
        <v>1264</v>
      </c>
      <c r="C360" t="s">
        <v>905</v>
      </c>
      <c r="D360" t="s">
        <v>612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2:18">
      <c r="B361" t="s">
        <v>1265</v>
      </c>
      <c r="C361" t="s">
        <v>905</v>
      </c>
      <c r="D361" t="s">
        <v>612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2:18">
      <c r="B362" t="s">
        <v>1266</v>
      </c>
      <c r="C362" t="s">
        <v>905</v>
      </c>
      <c r="D362" t="s">
        <v>612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2:18">
      <c r="B363" t="s">
        <v>1267</v>
      </c>
      <c r="C363" t="s">
        <v>905</v>
      </c>
      <c r="D363" t="s">
        <v>612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2:18">
      <c r="B364" t="s">
        <v>1268</v>
      </c>
      <c r="C364" t="s">
        <v>905</v>
      </c>
      <c r="D364" t="s">
        <v>612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2:18">
      <c r="B365" t="s">
        <v>1269</v>
      </c>
      <c r="C365" t="s">
        <v>905</v>
      </c>
      <c r="D365" t="s">
        <v>612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2:18">
      <c r="B366" t="s">
        <v>1270</v>
      </c>
      <c r="C366" t="s">
        <v>905</v>
      </c>
      <c r="D366" t="s">
        <v>612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2:18">
      <c r="B367" t="s">
        <v>1271</v>
      </c>
      <c r="C367" t="s">
        <v>905</v>
      </c>
      <c r="D367" t="s">
        <v>612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2:18">
      <c r="B368" t="s">
        <v>1272</v>
      </c>
      <c r="C368" t="s">
        <v>905</v>
      </c>
      <c r="D368" t="s">
        <v>612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2:18">
      <c r="B369" t="s">
        <v>1273</v>
      </c>
      <c r="C369" t="s">
        <v>905</v>
      </c>
      <c r="D369" t="s">
        <v>612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2:18">
      <c r="B370" t="s">
        <v>1274</v>
      </c>
      <c r="C370" t="s">
        <v>905</v>
      </c>
      <c r="D370" t="s">
        <v>612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2:18">
      <c r="B371" t="s">
        <v>1275</v>
      </c>
      <c r="C371" t="s">
        <v>905</v>
      </c>
      <c r="D371" t="s">
        <v>612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2:18">
      <c r="B372" t="s">
        <v>1276</v>
      </c>
      <c r="C372" t="s">
        <v>905</v>
      </c>
      <c r="D372" t="s">
        <v>612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2:18">
      <c r="B373" t="s">
        <v>1277</v>
      </c>
      <c r="C373" t="s">
        <v>905</v>
      </c>
      <c r="D373" t="s">
        <v>612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2:18">
      <c r="B374" t="s">
        <v>1278</v>
      </c>
      <c r="C374" t="s">
        <v>905</v>
      </c>
      <c r="D374" t="s">
        <v>612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2:18">
      <c r="B375" t="s">
        <v>1279</v>
      </c>
      <c r="C375" t="s">
        <v>905</v>
      </c>
      <c r="D375" t="s">
        <v>612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2:18">
      <c r="B376" t="s">
        <v>1280</v>
      </c>
      <c r="C376" t="s">
        <v>905</v>
      </c>
      <c r="D376" t="s">
        <v>612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2:18">
      <c r="B377" t="s">
        <v>1281</v>
      </c>
      <c r="C377" t="s">
        <v>905</v>
      </c>
      <c r="D377" t="s">
        <v>612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2:18">
      <c r="B378" t="s">
        <v>1282</v>
      </c>
      <c r="C378" t="s">
        <v>905</v>
      </c>
      <c r="D378" t="s">
        <v>612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2:18">
      <c r="B379" t="s">
        <v>1283</v>
      </c>
      <c r="C379" t="s">
        <v>905</v>
      </c>
      <c r="D379" t="s">
        <v>612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2:18">
      <c r="B380" t="s">
        <v>1284</v>
      </c>
      <c r="C380" t="s">
        <v>905</v>
      </c>
      <c r="D380" t="s">
        <v>612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2:18">
      <c r="B381" t="s">
        <v>1285</v>
      </c>
      <c r="C381" t="s">
        <v>905</v>
      </c>
      <c r="D381" t="s">
        <v>612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2:18">
      <c r="B382" t="s">
        <v>1286</v>
      </c>
      <c r="C382" t="s">
        <v>905</v>
      </c>
      <c r="D382" t="s">
        <v>612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2:18">
      <c r="B383" t="s">
        <v>1287</v>
      </c>
      <c r="C383" t="s">
        <v>905</v>
      </c>
      <c r="D383" t="s">
        <v>612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2:18">
      <c r="B384" t="s">
        <v>1288</v>
      </c>
      <c r="C384" t="s">
        <v>905</v>
      </c>
      <c r="D384" t="s">
        <v>612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2:18">
      <c r="B385" t="s">
        <v>1289</v>
      </c>
      <c r="C385" t="s">
        <v>905</v>
      </c>
      <c r="D385" t="s">
        <v>612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2:18">
      <c r="B386" t="s">
        <v>1290</v>
      </c>
      <c r="C386" t="s">
        <v>905</v>
      </c>
      <c r="D386" t="s">
        <v>612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2:18">
      <c r="B387" t="s">
        <v>1291</v>
      </c>
      <c r="C387" t="s">
        <v>905</v>
      </c>
      <c r="D387" t="s">
        <v>612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2:18">
      <c r="B388" t="s">
        <v>1292</v>
      </c>
      <c r="C388" t="s">
        <v>905</v>
      </c>
      <c r="D388" t="s">
        <v>612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2:18">
      <c r="B389" t="s">
        <v>1293</v>
      </c>
      <c r="C389" t="s">
        <v>905</v>
      </c>
      <c r="D389" t="s">
        <v>612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2:18">
      <c r="B390" t="s">
        <v>1294</v>
      </c>
      <c r="C390" t="s">
        <v>905</v>
      </c>
      <c r="D390" t="s">
        <v>612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2:18">
      <c r="B391" t="s">
        <v>1295</v>
      </c>
      <c r="C391" t="s">
        <v>905</v>
      </c>
      <c r="D391" t="s">
        <v>612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2:18">
      <c r="B392" t="s">
        <v>1296</v>
      </c>
      <c r="C392" t="s">
        <v>905</v>
      </c>
      <c r="D392" t="s">
        <v>612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2:18">
      <c r="B393" t="s">
        <v>1297</v>
      </c>
      <c r="C393" t="s">
        <v>905</v>
      </c>
      <c r="D393" t="s">
        <v>612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2:18">
      <c r="B394" t="s">
        <v>1298</v>
      </c>
      <c r="C394" t="s">
        <v>905</v>
      </c>
      <c r="D394" t="s">
        <v>612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2:18">
      <c r="B395" t="s">
        <v>1299</v>
      </c>
      <c r="C395" t="s">
        <v>905</v>
      </c>
      <c r="D395" t="s">
        <v>612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2:18">
      <c r="B396" t="s">
        <v>1300</v>
      </c>
      <c r="C396" t="s">
        <v>905</v>
      </c>
      <c r="D396" t="s">
        <v>612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2:18">
      <c r="B397" t="s">
        <v>1301</v>
      </c>
      <c r="C397" t="s">
        <v>905</v>
      </c>
      <c r="D397" t="s">
        <v>612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2:18">
      <c r="B398" t="s">
        <v>1302</v>
      </c>
      <c r="C398" t="s">
        <v>905</v>
      </c>
      <c r="D398" t="s">
        <v>612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2:18">
      <c r="B399" t="s">
        <v>1303</v>
      </c>
      <c r="C399" t="s">
        <v>905</v>
      </c>
      <c r="D399" t="s">
        <v>612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2:18">
      <c r="B400" t="s">
        <v>1304</v>
      </c>
      <c r="C400" t="s">
        <v>905</v>
      </c>
      <c r="D400" t="s">
        <v>612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2:18">
      <c r="B401" t="s">
        <v>1305</v>
      </c>
      <c r="C401" t="s">
        <v>905</v>
      </c>
      <c r="D401" t="s">
        <v>612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2:18">
      <c r="B402" t="s">
        <v>1306</v>
      </c>
      <c r="C402" t="s">
        <v>905</v>
      </c>
      <c r="D402" t="s">
        <v>612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2:18">
      <c r="B403" t="s">
        <v>1307</v>
      </c>
      <c r="C403" t="s">
        <v>905</v>
      </c>
      <c r="D403" t="s">
        <v>612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2:18">
      <c r="B404" t="s">
        <v>1308</v>
      </c>
      <c r="C404" t="s">
        <v>905</v>
      </c>
      <c r="D404" t="s">
        <v>612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2:18">
      <c r="B405" t="s">
        <v>1309</v>
      </c>
      <c r="C405" t="s">
        <v>905</v>
      </c>
      <c r="D405" t="s">
        <v>612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2:18">
      <c r="B406" t="s">
        <v>1310</v>
      </c>
      <c r="C406" t="s">
        <v>905</v>
      </c>
      <c r="D406" t="s">
        <v>612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2:18">
      <c r="B407" t="s">
        <v>1311</v>
      </c>
      <c r="C407" t="s">
        <v>905</v>
      </c>
      <c r="D407" t="s">
        <v>612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2:18">
      <c r="B408" t="s">
        <v>1312</v>
      </c>
      <c r="C408" t="s">
        <v>905</v>
      </c>
      <c r="D408" t="s">
        <v>612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2:18">
      <c r="B409" t="s">
        <v>1313</v>
      </c>
      <c r="C409" t="s">
        <v>905</v>
      </c>
      <c r="D409" t="s">
        <v>612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2:18">
      <c r="B410" t="s">
        <v>1314</v>
      </c>
      <c r="C410" t="s">
        <v>905</v>
      </c>
      <c r="D410" t="s">
        <v>612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2:18">
      <c r="B411" t="s">
        <v>1315</v>
      </c>
      <c r="C411" t="s">
        <v>905</v>
      </c>
      <c r="D411" t="s">
        <v>612</v>
      </c>
      <c r="E411">
        <v>1</v>
      </c>
      <c r="F411">
        <v>223.1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2:18">
      <c r="B412" t="s">
        <v>1316</v>
      </c>
      <c r="C412" t="s">
        <v>905</v>
      </c>
      <c r="D412" t="s">
        <v>612</v>
      </c>
      <c r="E412">
        <v>1</v>
      </c>
      <c r="F412">
        <v>118.4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2:18">
      <c r="B413" t="s">
        <v>1317</v>
      </c>
      <c r="C413" t="s">
        <v>905</v>
      </c>
      <c r="D413" t="s">
        <v>612</v>
      </c>
      <c r="E413">
        <v>1</v>
      </c>
      <c r="F413">
        <v>429.1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2:18">
      <c r="B414" t="s">
        <v>1318</v>
      </c>
      <c r="C414" t="s">
        <v>905</v>
      </c>
      <c r="D414" t="s">
        <v>612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2:18">
      <c r="B415" t="s">
        <v>1319</v>
      </c>
      <c r="C415" t="s">
        <v>905</v>
      </c>
      <c r="D415" t="s">
        <v>612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2:18">
      <c r="B416" t="s">
        <v>1320</v>
      </c>
      <c r="C416" t="s">
        <v>905</v>
      </c>
      <c r="D416" t="s">
        <v>612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2:18">
      <c r="B417" t="s">
        <v>1321</v>
      </c>
      <c r="C417" t="s">
        <v>905</v>
      </c>
      <c r="D417" t="s">
        <v>612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2:18">
      <c r="B418" t="s">
        <v>1322</v>
      </c>
      <c r="C418" t="s">
        <v>905</v>
      </c>
      <c r="D418" t="s">
        <v>612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2:18">
      <c r="B419" t="s">
        <v>1323</v>
      </c>
      <c r="C419" t="s">
        <v>905</v>
      </c>
      <c r="D419" t="s">
        <v>612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2:18">
      <c r="B420" t="s">
        <v>1324</v>
      </c>
      <c r="C420" t="s">
        <v>905</v>
      </c>
      <c r="D420" t="s">
        <v>612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2:18">
      <c r="B421" t="s">
        <v>1325</v>
      </c>
      <c r="C421" t="s">
        <v>905</v>
      </c>
      <c r="D421" t="s">
        <v>612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2:18">
      <c r="B422" t="s">
        <v>1326</v>
      </c>
      <c r="C422" t="s">
        <v>905</v>
      </c>
      <c r="D422" t="s">
        <v>612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2:18">
      <c r="B423" t="s">
        <v>1327</v>
      </c>
      <c r="C423" t="s">
        <v>905</v>
      </c>
      <c r="D423" t="s">
        <v>612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2:18">
      <c r="B424" t="s">
        <v>1328</v>
      </c>
      <c r="C424" t="s">
        <v>905</v>
      </c>
      <c r="D424" t="s">
        <v>612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2:18">
      <c r="B425" t="s">
        <v>1329</v>
      </c>
      <c r="C425" t="s">
        <v>905</v>
      </c>
      <c r="D425" t="s">
        <v>612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2:18">
      <c r="B426" t="s">
        <v>1330</v>
      </c>
      <c r="C426" t="s">
        <v>905</v>
      </c>
      <c r="D426" t="s">
        <v>612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2:18">
      <c r="B427" t="s">
        <v>1331</v>
      </c>
      <c r="C427" t="s">
        <v>905</v>
      </c>
      <c r="D427" t="s">
        <v>612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2:18">
      <c r="B428" t="s">
        <v>1332</v>
      </c>
      <c r="C428" t="s">
        <v>905</v>
      </c>
      <c r="D428" t="s">
        <v>612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2:18">
      <c r="B429" t="s">
        <v>1333</v>
      </c>
      <c r="C429" t="s">
        <v>905</v>
      </c>
      <c r="D429" t="s">
        <v>612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2:18">
      <c r="B430" t="s">
        <v>1334</v>
      </c>
      <c r="C430" t="s">
        <v>905</v>
      </c>
      <c r="D430" t="s">
        <v>612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2:18">
      <c r="B431" t="s">
        <v>1335</v>
      </c>
      <c r="C431" t="s">
        <v>905</v>
      </c>
      <c r="D431" t="s">
        <v>612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2:18">
      <c r="B432" t="s">
        <v>1336</v>
      </c>
      <c r="C432" t="s">
        <v>905</v>
      </c>
      <c r="D432" t="s">
        <v>612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2:18">
      <c r="B433" t="s">
        <v>1337</v>
      </c>
      <c r="C433" t="s">
        <v>905</v>
      </c>
      <c r="D433" t="s">
        <v>612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2:18">
      <c r="B434" t="s">
        <v>1338</v>
      </c>
      <c r="C434" t="s">
        <v>905</v>
      </c>
      <c r="D434" t="s">
        <v>612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2:18">
      <c r="B435" t="s">
        <v>1339</v>
      </c>
      <c r="C435" t="s">
        <v>905</v>
      </c>
      <c r="D435" t="s">
        <v>612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2:18">
      <c r="B436" t="s">
        <v>1340</v>
      </c>
      <c r="C436" t="s">
        <v>905</v>
      </c>
      <c r="D436" t="s">
        <v>612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2:18">
      <c r="B437" t="s">
        <v>1341</v>
      </c>
      <c r="C437" t="s">
        <v>905</v>
      </c>
      <c r="D437" t="s">
        <v>612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2:18">
      <c r="B438" t="s">
        <v>1342</v>
      </c>
      <c r="C438" t="s">
        <v>905</v>
      </c>
      <c r="D438" t="s">
        <v>612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2:18">
      <c r="B439" t="s">
        <v>1343</v>
      </c>
      <c r="C439" t="s">
        <v>905</v>
      </c>
      <c r="D439" t="s">
        <v>612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2:18">
      <c r="B440" t="s">
        <v>1344</v>
      </c>
      <c r="C440" t="s">
        <v>905</v>
      </c>
      <c r="D440" t="s">
        <v>612</v>
      </c>
      <c r="E440">
        <v>2</v>
      </c>
      <c r="F440">
        <v>28.1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2:18">
      <c r="B441" t="s">
        <v>1345</v>
      </c>
      <c r="C441" t="s">
        <v>905</v>
      </c>
      <c r="D441" t="s">
        <v>612</v>
      </c>
      <c r="E441">
        <v>4</v>
      </c>
      <c r="F441">
        <v>20.318000000000001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2:18">
      <c r="B442" t="s">
        <v>1346</v>
      </c>
      <c r="C442" t="s">
        <v>905</v>
      </c>
      <c r="D442" t="s">
        <v>612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2:18">
      <c r="B443" t="s">
        <v>1347</v>
      </c>
      <c r="C443" t="s">
        <v>905</v>
      </c>
      <c r="D443" t="s">
        <v>612</v>
      </c>
      <c r="E443">
        <v>2</v>
      </c>
      <c r="F443">
        <v>47.5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2:18">
      <c r="B444" t="s">
        <v>1348</v>
      </c>
      <c r="C444" t="s">
        <v>905</v>
      </c>
      <c r="D444" t="s">
        <v>612</v>
      </c>
      <c r="E444">
        <v>2</v>
      </c>
      <c r="F444">
        <v>50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2:18">
      <c r="B445" t="s">
        <v>1349</v>
      </c>
      <c r="C445" t="s">
        <v>905</v>
      </c>
      <c r="D445" t="s">
        <v>612</v>
      </c>
      <c r="E445">
        <v>1</v>
      </c>
      <c r="F445">
        <v>67.5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43.332999999999998</v>
      </c>
      <c r="N445">
        <v>0</v>
      </c>
      <c r="O445">
        <v>0</v>
      </c>
      <c r="P445">
        <v>0</v>
      </c>
      <c r="Q445">
        <v>0</v>
      </c>
      <c r="R445">
        <v>43.332999999999998</v>
      </c>
    </row>
    <row r="446" spans="2:18">
      <c r="B446" t="s">
        <v>1350</v>
      </c>
      <c r="C446" t="s">
        <v>905</v>
      </c>
      <c r="D446" t="s">
        <v>612</v>
      </c>
      <c r="E446">
        <v>1</v>
      </c>
      <c r="F446">
        <v>92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2:18">
      <c r="B447" t="s">
        <v>1351</v>
      </c>
      <c r="C447" t="s">
        <v>905</v>
      </c>
      <c r="D447" t="s">
        <v>612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2:18">
      <c r="B448" t="s">
        <v>1352</v>
      </c>
      <c r="C448" t="s">
        <v>905</v>
      </c>
      <c r="D448" t="s">
        <v>612</v>
      </c>
      <c r="E448">
        <v>1</v>
      </c>
      <c r="F448">
        <v>161.69999999999999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2:18">
      <c r="B449" t="s">
        <v>1353</v>
      </c>
      <c r="C449" t="s">
        <v>905</v>
      </c>
      <c r="D449" t="s">
        <v>612</v>
      </c>
      <c r="E449">
        <v>1</v>
      </c>
      <c r="F449">
        <v>166.5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2:18">
      <c r="B450" t="s">
        <v>1354</v>
      </c>
      <c r="C450" t="s">
        <v>905</v>
      </c>
      <c r="D450" t="s">
        <v>612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2:18">
      <c r="B451" t="s">
        <v>1355</v>
      </c>
      <c r="C451" t="s">
        <v>905</v>
      </c>
      <c r="D451" t="s">
        <v>612</v>
      </c>
      <c r="E451">
        <v>1</v>
      </c>
      <c r="F451">
        <v>217.6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2:18">
      <c r="B452" t="s">
        <v>1356</v>
      </c>
      <c r="C452" t="s">
        <v>905</v>
      </c>
      <c r="D452" t="s">
        <v>612</v>
      </c>
      <c r="E452">
        <v>1</v>
      </c>
      <c r="F452">
        <v>267.60000000000002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2:18">
      <c r="B453" t="s">
        <v>1357</v>
      </c>
      <c r="C453" t="s">
        <v>905</v>
      </c>
      <c r="D453" t="s">
        <v>612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2:18">
      <c r="B454" t="s">
        <v>1358</v>
      </c>
      <c r="C454" t="s">
        <v>905</v>
      </c>
      <c r="D454" t="s">
        <v>612</v>
      </c>
      <c r="E454">
        <v>1</v>
      </c>
      <c r="F454">
        <v>345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2:18">
      <c r="B455" t="s">
        <v>1359</v>
      </c>
      <c r="C455" t="s">
        <v>905</v>
      </c>
      <c r="D455" t="s">
        <v>612</v>
      </c>
      <c r="E455">
        <v>1</v>
      </c>
      <c r="F455">
        <v>409.1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2:18">
      <c r="B456" t="s">
        <v>1360</v>
      </c>
      <c r="C456" t="s">
        <v>905</v>
      </c>
      <c r="D456" t="s">
        <v>612</v>
      </c>
      <c r="E456">
        <v>1</v>
      </c>
      <c r="F456">
        <v>259.60000000000002</v>
      </c>
      <c r="G456">
        <v>560</v>
      </c>
      <c r="H456">
        <v>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2:18">
      <c r="B457" t="s">
        <v>1361</v>
      </c>
      <c r="C457" t="s">
        <v>905</v>
      </c>
      <c r="D457" t="s">
        <v>612</v>
      </c>
      <c r="E457">
        <v>1</v>
      </c>
      <c r="F457">
        <v>448.9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2:18">
      <c r="B458" t="s">
        <v>1362</v>
      </c>
      <c r="C458" t="s">
        <v>905</v>
      </c>
      <c r="D458" t="s">
        <v>612</v>
      </c>
      <c r="E458">
        <v>1</v>
      </c>
      <c r="F458">
        <v>459.2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2:18">
      <c r="B459" t="s">
        <v>1363</v>
      </c>
      <c r="C459" t="s">
        <v>905</v>
      </c>
      <c r="D459" t="s">
        <v>612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2:18">
      <c r="B460" t="s">
        <v>1364</v>
      </c>
      <c r="C460" t="s">
        <v>905</v>
      </c>
      <c r="D460" t="s">
        <v>612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2:18">
      <c r="B461" t="s">
        <v>1365</v>
      </c>
      <c r="C461" t="s">
        <v>905</v>
      </c>
      <c r="D461" t="s">
        <v>612</v>
      </c>
      <c r="E461">
        <v>1</v>
      </c>
      <c r="F461">
        <v>634.70000000000005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2:18">
      <c r="B462" t="s">
        <v>1366</v>
      </c>
      <c r="C462" t="s">
        <v>905</v>
      </c>
      <c r="D462" t="s">
        <v>612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2:18">
      <c r="B463" t="s">
        <v>1367</v>
      </c>
      <c r="C463" t="s">
        <v>905</v>
      </c>
      <c r="D463" t="s">
        <v>612</v>
      </c>
      <c r="E463">
        <v>0</v>
      </c>
      <c r="F463">
        <v>0</v>
      </c>
      <c r="G463">
        <v>360</v>
      </c>
      <c r="H463">
        <v>90</v>
      </c>
      <c r="I463">
        <v>320</v>
      </c>
      <c r="J463">
        <v>320</v>
      </c>
      <c r="K463">
        <v>320</v>
      </c>
      <c r="L463">
        <v>320</v>
      </c>
      <c r="M463">
        <v>368.1</v>
      </c>
      <c r="N463">
        <v>-0.13059999999999999</v>
      </c>
      <c r="O463">
        <v>5</v>
      </c>
      <c r="P463">
        <v>160000</v>
      </c>
      <c r="Q463">
        <v>0</v>
      </c>
      <c r="R463">
        <v>320</v>
      </c>
    </row>
    <row r="464" spans="2:18">
      <c r="B464" t="s">
        <v>1368</v>
      </c>
      <c r="C464" t="s">
        <v>905</v>
      </c>
      <c r="D464" t="s">
        <v>612</v>
      </c>
      <c r="E464">
        <v>0</v>
      </c>
      <c r="F464">
        <v>0</v>
      </c>
      <c r="G464">
        <v>350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407</v>
      </c>
      <c r="N464">
        <v>0</v>
      </c>
      <c r="O464">
        <v>0</v>
      </c>
      <c r="P464">
        <v>0</v>
      </c>
      <c r="Q464">
        <v>0</v>
      </c>
      <c r="R464">
        <v>407</v>
      </c>
    </row>
    <row r="465" spans="2:18">
      <c r="B465" t="s">
        <v>1369</v>
      </c>
      <c r="C465" t="s">
        <v>905</v>
      </c>
      <c r="D465" t="s">
        <v>612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2:18">
      <c r="B466" t="s">
        <v>1370</v>
      </c>
      <c r="C466" t="s">
        <v>905</v>
      </c>
      <c r="D466" t="s">
        <v>612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2:18">
      <c r="B467" t="s">
        <v>1371</v>
      </c>
      <c r="C467" t="s">
        <v>905</v>
      </c>
      <c r="D467" t="s">
        <v>612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2:18">
      <c r="B468" t="s">
        <v>1372</v>
      </c>
      <c r="C468" t="s">
        <v>905</v>
      </c>
      <c r="D468" t="s">
        <v>612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2:18">
      <c r="B469" t="s">
        <v>1373</v>
      </c>
      <c r="C469" t="s">
        <v>905</v>
      </c>
      <c r="D469" t="s">
        <v>612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2:18">
      <c r="B470" t="s">
        <v>1374</v>
      </c>
      <c r="C470" t="s">
        <v>905</v>
      </c>
      <c r="D470" t="s">
        <v>612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2:18">
      <c r="B471" t="s">
        <v>1375</v>
      </c>
      <c r="C471" t="s">
        <v>905</v>
      </c>
      <c r="D471" t="s">
        <v>612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2:18">
      <c r="B472" t="s">
        <v>1376</v>
      </c>
      <c r="C472" t="s">
        <v>905</v>
      </c>
      <c r="D472" t="s">
        <v>612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2:18">
      <c r="B473" t="s">
        <v>1377</v>
      </c>
      <c r="C473" t="s">
        <v>905</v>
      </c>
      <c r="D473" t="s">
        <v>612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2:18">
      <c r="B474" t="s">
        <v>1378</v>
      </c>
      <c r="C474" t="s">
        <v>905</v>
      </c>
      <c r="D474" t="s">
        <v>612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2:18">
      <c r="B475" t="s">
        <v>1379</v>
      </c>
      <c r="C475" t="s">
        <v>905</v>
      </c>
      <c r="D475" t="s">
        <v>612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2:18">
      <c r="B476" t="s">
        <v>1380</v>
      </c>
      <c r="C476" t="s">
        <v>905</v>
      </c>
      <c r="D476" t="s">
        <v>612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2:18">
      <c r="B477" t="s">
        <v>1381</v>
      </c>
      <c r="C477" t="s">
        <v>905</v>
      </c>
      <c r="D477" t="s">
        <v>612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2:18">
      <c r="B478" t="s">
        <v>1382</v>
      </c>
      <c r="C478" t="s">
        <v>905</v>
      </c>
      <c r="D478" t="s">
        <v>612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215</v>
      </c>
      <c r="N478">
        <v>0</v>
      </c>
      <c r="O478">
        <v>0</v>
      </c>
      <c r="P478">
        <v>0</v>
      </c>
      <c r="Q478">
        <v>0</v>
      </c>
      <c r="R478">
        <v>215</v>
      </c>
    </row>
    <row r="479" spans="2:18">
      <c r="B479" t="s">
        <v>1383</v>
      </c>
      <c r="C479" t="s">
        <v>905</v>
      </c>
      <c r="D479" t="s">
        <v>612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2:18">
      <c r="B480" t="s">
        <v>1384</v>
      </c>
      <c r="C480" t="s">
        <v>905</v>
      </c>
      <c r="D480" t="s">
        <v>612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2:18">
      <c r="B481" t="s">
        <v>1385</v>
      </c>
      <c r="C481" t="s">
        <v>905</v>
      </c>
      <c r="D481" t="s">
        <v>612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2:18">
      <c r="B482" t="s">
        <v>1386</v>
      </c>
      <c r="C482" t="s">
        <v>905</v>
      </c>
      <c r="D482" t="s">
        <v>612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2:18">
      <c r="B483" t="s">
        <v>1387</v>
      </c>
      <c r="C483" t="s">
        <v>905</v>
      </c>
      <c r="D483" t="s">
        <v>612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2:18">
      <c r="B484" t="s">
        <v>1388</v>
      </c>
      <c r="C484" t="s">
        <v>905</v>
      </c>
      <c r="D484" t="s">
        <v>612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2:18">
      <c r="B485" t="s">
        <v>1389</v>
      </c>
      <c r="C485" t="s">
        <v>905</v>
      </c>
      <c r="D485" t="s">
        <v>612</v>
      </c>
      <c r="E485">
        <v>1</v>
      </c>
      <c r="F485">
        <v>160</v>
      </c>
      <c r="G485">
        <v>300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2:18">
      <c r="B486" t="s">
        <v>1390</v>
      </c>
      <c r="C486" t="s">
        <v>905</v>
      </c>
      <c r="D486" t="s">
        <v>612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2:18">
      <c r="B487" t="s">
        <v>1391</v>
      </c>
      <c r="C487" t="s">
        <v>905</v>
      </c>
      <c r="D487" t="s">
        <v>612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2:18">
      <c r="B488" t="s">
        <v>1392</v>
      </c>
      <c r="C488" t="s">
        <v>905</v>
      </c>
      <c r="D488" t="s">
        <v>612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2:18">
      <c r="B489" t="s">
        <v>1393</v>
      </c>
      <c r="C489" t="s">
        <v>905</v>
      </c>
      <c r="D489" t="s">
        <v>612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2:18">
      <c r="B490" t="s">
        <v>1394</v>
      </c>
      <c r="C490" t="s">
        <v>905</v>
      </c>
      <c r="D490" t="s">
        <v>612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2:18">
      <c r="B491" t="s">
        <v>1395</v>
      </c>
      <c r="C491" t="s">
        <v>905</v>
      </c>
      <c r="D491" t="s">
        <v>612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2:18">
      <c r="B492" t="s">
        <v>1396</v>
      </c>
      <c r="C492" t="s">
        <v>905</v>
      </c>
      <c r="D492" t="s">
        <v>612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2:18">
      <c r="B493" t="s">
        <v>1397</v>
      </c>
      <c r="C493" t="s">
        <v>905</v>
      </c>
      <c r="D493" t="s">
        <v>612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2:18">
      <c r="B494" t="s">
        <v>1398</v>
      </c>
      <c r="C494" t="s">
        <v>905</v>
      </c>
      <c r="D494" t="s">
        <v>612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2:18">
      <c r="B495" t="s">
        <v>1399</v>
      </c>
      <c r="C495" t="s">
        <v>905</v>
      </c>
      <c r="D495" t="s">
        <v>612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2:18">
      <c r="B496" t="s">
        <v>1400</v>
      </c>
      <c r="C496" t="s">
        <v>905</v>
      </c>
      <c r="D496" t="s">
        <v>612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2:18">
      <c r="B497" t="s">
        <v>1401</v>
      </c>
      <c r="C497" t="s">
        <v>905</v>
      </c>
      <c r="D497" t="s">
        <v>612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2:18">
      <c r="B498" t="s">
        <v>1402</v>
      </c>
      <c r="C498" t="s">
        <v>905</v>
      </c>
      <c r="D498" t="s">
        <v>612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2:18">
      <c r="B499" t="s">
        <v>1403</v>
      </c>
      <c r="C499" t="s">
        <v>905</v>
      </c>
      <c r="D499" t="s">
        <v>612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2:18">
      <c r="B500" t="s">
        <v>1404</v>
      </c>
      <c r="C500" t="s">
        <v>905</v>
      </c>
      <c r="D500" t="s">
        <v>612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2:18">
      <c r="B501" t="s">
        <v>1405</v>
      </c>
      <c r="C501" t="s">
        <v>905</v>
      </c>
      <c r="D501" t="s">
        <v>612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2:18">
      <c r="B502" t="s">
        <v>1406</v>
      </c>
      <c r="C502" t="s">
        <v>905</v>
      </c>
      <c r="D502" t="s">
        <v>612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2:18">
      <c r="B503" t="s">
        <v>1407</v>
      </c>
      <c r="C503" t="s">
        <v>905</v>
      </c>
      <c r="D503" t="s">
        <v>612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2:18">
      <c r="B504" t="s">
        <v>1408</v>
      </c>
      <c r="C504" t="s">
        <v>905</v>
      </c>
      <c r="D504" t="s">
        <v>612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2:18">
      <c r="B505" t="s">
        <v>1409</v>
      </c>
      <c r="C505" t="s">
        <v>905</v>
      </c>
      <c r="D505" t="s">
        <v>612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2:18">
      <c r="B506" t="s">
        <v>1410</v>
      </c>
      <c r="C506" t="s">
        <v>905</v>
      </c>
      <c r="D506" t="s">
        <v>612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2:18">
      <c r="B507" t="s">
        <v>1411</v>
      </c>
      <c r="C507" t="s">
        <v>905</v>
      </c>
      <c r="D507" t="s">
        <v>612</v>
      </c>
      <c r="E507">
        <v>0</v>
      </c>
      <c r="F507">
        <v>0</v>
      </c>
      <c r="G507">
        <v>99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111.9</v>
      </c>
      <c r="N507">
        <v>0</v>
      </c>
      <c r="O507">
        <v>0</v>
      </c>
      <c r="P507">
        <v>0</v>
      </c>
      <c r="Q507">
        <v>0</v>
      </c>
      <c r="R507">
        <v>111.9</v>
      </c>
    </row>
    <row r="508" spans="2:18">
      <c r="B508" t="s">
        <v>1412</v>
      </c>
      <c r="C508" t="s">
        <v>905</v>
      </c>
      <c r="D508" t="s">
        <v>612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2:18">
      <c r="B509" t="s">
        <v>1413</v>
      </c>
      <c r="C509" t="s">
        <v>905</v>
      </c>
      <c r="D509" t="s">
        <v>612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2:18">
      <c r="B510" t="s">
        <v>1414</v>
      </c>
      <c r="C510" t="s">
        <v>905</v>
      </c>
      <c r="D510" t="s">
        <v>612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2:18">
      <c r="B511" t="s">
        <v>1415</v>
      </c>
      <c r="C511" t="s">
        <v>905</v>
      </c>
      <c r="D511" t="s">
        <v>612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2:18">
      <c r="B512" t="s">
        <v>1416</v>
      </c>
      <c r="C512" t="s">
        <v>905</v>
      </c>
      <c r="D512" t="s">
        <v>612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2:18">
      <c r="B513" t="s">
        <v>1417</v>
      </c>
      <c r="C513" t="s">
        <v>905</v>
      </c>
      <c r="D513" t="s">
        <v>612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2:18">
      <c r="B514" t="s">
        <v>1418</v>
      </c>
      <c r="C514" t="s">
        <v>905</v>
      </c>
      <c r="D514" t="s">
        <v>612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2:18">
      <c r="B515" t="s">
        <v>1419</v>
      </c>
      <c r="C515" t="s">
        <v>905</v>
      </c>
      <c r="D515" t="s">
        <v>612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2:18">
      <c r="B516" t="s">
        <v>1420</v>
      </c>
      <c r="C516" t="s">
        <v>905</v>
      </c>
      <c r="D516" t="s">
        <v>612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2:18">
      <c r="B517" t="s">
        <v>1421</v>
      </c>
      <c r="C517" t="s">
        <v>905</v>
      </c>
      <c r="D517" t="s">
        <v>612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2:18">
      <c r="B518" t="s">
        <v>1422</v>
      </c>
      <c r="C518" t="s">
        <v>905</v>
      </c>
      <c r="D518" t="s">
        <v>612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2:18">
      <c r="B519" t="s">
        <v>1423</v>
      </c>
      <c r="C519" t="s">
        <v>905</v>
      </c>
      <c r="D519" t="s">
        <v>612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2:18">
      <c r="B520" t="s">
        <v>1424</v>
      </c>
      <c r="C520" t="s">
        <v>905</v>
      </c>
      <c r="D520" t="s">
        <v>612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2:18">
      <c r="B521" t="s">
        <v>1425</v>
      </c>
      <c r="C521" t="s">
        <v>905</v>
      </c>
      <c r="D521" t="s">
        <v>612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2:18">
      <c r="B522" t="s">
        <v>1426</v>
      </c>
      <c r="C522" t="s">
        <v>905</v>
      </c>
      <c r="D522" t="s">
        <v>612</v>
      </c>
      <c r="E522">
        <v>3</v>
      </c>
      <c r="F522">
        <v>62</v>
      </c>
      <c r="G522">
        <v>80</v>
      </c>
      <c r="H522">
        <v>2</v>
      </c>
      <c r="I522">
        <v>61.1</v>
      </c>
      <c r="J522">
        <v>61.1</v>
      </c>
      <c r="K522">
        <v>61.1</v>
      </c>
      <c r="L522">
        <v>61.1</v>
      </c>
      <c r="M522">
        <v>83</v>
      </c>
      <c r="N522">
        <v>-0.26379999999999998</v>
      </c>
      <c r="O522">
        <v>1</v>
      </c>
      <c r="P522">
        <v>6110</v>
      </c>
      <c r="Q522">
        <v>0</v>
      </c>
      <c r="R522">
        <v>61.1</v>
      </c>
    </row>
    <row r="523" spans="2:18">
      <c r="B523" t="s">
        <v>1427</v>
      </c>
      <c r="C523" t="s">
        <v>905</v>
      </c>
      <c r="D523" t="s">
        <v>612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2:18">
      <c r="B524" t="s">
        <v>1428</v>
      </c>
      <c r="C524" t="s">
        <v>905</v>
      </c>
      <c r="D524" t="s">
        <v>612</v>
      </c>
      <c r="E524">
        <v>0</v>
      </c>
      <c r="F524">
        <v>0</v>
      </c>
      <c r="G524">
        <v>70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125</v>
      </c>
      <c r="N524">
        <v>0</v>
      </c>
      <c r="O524">
        <v>0</v>
      </c>
      <c r="P524">
        <v>0</v>
      </c>
      <c r="Q524">
        <v>0</v>
      </c>
      <c r="R524">
        <v>125</v>
      </c>
    </row>
    <row r="525" spans="2:18">
      <c r="B525" t="s">
        <v>1429</v>
      </c>
      <c r="C525" t="s">
        <v>905</v>
      </c>
      <c r="D525" t="s">
        <v>612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2:18">
      <c r="B526" t="s">
        <v>1430</v>
      </c>
      <c r="C526" t="s">
        <v>905</v>
      </c>
      <c r="D526" t="s">
        <v>612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2:18">
      <c r="B527" t="s">
        <v>1431</v>
      </c>
      <c r="C527" t="s">
        <v>905</v>
      </c>
      <c r="D527" t="s">
        <v>612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2:18">
      <c r="B528" t="s">
        <v>1432</v>
      </c>
      <c r="C528" t="s">
        <v>905</v>
      </c>
      <c r="D528" t="s">
        <v>612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2:18">
      <c r="B529" t="s">
        <v>1433</v>
      </c>
      <c r="C529" t="s">
        <v>905</v>
      </c>
      <c r="D529" t="s">
        <v>612</v>
      </c>
      <c r="E529">
        <v>0</v>
      </c>
      <c r="F529">
        <v>0</v>
      </c>
      <c r="G529">
        <v>9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2:18">
      <c r="B530" t="s">
        <v>1434</v>
      </c>
      <c r="C530" t="s">
        <v>905</v>
      </c>
      <c r="D530" t="s">
        <v>612</v>
      </c>
      <c r="E530">
        <v>2</v>
      </c>
      <c r="F530">
        <v>39.299999999999997</v>
      </c>
      <c r="G530">
        <v>50.1</v>
      </c>
      <c r="H530">
        <v>1</v>
      </c>
      <c r="I530">
        <v>39.299999999999997</v>
      </c>
      <c r="J530">
        <v>39.299999999999997</v>
      </c>
      <c r="K530">
        <v>39.299999999999997</v>
      </c>
      <c r="L530">
        <v>39.299999999999997</v>
      </c>
      <c r="M530">
        <v>51.4</v>
      </c>
      <c r="N530">
        <v>-0.2354</v>
      </c>
      <c r="O530">
        <v>1</v>
      </c>
      <c r="P530">
        <v>3930</v>
      </c>
      <c r="Q530">
        <v>0</v>
      </c>
      <c r="R530">
        <v>39.299999999999997</v>
      </c>
    </row>
    <row r="531" spans="2:18">
      <c r="B531" t="s">
        <v>1435</v>
      </c>
      <c r="C531" t="s">
        <v>905</v>
      </c>
      <c r="D531" t="s">
        <v>612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2:18">
      <c r="B532" t="s">
        <v>1436</v>
      </c>
      <c r="C532" t="s">
        <v>905</v>
      </c>
      <c r="D532" t="s">
        <v>612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2:18">
      <c r="B533" t="s">
        <v>1437</v>
      </c>
      <c r="C533" t="s">
        <v>905</v>
      </c>
      <c r="D533" t="s">
        <v>612</v>
      </c>
      <c r="E533">
        <v>3</v>
      </c>
      <c r="F533">
        <v>34.700000000000003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2:18">
      <c r="B534" t="s">
        <v>1438</v>
      </c>
      <c r="C534" t="s">
        <v>905</v>
      </c>
      <c r="D534" t="s">
        <v>612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2:18">
      <c r="B535" t="s">
        <v>1439</v>
      </c>
      <c r="C535" t="s">
        <v>905</v>
      </c>
      <c r="D535" t="s">
        <v>612</v>
      </c>
      <c r="E535">
        <v>3</v>
      </c>
      <c r="F535">
        <v>45</v>
      </c>
      <c r="G535">
        <v>67.8</v>
      </c>
      <c r="H535">
        <v>3</v>
      </c>
      <c r="I535">
        <v>0</v>
      </c>
      <c r="J535">
        <v>0</v>
      </c>
      <c r="K535">
        <v>0</v>
      </c>
      <c r="L535">
        <v>0</v>
      </c>
      <c r="M535">
        <v>34.4</v>
      </c>
      <c r="N535">
        <v>0</v>
      </c>
      <c r="O535">
        <v>0</v>
      </c>
      <c r="P535">
        <v>0</v>
      </c>
      <c r="Q535">
        <v>0</v>
      </c>
      <c r="R535">
        <v>34.4</v>
      </c>
    </row>
    <row r="536" spans="2:18">
      <c r="B536" t="s">
        <v>1440</v>
      </c>
      <c r="C536" t="s">
        <v>905</v>
      </c>
      <c r="D536" t="s">
        <v>612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2:18">
      <c r="B537" t="s">
        <v>1441</v>
      </c>
      <c r="C537" t="s">
        <v>905</v>
      </c>
      <c r="D537" t="s">
        <v>612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2:18">
      <c r="B538" t="s">
        <v>1442</v>
      </c>
      <c r="C538" t="s">
        <v>905</v>
      </c>
      <c r="D538" t="s">
        <v>612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2:18">
      <c r="B539" t="s">
        <v>1443</v>
      </c>
      <c r="C539" t="s">
        <v>905</v>
      </c>
      <c r="D539" t="s">
        <v>612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2:18">
      <c r="B540" t="s">
        <v>1444</v>
      </c>
      <c r="C540" t="s">
        <v>905</v>
      </c>
      <c r="D540" t="s">
        <v>612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2:18">
      <c r="B541" t="s">
        <v>1445</v>
      </c>
      <c r="C541" t="s">
        <v>905</v>
      </c>
      <c r="D541" t="s">
        <v>612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2:18">
      <c r="B542" t="s">
        <v>1446</v>
      </c>
      <c r="C542" t="s">
        <v>905</v>
      </c>
      <c r="D542" t="s">
        <v>612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2:18">
      <c r="B543" t="s">
        <v>1447</v>
      </c>
      <c r="C543" t="s">
        <v>905</v>
      </c>
      <c r="D543" t="s">
        <v>612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2:18">
      <c r="B544" t="s">
        <v>1448</v>
      </c>
      <c r="C544" t="s">
        <v>905</v>
      </c>
      <c r="D544" t="s">
        <v>612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2:18">
      <c r="B545" t="s">
        <v>1449</v>
      </c>
      <c r="C545" t="s">
        <v>905</v>
      </c>
      <c r="D545" t="s">
        <v>612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2:18">
      <c r="B546" t="s">
        <v>1450</v>
      </c>
      <c r="C546" t="s">
        <v>905</v>
      </c>
      <c r="D546" t="s">
        <v>612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2:18">
      <c r="B547" t="s">
        <v>1451</v>
      </c>
      <c r="C547" t="s">
        <v>905</v>
      </c>
      <c r="D547" t="s">
        <v>612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2:18">
      <c r="B548" t="s">
        <v>1452</v>
      </c>
      <c r="C548" t="s">
        <v>905</v>
      </c>
      <c r="D548" t="s">
        <v>612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2:18">
      <c r="B549" t="s">
        <v>1453</v>
      </c>
      <c r="C549" t="s">
        <v>905</v>
      </c>
      <c r="D549" t="s">
        <v>612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2:18">
      <c r="B550" t="s">
        <v>1454</v>
      </c>
      <c r="C550" t="s">
        <v>905</v>
      </c>
      <c r="D550" t="s">
        <v>612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2:18">
      <c r="B551" t="s">
        <v>1455</v>
      </c>
      <c r="C551" t="s">
        <v>905</v>
      </c>
      <c r="D551" t="s">
        <v>612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2:18">
      <c r="B552" t="s">
        <v>1456</v>
      </c>
      <c r="C552" t="s">
        <v>905</v>
      </c>
      <c r="D552" t="s">
        <v>612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2:18">
      <c r="B553" t="s">
        <v>1457</v>
      </c>
      <c r="C553" t="s">
        <v>905</v>
      </c>
      <c r="D553" t="s">
        <v>612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2:18">
      <c r="B554" t="s">
        <v>1458</v>
      </c>
      <c r="C554" t="s">
        <v>905</v>
      </c>
      <c r="D554" t="s">
        <v>612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2:18">
      <c r="B555" t="s">
        <v>1459</v>
      </c>
      <c r="C555" t="s">
        <v>905</v>
      </c>
      <c r="D555" t="s">
        <v>612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2:18">
      <c r="B556" t="s">
        <v>1460</v>
      </c>
      <c r="C556" t="s">
        <v>905</v>
      </c>
      <c r="D556" t="s">
        <v>612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2:18">
      <c r="B557" t="s">
        <v>1461</v>
      </c>
      <c r="C557" t="s">
        <v>905</v>
      </c>
      <c r="D557" t="s">
        <v>612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2:18">
      <c r="B558" t="s">
        <v>1462</v>
      </c>
      <c r="C558" t="s">
        <v>905</v>
      </c>
      <c r="D558" t="s">
        <v>612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2:18">
      <c r="B559" t="s">
        <v>1463</v>
      </c>
      <c r="C559" t="s">
        <v>905</v>
      </c>
      <c r="D559" t="s">
        <v>612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2:18">
      <c r="B560" t="s">
        <v>1464</v>
      </c>
      <c r="C560" t="s">
        <v>905</v>
      </c>
      <c r="D560" t="s">
        <v>612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2:18">
      <c r="B561" t="s">
        <v>1465</v>
      </c>
      <c r="C561" t="s">
        <v>905</v>
      </c>
      <c r="D561" t="s">
        <v>612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2:18">
      <c r="B562" t="s">
        <v>1466</v>
      </c>
      <c r="C562" t="s">
        <v>905</v>
      </c>
      <c r="D562" t="s">
        <v>612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2:18">
      <c r="B563" t="s">
        <v>1467</v>
      </c>
      <c r="C563" t="s">
        <v>905</v>
      </c>
      <c r="D563" t="s">
        <v>612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2:18">
      <c r="B564" t="s">
        <v>1468</v>
      </c>
      <c r="C564" t="s">
        <v>905</v>
      </c>
      <c r="D564" t="s">
        <v>612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2:18">
      <c r="B565" t="s">
        <v>1469</v>
      </c>
      <c r="C565" t="s">
        <v>905</v>
      </c>
      <c r="D565" t="s">
        <v>612</v>
      </c>
      <c r="E565">
        <v>60</v>
      </c>
      <c r="F565">
        <v>0.89600000000000002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2:18">
      <c r="B566" t="s">
        <v>1470</v>
      </c>
      <c r="C566" t="s">
        <v>905</v>
      </c>
      <c r="D566" t="s">
        <v>612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2:18">
      <c r="B567" t="s">
        <v>1471</v>
      </c>
      <c r="C567" t="s">
        <v>905</v>
      </c>
      <c r="D567" t="s">
        <v>612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2:18">
      <c r="B568" t="s">
        <v>1472</v>
      </c>
      <c r="C568" t="s">
        <v>905</v>
      </c>
      <c r="D568" t="s">
        <v>612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2:18">
      <c r="B569" t="s">
        <v>1473</v>
      </c>
      <c r="C569" t="s">
        <v>905</v>
      </c>
      <c r="D569" t="s">
        <v>612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2:18">
      <c r="B570" t="s">
        <v>1474</v>
      </c>
      <c r="C570" t="s">
        <v>905</v>
      </c>
      <c r="D570" t="s">
        <v>612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2:18">
      <c r="B571" t="s">
        <v>1475</v>
      </c>
      <c r="C571" t="s">
        <v>905</v>
      </c>
      <c r="D571" t="s">
        <v>612</v>
      </c>
      <c r="E571">
        <v>0</v>
      </c>
      <c r="F571">
        <v>0</v>
      </c>
      <c r="G571">
        <v>5.35</v>
      </c>
      <c r="H571">
        <v>100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2:18">
      <c r="B572" t="s">
        <v>1476</v>
      </c>
      <c r="C572" t="s">
        <v>905</v>
      </c>
      <c r="D572" t="s">
        <v>612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2:18">
      <c r="B573" t="s">
        <v>1477</v>
      </c>
      <c r="C573" t="s">
        <v>905</v>
      </c>
      <c r="D573" t="s">
        <v>612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2:18">
      <c r="B574" t="s">
        <v>1478</v>
      </c>
      <c r="C574" t="s">
        <v>905</v>
      </c>
      <c r="D574" t="s">
        <v>612</v>
      </c>
      <c r="E574">
        <v>31</v>
      </c>
      <c r="F574">
        <v>2.33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2:18">
      <c r="B575" t="s">
        <v>1479</v>
      </c>
      <c r="C575" t="s">
        <v>905</v>
      </c>
      <c r="D575" t="s">
        <v>612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2:18">
      <c r="B576" t="s">
        <v>1480</v>
      </c>
      <c r="C576" t="s">
        <v>905</v>
      </c>
      <c r="D576" t="s">
        <v>612</v>
      </c>
      <c r="E576">
        <v>0</v>
      </c>
      <c r="F576">
        <v>0</v>
      </c>
      <c r="G576">
        <v>8.0299999999999994</v>
      </c>
      <c r="H576">
        <v>100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2:18">
      <c r="B577" t="s">
        <v>1481</v>
      </c>
      <c r="C577" t="s">
        <v>905</v>
      </c>
      <c r="D577" t="s">
        <v>612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2:18">
      <c r="B578" t="s">
        <v>1482</v>
      </c>
      <c r="C578" t="s">
        <v>905</v>
      </c>
      <c r="D578" t="s">
        <v>612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2:18">
      <c r="B579" t="s">
        <v>1483</v>
      </c>
      <c r="C579" t="s">
        <v>905</v>
      </c>
      <c r="D579" t="s">
        <v>612</v>
      </c>
      <c r="E579">
        <v>21</v>
      </c>
      <c r="F579">
        <v>3.5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2:18">
      <c r="B580" t="s">
        <v>1484</v>
      </c>
      <c r="C580" t="s">
        <v>905</v>
      </c>
      <c r="D580" t="s">
        <v>612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2:18">
      <c r="B581" t="s">
        <v>1485</v>
      </c>
      <c r="C581" t="s">
        <v>905</v>
      </c>
      <c r="D581" t="s">
        <v>612</v>
      </c>
      <c r="E581">
        <v>0</v>
      </c>
      <c r="F581">
        <v>0</v>
      </c>
      <c r="G581">
        <v>8.5</v>
      </c>
      <c r="H581">
        <v>20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2:18">
      <c r="B582" t="s">
        <v>1486</v>
      </c>
      <c r="C582" t="s">
        <v>905</v>
      </c>
      <c r="D582" t="s">
        <v>612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2:18">
      <c r="B583" t="s">
        <v>1487</v>
      </c>
      <c r="C583" t="s">
        <v>905</v>
      </c>
      <c r="D583" t="s">
        <v>612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2:18">
      <c r="B584" t="s">
        <v>1488</v>
      </c>
      <c r="C584" t="s">
        <v>905</v>
      </c>
      <c r="D584" t="s">
        <v>612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0.98</v>
      </c>
      <c r="N584">
        <v>0</v>
      </c>
      <c r="O584">
        <v>0</v>
      </c>
      <c r="P584">
        <v>0</v>
      </c>
      <c r="Q584">
        <v>0</v>
      </c>
      <c r="R584">
        <v>0.98</v>
      </c>
    </row>
    <row r="585" spans="2:18">
      <c r="B585" t="s">
        <v>1489</v>
      </c>
      <c r="C585" t="s">
        <v>905</v>
      </c>
      <c r="D585" t="s">
        <v>612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2:18">
      <c r="B586" t="s">
        <v>1490</v>
      </c>
      <c r="C586" t="s">
        <v>905</v>
      </c>
      <c r="D586" t="s">
        <v>612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2:18">
      <c r="B587" t="s">
        <v>1491</v>
      </c>
      <c r="C587" t="s">
        <v>905</v>
      </c>
      <c r="D587" t="s">
        <v>612</v>
      </c>
      <c r="E587">
        <v>20</v>
      </c>
      <c r="F587">
        <v>4.37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2:18">
      <c r="B588" t="s">
        <v>1492</v>
      </c>
      <c r="C588" t="s">
        <v>905</v>
      </c>
      <c r="D588" t="s">
        <v>612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2:18">
      <c r="B589" t="s">
        <v>1493</v>
      </c>
      <c r="C589" t="s">
        <v>905</v>
      </c>
      <c r="D589" t="s">
        <v>612</v>
      </c>
      <c r="E589">
        <v>11</v>
      </c>
      <c r="F589">
        <v>7.73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2:18">
      <c r="B590" t="s">
        <v>1494</v>
      </c>
      <c r="C590" t="s">
        <v>905</v>
      </c>
      <c r="D590" t="s">
        <v>612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2:18">
      <c r="B591" t="s">
        <v>1495</v>
      </c>
      <c r="C591" t="s">
        <v>905</v>
      </c>
      <c r="D591" t="s">
        <v>612</v>
      </c>
      <c r="E591">
        <v>0</v>
      </c>
      <c r="F591">
        <v>0</v>
      </c>
      <c r="G591">
        <v>17.11</v>
      </c>
      <c r="H591">
        <v>548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2:18">
      <c r="B592" t="s">
        <v>1496</v>
      </c>
      <c r="C592" t="s">
        <v>905</v>
      </c>
      <c r="D592" t="s">
        <v>612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2:18">
      <c r="B593" t="s">
        <v>1497</v>
      </c>
      <c r="C593" t="s">
        <v>905</v>
      </c>
      <c r="D593" t="s">
        <v>612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2:18">
      <c r="B594" t="s">
        <v>1498</v>
      </c>
      <c r="C594" t="s">
        <v>905</v>
      </c>
      <c r="D594" t="s">
        <v>612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2:18">
      <c r="B595" t="s">
        <v>1499</v>
      </c>
      <c r="C595" t="s">
        <v>905</v>
      </c>
      <c r="D595" t="s">
        <v>612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2:18">
      <c r="B596" t="s">
        <v>1500</v>
      </c>
      <c r="C596" t="s">
        <v>905</v>
      </c>
      <c r="D596" t="s">
        <v>612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2:18">
      <c r="B597" t="s">
        <v>1501</v>
      </c>
      <c r="C597" t="s">
        <v>905</v>
      </c>
      <c r="D597" t="s">
        <v>612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2:18">
      <c r="B598" t="s">
        <v>1502</v>
      </c>
      <c r="C598" t="s">
        <v>905</v>
      </c>
      <c r="D598" t="s">
        <v>612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2:18">
      <c r="B599" t="s">
        <v>1503</v>
      </c>
      <c r="C599" t="s">
        <v>905</v>
      </c>
      <c r="D599" t="s">
        <v>612</v>
      </c>
      <c r="E599">
        <v>8</v>
      </c>
      <c r="F599">
        <v>10.96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2:18">
      <c r="B600" t="s">
        <v>1504</v>
      </c>
      <c r="C600" t="s">
        <v>905</v>
      </c>
      <c r="D600" t="s">
        <v>612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2:18">
      <c r="B601" t="s">
        <v>1505</v>
      </c>
      <c r="C601" t="s">
        <v>905</v>
      </c>
      <c r="D601" t="s">
        <v>612</v>
      </c>
      <c r="E601">
        <v>10</v>
      </c>
      <c r="F601">
        <v>10.32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2:18">
      <c r="B602" t="s">
        <v>1506</v>
      </c>
      <c r="C602" t="s">
        <v>905</v>
      </c>
      <c r="D602" t="s">
        <v>612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2:18">
      <c r="B603" t="s">
        <v>1507</v>
      </c>
      <c r="C603" t="s">
        <v>905</v>
      </c>
      <c r="D603" t="s">
        <v>612</v>
      </c>
      <c r="E603">
        <v>7</v>
      </c>
      <c r="F603">
        <v>15.12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2:18">
      <c r="B604" t="s">
        <v>1508</v>
      </c>
      <c r="C604" t="s">
        <v>905</v>
      </c>
      <c r="D604" t="s">
        <v>612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2:18">
      <c r="B605" t="s">
        <v>1509</v>
      </c>
      <c r="C605" t="s">
        <v>905</v>
      </c>
      <c r="D605" t="s">
        <v>612</v>
      </c>
      <c r="E605">
        <v>7</v>
      </c>
      <c r="F605">
        <v>15.05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2:18">
      <c r="B606" t="s">
        <v>1510</v>
      </c>
      <c r="C606" t="s">
        <v>905</v>
      </c>
      <c r="D606" t="s">
        <v>612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2:18">
      <c r="B607" t="s">
        <v>1511</v>
      </c>
      <c r="C607" t="s">
        <v>905</v>
      </c>
      <c r="D607" t="s">
        <v>612</v>
      </c>
      <c r="E607">
        <v>5</v>
      </c>
      <c r="F607">
        <v>20.324000000000002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2:18">
      <c r="B608" t="s">
        <v>1512</v>
      </c>
      <c r="C608" t="s">
        <v>905</v>
      </c>
      <c r="D608" t="s">
        <v>612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2:18">
      <c r="B609" t="s">
        <v>1513</v>
      </c>
      <c r="C609" t="s">
        <v>905</v>
      </c>
      <c r="D609" t="s">
        <v>612</v>
      </c>
      <c r="E609">
        <v>5</v>
      </c>
      <c r="F609">
        <v>21.029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2:18">
      <c r="B610" t="s">
        <v>1514</v>
      </c>
      <c r="C610" t="s">
        <v>905</v>
      </c>
      <c r="D610" t="s">
        <v>612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2:18">
      <c r="B611" t="s">
        <v>1515</v>
      </c>
      <c r="C611" t="s">
        <v>905</v>
      </c>
      <c r="D611" t="s">
        <v>612</v>
      </c>
      <c r="E611">
        <v>4</v>
      </c>
      <c r="F611">
        <v>26.805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2:18">
      <c r="B612" t="s">
        <v>1516</v>
      </c>
      <c r="C612" t="s">
        <v>905</v>
      </c>
      <c r="D612" t="s">
        <v>612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2:18">
      <c r="B613" t="s">
        <v>1517</v>
      </c>
      <c r="C613" t="s">
        <v>905</v>
      </c>
      <c r="D613" t="s">
        <v>612</v>
      </c>
      <c r="E613">
        <v>5</v>
      </c>
      <c r="F613">
        <v>22.9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2:18">
      <c r="B614" t="s">
        <v>1518</v>
      </c>
      <c r="C614" t="s">
        <v>905</v>
      </c>
      <c r="D614" t="s">
        <v>612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2:18">
      <c r="B615" t="s">
        <v>1519</v>
      </c>
      <c r="C615" t="s">
        <v>905</v>
      </c>
      <c r="D615" t="s">
        <v>612</v>
      </c>
      <c r="E615">
        <v>4</v>
      </c>
      <c r="F615">
        <v>33.6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2:18">
      <c r="B616" t="s">
        <v>1520</v>
      </c>
      <c r="C616" t="s">
        <v>905</v>
      </c>
      <c r="D616" t="s">
        <v>612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2:18">
      <c r="B617" t="s">
        <v>1521</v>
      </c>
      <c r="C617" t="s">
        <v>905</v>
      </c>
      <c r="D617" t="s">
        <v>612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2:18">
      <c r="B618" t="s">
        <v>1522</v>
      </c>
      <c r="C618" t="s">
        <v>905</v>
      </c>
      <c r="D618" t="s">
        <v>612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2:18">
      <c r="B619" t="s">
        <v>1523</v>
      </c>
      <c r="C619" t="s">
        <v>905</v>
      </c>
      <c r="D619" t="s">
        <v>612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2:18">
      <c r="B620" t="s">
        <v>1524</v>
      </c>
      <c r="C620" t="s">
        <v>905</v>
      </c>
      <c r="D620" t="s">
        <v>612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2:18">
      <c r="B621" t="s">
        <v>1525</v>
      </c>
      <c r="C621" t="s">
        <v>905</v>
      </c>
      <c r="D621" t="s">
        <v>612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2:18">
      <c r="B622" t="s">
        <v>1526</v>
      </c>
      <c r="C622" t="s">
        <v>905</v>
      </c>
      <c r="D622" t="s">
        <v>612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2:18">
      <c r="B623" t="s">
        <v>1527</v>
      </c>
      <c r="C623" t="s">
        <v>905</v>
      </c>
      <c r="D623" t="s">
        <v>612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2:18">
      <c r="B624" t="s">
        <v>1528</v>
      </c>
      <c r="C624" t="s">
        <v>905</v>
      </c>
      <c r="D624" t="s">
        <v>612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2:18">
      <c r="B625" t="s">
        <v>1529</v>
      </c>
      <c r="C625" t="s">
        <v>905</v>
      </c>
      <c r="D625" t="s">
        <v>612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2:18">
      <c r="B626" t="s">
        <v>1530</v>
      </c>
      <c r="C626" t="s">
        <v>905</v>
      </c>
      <c r="D626" t="s">
        <v>612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2:18">
      <c r="B627" t="s">
        <v>1531</v>
      </c>
      <c r="C627" t="s">
        <v>905</v>
      </c>
      <c r="D627" t="s">
        <v>612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2:18">
      <c r="B628" t="s">
        <v>1532</v>
      </c>
      <c r="C628" t="s">
        <v>905</v>
      </c>
      <c r="D628" t="s">
        <v>612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2:18">
      <c r="B629" t="s">
        <v>1533</v>
      </c>
      <c r="C629" t="s">
        <v>905</v>
      </c>
      <c r="D629" t="s">
        <v>612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2:18">
      <c r="B630" t="s">
        <v>1534</v>
      </c>
      <c r="C630" t="s">
        <v>905</v>
      </c>
      <c r="D630" t="s">
        <v>612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2:18">
      <c r="B631" t="s">
        <v>1535</v>
      </c>
      <c r="C631" t="s">
        <v>905</v>
      </c>
      <c r="D631" t="s">
        <v>612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2:18">
      <c r="B632" t="s">
        <v>1536</v>
      </c>
      <c r="C632" t="s">
        <v>905</v>
      </c>
      <c r="D632" t="s">
        <v>612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2:18">
      <c r="B633" t="s">
        <v>1537</v>
      </c>
      <c r="C633" t="s">
        <v>905</v>
      </c>
      <c r="D633" t="s">
        <v>612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2:18">
      <c r="B634" t="s">
        <v>1538</v>
      </c>
      <c r="C634" t="s">
        <v>905</v>
      </c>
      <c r="D634" t="s">
        <v>612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2:18">
      <c r="B635" t="s">
        <v>1539</v>
      </c>
      <c r="C635" t="s">
        <v>905</v>
      </c>
      <c r="D635" t="s">
        <v>612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2:18">
      <c r="B636" t="s">
        <v>1540</v>
      </c>
      <c r="C636" t="s">
        <v>905</v>
      </c>
      <c r="D636" t="s">
        <v>612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2:18">
      <c r="B637" t="s">
        <v>1541</v>
      </c>
      <c r="C637" t="s">
        <v>905</v>
      </c>
      <c r="D637" t="s">
        <v>612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2:18">
      <c r="B638" t="s">
        <v>1542</v>
      </c>
      <c r="C638" t="s">
        <v>905</v>
      </c>
      <c r="D638" t="s">
        <v>612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2:18">
      <c r="B639" t="s">
        <v>1543</v>
      </c>
      <c r="C639" t="s">
        <v>905</v>
      </c>
      <c r="D639" t="s">
        <v>612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2:18">
      <c r="B640" t="s">
        <v>1544</v>
      </c>
      <c r="C640" t="s">
        <v>905</v>
      </c>
      <c r="D640" t="s">
        <v>612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2:18">
      <c r="B641" t="s">
        <v>1545</v>
      </c>
      <c r="C641" t="s">
        <v>905</v>
      </c>
      <c r="D641" t="s">
        <v>612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2:18">
      <c r="B642" t="s">
        <v>1546</v>
      </c>
      <c r="C642" t="s">
        <v>905</v>
      </c>
      <c r="D642" t="s">
        <v>612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2:18">
      <c r="B643" t="s">
        <v>1547</v>
      </c>
      <c r="C643" t="s">
        <v>905</v>
      </c>
      <c r="D643" t="s">
        <v>612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2:18">
      <c r="B644" t="s">
        <v>1548</v>
      </c>
      <c r="C644" t="s">
        <v>905</v>
      </c>
      <c r="D644" t="s">
        <v>612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2:18">
      <c r="B645" t="s">
        <v>1549</v>
      </c>
      <c r="C645" t="s">
        <v>905</v>
      </c>
      <c r="D645" t="s">
        <v>612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2:18">
      <c r="B646" t="s">
        <v>1550</v>
      </c>
      <c r="C646" t="s">
        <v>905</v>
      </c>
      <c r="D646" t="s">
        <v>612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2:18">
      <c r="B647" t="s">
        <v>1551</v>
      </c>
      <c r="C647" t="s">
        <v>905</v>
      </c>
      <c r="D647" t="s">
        <v>612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2:18">
      <c r="B648" t="s">
        <v>1552</v>
      </c>
      <c r="C648" t="s">
        <v>905</v>
      </c>
      <c r="D648" t="s">
        <v>612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2:18">
      <c r="B649" t="s">
        <v>1553</v>
      </c>
      <c r="C649" t="s">
        <v>905</v>
      </c>
      <c r="D649" t="s">
        <v>612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2:18">
      <c r="B650" t="s">
        <v>1554</v>
      </c>
      <c r="C650" t="s">
        <v>905</v>
      </c>
      <c r="D650" t="s">
        <v>612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2:18">
      <c r="B651" t="s">
        <v>1555</v>
      </c>
      <c r="C651" t="s">
        <v>905</v>
      </c>
      <c r="D651" t="s">
        <v>612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2:18">
      <c r="B652" t="s">
        <v>1556</v>
      </c>
      <c r="C652" t="s">
        <v>905</v>
      </c>
      <c r="D652" t="s">
        <v>612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2:18">
      <c r="B653" t="s">
        <v>1557</v>
      </c>
      <c r="C653" t="s">
        <v>905</v>
      </c>
      <c r="D653" t="s">
        <v>612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2:18">
      <c r="B654" t="s">
        <v>1558</v>
      </c>
      <c r="C654" t="s">
        <v>905</v>
      </c>
      <c r="D654" t="s">
        <v>612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2:18">
      <c r="B655" t="s">
        <v>1559</v>
      </c>
      <c r="C655" t="s">
        <v>905</v>
      </c>
      <c r="D655" t="s">
        <v>612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2:18">
      <c r="B656" t="s">
        <v>1560</v>
      </c>
      <c r="C656" t="s">
        <v>905</v>
      </c>
      <c r="D656" t="s">
        <v>612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2:18">
      <c r="B657" t="s">
        <v>1561</v>
      </c>
      <c r="C657" t="s">
        <v>905</v>
      </c>
      <c r="D657" t="s">
        <v>612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2:18">
      <c r="B658" t="s">
        <v>1562</v>
      </c>
      <c r="C658" t="s">
        <v>905</v>
      </c>
      <c r="D658" t="s">
        <v>612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2:18">
      <c r="B659" t="s">
        <v>1563</v>
      </c>
      <c r="C659" t="s">
        <v>905</v>
      </c>
      <c r="D659" t="s">
        <v>612</v>
      </c>
      <c r="E659">
        <v>1</v>
      </c>
      <c r="F659">
        <v>372.9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2:18">
      <c r="B660" t="s">
        <v>1564</v>
      </c>
      <c r="C660" t="s">
        <v>905</v>
      </c>
      <c r="D660" t="s">
        <v>612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2:18">
      <c r="B661" t="s">
        <v>1565</v>
      </c>
      <c r="C661" t="s">
        <v>905</v>
      </c>
      <c r="D661" t="s">
        <v>612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2:18">
      <c r="B662" t="s">
        <v>1566</v>
      </c>
      <c r="C662" t="s">
        <v>905</v>
      </c>
      <c r="D662" t="s">
        <v>612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2:18">
      <c r="B663" t="s">
        <v>1567</v>
      </c>
      <c r="C663" t="s">
        <v>905</v>
      </c>
      <c r="D663" t="s">
        <v>612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2:18">
      <c r="B664" t="s">
        <v>1568</v>
      </c>
      <c r="C664" t="s">
        <v>905</v>
      </c>
      <c r="D664" t="s">
        <v>612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2:18">
      <c r="B665" t="s">
        <v>1569</v>
      </c>
      <c r="C665" t="s">
        <v>905</v>
      </c>
      <c r="D665" t="s">
        <v>612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2:18">
      <c r="B666" t="s">
        <v>1570</v>
      </c>
      <c r="C666" t="s">
        <v>905</v>
      </c>
      <c r="D666" t="s">
        <v>612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2:18">
      <c r="B667" t="s">
        <v>1571</v>
      </c>
      <c r="C667" t="s">
        <v>905</v>
      </c>
      <c r="D667" t="s">
        <v>612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2:18">
      <c r="B668" t="s">
        <v>1572</v>
      </c>
      <c r="C668" t="s">
        <v>905</v>
      </c>
      <c r="D668" t="s">
        <v>612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2:18">
      <c r="B669" t="s">
        <v>1573</v>
      </c>
      <c r="C669" t="s">
        <v>905</v>
      </c>
      <c r="D669" t="s">
        <v>612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2:18">
      <c r="B670" t="s">
        <v>1574</v>
      </c>
      <c r="C670" t="s">
        <v>905</v>
      </c>
      <c r="D670" t="s">
        <v>612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2:18">
      <c r="B671" t="s">
        <v>1575</v>
      </c>
      <c r="C671" t="s">
        <v>905</v>
      </c>
      <c r="D671" t="s">
        <v>612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2:18">
      <c r="B672" t="s">
        <v>1576</v>
      </c>
      <c r="C672" t="s">
        <v>905</v>
      </c>
      <c r="D672" t="s">
        <v>612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2:18">
      <c r="B673" t="s">
        <v>1577</v>
      </c>
      <c r="C673" t="s">
        <v>905</v>
      </c>
      <c r="D673" t="s">
        <v>612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2:18">
      <c r="B674" t="s">
        <v>1578</v>
      </c>
      <c r="C674" t="s">
        <v>905</v>
      </c>
      <c r="D674" t="s">
        <v>612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2:18">
      <c r="B675" t="s">
        <v>1579</v>
      </c>
      <c r="C675" t="s">
        <v>905</v>
      </c>
      <c r="D675" t="s">
        <v>612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2:18">
      <c r="B676" t="s">
        <v>1580</v>
      </c>
      <c r="C676" t="s">
        <v>905</v>
      </c>
      <c r="D676" t="s">
        <v>612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2:18">
      <c r="B677" t="s">
        <v>1581</v>
      </c>
      <c r="C677" t="s">
        <v>905</v>
      </c>
      <c r="D677" t="s">
        <v>612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2:18">
      <c r="B678" t="s">
        <v>1582</v>
      </c>
      <c r="C678" t="s">
        <v>905</v>
      </c>
      <c r="D678" t="s">
        <v>612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2:18">
      <c r="B679" t="s">
        <v>1583</v>
      </c>
      <c r="C679" t="s">
        <v>905</v>
      </c>
      <c r="D679" t="s">
        <v>612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2:18">
      <c r="B680" t="s">
        <v>1584</v>
      </c>
      <c r="C680" t="s">
        <v>905</v>
      </c>
      <c r="D680" t="s">
        <v>612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2:18">
      <c r="B681" t="s">
        <v>1585</v>
      </c>
      <c r="C681" t="s">
        <v>905</v>
      </c>
      <c r="D681" t="s">
        <v>612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2:18">
      <c r="B682" t="s">
        <v>1586</v>
      </c>
      <c r="C682" t="s">
        <v>905</v>
      </c>
      <c r="D682" t="s">
        <v>612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2:18">
      <c r="B683" t="s">
        <v>1587</v>
      </c>
      <c r="C683" t="s">
        <v>905</v>
      </c>
      <c r="D683" t="s">
        <v>612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2:18">
      <c r="B684" t="s">
        <v>1588</v>
      </c>
      <c r="C684" t="s">
        <v>905</v>
      </c>
      <c r="D684" t="s">
        <v>612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2:18">
      <c r="B685" t="s">
        <v>1589</v>
      </c>
      <c r="C685" t="s">
        <v>905</v>
      </c>
      <c r="D685" t="s">
        <v>612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2:18">
      <c r="B686" t="s">
        <v>1590</v>
      </c>
      <c r="C686" t="s">
        <v>905</v>
      </c>
      <c r="D686" t="s">
        <v>612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2:18">
      <c r="B687" t="s">
        <v>1591</v>
      </c>
      <c r="C687" t="s">
        <v>905</v>
      </c>
      <c r="D687" t="s">
        <v>612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2:18">
      <c r="B688" t="s">
        <v>1592</v>
      </c>
      <c r="C688" t="s">
        <v>905</v>
      </c>
      <c r="D688" t="s">
        <v>612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2:18">
      <c r="B689" t="s">
        <v>1593</v>
      </c>
      <c r="C689" t="s">
        <v>905</v>
      </c>
      <c r="D689" t="s">
        <v>612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2:18">
      <c r="B690" t="s">
        <v>1594</v>
      </c>
      <c r="C690" t="s">
        <v>905</v>
      </c>
      <c r="D690" t="s">
        <v>612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2:18">
      <c r="B691" t="s">
        <v>1595</v>
      </c>
      <c r="C691" t="s">
        <v>905</v>
      </c>
      <c r="D691" t="s">
        <v>612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2:18">
      <c r="B692" t="s">
        <v>1596</v>
      </c>
      <c r="C692" t="s">
        <v>905</v>
      </c>
      <c r="D692" t="s">
        <v>612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2:18">
      <c r="B693" t="s">
        <v>1597</v>
      </c>
      <c r="C693" t="s">
        <v>905</v>
      </c>
      <c r="D693" t="s">
        <v>612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2:18">
      <c r="B694" t="s">
        <v>1598</v>
      </c>
      <c r="C694" t="s">
        <v>905</v>
      </c>
      <c r="D694" t="s">
        <v>612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2:18">
      <c r="B695" t="s">
        <v>1599</v>
      </c>
      <c r="C695" t="s">
        <v>905</v>
      </c>
      <c r="D695" t="s">
        <v>612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2:18">
      <c r="B696" t="s">
        <v>1600</v>
      </c>
      <c r="C696" t="s">
        <v>905</v>
      </c>
      <c r="D696" t="s">
        <v>612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2:18">
      <c r="B697" t="s">
        <v>1601</v>
      </c>
      <c r="C697" t="s">
        <v>905</v>
      </c>
      <c r="D697" t="s">
        <v>612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2:18">
      <c r="B698" t="s">
        <v>1602</v>
      </c>
      <c r="C698" t="s">
        <v>905</v>
      </c>
      <c r="D698" t="s">
        <v>612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40</v>
      </c>
      <c r="N698">
        <v>0</v>
      </c>
      <c r="O698">
        <v>0</v>
      </c>
      <c r="P698">
        <v>0</v>
      </c>
      <c r="Q698">
        <v>0</v>
      </c>
      <c r="R698">
        <v>40</v>
      </c>
    </row>
    <row r="699" spans="2:18">
      <c r="B699" t="s">
        <v>1603</v>
      </c>
      <c r="C699" t="s">
        <v>905</v>
      </c>
      <c r="D699" t="s">
        <v>612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2:18">
      <c r="B700" t="s">
        <v>1604</v>
      </c>
      <c r="C700" t="s">
        <v>905</v>
      </c>
      <c r="D700" t="s">
        <v>612</v>
      </c>
      <c r="E700">
        <v>1</v>
      </c>
      <c r="F700">
        <v>55.5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2:18">
      <c r="B701" t="s">
        <v>1605</v>
      </c>
      <c r="C701" t="s">
        <v>905</v>
      </c>
      <c r="D701" t="s">
        <v>612</v>
      </c>
      <c r="E701">
        <v>1</v>
      </c>
      <c r="F701">
        <v>58.5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2:18">
      <c r="B702" t="s">
        <v>1606</v>
      </c>
      <c r="C702" t="s">
        <v>905</v>
      </c>
      <c r="D702" t="s">
        <v>612</v>
      </c>
      <c r="E702">
        <v>1</v>
      </c>
      <c r="F702">
        <v>98.6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2:18">
      <c r="B703" t="s">
        <v>1607</v>
      </c>
      <c r="C703" t="s">
        <v>905</v>
      </c>
      <c r="D703" t="s">
        <v>612</v>
      </c>
      <c r="E703">
        <v>1</v>
      </c>
      <c r="F703">
        <v>86.3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2:18">
      <c r="B704" t="s">
        <v>1608</v>
      </c>
      <c r="C704" t="s">
        <v>905</v>
      </c>
      <c r="D704" t="s">
        <v>612</v>
      </c>
      <c r="E704">
        <v>1</v>
      </c>
      <c r="F704">
        <v>149.4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2:18">
      <c r="B705" t="s">
        <v>1609</v>
      </c>
      <c r="C705" t="s">
        <v>905</v>
      </c>
      <c r="D705" t="s">
        <v>612</v>
      </c>
      <c r="E705">
        <v>1</v>
      </c>
      <c r="F705">
        <v>128.5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2:18">
      <c r="B706" t="s">
        <v>1610</v>
      </c>
      <c r="C706" t="s">
        <v>905</v>
      </c>
      <c r="D706" t="s">
        <v>612</v>
      </c>
      <c r="E706">
        <v>1</v>
      </c>
      <c r="F706">
        <v>196.5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2:18">
      <c r="B707" t="s">
        <v>1611</v>
      </c>
      <c r="C707" t="s">
        <v>905</v>
      </c>
      <c r="D707" t="s">
        <v>612</v>
      </c>
      <c r="E707">
        <v>1</v>
      </c>
      <c r="F707">
        <v>220.6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2:18">
      <c r="B708" t="s">
        <v>1612</v>
      </c>
      <c r="C708" t="s">
        <v>905</v>
      </c>
      <c r="D708" t="s">
        <v>612</v>
      </c>
      <c r="E708">
        <v>2</v>
      </c>
      <c r="F708">
        <v>65.400000000000006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2:18">
      <c r="B709" t="s">
        <v>1613</v>
      </c>
      <c r="C709" t="s">
        <v>905</v>
      </c>
      <c r="D709" t="s">
        <v>612</v>
      </c>
      <c r="E709">
        <v>1</v>
      </c>
      <c r="F709">
        <v>272.8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2:18">
      <c r="B710" t="s">
        <v>1614</v>
      </c>
      <c r="C710" t="s">
        <v>905</v>
      </c>
      <c r="D710" t="s">
        <v>612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2:18">
      <c r="B711" t="s">
        <v>1615</v>
      </c>
      <c r="C711" t="s">
        <v>905</v>
      </c>
      <c r="D711" t="s">
        <v>612</v>
      </c>
      <c r="E711">
        <v>1</v>
      </c>
      <c r="F711">
        <v>303.3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2:18">
      <c r="B712" t="s">
        <v>1616</v>
      </c>
      <c r="C712" t="s">
        <v>905</v>
      </c>
      <c r="D712" t="s">
        <v>612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2:18">
      <c r="B713" t="s">
        <v>1617</v>
      </c>
      <c r="C713" t="s">
        <v>905</v>
      </c>
      <c r="D713" t="s">
        <v>612</v>
      </c>
      <c r="E713">
        <v>1</v>
      </c>
      <c r="F713">
        <v>388.2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2:18">
      <c r="B714" t="s">
        <v>1618</v>
      </c>
      <c r="C714" t="s">
        <v>905</v>
      </c>
      <c r="D714" t="s">
        <v>612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2:18">
      <c r="B715" t="s">
        <v>1619</v>
      </c>
      <c r="C715" t="s">
        <v>905</v>
      </c>
      <c r="D715" t="s">
        <v>612</v>
      </c>
      <c r="E715">
        <v>1</v>
      </c>
      <c r="F715">
        <v>423.2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2:18">
      <c r="B716" t="s">
        <v>1620</v>
      </c>
      <c r="C716" t="s">
        <v>905</v>
      </c>
      <c r="D716" t="s">
        <v>612</v>
      </c>
      <c r="E716">
        <v>1</v>
      </c>
      <c r="F716">
        <v>258.89999999999998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2:18">
      <c r="B717" t="s">
        <v>1621</v>
      </c>
      <c r="C717" t="s">
        <v>905</v>
      </c>
      <c r="D717" t="s">
        <v>612</v>
      </c>
      <c r="E717">
        <v>1</v>
      </c>
      <c r="F717">
        <v>512.6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2:18">
      <c r="B718" t="s">
        <v>1622</v>
      </c>
      <c r="C718" t="s">
        <v>905</v>
      </c>
      <c r="D718" t="s">
        <v>612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2:18">
      <c r="B719" t="s">
        <v>1623</v>
      </c>
      <c r="C719" t="s">
        <v>905</v>
      </c>
      <c r="D719" t="s">
        <v>612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2:18">
      <c r="B720" t="s">
        <v>1624</v>
      </c>
      <c r="C720" t="s">
        <v>905</v>
      </c>
      <c r="D720" t="s">
        <v>612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2:18">
      <c r="B721" t="s">
        <v>1625</v>
      </c>
      <c r="C721" t="s">
        <v>905</v>
      </c>
      <c r="D721" t="s">
        <v>612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2:18">
      <c r="B722" t="s">
        <v>1626</v>
      </c>
      <c r="C722" t="s">
        <v>905</v>
      </c>
      <c r="D722" t="s">
        <v>612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2:18">
      <c r="B723" t="s">
        <v>1627</v>
      </c>
      <c r="C723" t="s">
        <v>905</v>
      </c>
      <c r="D723" t="s">
        <v>612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2:18">
      <c r="B724" t="s">
        <v>1628</v>
      </c>
      <c r="C724" t="s">
        <v>905</v>
      </c>
      <c r="D724" t="s">
        <v>612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2:18">
      <c r="B725" t="s">
        <v>1629</v>
      </c>
      <c r="C725" t="s">
        <v>905</v>
      </c>
      <c r="D725" t="s">
        <v>612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2:18">
      <c r="B726" t="s">
        <v>1630</v>
      </c>
      <c r="C726" t="s">
        <v>905</v>
      </c>
      <c r="D726" t="s">
        <v>612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2:18">
      <c r="B727" t="s">
        <v>1631</v>
      </c>
      <c r="C727" t="s">
        <v>905</v>
      </c>
      <c r="D727" t="s">
        <v>612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2:18">
      <c r="B728" t="s">
        <v>1632</v>
      </c>
      <c r="C728" t="s">
        <v>905</v>
      </c>
      <c r="D728" t="s">
        <v>612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2:18">
      <c r="B729" t="s">
        <v>1633</v>
      </c>
      <c r="C729" t="s">
        <v>905</v>
      </c>
      <c r="D729" t="s">
        <v>612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2:18">
      <c r="B730" t="s">
        <v>1634</v>
      </c>
      <c r="C730" t="s">
        <v>905</v>
      </c>
      <c r="D730" t="s">
        <v>612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2:18">
      <c r="B731" t="s">
        <v>1635</v>
      </c>
      <c r="C731" t="s">
        <v>905</v>
      </c>
      <c r="D731" t="s">
        <v>612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2:18">
      <c r="B732" t="s">
        <v>1636</v>
      </c>
      <c r="C732" t="s">
        <v>905</v>
      </c>
      <c r="D732" t="s">
        <v>612</v>
      </c>
      <c r="E732">
        <v>0</v>
      </c>
      <c r="F732">
        <v>0</v>
      </c>
      <c r="G732">
        <v>2560</v>
      </c>
      <c r="H732">
        <v>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2:18">
      <c r="B733" t="s">
        <v>1637</v>
      </c>
      <c r="C733" t="s">
        <v>905</v>
      </c>
      <c r="D733" t="s">
        <v>612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2:18">
      <c r="B734" t="s">
        <v>1638</v>
      </c>
      <c r="C734" t="s">
        <v>905</v>
      </c>
      <c r="D734" t="s">
        <v>612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2:18">
      <c r="B735" t="s">
        <v>1639</v>
      </c>
      <c r="C735" t="s">
        <v>905</v>
      </c>
      <c r="D735" t="s">
        <v>612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2:18">
      <c r="B736" t="s">
        <v>1640</v>
      </c>
      <c r="C736" t="s">
        <v>905</v>
      </c>
      <c r="D736" t="s">
        <v>612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2:18">
      <c r="B737" t="s">
        <v>1641</v>
      </c>
      <c r="C737" t="s">
        <v>905</v>
      </c>
      <c r="D737" t="s">
        <v>612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2:18">
      <c r="B738" t="s">
        <v>1642</v>
      </c>
      <c r="C738" t="s">
        <v>905</v>
      </c>
      <c r="D738" t="s">
        <v>612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2:18">
      <c r="B739" t="s">
        <v>1643</v>
      </c>
      <c r="C739" t="s">
        <v>905</v>
      </c>
      <c r="D739" t="s">
        <v>612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2:18">
      <c r="B740" t="s">
        <v>1644</v>
      </c>
      <c r="C740" t="s">
        <v>905</v>
      </c>
      <c r="D740" t="s">
        <v>612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2:18">
      <c r="B741" t="s">
        <v>1645</v>
      </c>
      <c r="C741" t="s">
        <v>905</v>
      </c>
      <c r="D741" t="s">
        <v>612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2:18">
      <c r="B742" t="s">
        <v>1646</v>
      </c>
      <c r="C742" t="s">
        <v>905</v>
      </c>
      <c r="D742" t="s">
        <v>612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2:18">
      <c r="B743" t="s">
        <v>1647</v>
      </c>
      <c r="C743" t="s">
        <v>905</v>
      </c>
      <c r="D743" t="s">
        <v>612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2:18">
      <c r="B744" t="s">
        <v>1648</v>
      </c>
      <c r="C744" t="s">
        <v>905</v>
      </c>
      <c r="D744" t="s">
        <v>612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2:18">
      <c r="B745" t="s">
        <v>1649</v>
      </c>
      <c r="C745" t="s">
        <v>905</v>
      </c>
      <c r="D745" t="s">
        <v>612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2:18">
      <c r="B746" t="s">
        <v>1650</v>
      </c>
      <c r="C746" t="s">
        <v>905</v>
      </c>
      <c r="D746" t="s">
        <v>612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2:18">
      <c r="B747" t="s">
        <v>1651</v>
      </c>
      <c r="C747" t="s">
        <v>905</v>
      </c>
      <c r="D747" t="s">
        <v>612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2:18">
      <c r="B748" t="s">
        <v>1652</v>
      </c>
      <c r="C748" t="s">
        <v>905</v>
      </c>
      <c r="D748" t="s">
        <v>612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2:18">
      <c r="B749" t="s">
        <v>1653</v>
      </c>
      <c r="C749" t="s">
        <v>905</v>
      </c>
      <c r="D749" t="s">
        <v>612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2:18">
      <c r="B750" t="s">
        <v>1654</v>
      </c>
      <c r="C750" t="s">
        <v>905</v>
      </c>
      <c r="D750" t="s">
        <v>612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2:18">
      <c r="B751" t="s">
        <v>1655</v>
      </c>
      <c r="C751" t="s">
        <v>905</v>
      </c>
      <c r="D751" t="s">
        <v>612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2:18">
      <c r="B752" t="s">
        <v>1656</v>
      </c>
      <c r="C752" t="s">
        <v>905</v>
      </c>
      <c r="D752" t="s">
        <v>612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2:18">
      <c r="B753" t="s">
        <v>1657</v>
      </c>
      <c r="C753" t="s">
        <v>905</v>
      </c>
      <c r="D753" t="s">
        <v>612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2:18">
      <c r="B754" t="s">
        <v>1658</v>
      </c>
      <c r="C754" t="s">
        <v>905</v>
      </c>
      <c r="D754" t="s">
        <v>612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2:18">
      <c r="B755" t="s">
        <v>1659</v>
      </c>
      <c r="C755" t="s">
        <v>905</v>
      </c>
      <c r="D755" t="s">
        <v>612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</row>
    <row r="756" spans="2:18">
      <c r="B756" t="s">
        <v>1660</v>
      </c>
      <c r="C756" t="s">
        <v>905</v>
      </c>
      <c r="D756" t="s">
        <v>612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2:18">
      <c r="B757" t="s">
        <v>1661</v>
      </c>
      <c r="C757" t="s">
        <v>905</v>
      </c>
      <c r="D757" t="s">
        <v>612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2:18">
      <c r="B758" t="s">
        <v>1662</v>
      </c>
      <c r="C758" t="s">
        <v>905</v>
      </c>
      <c r="D758" t="s">
        <v>612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2:18">
      <c r="B759" t="s">
        <v>1663</v>
      </c>
      <c r="C759" t="s">
        <v>905</v>
      </c>
      <c r="D759" t="s">
        <v>612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2:18">
      <c r="B760" t="s">
        <v>1664</v>
      </c>
      <c r="C760" t="s">
        <v>905</v>
      </c>
      <c r="D760" t="s">
        <v>612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2:18">
      <c r="B761" t="s">
        <v>1665</v>
      </c>
      <c r="C761" t="s">
        <v>905</v>
      </c>
      <c r="D761" t="s">
        <v>612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2:18">
      <c r="B762" t="s">
        <v>1666</v>
      </c>
      <c r="C762" t="s">
        <v>905</v>
      </c>
      <c r="D762" t="s">
        <v>612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2:18">
      <c r="B763" t="s">
        <v>1667</v>
      </c>
      <c r="C763" t="s">
        <v>905</v>
      </c>
      <c r="D763" t="s">
        <v>612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2:18">
      <c r="B764" t="s">
        <v>1668</v>
      </c>
      <c r="C764" t="s">
        <v>905</v>
      </c>
      <c r="D764" t="s">
        <v>612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2:18">
      <c r="B765" t="s">
        <v>1669</v>
      </c>
      <c r="C765" t="s">
        <v>905</v>
      </c>
      <c r="D765" t="s">
        <v>612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2:18">
      <c r="B766" t="s">
        <v>1670</v>
      </c>
      <c r="C766" t="s">
        <v>905</v>
      </c>
      <c r="D766" t="s">
        <v>612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2:18">
      <c r="B767" t="s">
        <v>1671</v>
      </c>
      <c r="C767" t="s">
        <v>905</v>
      </c>
      <c r="D767" t="s">
        <v>612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2:18">
      <c r="B768" t="s">
        <v>1672</v>
      </c>
      <c r="C768" t="s">
        <v>905</v>
      </c>
      <c r="D768" t="s">
        <v>612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2:18">
      <c r="B769" t="s">
        <v>1673</v>
      </c>
      <c r="C769" t="s">
        <v>905</v>
      </c>
      <c r="D769" t="s">
        <v>612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2:18">
      <c r="B770" t="s">
        <v>1674</v>
      </c>
      <c r="C770" t="s">
        <v>905</v>
      </c>
      <c r="D770" t="s">
        <v>612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2:18">
      <c r="B771" t="s">
        <v>1675</v>
      </c>
      <c r="C771" t="s">
        <v>905</v>
      </c>
      <c r="D771" t="s">
        <v>612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2:18">
      <c r="B772" t="s">
        <v>1676</v>
      </c>
      <c r="C772" t="s">
        <v>905</v>
      </c>
      <c r="D772" t="s">
        <v>612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2:18">
      <c r="B773" t="s">
        <v>1677</v>
      </c>
      <c r="C773" t="s">
        <v>905</v>
      </c>
      <c r="D773" t="s">
        <v>612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2:18">
      <c r="B774" t="s">
        <v>1678</v>
      </c>
      <c r="C774" t="s">
        <v>905</v>
      </c>
      <c r="D774" t="s">
        <v>612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2:18">
      <c r="B775" t="s">
        <v>1679</v>
      </c>
      <c r="C775" t="s">
        <v>905</v>
      </c>
      <c r="D775" t="s">
        <v>612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2:18">
      <c r="B776" t="s">
        <v>1680</v>
      </c>
      <c r="C776" t="s">
        <v>905</v>
      </c>
      <c r="D776" t="s">
        <v>612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2:18">
      <c r="B777" t="s">
        <v>1681</v>
      </c>
      <c r="C777" t="s">
        <v>905</v>
      </c>
      <c r="D777" t="s">
        <v>612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2:18">
      <c r="B778" t="s">
        <v>1682</v>
      </c>
      <c r="C778" t="s">
        <v>905</v>
      </c>
      <c r="D778" t="s">
        <v>612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2:18">
      <c r="B779" t="s">
        <v>1683</v>
      </c>
      <c r="C779" t="s">
        <v>905</v>
      </c>
      <c r="D779" t="s">
        <v>612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2:18">
      <c r="B780" t="s">
        <v>1684</v>
      </c>
      <c r="C780" t="s">
        <v>905</v>
      </c>
      <c r="D780" t="s">
        <v>612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2:18">
      <c r="B781" t="s">
        <v>1685</v>
      </c>
      <c r="C781" t="s">
        <v>905</v>
      </c>
      <c r="D781" t="s">
        <v>612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2:18">
      <c r="B782" t="s">
        <v>1686</v>
      </c>
      <c r="C782" t="s">
        <v>905</v>
      </c>
      <c r="D782" t="s">
        <v>612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2:18">
      <c r="B783" t="s">
        <v>1687</v>
      </c>
      <c r="C783" t="s">
        <v>905</v>
      </c>
      <c r="D783" t="s">
        <v>612</v>
      </c>
      <c r="E783">
        <v>2</v>
      </c>
      <c r="F783">
        <v>20.271999999999998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13.515000000000001</v>
      </c>
      <c r="N783">
        <v>0</v>
      </c>
      <c r="O783">
        <v>0</v>
      </c>
      <c r="P783">
        <v>0</v>
      </c>
      <c r="Q783">
        <v>0</v>
      </c>
      <c r="R783">
        <v>13.515000000000001</v>
      </c>
    </row>
    <row r="784" spans="2:18">
      <c r="B784" t="s">
        <v>1688</v>
      </c>
      <c r="C784" t="s">
        <v>905</v>
      </c>
      <c r="D784" t="s">
        <v>612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2:18">
      <c r="B785" t="s">
        <v>1689</v>
      </c>
      <c r="C785" t="s">
        <v>905</v>
      </c>
      <c r="D785" t="s">
        <v>612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</row>
    <row r="786" spans="2:18">
      <c r="B786" t="s">
        <v>1690</v>
      </c>
      <c r="C786" t="s">
        <v>905</v>
      </c>
      <c r="D786" t="s">
        <v>612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2:18">
      <c r="B787" t="s">
        <v>1691</v>
      </c>
      <c r="C787" t="s">
        <v>905</v>
      </c>
      <c r="D787" t="s">
        <v>612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2:18">
      <c r="B788" t="s">
        <v>1692</v>
      </c>
      <c r="C788" t="s">
        <v>905</v>
      </c>
      <c r="D788" t="s">
        <v>612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2:18">
      <c r="B789" t="s">
        <v>1693</v>
      </c>
      <c r="C789" t="s">
        <v>905</v>
      </c>
      <c r="D789" t="s">
        <v>612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2:18">
      <c r="B790" t="s">
        <v>1694</v>
      </c>
      <c r="C790" t="s">
        <v>905</v>
      </c>
      <c r="D790" t="s">
        <v>612</v>
      </c>
      <c r="E790">
        <v>0</v>
      </c>
      <c r="F790">
        <v>0</v>
      </c>
      <c r="G790">
        <v>90</v>
      </c>
      <c r="H790">
        <v>5</v>
      </c>
      <c r="I790">
        <v>0</v>
      </c>
      <c r="J790">
        <v>0</v>
      </c>
      <c r="K790">
        <v>0</v>
      </c>
      <c r="L790">
        <v>0</v>
      </c>
      <c r="M790">
        <v>90</v>
      </c>
      <c r="N790">
        <v>0</v>
      </c>
      <c r="O790">
        <v>0</v>
      </c>
      <c r="P790">
        <v>0</v>
      </c>
      <c r="Q790">
        <v>0</v>
      </c>
      <c r="R790">
        <v>90</v>
      </c>
    </row>
    <row r="791" spans="2:18">
      <c r="B791" t="s">
        <v>1695</v>
      </c>
      <c r="C791" t="s">
        <v>905</v>
      </c>
      <c r="D791" t="s">
        <v>612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2:18">
      <c r="B792" t="s">
        <v>1696</v>
      </c>
      <c r="C792" t="s">
        <v>905</v>
      </c>
      <c r="D792" t="s">
        <v>612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2:18">
      <c r="B793" t="s">
        <v>1697</v>
      </c>
      <c r="C793" t="s">
        <v>905</v>
      </c>
      <c r="D793" t="s">
        <v>612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</row>
    <row r="794" spans="2:18">
      <c r="B794" t="s">
        <v>1698</v>
      </c>
      <c r="C794" t="s">
        <v>905</v>
      </c>
      <c r="D794" t="s">
        <v>612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2:18">
      <c r="B795" t="s">
        <v>1699</v>
      </c>
      <c r="C795" t="s">
        <v>905</v>
      </c>
      <c r="D795" t="s">
        <v>612</v>
      </c>
      <c r="E795">
        <v>0</v>
      </c>
      <c r="F795">
        <v>0</v>
      </c>
      <c r="G795">
        <v>60</v>
      </c>
      <c r="H795">
        <v>10</v>
      </c>
      <c r="I795">
        <v>0</v>
      </c>
      <c r="J795">
        <v>0</v>
      </c>
      <c r="K795">
        <v>0</v>
      </c>
      <c r="L795">
        <v>0</v>
      </c>
      <c r="M795">
        <v>60</v>
      </c>
      <c r="N795">
        <v>0</v>
      </c>
      <c r="O795">
        <v>0</v>
      </c>
      <c r="P795">
        <v>0</v>
      </c>
      <c r="Q795">
        <v>0</v>
      </c>
      <c r="R795">
        <v>60</v>
      </c>
    </row>
    <row r="796" spans="2:18">
      <c r="B796" t="s">
        <v>1700</v>
      </c>
      <c r="C796" t="s">
        <v>905</v>
      </c>
      <c r="D796" t="s">
        <v>612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2:18">
      <c r="B797" t="s">
        <v>1701</v>
      </c>
      <c r="C797" t="s">
        <v>905</v>
      </c>
      <c r="D797" t="s">
        <v>612</v>
      </c>
      <c r="E797">
        <v>45</v>
      </c>
      <c r="F797">
        <v>30</v>
      </c>
      <c r="G797">
        <v>34.5</v>
      </c>
      <c r="H797">
        <v>12</v>
      </c>
      <c r="I797">
        <v>30</v>
      </c>
      <c r="J797">
        <v>30</v>
      </c>
      <c r="K797">
        <v>30</v>
      </c>
      <c r="L797">
        <v>30</v>
      </c>
      <c r="M797">
        <v>35</v>
      </c>
      <c r="N797">
        <v>-0.14280000000000001</v>
      </c>
      <c r="O797">
        <v>5</v>
      </c>
      <c r="P797">
        <v>15000</v>
      </c>
      <c r="Q797">
        <v>0</v>
      </c>
      <c r="R797">
        <v>30</v>
      </c>
    </row>
    <row r="798" spans="2:18">
      <c r="B798" t="s">
        <v>1702</v>
      </c>
      <c r="C798" t="s">
        <v>905</v>
      </c>
      <c r="D798" t="s">
        <v>612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2:18">
      <c r="B799" t="s">
        <v>1703</v>
      </c>
      <c r="C799" t="s">
        <v>905</v>
      </c>
      <c r="D799" t="s">
        <v>612</v>
      </c>
      <c r="E799">
        <v>30</v>
      </c>
      <c r="F799">
        <v>32</v>
      </c>
      <c r="G799">
        <v>80</v>
      </c>
      <c r="H799">
        <v>50</v>
      </c>
      <c r="I799">
        <v>0</v>
      </c>
      <c r="J799">
        <v>0</v>
      </c>
      <c r="K799">
        <v>0</v>
      </c>
      <c r="L799">
        <v>0</v>
      </c>
      <c r="M799">
        <v>40</v>
      </c>
      <c r="N799">
        <v>0</v>
      </c>
      <c r="O799">
        <v>0</v>
      </c>
      <c r="P799">
        <v>0</v>
      </c>
      <c r="Q799">
        <v>0</v>
      </c>
      <c r="R799">
        <v>40</v>
      </c>
    </row>
    <row r="800" spans="2:18">
      <c r="B800" t="s">
        <v>1704</v>
      </c>
      <c r="C800" t="s">
        <v>905</v>
      </c>
      <c r="D800" t="s">
        <v>612</v>
      </c>
      <c r="E800">
        <v>50</v>
      </c>
      <c r="F800">
        <v>20</v>
      </c>
      <c r="G800">
        <v>27.39</v>
      </c>
      <c r="H800">
        <v>155</v>
      </c>
      <c r="I800">
        <v>0</v>
      </c>
      <c r="J800">
        <v>0</v>
      </c>
      <c r="K800">
        <v>0</v>
      </c>
      <c r="L800">
        <v>0</v>
      </c>
      <c r="M800">
        <v>24.5</v>
      </c>
      <c r="N800">
        <v>0</v>
      </c>
      <c r="O800">
        <v>0</v>
      </c>
      <c r="P800">
        <v>0</v>
      </c>
      <c r="Q800">
        <v>0</v>
      </c>
      <c r="R800">
        <v>24.5</v>
      </c>
    </row>
    <row r="801" spans="2:18">
      <c r="B801" t="s">
        <v>1705</v>
      </c>
      <c r="C801" t="s">
        <v>905</v>
      </c>
      <c r="D801" t="s">
        <v>612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2:18">
      <c r="B802" t="s">
        <v>1706</v>
      </c>
      <c r="C802" t="s">
        <v>905</v>
      </c>
      <c r="D802" t="s">
        <v>612</v>
      </c>
      <c r="E802">
        <v>5</v>
      </c>
      <c r="F802">
        <v>11</v>
      </c>
      <c r="G802">
        <v>18.32</v>
      </c>
      <c r="H802">
        <v>59</v>
      </c>
      <c r="I802">
        <v>0</v>
      </c>
      <c r="J802">
        <v>0</v>
      </c>
      <c r="K802">
        <v>0</v>
      </c>
      <c r="L802">
        <v>0</v>
      </c>
      <c r="M802">
        <v>23</v>
      </c>
      <c r="N802">
        <v>0</v>
      </c>
      <c r="O802">
        <v>0</v>
      </c>
      <c r="P802">
        <v>0</v>
      </c>
      <c r="Q802">
        <v>0</v>
      </c>
      <c r="R802">
        <v>23</v>
      </c>
    </row>
    <row r="803" spans="2:18">
      <c r="B803" t="s">
        <v>1707</v>
      </c>
      <c r="C803" t="s">
        <v>905</v>
      </c>
      <c r="D803" t="s">
        <v>612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2:18">
      <c r="B804" t="s">
        <v>1708</v>
      </c>
      <c r="C804" t="s">
        <v>905</v>
      </c>
      <c r="D804" t="s">
        <v>612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2:18">
      <c r="B805" t="s">
        <v>1709</v>
      </c>
      <c r="C805" t="s">
        <v>905</v>
      </c>
      <c r="D805" t="s">
        <v>612</v>
      </c>
      <c r="E805">
        <v>0</v>
      </c>
      <c r="F805">
        <v>0</v>
      </c>
      <c r="G805">
        <v>11.65</v>
      </c>
      <c r="H805">
        <v>127</v>
      </c>
      <c r="I805">
        <v>0</v>
      </c>
      <c r="J805">
        <v>0</v>
      </c>
      <c r="K805">
        <v>0</v>
      </c>
      <c r="L805">
        <v>0</v>
      </c>
      <c r="M805">
        <v>17.809999999999999</v>
      </c>
      <c r="N805">
        <v>0</v>
      </c>
      <c r="O805">
        <v>0</v>
      </c>
      <c r="P805">
        <v>0</v>
      </c>
      <c r="Q805">
        <v>0</v>
      </c>
      <c r="R805">
        <v>17.809999999999999</v>
      </c>
    </row>
    <row r="806" spans="2:18">
      <c r="B806" t="s">
        <v>1710</v>
      </c>
      <c r="C806" t="s">
        <v>905</v>
      </c>
      <c r="D806" t="s">
        <v>612</v>
      </c>
      <c r="E806">
        <v>7</v>
      </c>
      <c r="F806">
        <v>14.92</v>
      </c>
      <c r="G806">
        <v>30</v>
      </c>
      <c r="H806">
        <v>61</v>
      </c>
      <c r="I806">
        <v>26</v>
      </c>
      <c r="J806">
        <v>26</v>
      </c>
      <c r="K806">
        <v>26</v>
      </c>
      <c r="L806">
        <v>26</v>
      </c>
      <c r="M806">
        <v>30</v>
      </c>
      <c r="N806">
        <v>-0.1333</v>
      </c>
      <c r="O806">
        <v>1</v>
      </c>
      <c r="P806">
        <v>2600</v>
      </c>
      <c r="Q806">
        <v>0</v>
      </c>
      <c r="R806">
        <v>26</v>
      </c>
    </row>
    <row r="807" spans="2:18">
      <c r="B807" t="s">
        <v>1711</v>
      </c>
      <c r="C807" t="s">
        <v>905</v>
      </c>
      <c r="D807" t="s">
        <v>612</v>
      </c>
      <c r="E807">
        <v>0</v>
      </c>
      <c r="F807">
        <v>0</v>
      </c>
      <c r="G807">
        <v>7.23</v>
      </c>
      <c r="H807">
        <v>157</v>
      </c>
      <c r="I807">
        <v>0</v>
      </c>
      <c r="J807">
        <v>0</v>
      </c>
      <c r="K807">
        <v>0</v>
      </c>
      <c r="L807">
        <v>0</v>
      </c>
      <c r="M807">
        <v>5.65</v>
      </c>
      <c r="N807">
        <v>0</v>
      </c>
      <c r="O807">
        <v>0</v>
      </c>
      <c r="P807">
        <v>0</v>
      </c>
      <c r="Q807">
        <v>0</v>
      </c>
      <c r="R807">
        <v>5.65</v>
      </c>
    </row>
    <row r="808" spans="2:18">
      <c r="B808" t="s">
        <v>1712</v>
      </c>
      <c r="C808" t="s">
        <v>905</v>
      </c>
      <c r="D808" t="s">
        <v>612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2:18">
      <c r="B809" t="s">
        <v>1713</v>
      </c>
      <c r="C809" t="s">
        <v>905</v>
      </c>
      <c r="D809" t="s">
        <v>612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</row>
    <row r="810" spans="2:18">
      <c r="B810" t="s">
        <v>1714</v>
      </c>
      <c r="C810" t="s">
        <v>905</v>
      </c>
      <c r="D810" t="s">
        <v>612</v>
      </c>
      <c r="E810">
        <v>8</v>
      </c>
      <c r="F810">
        <v>10.98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30</v>
      </c>
      <c r="N810">
        <v>0</v>
      </c>
      <c r="O810">
        <v>0</v>
      </c>
      <c r="P810">
        <v>0</v>
      </c>
      <c r="Q810">
        <v>0</v>
      </c>
      <c r="R810">
        <v>30</v>
      </c>
    </row>
    <row r="811" spans="2:18">
      <c r="B811" t="s">
        <v>1715</v>
      </c>
      <c r="C811" t="s">
        <v>905</v>
      </c>
      <c r="D811" t="s">
        <v>612</v>
      </c>
      <c r="E811">
        <v>54</v>
      </c>
      <c r="F811">
        <v>1</v>
      </c>
      <c r="G811">
        <v>4.57</v>
      </c>
      <c r="H811">
        <v>76</v>
      </c>
      <c r="I811">
        <v>0</v>
      </c>
      <c r="J811">
        <v>0</v>
      </c>
      <c r="K811">
        <v>0</v>
      </c>
      <c r="L811">
        <v>0</v>
      </c>
      <c r="M811">
        <v>10</v>
      </c>
      <c r="N811">
        <v>0</v>
      </c>
      <c r="O811">
        <v>0</v>
      </c>
      <c r="P811">
        <v>0</v>
      </c>
      <c r="Q811">
        <v>0</v>
      </c>
      <c r="R811">
        <v>10</v>
      </c>
    </row>
    <row r="812" spans="2:18">
      <c r="B812" t="s">
        <v>1716</v>
      </c>
      <c r="C812" t="s">
        <v>905</v>
      </c>
      <c r="D812" t="s">
        <v>612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2:18">
      <c r="B813" t="s">
        <v>1717</v>
      </c>
      <c r="C813" t="s">
        <v>905</v>
      </c>
      <c r="D813" t="s">
        <v>612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2:18">
      <c r="B814" t="s">
        <v>1718</v>
      </c>
      <c r="C814" t="s">
        <v>905</v>
      </c>
      <c r="D814" t="s">
        <v>612</v>
      </c>
      <c r="E814">
        <v>9</v>
      </c>
      <c r="F814">
        <v>7.75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15</v>
      </c>
      <c r="N814">
        <v>0</v>
      </c>
      <c r="O814">
        <v>0</v>
      </c>
      <c r="P814">
        <v>0</v>
      </c>
      <c r="Q814">
        <v>0</v>
      </c>
      <c r="R814">
        <v>15</v>
      </c>
    </row>
    <row r="815" spans="2:18">
      <c r="B815" t="s">
        <v>1719</v>
      </c>
      <c r="C815" t="s">
        <v>905</v>
      </c>
      <c r="D815" t="s">
        <v>612</v>
      </c>
      <c r="E815">
        <v>141</v>
      </c>
      <c r="F815">
        <v>0.5</v>
      </c>
      <c r="G815">
        <v>5</v>
      </c>
      <c r="H815">
        <v>1600</v>
      </c>
      <c r="I815">
        <v>0</v>
      </c>
      <c r="J815">
        <v>0</v>
      </c>
      <c r="K815">
        <v>0</v>
      </c>
      <c r="L815">
        <v>0</v>
      </c>
      <c r="M815">
        <v>10</v>
      </c>
      <c r="N815">
        <v>0</v>
      </c>
      <c r="O815">
        <v>0</v>
      </c>
      <c r="P815">
        <v>0</v>
      </c>
      <c r="Q815">
        <v>0</v>
      </c>
      <c r="R815">
        <v>10</v>
      </c>
    </row>
    <row r="816" spans="2:18">
      <c r="B816" t="s">
        <v>1720</v>
      </c>
      <c r="C816" t="s">
        <v>905</v>
      </c>
      <c r="D816" t="s">
        <v>612</v>
      </c>
      <c r="E816">
        <v>5</v>
      </c>
      <c r="F816">
        <v>19.46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2:18">
      <c r="B817" t="s">
        <v>1721</v>
      </c>
      <c r="C817" t="s">
        <v>905</v>
      </c>
      <c r="D817" t="s">
        <v>612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2:18">
      <c r="B818" t="s">
        <v>1722</v>
      </c>
      <c r="C818" t="s">
        <v>905</v>
      </c>
      <c r="D818" t="s">
        <v>612</v>
      </c>
      <c r="E818">
        <v>12</v>
      </c>
      <c r="F818">
        <v>5.25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2:18">
      <c r="B819" t="s">
        <v>1723</v>
      </c>
      <c r="C819" t="s">
        <v>905</v>
      </c>
      <c r="D819" t="s">
        <v>612</v>
      </c>
      <c r="E819">
        <v>6</v>
      </c>
      <c r="F819">
        <v>16.34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2:18">
      <c r="B820" t="s">
        <v>1724</v>
      </c>
      <c r="C820" t="s">
        <v>905</v>
      </c>
      <c r="D820" t="s">
        <v>612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2:18">
      <c r="B821" t="s">
        <v>1725</v>
      </c>
      <c r="C821" t="s">
        <v>905</v>
      </c>
      <c r="D821" t="s">
        <v>612</v>
      </c>
      <c r="E821">
        <v>14</v>
      </c>
      <c r="F821">
        <v>3.1</v>
      </c>
      <c r="G821">
        <v>23</v>
      </c>
      <c r="H821">
        <v>10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2:18">
      <c r="B822" t="s">
        <v>1726</v>
      </c>
      <c r="C822" t="s">
        <v>905</v>
      </c>
      <c r="D822" t="s">
        <v>612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</row>
    <row r="823" spans="2:18">
      <c r="B823" t="s">
        <v>1727</v>
      </c>
      <c r="C823" t="s">
        <v>905</v>
      </c>
      <c r="D823" t="s">
        <v>612</v>
      </c>
      <c r="E823">
        <v>6</v>
      </c>
      <c r="F823">
        <v>13.5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2:18">
      <c r="B824" t="s">
        <v>1728</v>
      </c>
      <c r="C824" t="s">
        <v>905</v>
      </c>
      <c r="D824" t="s">
        <v>612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2:18">
      <c r="B825" t="s">
        <v>1729</v>
      </c>
      <c r="C825" t="s">
        <v>905</v>
      </c>
      <c r="D825" t="s">
        <v>612</v>
      </c>
      <c r="E825">
        <v>0</v>
      </c>
      <c r="F825">
        <v>0</v>
      </c>
      <c r="G825">
        <v>18</v>
      </c>
      <c r="H825">
        <v>10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2:18">
      <c r="B826" t="s">
        <v>1730</v>
      </c>
      <c r="C826" t="s">
        <v>905</v>
      </c>
      <c r="D826" t="s">
        <v>612</v>
      </c>
      <c r="E826">
        <v>7</v>
      </c>
      <c r="F826">
        <v>10.92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2:18">
      <c r="B827" t="s">
        <v>1731</v>
      </c>
      <c r="C827" t="s">
        <v>905</v>
      </c>
      <c r="D827" t="s">
        <v>612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2:18">
      <c r="B828" t="s">
        <v>1732</v>
      </c>
      <c r="C828" t="s">
        <v>905</v>
      </c>
      <c r="D828" t="s">
        <v>612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2:18">
      <c r="B829" t="s">
        <v>1733</v>
      </c>
      <c r="C829" t="s">
        <v>905</v>
      </c>
      <c r="D829" t="s">
        <v>612</v>
      </c>
      <c r="E829">
        <v>8</v>
      </c>
      <c r="F829">
        <v>8.68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2:18">
      <c r="B830" t="s">
        <v>1734</v>
      </c>
      <c r="C830" t="s">
        <v>905</v>
      </c>
      <c r="D830" t="s">
        <v>612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2:18">
      <c r="B831" t="s">
        <v>1735</v>
      </c>
      <c r="C831" t="s">
        <v>905</v>
      </c>
      <c r="D831" t="s">
        <v>612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2:18">
      <c r="B832" t="s">
        <v>1736</v>
      </c>
      <c r="C832" t="s">
        <v>905</v>
      </c>
      <c r="D832" t="s">
        <v>612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2:18">
      <c r="B833" t="s">
        <v>1737</v>
      </c>
      <c r="C833" t="s">
        <v>905</v>
      </c>
      <c r="D833" t="s">
        <v>612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2:18">
      <c r="B834" t="s">
        <v>1738</v>
      </c>
      <c r="C834" t="s">
        <v>905</v>
      </c>
      <c r="D834" t="s">
        <v>612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2:18">
      <c r="B835" t="s">
        <v>1739</v>
      </c>
      <c r="C835" t="s">
        <v>905</v>
      </c>
      <c r="D835" t="s">
        <v>612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2:18">
      <c r="B836" t="s">
        <v>1740</v>
      </c>
      <c r="C836" t="s">
        <v>905</v>
      </c>
      <c r="D836" t="s">
        <v>612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2:18">
      <c r="B837" t="s">
        <v>1741</v>
      </c>
      <c r="C837" t="s">
        <v>905</v>
      </c>
      <c r="D837" t="s">
        <v>612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2:18">
      <c r="B838" t="s">
        <v>1742</v>
      </c>
      <c r="C838" t="s">
        <v>905</v>
      </c>
      <c r="D838" t="s">
        <v>612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2:18">
      <c r="B839" t="s">
        <v>1743</v>
      </c>
      <c r="C839" t="s">
        <v>905</v>
      </c>
      <c r="D839" t="s">
        <v>612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</row>
    <row r="840" spans="2:18">
      <c r="B840" t="s">
        <v>1744</v>
      </c>
      <c r="C840" t="s">
        <v>905</v>
      </c>
      <c r="D840" t="s">
        <v>612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</row>
    <row r="841" spans="2:18">
      <c r="B841" t="s">
        <v>1745</v>
      </c>
      <c r="C841" t="s">
        <v>905</v>
      </c>
      <c r="D841" t="s">
        <v>612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2:18">
      <c r="B842" t="s">
        <v>1746</v>
      </c>
      <c r="C842" t="s">
        <v>905</v>
      </c>
      <c r="D842" t="s">
        <v>612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2:18">
      <c r="B843" t="s">
        <v>1747</v>
      </c>
      <c r="C843" t="s">
        <v>905</v>
      </c>
      <c r="D843" t="s">
        <v>612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2:18">
      <c r="B844" t="s">
        <v>1748</v>
      </c>
      <c r="C844" t="s">
        <v>905</v>
      </c>
      <c r="D844" t="s">
        <v>612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2:18">
      <c r="B845" t="s">
        <v>1749</v>
      </c>
      <c r="C845" t="s">
        <v>905</v>
      </c>
      <c r="D845" t="s">
        <v>612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2:18">
      <c r="B846" t="s">
        <v>1750</v>
      </c>
      <c r="C846" t="s">
        <v>905</v>
      </c>
      <c r="D846" t="s">
        <v>612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2:18">
      <c r="B847" t="s">
        <v>1751</v>
      </c>
      <c r="C847" t="s">
        <v>905</v>
      </c>
      <c r="D847" t="s">
        <v>612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2:18">
      <c r="B848" t="s">
        <v>1752</v>
      </c>
      <c r="C848" t="s">
        <v>905</v>
      </c>
      <c r="D848" t="s">
        <v>612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</row>
    <row r="849" spans="2:18">
      <c r="B849" t="s">
        <v>1753</v>
      </c>
      <c r="C849" t="s">
        <v>905</v>
      </c>
      <c r="D849" t="s">
        <v>612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2:18">
      <c r="B850" t="s">
        <v>1754</v>
      </c>
      <c r="C850" t="s">
        <v>905</v>
      </c>
      <c r="D850" t="s">
        <v>612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2:18">
      <c r="B851" t="s">
        <v>1755</v>
      </c>
      <c r="C851" t="s">
        <v>905</v>
      </c>
      <c r="D851" t="s">
        <v>612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2:18">
      <c r="B852" t="s">
        <v>1756</v>
      </c>
      <c r="C852" t="s">
        <v>905</v>
      </c>
      <c r="D852" t="s">
        <v>612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</row>
    <row r="853" spans="2:18">
      <c r="B853" t="s">
        <v>1757</v>
      </c>
      <c r="C853" t="s">
        <v>905</v>
      </c>
      <c r="D853" t="s">
        <v>612</v>
      </c>
      <c r="E853">
        <v>0</v>
      </c>
      <c r="F853">
        <v>0</v>
      </c>
      <c r="G853">
        <v>7</v>
      </c>
      <c r="H853">
        <v>11</v>
      </c>
      <c r="I853">
        <v>0</v>
      </c>
      <c r="J853">
        <v>0</v>
      </c>
      <c r="K853">
        <v>0</v>
      </c>
      <c r="L853">
        <v>0</v>
      </c>
      <c r="M853">
        <v>4.57</v>
      </c>
      <c r="N853">
        <v>0</v>
      </c>
      <c r="O853">
        <v>0</v>
      </c>
      <c r="P853">
        <v>0</v>
      </c>
      <c r="Q853">
        <v>0</v>
      </c>
      <c r="R853">
        <v>4.57</v>
      </c>
    </row>
    <row r="854" spans="2:18">
      <c r="B854" t="s">
        <v>1758</v>
      </c>
      <c r="C854" t="s">
        <v>905</v>
      </c>
      <c r="D854" t="s">
        <v>612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12</v>
      </c>
      <c r="N854">
        <v>0</v>
      </c>
      <c r="O854">
        <v>0</v>
      </c>
      <c r="P854">
        <v>0</v>
      </c>
      <c r="Q854">
        <v>0</v>
      </c>
      <c r="R854">
        <v>12</v>
      </c>
    </row>
    <row r="855" spans="2:18">
      <c r="B855" t="s">
        <v>1759</v>
      </c>
      <c r="C855" t="s">
        <v>905</v>
      </c>
      <c r="D855" t="s">
        <v>612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2:18">
      <c r="B856" t="s">
        <v>1760</v>
      </c>
      <c r="C856" t="s">
        <v>905</v>
      </c>
      <c r="D856" t="s">
        <v>612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2:18">
      <c r="B857" t="s">
        <v>1761</v>
      </c>
      <c r="C857" t="s">
        <v>905</v>
      </c>
      <c r="D857" t="s">
        <v>612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2:18">
      <c r="B858" t="s">
        <v>1762</v>
      </c>
      <c r="C858" t="s">
        <v>905</v>
      </c>
      <c r="D858" t="s">
        <v>612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2:18">
      <c r="B859" t="s">
        <v>1763</v>
      </c>
      <c r="C859" t="s">
        <v>905</v>
      </c>
      <c r="D859" t="s">
        <v>612</v>
      </c>
      <c r="E859">
        <v>0</v>
      </c>
      <c r="F859">
        <v>0</v>
      </c>
      <c r="G859">
        <v>11</v>
      </c>
      <c r="H859">
        <v>4</v>
      </c>
      <c r="I859">
        <v>0</v>
      </c>
      <c r="J859">
        <v>0</v>
      </c>
      <c r="K859">
        <v>0</v>
      </c>
      <c r="L859">
        <v>0</v>
      </c>
      <c r="M859">
        <v>7.75</v>
      </c>
      <c r="N859">
        <v>0</v>
      </c>
      <c r="O859">
        <v>0</v>
      </c>
      <c r="P859">
        <v>0</v>
      </c>
      <c r="Q859">
        <v>0</v>
      </c>
      <c r="R859">
        <v>7.75</v>
      </c>
    </row>
    <row r="860" spans="2:18">
      <c r="B860" t="s">
        <v>1764</v>
      </c>
      <c r="C860" t="s">
        <v>905</v>
      </c>
      <c r="D860" t="s">
        <v>612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2:18">
      <c r="B861" t="s">
        <v>1765</v>
      </c>
      <c r="C861" t="s">
        <v>905</v>
      </c>
      <c r="D861" t="s">
        <v>612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2:18">
      <c r="B862" t="s">
        <v>1766</v>
      </c>
      <c r="C862" t="s">
        <v>905</v>
      </c>
      <c r="D862" t="s">
        <v>612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2:18">
      <c r="B863" t="s">
        <v>1767</v>
      </c>
      <c r="C863" t="s">
        <v>905</v>
      </c>
      <c r="D863" t="s">
        <v>612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2:18">
      <c r="B864" t="s">
        <v>1768</v>
      </c>
      <c r="C864" t="s">
        <v>905</v>
      </c>
      <c r="D864" t="s">
        <v>612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2:18">
      <c r="B865" t="s">
        <v>1769</v>
      </c>
      <c r="C865" t="s">
        <v>905</v>
      </c>
      <c r="D865" t="s">
        <v>612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2:18">
      <c r="B866" t="s">
        <v>1770</v>
      </c>
      <c r="C866" t="s">
        <v>905</v>
      </c>
      <c r="D866" t="s">
        <v>612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2:18">
      <c r="B867" t="s">
        <v>1771</v>
      </c>
      <c r="C867" t="s">
        <v>905</v>
      </c>
      <c r="D867" t="s">
        <v>612</v>
      </c>
      <c r="E867">
        <v>17</v>
      </c>
      <c r="F867">
        <v>2.85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2:18">
      <c r="B868" t="s">
        <v>1772</v>
      </c>
      <c r="C868" t="s">
        <v>905</v>
      </c>
      <c r="D868" t="s">
        <v>612</v>
      </c>
      <c r="E868">
        <v>20</v>
      </c>
      <c r="F868">
        <v>3.05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2:18">
      <c r="B869" t="s">
        <v>1773</v>
      </c>
      <c r="C869" t="s">
        <v>905</v>
      </c>
      <c r="D869" t="s">
        <v>612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17.53</v>
      </c>
      <c r="N869">
        <v>0</v>
      </c>
      <c r="O869">
        <v>0</v>
      </c>
      <c r="P869">
        <v>0</v>
      </c>
      <c r="Q869">
        <v>0</v>
      </c>
      <c r="R869">
        <v>17.53</v>
      </c>
    </row>
    <row r="870" spans="2:18">
      <c r="B870" t="s">
        <v>1774</v>
      </c>
      <c r="C870" t="s">
        <v>905</v>
      </c>
      <c r="D870" t="s">
        <v>612</v>
      </c>
      <c r="E870">
        <v>14</v>
      </c>
      <c r="F870">
        <v>5.49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2:18">
      <c r="B871" t="s">
        <v>1775</v>
      </c>
      <c r="C871" t="s">
        <v>905</v>
      </c>
      <c r="D871" t="s">
        <v>612</v>
      </c>
      <c r="E871">
        <v>15</v>
      </c>
      <c r="F871">
        <v>6.47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2:18">
      <c r="B872" t="s">
        <v>1776</v>
      </c>
      <c r="C872" t="s">
        <v>905</v>
      </c>
      <c r="D872" t="s">
        <v>612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6.62</v>
      </c>
      <c r="N872">
        <v>0</v>
      </c>
      <c r="O872">
        <v>0</v>
      </c>
      <c r="P872">
        <v>0</v>
      </c>
      <c r="Q872">
        <v>0</v>
      </c>
      <c r="R872">
        <v>6.62</v>
      </c>
    </row>
    <row r="873" spans="2:18">
      <c r="B873" t="s">
        <v>1777</v>
      </c>
      <c r="C873" t="s">
        <v>905</v>
      </c>
      <c r="D873" t="s">
        <v>612</v>
      </c>
      <c r="E873">
        <v>11</v>
      </c>
      <c r="F873">
        <v>8.69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</row>
    <row r="874" spans="2:18">
      <c r="B874" t="s">
        <v>1778</v>
      </c>
      <c r="C874" t="s">
        <v>905</v>
      </c>
      <c r="D874" t="s">
        <v>612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2:18">
      <c r="B875" t="s">
        <v>1779</v>
      </c>
      <c r="C875" t="s">
        <v>905</v>
      </c>
      <c r="D875" t="s">
        <v>612</v>
      </c>
      <c r="E875">
        <v>11</v>
      </c>
      <c r="F875">
        <v>11.15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2:18">
      <c r="B876" t="s">
        <v>1780</v>
      </c>
      <c r="C876" t="s">
        <v>905</v>
      </c>
      <c r="D876" t="s">
        <v>612</v>
      </c>
      <c r="E876">
        <v>22</v>
      </c>
      <c r="F876">
        <v>7.71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2:18">
      <c r="B877" t="s">
        <v>1781</v>
      </c>
      <c r="C877" t="s">
        <v>905</v>
      </c>
      <c r="D877" t="s">
        <v>612</v>
      </c>
      <c r="E877">
        <v>9</v>
      </c>
      <c r="F877">
        <v>13.1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</row>
    <row r="878" spans="2:18">
      <c r="B878" t="s">
        <v>1782</v>
      </c>
      <c r="C878" t="s">
        <v>905</v>
      </c>
      <c r="D878" t="s">
        <v>612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2:18">
      <c r="B879" t="s">
        <v>1783</v>
      </c>
      <c r="C879" t="s">
        <v>905</v>
      </c>
      <c r="D879" t="s">
        <v>612</v>
      </c>
      <c r="E879">
        <v>8</v>
      </c>
      <c r="F879">
        <v>18.18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2:18">
      <c r="B880" t="s">
        <v>1784</v>
      </c>
      <c r="C880" t="s">
        <v>905</v>
      </c>
      <c r="D880" t="s">
        <v>612</v>
      </c>
      <c r="E880">
        <v>12</v>
      </c>
      <c r="F880">
        <v>13.34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2:18">
      <c r="B881" t="s">
        <v>1785</v>
      </c>
      <c r="C881" t="s">
        <v>905</v>
      </c>
      <c r="D881" t="s">
        <v>612</v>
      </c>
      <c r="E881">
        <v>7</v>
      </c>
      <c r="F881">
        <v>19.13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2:18">
      <c r="B882" t="s">
        <v>1786</v>
      </c>
      <c r="C882" t="s">
        <v>905</v>
      </c>
      <c r="D882" t="s">
        <v>612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2:18">
      <c r="B883" t="s">
        <v>1787</v>
      </c>
      <c r="C883" t="s">
        <v>905</v>
      </c>
      <c r="D883" t="s">
        <v>612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2:18">
      <c r="B884" t="s">
        <v>1788</v>
      </c>
      <c r="C884" t="s">
        <v>905</v>
      </c>
      <c r="D884" t="s">
        <v>612</v>
      </c>
      <c r="E884">
        <v>6</v>
      </c>
      <c r="F884">
        <v>35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50</v>
      </c>
      <c r="N884">
        <v>0</v>
      </c>
      <c r="O884">
        <v>0</v>
      </c>
      <c r="P884">
        <v>0</v>
      </c>
      <c r="Q884">
        <v>0</v>
      </c>
      <c r="R884">
        <v>50</v>
      </c>
    </row>
    <row r="885" spans="2:18">
      <c r="B885" t="s">
        <v>1789</v>
      </c>
      <c r="C885" t="s">
        <v>905</v>
      </c>
      <c r="D885" t="s">
        <v>612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2:18">
      <c r="B886" t="s">
        <v>1790</v>
      </c>
      <c r="C886" t="s">
        <v>905</v>
      </c>
      <c r="D886" t="s">
        <v>612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2:18">
      <c r="B887" t="s">
        <v>1791</v>
      </c>
      <c r="C887" t="s">
        <v>905</v>
      </c>
      <c r="D887" t="s">
        <v>612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</row>
    <row r="888" spans="2:18">
      <c r="B888" t="s">
        <v>1792</v>
      </c>
      <c r="C888" t="s">
        <v>905</v>
      </c>
      <c r="D888" t="s">
        <v>612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2:18">
      <c r="B889" t="s">
        <v>1793</v>
      </c>
      <c r="C889" t="s">
        <v>905</v>
      </c>
      <c r="D889" t="s">
        <v>612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2:18">
      <c r="B890" t="s">
        <v>1794</v>
      </c>
      <c r="C890" t="s">
        <v>905</v>
      </c>
      <c r="D890" t="s">
        <v>612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2:18">
      <c r="B891" t="s">
        <v>1795</v>
      </c>
      <c r="C891" t="s">
        <v>905</v>
      </c>
      <c r="D891" t="s">
        <v>612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</row>
    <row r="892" spans="2:18">
      <c r="B892" t="s">
        <v>1796</v>
      </c>
      <c r="C892" t="s">
        <v>905</v>
      </c>
      <c r="D892" t="s">
        <v>612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2:18">
      <c r="B893" t="s">
        <v>1797</v>
      </c>
      <c r="C893" t="s">
        <v>905</v>
      </c>
      <c r="D893" t="s">
        <v>612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2:18">
      <c r="B894" t="s">
        <v>1798</v>
      </c>
      <c r="C894" t="s">
        <v>905</v>
      </c>
      <c r="D894" t="s">
        <v>612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2:18">
      <c r="B895" t="s">
        <v>1799</v>
      </c>
      <c r="C895" t="s">
        <v>905</v>
      </c>
      <c r="D895" t="s">
        <v>612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2:18">
      <c r="B896" t="s">
        <v>1800</v>
      </c>
      <c r="C896" t="s">
        <v>905</v>
      </c>
      <c r="D896" t="s">
        <v>612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2:18">
      <c r="B897" t="s">
        <v>1801</v>
      </c>
      <c r="C897" t="s">
        <v>905</v>
      </c>
      <c r="D897" t="s">
        <v>612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2:18">
      <c r="B898" t="s">
        <v>1802</v>
      </c>
      <c r="C898" t="s">
        <v>905</v>
      </c>
      <c r="D898" t="s">
        <v>612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2:18">
      <c r="B899" t="s">
        <v>1803</v>
      </c>
      <c r="C899" t="s">
        <v>905</v>
      </c>
      <c r="D899" t="s">
        <v>612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2:18">
      <c r="B900" t="s">
        <v>1804</v>
      </c>
      <c r="C900" t="s">
        <v>905</v>
      </c>
      <c r="D900" t="s">
        <v>612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2:18">
      <c r="B901" t="s">
        <v>1805</v>
      </c>
      <c r="C901" t="s">
        <v>905</v>
      </c>
      <c r="D901" t="s">
        <v>612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2:18">
      <c r="B902" t="s">
        <v>1806</v>
      </c>
      <c r="C902" t="s">
        <v>905</v>
      </c>
      <c r="D902" t="s">
        <v>612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2:18">
      <c r="B903" t="s">
        <v>1807</v>
      </c>
      <c r="C903" t="s">
        <v>905</v>
      </c>
      <c r="D903" t="s">
        <v>612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2:18">
      <c r="B904" t="s">
        <v>1808</v>
      </c>
      <c r="C904" t="s">
        <v>905</v>
      </c>
      <c r="D904" t="s">
        <v>612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2:18">
      <c r="B905" t="s">
        <v>1809</v>
      </c>
      <c r="C905" t="s">
        <v>905</v>
      </c>
      <c r="D905" t="s">
        <v>612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2:18">
      <c r="B906" t="s">
        <v>1810</v>
      </c>
      <c r="C906" t="s">
        <v>905</v>
      </c>
      <c r="D906" t="s">
        <v>612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2:18">
      <c r="B907" t="s">
        <v>1811</v>
      </c>
      <c r="C907" t="s">
        <v>905</v>
      </c>
      <c r="D907" t="s">
        <v>612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2:18">
      <c r="B908" t="s">
        <v>1812</v>
      </c>
      <c r="C908" t="s">
        <v>905</v>
      </c>
      <c r="D908" t="s">
        <v>612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2:18">
      <c r="B909" t="s">
        <v>1813</v>
      </c>
      <c r="C909" t="s">
        <v>905</v>
      </c>
      <c r="D909" t="s">
        <v>612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2:18">
      <c r="B910" t="s">
        <v>1814</v>
      </c>
      <c r="C910" t="s">
        <v>905</v>
      </c>
      <c r="D910" t="s">
        <v>612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2:18">
      <c r="B911" t="s">
        <v>1815</v>
      </c>
      <c r="C911" t="s">
        <v>905</v>
      </c>
      <c r="D911" t="s">
        <v>612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2:18">
      <c r="B912" t="s">
        <v>1816</v>
      </c>
      <c r="C912" t="s">
        <v>905</v>
      </c>
      <c r="D912" t="s">
        <v>612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2:18">
      <c r="B913" t="s">
        <v>1817</v>
      </c>
      <c r="C913" t="s">
        <v>905</v>
      </c>
      <c r="D913" t="s">
        <v>612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2:18">
      <c r="B914" t="s">
        <v>1818</v>
      </c>
      <c r="C914" t="s">
        <v>905</v>
      </c>
      <c r="D914" t="s">
        <v>612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2:18">
      <c r="B915" t="s">
        <v>1819</v>
      </c>
      <c r="C915" t="s">
        <v>905</v>
      </c>
      <c r="D915" t="s">
        <v>612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2:18">
      <c r="B916" t="s">
        <v>1820</v>
      </c>
      <c r="C916" t="s">
        <v>905</v>
      </c>
      <c r="D916" t="s">
        <v>612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2:18">
      <c r="B917" t="s">
        <v>1821</v>
      </c>
      <c r="C917" t="s">
        <v>905</v>
      </c>
      <c r="D917" t="s">
        <v>612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2:18">
      <c r="B918" t="s">
        <v>1822</v>
      </c>
      <c r="C918" t="s">
        <v>905</v>
      </c>
      <c r="D918" t="s">
        <v>612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2:18">
      <c r="B919" t="s">
        <v>1823</v>
      </c>
      <c r="C919" t="s">
        <v>905</v>
      </c>
      <c r="D919" t="s">
        <v>612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993.7</v>
      </c>
      <c r="N919">
        <v>0</v>
      </c>
      <c r="O919">
        <v>0</v>
      </c>
      <c r="P919">
        <v>0</v>
      </c>
      <c r="Q919">
        <v>0</v>
      </c>
      <c r="R919">
        <v>993.7</v>
      </c>
    </row>
    <row r="920" spans="2:18">
      <c r="B920" t="s">
        <v>1824</v>
      </c>
      <c r="C920" t="s">
        <v>905</v>
      </c>
      <c r="D920" t="s">
        <v>612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850</v>
      </c>
      <c r="N920">
        <v>0</v>
      </c>
      <c r="O920">
        <v>0</v>
      </c>
      <c r="P920">
        <v>0</v>
      </c>
      <c r="Q920">
        <v>0</v>
      </c>
      <c r="R920">
        <v>850</v>
      </c>
    </row>
    <row r="921" spans="2:18">
      <c r="B921" t="s">
        <v>1825</v>
      </c>
      <c r="C921" t="s">
        <v>905</v>
      </c>
      <c r="D921" t="s">
        <v>612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2:18">
      <c r="B922" t="s">
        <v>1826</v>
      </c>
      <c r="C922" t="s">
        <v>905</v>
      </c>
      <c r="D922" t="s">
        <v>612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2:18">
      <c r="B923" t="s">
        <v>1827</v>
      </c>
      <c r="C923" t="s">
        <v>905</v>
      </c>
      <c r="D923" t="s">
        <v>612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2:18">
      <c r="B924" t="s">
        <v>1828</v>
      </c>
      <c r="C924" t="s">
        <v>905</v>
      </c>
      <c r="D924" t="s">
        <v>612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2:18">
      <c r="B925" t="s">
        <v>1829</v>
      </c>
      <c r="C925" t="s">
        <v>905</v>
      </c>
      <c r="D925" t="s">
        <v>612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2:18">
      <c r="B926" t="s">
        <v>1830</v>
      </c>
      <c r="C926" t="s">
        <v>905</v>
      </c>
      <c r="D926" t="s">
        <v>612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2:18">
      <c r="B927" t="s">
        <v>1831</v>
      </c>
      <c r="C927" t="s">
        <v>905</v>
      </c>
      <c r="D927" t="s">
        <v>612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</row>
    <row r="928" spans="2:18">
      <c r="B928" t="s">
        <v>1832</v>
      </c>
      <c r="C928" t="s">
        <v>905</v>
      </c>
      <c r="D928" t="s">
        <v>612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2:18">
      <c r="B929" t="s">
        <v>1833</v>
      </c>
      <c r="C929" t="s">
        <v>905</v>
      </c>
      <c r="D929" t="s">
        <v>612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2:18">
      <c r="B930" t="s">
        <v>1834</v>
      </c>
      <c r="C930" t="s">
        <v>905</v>
      </c>
      <c r="D930" t="s">
        <v>612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2:18">
      <c r="B931" t="s">
        <v>1835</v>
      </c>
      <c r="C931" t="s">
        <v>905</v>
      </c>
      <c r="D931" t="s">
        <v>612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2:18">
      <c r="B932" t="s">
        <v>1836</v>
      </c>
      <c r="C932" t="s">
        <v>905</v>
      </c>
      <c r="D932" t="s">
        <v>612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2:18">
      <c r="B933" t="s">
        <v>1837</v>
      </c>
      <c r="C933" t="s">
        <v>905</v>
      </c>
      <c r="D933" t="s">
        <v>612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2:18">
      <c r="B934" t="s">
        <v>1838</v>
      </c>
      <c r="C934" t="s">
        <v>905</v>
      </c>
      <c r="D934" t="s">
        <v>612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2:18">
      <c r="B935" t="s">
        <v>1839</v>
      </c>
      <c r="C935" t="s">
        <v>905</v>
      </c>
      <c r="D935" t="s">
        <v>612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2:18">
      <c r="B936" t="s">
        <v>1840</v>
      </c>
      <c r="C936" t="s">
        <v>905</v>
      </c>
      <c r="D936" t="s">
        <v>612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2:18">
      <c r="B937" t="s">
        <v>1841</v>
      </c>
      <c r="C937" t="s">
        <v>905</v>
      </c>
      <c r="D937" t="s">
        <v>612</v>
      </c>
      <c r="E937">
        <v>2</v>
      </c>
      <c r="F937">
        <v>39.1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2:18">
      <c r="B938" t="s">
        <v>1842</v>
      </c>
      <c r="C938" t="s">
        <v>905</v>
      </c>
      <c r="D938" t="s">
        <v>612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2:18">
      <c r="B939" t="s">
        <v>1843</v>
      </c>
      <c r="C939" t="s">
        <v>905</v>
      </c>
      <c r="D939" t="s">
        <v>612</v>
      </c>
      <c r="E939">
        <v>3</v>
      </c>
      <c r="F939">
        <v>90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2:18">
      <c r="B940" t="s">
        <v>1844</v>
      </c>
      <c r="C940" t="s">
        <v>905</v>
      </c>
      <c r="D940" t="s">
        <v>612</v>
      </c>
      <c r="E940">
        <v>1</v>
      </c>
      <c r="F940">
        <v>102.3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2:18">
      <c r="B941" t="s">
        <v>1845</v>
      </c>
      <c r="C941" t="s">
        <v>905</v>
      </c>
      <c r="D941" t="s">
        <v>612</v>
      </c>
      <c r="E941">
        <v>0</v>
      </c>
      <c r="F941">
        <v>0</v>
      </c>
      <c r="G941">
        <v>90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90</v>
      </c>
      <c r="N941">
        <v>0</v>
      </c>
      <c r="O941">
        <v>0</v>
      </c>
      <c r="P941">
        <v>0</v>
      </c>
      <c r="Q941">
        <v>0</v>
      </c>
      <c r="R941">
        <v>90</v>
      </c>
    </row>
    <row r="942" spans="2:18">
      <c r="B942" t="s">
        <v>1846</v>
      </c>
      <c r="C942" t="s">
        <v>905</v>
      </c>
      <c r="D942" t="s">
        <v>612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2:18">
      <c r="B943" t="s">
        <v>1847</v>
      </c>
      <c r="C943" t="s">
        <v>905</v>
      </c>
      <c r="D943" t="s">
        <v>612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2:18">
      <c r="B944" t="s">
        <v>1848</v>
      </c>
      <c r="C944" t="s">
        <v>905</v>
      </c>
      <c r="D944" t="s">
        <v>612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2:18">
      <c r="B945" t="s">
        <v>1849</v>
      </c>
      <c r="C945" t="s">
        <v>905</v>
      </c>
      <c r="D945" t="s">
        <v>612</v>
      </c>
      <c r="E945">
        <v>1</v>
      </c>
      <c r="F945">
        <v>82.1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2:18">
      <c r="B946" t="s">
        <v>1850</v>
      </c>
      <c r="C946" t="s">
        <v>905</v>
      </c>
      <c r="D946" t="s">
        <v>612</v>
      </c>
      <c r="E946">
        <v>5</v>
      </c>
      <c r="F946">
        <v>7.82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2:18">
      <c r="B947" t="s">
        <v>1851</v>
      </c>
      <c r="C947" t="s">
        <v>905</v>
      </c>
      <c r="D947" t="s">
        <v>612</v>
      </c>
      <c r="E947">
        <v>1</v>
      </c>
      <c r="F947">
        <v>155.6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2:18">
      <c r="B948" t="s">
        <v>1852</v>
      </c>
      <c r="C948" t="s">
        <v>905</v>
      </c>
      <c r="D948" t="s">
        <v>612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2:18">
      <c r="B949" t="s">
        <v>1853</v>
      </c>
      <c r="C949" t="s">
        <v>905</v>
      </c>
      <c r="D949" t="s">
        <v>612</v>
      </c>
      <c r="E949">
        <v>1</v>
      </c>
      <c r="F949">
        <v>60.6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2:18">
      <c r="B950" t="s">
        <v>1854</v>
      </c>
      <c r="C950" t="s">
        <v>905</v>
      </c>
      <c r="D950" t="s">
        <v>612</v>
      </c>
      <c r="E950">
        <v>9</v>
      </c>
      <c r="F950">
        <v>2.63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2:18">
      <c r="B951" t="s">
        <v>1855</v>
      </c>
      <c r="C951" t="s">
        <v>905</v>
      </c>
      <c r="D951" t="s">
        <v>612</v>
      </c>
      <c r="E951">
        <v>1</v>
      </c>
      <c r="F951">
        <v>128.30000000000001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2:18">
      <c r="B952" t="s">
        <v>1856</v>
      </c>
      <c r="C952" t="s">
        <v>905</v>
      </c>
      <c r="D952" t="s">
        <v>612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2:18">
      <c r="B953" t="s">
        <v>1857</v>
      </c>
      <c r="C953" t="s">
        <v>905</v>
      </c>
      <c r="D953" t="s">
        <v>612</v>
      </c>
      <c r="E953">
        <v>2</v>
      </c>
      <c r="F953">
        <v>40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2:18">
      <c r="B954" t="s">
        <v>1858</v>
      </c>
      <c r="C954" t="s">
        <v>905</v>
      </c>
      <c r="D954" t="s">
        <v>612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2:18">
      <c r="B955" t="s">
        <v>1859</v>
      </c>
      <c r="C955" t="s">
        <v>905</v>
      </c>
      <c r="D955" t="s">
        <v>612</v>
      </c>
      <c r="E955">
        <v>1</v>
      </c>
      <c r="F955">
        <v>109.6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2:18">
      <c r="B956" t="s">
        <v>1860</v>
      </c>
      <c r="C956" t="s">
        <v>905</v>
      </c>
      <c r="D956" t="s">
        <v>612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2:18">
      <c r="B957" t="s">
        <v>1861</v>
      </c>
      <c r="C957" t="s">
        <v>905</v>
      </c>
      <c r="D957" t="s">
        <v>612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2:18">
      <c r="B958" t="s">
        <v>1862</v>
      </c>
      <c r="C958" t="s">
        <v>905</v>
      </c>
      <c r="D958" t="s">
        <v>612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2:18">
      <c r="B959" t="s">
        <v>1863</v>
      </c>
      <c r="C959" t="s">
        <v>905</v>
      </c>
      <c r="D959" t="s">
        <v>612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2:18">
      <c r="B960" t="s">
        <v>1864</v>
      </c>
      <c r="C960" t="s">
        <v>905</v>
      </c>
      <c r="D960" t="s">
        <v>612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2:18">
      <c r="B961" t="s">
        <v>1865</v>
      </c>
      <c r="C961" t="s">
        <v>905</v>
      </c>
      <c r="D961" t="s">
        <v>612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2:18">
      <c r="B962" t="s">
        <v>1866</v>
      </c>
      <c r="C962" t="s">
        <v>905</v>
      </c>
      <c r="D962" t="s">
        <v>612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2:18">
      <c r="B963" t="s">
        <v>1867</v>
      </c>
      <c r="C963" t="s">
        <v>905</v>
      </c>
      <c r="D963" t="s">
        <v>612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2:18">
      <c r="B964" t="s">
        <v>1868</v>
      </c>
      <c r="C964" t="s">
        <v>905</v>
      </c>
      <c r="D964" t="s">
        <v>612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2:18">
      <c r="B965" t="s">
        <v>1869</v>
      </c>
      <c r="C965" t="s">
        <v>905</v>
      </c>
      <c r="D965" t="s">
        <v>612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2:18">
      <c r="B966" t="s">
        <v>1870</v>
      </c>
      <c r="C966" t="s">
        <v>905</v>
      </c>
      <c r="D966" t="s">
        <v>612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2:18">
      <c r="B967" t="s">
        <v>1871</v>
      </c>
      <c r="C967" t="s">
        <v>905</v>
      </c>
      <c r="D967" t="s">
        <v>612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2:18">
      <c r="B968" t="s">
        <v>1872</v>
      </c>
      <c r="C968" t="s">
        <v>905</v>
      </c>
      <c r="D968" t="s">
        <v>612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2:18">
      <c r="B969" t="s">
        <v>1873</v>
      </c>
      <c r="C969" t="s">
        <v>905</v>
      </c>
      <c r="D969" t="s">
        <v>612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2:18">
      <c r="B970" t="s">
        <v>1874</v>
      </c>
      <c r="C970" t="s">
        <v>905</v>
      </c>
      <c r="D970" t="s">
        <v>612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2:18">
      <c r="B971" t="s">
        <v>1875</v>
      </c>
      <c r="C971" t="s">
        <v>905</v>
      </c>
      <c r="D971" t="s">
        <v>612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2:18">
      <c r="B972" t="s">
        <v>1876</v>
      </c>
      <c r="C972" t="s">
        <v>905</v>
      </c>
      <c r="D972" t="s">
        <v>612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2:18">
      <c r="B973" t="s">
        <v>1877</v>
      </c>
      <c r="C973" t="s">
        <v>905</v>
      </c>
      <c r="D973" t="s">
        <v>612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2:18">
      <c r="B974" t="s">
        <v>1878</v>
      </c>
      <c r="C974" t="s">
        <v>905</v>
      </c>
      <c r="D974" t="s">
        <v>612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2:18">
      <c r="B975" t="s">
        <v>1879</v>
      </c>
      <c r="C975" t="s">
        <v>905</v>
      </c>
      <c r="D975" t="s">
        <v>612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2:18">
      <c r="B976" t="s">
        <v>1880</v>
      </c>
      <c r="C976" t="s">
        <v>905</v>
      </c>
      <c r="D976" t="s">
        <v>612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2:18">
      <c r="B977" t="s">
        <v>1881</v>
      </c>
      <c r="C977" t="s">
        <v>905</v>
      </c>
      <c r="D977" t="s">
        <v>612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2:18">
      <c r="B978" t="s">
        <v>1882</v>
      </c>
      <c r="C978" t="s">
        <v>905</v>
      </c>
      <c r="D978" t="s">
        <v>612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2:18">
      <c r="B979" t="s">
        <v>1883</v>
      </c>
      <c r="C979" t="s">
        <v>905</v>
      </c>
      <c r="D979" t="s">
        <v>612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2:18">
      <c r="B980" t="s">
        <v>1884</v>
      </c>
      <c r="C980" t="s">
        <v>905</v>
      </c>
      <c r="D980" t="s">
        <v>612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2:18">
      <c r="B981" t="s">
        <v>1885</v>
      </c>
      <c r="C981" t="s">
        <v>905</v>
      </c>
      <c r="D981" t="s">
        <v>612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2:18">
      <c r="B982" t="s">
        <v>1886</v>
      </c>
      <c r="C982" t="s">
        <v>905</v>
      </c>
      <c r="D982" t="s">
        <v>612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2:18">
      <c r="B983" t="s">
        <v>1887</v>
      </c>
      <c r="C983" t="s">
        <v>905</v>
      </c>
      <c r="D983" t="s">
        <v>612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</row>
    <row r="984" spans="2:18">
      <c r="B984" t="s">
        <v>1888</v>
      </c>
      <c r="C984" t="s">
        <v>905</v>
      </c>
      <c r="D984" t="s">
        <v>612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2:18">
      <c r="B985" t="s">
        <v>1889</v>
      </c>
      <c r="C985" t="s">
        <v>905</v>
      </c>
      <c r="D985" t="s">
        <v>612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2:18">
      <c r="B986" t="s">
        <v>1890</v>
      </c>
      <c r="C986" t="s">
        <v>905</v>
      </c>
      <c r="D986" t="s">
        <v>612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2:18">
      <c r="B987" t="s">
        <v>1891</v>
      </c>
      <c r="C987" t="s">
        <v>905</v>
      </c>
      <c r="D987" t="s">
        <v>612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2:18">
      <c r="B988" t="s">
        <v>1892</v>
      </c>
      <c r="C988" t="s">
        <v>905</v>
      </c>
      <c r="D988" t="s">
        <v>612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2:18">
      <c r="B989" t="s">
        <v>1893</v>
      </c>
      <c r="C989" t="s">
        <v>905</v>
      </c>
      <c r="D989" t="s">
        <v>612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2:18">
      <c r="B990" t="s">
        <v>1894</v>
      </c>
      <c r="C990" t="s">
        <v>905</v>
      </c>
      <c r="D990" t="s">
        <v>612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</row>
    <row r="991" spans="2:18">
      <c r="B991" t="s">
        <v>1895</v>
      </c>
      <c r="C991" t="s">
        <v>905</v>
      </c>
      <c r="D991" t="s">
        <v>612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2:18">
      <c r="B992" t="s">
        <v>1896</v>
      </c>
      <c r="C992" t="s">
        <v>905</v>
      </c>
      <c r="D992" t="s">
        <v>612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2:18">
      <c r="B993" t="s">
        <v>1897</v>
      </c>
      <c r="C993" t="s">
        <v>905</v>
      </c>
      <c r="D993" t="s">
        <v>612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</row>
    <row r="994" spans="2:18">
      <c r="B994" t="s">
        <v>1898</v>
      </c>
      <c r="C994" t="s">
        <v>905</v>
      </c>
      <c r="D994" t="s">
        <v>612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2:18">
      <c r="B995" t="s">
        <v>1899</v>
      </c>
      <c r="C995" t="s">
        <v>905</v>
      </c>
      <c r="D995" t="s">
        <v>612</v>
      </c>
      <c r="E995">
        <v>0</v>
      </c>
      <c r="F995">
        <v>0</v>
      </c>
      <c r="G995">
        <v>26.6</v>
      </c>
      <c r="H995">
        <v>85</v>
      </c>
      <c r="I995">
        <v>0</v>
      </c>
      <c r="J995">
        <v>0</v>
      </c>
      <c r="K995">
        <v>0</v>
      </c>
      <c r="L995">
        <v>0</v>
      </c>
      <c r="M995">
        <v>12.75</v>
      </c>
      <c r="N995">
        <v>0</v>
      </c>
      <c r="O995">
        <v>0</v>
      </c>
      <c r="P995">
        <v>0</v>
      </c>
      <c r="Q995">
        <v>0</v>
      </c>
      <c r="R995">
        <v>12.75</v>
      </c>
    </row>
    <row r="996" spans="2:18">
      <c r="B996" t="s">
        <v>1900</v>
      </c>
      <c r="C996" t="s">
        <v>905</v>
      </c>
      <c r="D996" t="s">
        <v>612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2:18">
      <c r="B997" t="s">
        <v>1901</v>
      </c>
      <c r="C997" t="s">
        <v>905</v>
      </c>
      <c r="D997" t="s">
        <v>612</v>
      </c>
      <c r="E997">
        <v>4</v>
      </c>
      <c r="F997">
        <v>26.2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2:18">
      <c r="B998" t="s">
        <v>1902</v>
      </c>
      <c r="C998" t="s">
        <v>905</v>
      </c>
      <c r="D998" t="s">
        <v>612</v>
      </c>
      <c r="E998">
        <v>0</v>
      </c>
      <c r="F998">
        <v>0</v>
      </c>
      <c r="G998">
        <v>43.5</v>
      </c>
      <c r="H998">
        <v>17</v>
      </c>
      <c r="I998">
        <v>0</v>
      </c>
      <c r="J998">
        <v>0</v>
      </c>
      <c r="K998">
        <v>0</v>
      </c>
      <c r="L998">
        <v>0</v>
      </c>
      <c r="M998">
        <v>8.83</v>
      </c>
      <c r="N998">
        <v>0</v>
      </c>
      <c r="O998">
        <v>0</v>
      </c>
      <c r="P998">
        <v>0</v>
      </c>
      <c r="Q998">
        <v>0</v>
      </c>
      <c r="R998">
        <v>8.83</v>
      </c>
    </row>
    <row r="999" spans="2:18">
      <c r="B999" t="s">
        <v>1903</v>
      </c>
      <c r="C999" t="s">
        <v>905</v>
      </c>
      <c r="D999" t="s">
        <v>612</v>
      </c>
      <c r="E999">
        <v>2</v>
      </c>
      <c r="F999">
        <v>41.4</v>
      </c>
      <c r="G999">
        <v>164.8</v>
      </c>
      <c r="H999">
        <v>42</v>
      </c>
      <c r="I999">
        <v>0</v>
      </c>
      <c r="J999">
        <v>0</v>
      </c>
      <c r="K999">
        <v>0</v>
      </c>
      <c r="L999">
        <v>0</v>
      </c>
      <c r="M999">
        <v>38.6</v>
      </c>
      <c r="N999">
        <v>0</v>
      </c>
      <c r="O999">
        <v>0</v>
      </c>
      <c r="P999">
        <v>0</v>
      </c>
      <c r="Q999">
        <v>0</v>
      </c>
      <c r="R999">
        <v>38.6</v>
      </c>
    </row>
    <row r="1000" spans="2:18">
      <c r="B1000" t="s">
        <v>1904</v>
      </c>
      <c r="C1000" t="s">
        <v>905</v>
      </c>
      <c r="D1000" t="s">
        <v>612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2:18">
      <c r="B1001" t="s">
        <v>1905</v>
      </c>
      <c r="C1001" t="s">
        <v>905</v>
      </c>
      <c r="D1001" t="s">
        <v>612</v>
      </c>
      <c r="E1001">
        <v>2</v>
      </c>
      <c r="F1001">
        <v>46.7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 spans="2:18">
      <c r="B1002" t="s">
        <v>1906</v>
      </c>
      <c r="C1002" t="s">
        <v>905</v>
      </c>
      <c r="D1002" t="s">
        <v>612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10</v>
      </c>
      <c r="N1002">
        <v>0</v>
      </c>
      <c r="O1002">
        <v>0</v>
      </c>
      <c r="P1002">
        <v>0</v>
      </c>
      <c r="Q1002">
        <v>0</v>
      </c>
      <c r="R1002">
        <v>10</v>
      </c>
    </row>
    <row r="1003" spans="2:18">
      <c r="B1003" t="s">
        <v>1907</v>
      </c>
      <c r="C1003" t="s">
        <v>905</v>
      </c>
      <c r="D1003" t="s">
        <v>612</v>
      </c>
      <c r="E1003">
        <v>2</v>
      </c>
      <c r="F1003">
        <v>62.9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50</v>
      </c>
      <c r="N1003">
        <v>0</v>
      </c>
      <c r="O1003">
        <v>0</v>
      </c>
      <c r="P1003">
        <v>0</v>
      </c>
      <c r="Q1003">
        <v>0</v>
      </c>
      <c r="R1003">
        <v>50</v>
      </c>
    </row>
    <row r="1004" spans="2:18">
      <c r="B1004" t="s">
        <v>1908</v>
      </c>
      <c r="C1004" t="s">
        <v>905</v>
      </c>
      <c r="D1004" t="s">
        <v>612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 spans="2:18">
      <c r="B1005" t="s">
        <v>1909</v>
      </c>
      <c r="C1005" t="s">
        <v>905</v>
      </c>
      <c r="D1005" t="s">
        <v>612</v>
      </c>
      <c r="E1005">
        <v>2</v>
      </c>
      <c r="F1005">
        <v>43.798999999999999</v>
      </c>
      <c r="G1005">
        <v>174</v>
      </c>
      <c r="H1005">
        <v>3</v>
      </c>
      <c r="I1005">
        <v>0</v>
      </c>
      <c r="J1005">
        <v>0</v>
      </c>
      <c r="K1005">
        <v>0</v>
      </c>
      <c r="L1005">
        <v>0</v>
      </c>
      <c r="M1005">
        <v>29.2</v>
      </c>
      <c r="N1005">
        <v>0</v>
      </c>
      <c r="O1005">
        <v>0</v>
      </c>
      <c r="P1005">
        <v>0</v>
      </c>
      <c r="Q1005">
        <v>0</v>
      </c>
      <c r="R1005">
        <v>29.2</v>
      </c>
    </row>
    <row r="1006" spans="2:18">
      <c r="B1006" t="s">
        <v>1910</v>
      </c>
      <c r="C1006" t="s">
        <v>905</v>
      </c>
      <c r="D1006" t="s">
        <v>612</v>
      </c>
      <c r="E1006">
        <v>4</v>
      </c>
      <c r="F1006">
        <v>36.4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2:18">
      <c r="B1007" t="s">
        <v>1911</v>
      </c>
      <c r="C1007" t="s">
        <v>905</v>
      </c>
      <c r="D1007" t="s">
        <v>612</v>
      </c>
      <c r="E1007">
        <v>1</v>
      </c>
      <c r="F1007">
        <v>91.3</v>
      </c>
      <c r="G1007">
        <v>241.2</v>
      </c>
      <c r="H1007">
        <v>10</v>
      </c>
      <c r="I1007">
        <v>0</v>
      </c>
      <c r="J1007">
        <v>0</v>
      </c>
      <c r="K1007">
        <v>0</v>
      </c>
      <c r="L1007">
        <v>0</v>
      </c>
      <c r="M1007">
        <v>85.9</v>
      </c>
      <c r="N1007">
        <v>0</v>
      </c>
      <c r="O1007">
        <v>0</v>
      </c>
      <c r="P1007">
        <v>0</v>
      </c>
      <c r="Q1007">
        <v>0</v>
      </c>
      <c r="R1007">
        <v>85.9</v>
      </c>
    </row>
    <row r="1008" spans="2:18">
      <c r="B1008" t="s">
        <v>1912</v>
      </c>
      <c r="C1008" t="s">
        <v>905</v>
      </c>
      <c r="D1008" t="s">
        <v>612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 spans="2:18">
      <c r="B1009" t="s">
        <v>1913</v>
      </c>
      <c r="C1009" t="s">
        <v>905</v>
      </c>
      <c r="D1009" t="s">
        <v>612</v>
      </c>
      <c r="E1009">
        <v>1</v>
      </c>
      <c r="F1009">
        <v>109.6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2:18">
      <c r="B1010" t="s">
        <v>1914</v>
      </c>
      <c r="C1010" t="s">
        <v>905</v>
      </c>
      <c r="D1010" t="s">
        <v>612</v>
      </c>
      <c r="E1010">
        <v>2</v>
      </c>
      <c r="F1010">
        <v>73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2:18">
      <c r="B1011" t="s">
        <v>1915</v>
      </c>
      <c r="C1011" t="s">
        <v>905</v>
      </c>
      <c r="D1011" t="s">
        <v>612</v>
      </c>
      <c r="E1011">
        <v>1</v>
      </c>
      <c r="F1011">
        <v>129.69999999999999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2:18">
      <c r="B1012" t="s">
        <v>1916</v>
      </c>
      <c r="C1012" t="s">
        <v>905</v>
      </c>
      <c r="D1012" t="s">
        <v>612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</row>
    <row r="1013" spans="2:18">
      <c r="B1013" t="s">
        <v>1917</v>
      </c>
      <c r="C1013" t="s">
        <v>905</v>
      </c>
      <c r="D1013" t="s">
        <v>612</v>
      </c>
      <c r="E1013">
        <v>1</v>
      </c>
      <c r="F1013">
        <v>167.6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</row>
    <row r="1014" spans="2:18">
      <c r="B1014" t="s">
        <v>1918</v>
      </c>
      <c r="C1014" t="s">
        <v>905</v>
      </c>
      <c r="D1014" t="s">
        <v>612</v>
      </c>
      <c r="E1014">
        <v>1</v>
      </c>
      <c r="F1014">
        <v>137.6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2:18">
      <c r="B1015" t="s">
        <v>1919</v>
      </c>
      <c r="C1015" t="s">
        <v>905</v>
      </c>
      <c r="D1015" t="s">
        <v>612</v>
      </c>
      <c r="E1015">
        <v>1</v>
      </c>
      <c r="F1015">
        <v>176.5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</row>
    <row r="1016" spans="2:18">
      <c r="B1016" t="s">
        <v>1920</v>
      </c>
      <c r="C1016" t="s">
        <v>905</v>
      </c>
      <c r="D1016" t="s">
        <v>612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</row>
    <row r="1017" spans="2:18">
      <c r="B1017" t="s">
        <v>1921</v>
      </c>
      <c r="C1017" t="s">
        <v>905</v>
      </c>
      <c r="D1017" t="s">
        <v>612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2:18">
      <c r="B1018" t="s">
        <v>1922</v>
      </c>
      <c r="C1018" t="s">
        <v>905</v>
      </c>
      <c r="D1018" t="s">
        <v>612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 spans="2:18">
      <c r="B1019" t="s">
        <v>1923</v>
      </c>
      <c r="C1019" t="s">
        <v>905</v>
      </c>
      <c r="D1019" t="s">
        <v>612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</row>
    <row r="1020" spans="2:18">
      <c r="B1020" t="s">
        <v>1924</v>
      </c>
      <c r="C1020" t="s">
        <v>905</v>
      </c>
      <c r="D1020" t="s">
        <v>612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2:18">
      <c r="B1021" t="s">
        <v>1925</v>
      </c>
      <c r="C1021" t="s">
        <v>905</v>
      </c>
      <c r="D1021" t="s">
        <v>612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2:18">
      <c r="B1022" t="s">
        <v>1926</v>
      </c>
      <c r="C1022" t="s">
        <v>905</v>
      </c>
      <c r="D1022" t="s">
        <v>612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2:18">
      <c r="B1023" t="s">
        <v>1927</v>
      </c>
      <c r="C1023" t="s">
        <v>905</v>
      </c>
      <c r="D1023" t="s">
        <v>612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2:18">
      <c r="B1024" t="s">
        <v>1928</v>
      </c>
      <c r="C1024" t="s">
        <v>905</v>
      </c>
      <c r="D1024" t="s">
        <v>612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</row>
    <row r="1025" spans="2:18">
      <c r="B1025" t="s">
        <v>1929</v>
      </c>
      <c r="C1025" t="s">
        <v>905</v>
      </c>
      <c r="D1025" t="s">
        <v>612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2:18">
      <c r="B1026" t="s">
        <v>1930</v>
      </c>
      <c r="C1026" t="s">
        <v>905</v>
      </c>
      <c r="D1026" t="s">
        <v>612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 spans="2:18">
      <c r="B1027" t="s">
        <v>1931</v>
      </c>
      <c r="C1027" t="s">
        <v>905</v>
      </c>
      <c r="D1027" t="s">
        <v>612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 spans="2:18">
      <c r="B1028" t="s">
        <v>1932</v>
      </c>
      <c r="C1028" t="s">
        <v>905</v>
      </c>
      <c r="D1028" t="s">
        <v>612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</row>
    <row r="1029" spans="2:18">
      <c r="B1029" t="s">
        <v>1933</v>
      </c>
      <c r="C1029" t="s">
        <v>905</v>
      </c>
      <c r="D1029" t="s">
        <v>612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</row>
    <row r="1030" spans="2:18">
      <c r="B1030" t="s">
        <v>1934</v>
      </c>
      <c r="C1030" t="s">
        <v>905</v>
      </c>
      <c r="D1030" t="s">
        <v>612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2:18">
      <c r="B1031" t="s">
        <v>1935</v>
      </c>
      <c r="C1031" t="s">
        <v>905</v>
      </c>
      <c r="D1031" t="s">
        <v>612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2:18">
      <c r="B1032" t="s">
        <v>1936</v>
      </c>
      <c r="C1032" t="s">
        <v>905</v>
      </c>
      <c r="D1032" t="s">
        <v>612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2:18">
      <c r="B1033" t="s">
        <v>1937</v>
      </c>
      <c r="C1033" t="s">
        <v>905</v>
      </c>
      <c r="D1033" t="s">
        <v>612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 spans="2:18">
      <c r="B1034" t="s">
        <v>1938</v>
      </c>
      <c r="C1034" t="s">
        <v>905</v>
      </c>
      <c r="D1034" t="s">
        <v>612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 spans="2:18">
      <c r="B1035" t="s">
        <v>1939</v>
      </c>
      <c r="C1035" t="s">
        <v>905</v>
      </c>
      <c r="D1035" t="s">
        <v>612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</row>
    <row r="1036" spans="2:18">
      <c r="B1036" t="s">
        <v>1940</v>
      </c>
      <c r="C1036" t="s">
        <v>905</v>
      </c>
      <c r="D1036" t="s">
        <v>612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2:18">
      <c r="B1037" t="s">
        <v>1941</v>
      </c>
      <c r="C1037" t="s">
        <v>905</v>
      </c>
      <c r="D1037" t="s">
        <v>612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 spans="2:18">
      <c r="B1038" t="s">
        <v>1942</v>
      </c>
      <c r="C1038" t="s">
        <v>905</v>
      </c>
      <c r="D1038" t="s">
        <v>612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 spans="2:18">
      <c r="B1039" t="s">
        <v>1943</v>
      </c>
      <c r="C1039" t="s">
        <v>905</v>
      </c>
      <c r="D1039" t="s">
        <v>612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 spans="2:18">
      <c r="B1040" t="s">
        <v>1944</v>
      </c>
      <c r="C1040" t="s">
        <v>905</v>
      </c>
      <c r="D1040" t="s">
        <v>612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2:18">
      <c r="B1041" t="s">
        <v>1945</v>
      </c>
      <c r="C1041" t="s">
        <v>905</v>
      </c>
      <c r="D1041" t="s">
        <v>612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 spans="2:18">
      <c r="B1042" t="s">
        <v>1946</v>
      </c>
      <c r="C1042" t="s">
        <v>905</v>
      </c>
      <c r="D1042" t="s">
        <v>612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 spans="2:18">
      <c r="B1043" t="s">
        <v>1947</v>
      </c>
      <c r="C1043" t="s">
        <v>905</v>
      </c>
      <c r="D1043" t="s">
        <v>612</v>
      </c>
      <c r="E1043">
        <v>33</v>
      </c>
      <c r="F1043">
        <v>0.33</v>
      </c>
      <c r="G1043">
        <v>1.25</v>
      </c>
      <c r="H1043">
        <v>112</v>
      </c>
      <c r="I1043">
        <v>0</v>
      </c>
      <c r="J1043">
        <v>0</v>
      </c>
      <c r="K1043">
        <v>0</v>
      </c>
      <c r="L1043">
        <v>0</v>
      </c>
      <c r="M1043">
        <v>0.92500000000000004</v>
      </c>
      <c r="N1043">
        <v>0</v>
      </c>
      <c r="O1043">
        <v>0</v>
      </c>
      <c r="P1043">
        <v>0</v>
      </c>
      <c r="Q1043">
        <v>0</v>
      </c>
      <c r="R1043">
        <v>0.92500000000000004</v>
      </c>
    </row>
    <row r="1044" spans="2:18">
      <c r="B1044" t="s">
        <v>1948</v>
      </c>
      <c r="C1044" t="s">
        <v>905</v>
      </c>
      <c r="D1044" t="s">
        <v>612</v>
      </c>
      <c r="E1044">
        <v>978</v>
      </c>
      <c r="F1044">
        <v>0.02</v>
      </c>
      <c r="G1044">
        <v>5.5E-2</v>
      </c>
      <c r="H1044">
        <v>1000</v>
      </c>
      <c r="I1044">
        <v>0.03</v>
      </c>
      <c r="J1044">
        <v>0.02</v>
      </c>
      <c r="K1044">
        <v>5.5E-2</v>
      </c>
      <c r="L1044">
        <v>0.02</v>
      </c>
      <c r="M1044">
        <v>2.1999999999999999E-2</v>
      </c>
      <c r="N1044">
        <v>-9.0899999999999995E-2</v>
      </c>
      <c r="O1044">
        <v>9800</v>
      </c>
      <c r="P1044">
        <v>37422</v>
      </c>
      <c r="Q1044">
        <v>0</v>
      </c>
      <c r="R1044">
        <v>3.1E-2</v>
      </c>
    </row>
    <row r="1045" spans="2:18">
      <c r="B1045" t="s">
        <v>1949</v>
      </c>
      <c r="C1045" t="s">
        <v>905</v>
      </c>
      <c r="D1045" t="s">
        <v>612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 spans="2:18">
      <c r="B1046" t="s">
        <v>1950</v>
      </c>
      <c r="C1046" t="s">
        <v>905</v>
      </c>
      <c r="D1046" t="s">
        <v>612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0.01</v>
      </c>
      <c r="N1046">
        <v>0</v>
      </c>
      <c r="O1046">
        <v>0</v>
      </c>
      <c r="P1046">
        <v>0</v>
      </c>
      <c r="Q1046">
        <v>0</v>
      </c>
      <c r="R1046">
        <v>0.01</v>
      </c>
    </row>
    <row r="1047" spans="2:18">
      <c r="B1047" t="s">
        <v>1951</v>
      </c>
      <c r="C1047" t="s">
        <v>905</v>
      </c>
      <c r="D1047" t="s">
        <v>612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</row>
    <row r="1048" spans="2:18">
      <c r="B1048" t="s">
        <v>1952</v>
      </c>
      <c r="C1048" t="s">
        <v>905</v>
      </c>
      <c r="D1048" t="s">
        <v>612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</row>
    <row r="1049" spans="2:18">
      <c r="B1049" t="s">
        <v>1953</v>
      </c>
      <c r="C1049" t="s">
        <v>905</v>
      </c>
      <c r="D1049" t="s">
        <v>612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 spans="2:18">
      <c r="B1050" t="s">
        <v>1954</v>
      </c>
      <c r="C1050" t="s">
        <v>905</v>
      </c>
      <c r="D1050" t="s">
        <v>612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0.45</v>
      </c>
      <c r="N1050">
        <v>0</v>
      </c>
      <c r="O1050">
        <v>0</v>
      </c>
      <c r="P1050">
        <v>0</v>
      </c>
      <c r="Q1050">
        <v>0</v>
      </c>
      <c r="R1050">
        <v>0.45</v>
      </c>
    </row>
    <row r="1051" spans="2:18">
      <c r="B1051" t="s">
        <v>1955</v>
      </c>
      <c r="C1051" t="s">
        <v>905</v>
      </c>
      <c r="D1051" t="s">
        <v>612</v>
      </c>
      <c r="E1051">
        <v>100</v>
      </c>
      <c r="F1051">
        <v>8.9999999999999993E-3</v>
      </c>
      <c r="G1051">
        <v>0.02</v>
      </c>
      <c r="H1051">
        <v>256</v>
      </c>
      <c r="I1051">
        <v>0.02</v>
      </c>
      <c r="J1051">
        <v>8.9999999999999993E-3</v>
      </c>
      <c r="K1051">
        <v>0.02</v>
      </c>
      <c r="L1051">
        <v>8.9999999999999993E-3</v>
      </c>
      <c r="M1051">
        <v>0.02</v>
      </c>
      <c r="N1051">
        <v>-0.55000000000000004</v>
      </c>
      <c r="O1051">
        <v>844</v>
      </c>
      <c r="P1051">
        <v>1578</v>
      </c>
      <c r="Q1051">
        <v>0</v>
      </c>
      <c r="R1051">
        <v>0.01</v>
      </c>
    </row>
    <row r="1052" spans="2:18">
      <c r="B1052" t="s">
        <v>1956</v>
      </c>
      <c r="C1052" t="s">
        <v>905</v>
      </c>
      <c r="D1052" t="s">
        <v>612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</row>
    <row r="1053" spans="2:18">
      <c r="B1053" t="s">
        <v>1957</v>
      </c>
      <c r="C1053" t="s">
        <v>905</v>
      </c>
      <c r="D1053" t="s">
        <v>612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</row>
    <row r="1054" spans="2:18">
      <c r="B1054" t="s">
        <v>1958</v>
      </c>
      <c r="C1054" t="s">
        <v>905</v>
      </c>
      <c r="D1054" t="s">
        <v>612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2:18">
      <c r="B1055" t="s">
        <v>1959</v>
      </c>
      <c r="C1055" t="s">
        <v>905</v>
      </c>
      <c r="D1055" t="s">
        <v>612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</row>
    <row r="1056" spans="2:18">
      <c r="B1056" t="s">
        <v>1960</v>
      </c>
      <c r="C1056" t="s">
        <v>905</v>
      </c>
      <c r="D1056" t="s">
        <v>612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</row>
    <row r="1057" spans="2:18">
      <c r="B1057" t="s">
        <v>1961</v>
      </c>
      <c r="C1057" t="s">
        <v>905</v>
      </c>
      <c r="D1057" t="s">
        <v>612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</row>
    <row r="1058" spans="2:18">
      <c r="B1058" t="s">
        <v>1962</v>
      </c>
      <c r="C1058" t="s">
        <v>905</v>
      </c>
      <c r="D1058" t="s">
        <v>612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</row>
    <row r="1059" spans="2:18">
      <c r="B1059" t="s">
        <v>1963</v>
      </c>
      <c r="C1059" t="s">
        <v>905</v>
      </c>
      <c r="D1059" t="s">
        <v>612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</row>
    <row r="1060" spans="2:18">
      <c r="B1060" t="s">
        <v>1964</v>
      </c>
      <c r="C1060" t="s">
        <v>905</v>
      </c>
      <c r="D1060" t="s">
        <v>612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</row>
    <row r="1061" spans="2:18">
      <c r="B1061" t="s">
        <v>1965</v>
      </c>
      <c r="C1061" t="s">
        <v>905</v>
      </c>
      <c r="D1061" t="s">
        <v>612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 spans="2:18">
      <c r="B1062" t="s">
        <v>1966</v>
      </c>
      <c r="C1062" t="s">
        <v>905</v>
      </c>
      <c r="D1062" t="s">
        <v>612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</row>
    <row r="1063" spans="2:18">
      <c r="B1063" t="s">
        <v>1967</v>
      </c>
      <c r="C1063" t="s">
        <v>905</v>
      </c>
      <c r="D1063" t="s">
        <v>612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</row>
    <row r="1064" spans="2:18">
      <c r="B1064" t="s">
        <v>1968</v>
      </c>
      <c r="C1064" t="s">
        <v>905</v>
      </c>
      <c r="D1064" t="s">
        <v>612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</row>
    <row r="1065" spans="2:18">
      <c r="B1065" t="s">
        <v>1969</v>
      </c>
      <c r="C1065" t="s">
        <v>905</v>
      </c>
      <c r="D1065" t="s">
        <v>612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</row>
    <row r="1066" spans="2:18">
      <c r="B1066" t="s">
        <v>1970</v>
      </c>
      <c r="C1066" t="s">
        <v>905</v>
      </c>
      <c r="D1066" t="s">
        <v>612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2:18">
      <c r="B1067" t="s">
        <v>1971</v>
      </c>
      <c r="C1067" t="s">
        <v>905</v>
      </c>
      <c r="D1067" t="s">
        <v>612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</row>
    <row r="1068" spans="2:18">
      <c r="B1068" t="s">
        <v>1972</v>
      </c>
      <c r="C1068" t="s">
        <v>905</v>
      </c>
      <c r="D1068" t="s">
        <v>612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</row>
    <row r="1069" spans="2:18">
      <c r="B1069" t="s">
        <v>1973</v>
      </c>
      <c r="C1069" t="s">
        <v>905</v>
      </c>
      <c r="D1069" t="s">
        <v>612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</row>
    <row r="1070" spans="2:18">
      <c r="B1070" t="s">
        <v>1974</v>
      </c>
      <c r="C1070" t="s">
        <v>905</v>
      </c>
      <c r="D1070" t="s">
        <v>612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</row>
    <row r="1071" spans="2:18">
      <c r="B1071" t="s">
        <v>1975</v>
      </c>
      <c r="C1071" t="s">
        <v>905</v>
      </c>
      <c r="D1071" t="s">
        <v>612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</row>
    <row r="1072" spans="2:18">
      <c r="B1072" t="s">
        <v>1976</v>
      </c>
      <c r="C1072" t="s">
        <v>905</v>
      </c>
      <c r="D1072" t="s">
        <v>612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</row>
    <row r="1073" spans="2:18">
      <c r="B1073" t="s">
        <v>1977</v>
      </c>
      <c r="C1073" t="s">
        <v>905</v>
      </c>
      <c r="D1073" t="s">
        <v>612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</row>
    <row r="1074" spans="2:18">
      <c r="B1074" t="s">
        <v>1978</v>
      </c>
      <c r="C1074" t="s">
        <v>905</v>
      </c>
      <c r="D1074" t="s">
        <v>612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</row>
    <row r="1075" spans="2:18">
      <c r="B1075" t="s">
        <v>1979</v>
      </c>
      <c r="C1075" t="s">
        <v>905</v>
      </c>
      <c r="D1075" t="s">
        <v>612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 spans="2:18">
      <c r="B1076" t="s">
        <v>1980</v>
      </c>
      <c r="C1076" t="s">
        <v>905</v>
      </c>
      <c r="D1076" t="s">
        <v>612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</row>
    <row r="1077" spans="2:18">
      <c r="B1077" t="s">
        <v>1981</v>
      </c>
      <c r="C1077" t="s">
        <v>905</v>
      </c>
      <c r="D1077" t="s">
        <v>612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</row>
    <row r="1078" spans="2:18">
      <c r="B1078" t="s">
        <v>1982</v>
      </c>
      <c r="C1078" t="s">
        <v>905</v>
      </c>
      <c r="D1078" t="s">
        <v>612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</row>
    <row r="1079" spans="2:18">
      <c r="B1079" t="s">
        <v>1983</v>
      </c>
      <c r="C1079" t="s">
        <v>905</v>
      </c>
      <c r="D1079" t="s">
        <v>612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</row>
    <row r="1080" spans="2:18">
      <c r="B1080" t="s">
        <v>1984</v>
      </c>
      <c r="C1080" t="s">
        <v>905</v>
      </c>
      <c r="D1080" t="s">
        <v>612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</row>
    <row r="1081" spans="2:18">
      <c r="B1081" t="s">
        <v>1985</v>
      </c>
      <c r="C1081" t="s">
        <v>905</v>
      </c>
      <c r="D1081" t="s">
        <v>612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 spans="2:18">
      <c r="B1082" t="s">
        <v>1986</v>
      </c>
      <c r="C1082" t="s">
        <v>905</v>
      </c>
      <c r="D1082" t="s">
        <v>612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</row>
    <row r="1083" spans="2:18">
      <c r="B1083" t="s">
        <v>1987</v>
      </c>
      <c r="C1083" t="s">
        <v>905</v>
      </c>
      <c r="D1083" t="s">
        <v>612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</row>
    <row r="1084" spans="2:18">
      <c r="B1084" t="s">
        <v>1988</v>
      </c>
      <c r="C1084" t="s">
        <v>905</v>
      </c>
      <c r="D1084" t="s">
        <v>612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 spans="2:18">
      <c r="B1085" t="s">
        <v>1989</v>
      </c>
      <c r="C1085" t="s">
        <v>905</v>
      </c>
      <c r="D1085" t="s">
        <v>612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</row>
    <row r="1086" spans="2:18">
      <c r="B1086" t="s">
        <v>1990</v>
      </c>
      <c r="C1086" t="s">
        <v>905</v>
      </c>
      <c r="D1086" t="s">
        <v>612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 spans="2:18">
      <c r="B1087" t="s">
        <v>1991</v>
      </c>
      <c r="C1087" t="s">
        <v>905</v>
      </c>
      <c r="D1087" t="s">
        <v>612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</row>
    <row r="1088" spans="2:18">
      <c r="B1088" t="s">
        <v>1992</v>
      </c>
      <c r="C1088" t="s">
        <v>905</v>
      </c>
      <c r="D1088" t="s">
        <v>612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 spans="2:18">
      <c r="B1089" t="s">
        <v>1993</v>
      </c>
      <c r="C1089" t="s">
        <v>905</v>
      </c>
      <c r="D1089" t="s">
        <v>612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2:18">
      <c r="B1090" t="s">
        <v>1994</v>
      </c>
      <c r="C1090" t="s">
        <v>905</v>
      </c>
      <c r="D1090" t="s">
        <v>612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2:18">
      <c r="B1091" t="s">
        <v>1995</v>
      </c>
      <c r="C1091" t="s">
        <v>905</v>
      </c>
      <c r="D1091" t="s">
        <v>612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</row>
    <row r="1092" spans="2:18">
      <c r="B1092" t="s">
        <v>1996</v>
      </c>
      <c r="C1092" t="s">
        <v>905</v>
      </c>
      <c r="D1092" t="s">
        <v>612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 spans="2:18">
      <c r="B1093" t="s">
        <v>1997</v>
      </c>
      <c r="C1093" t="s">
        <v>905</v>
      </c>
      <c r="D1093" t="s">
        <v>612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</row>
    <row r="1094" spans="2:18">
      <c r="B1094" t="s">
        <v>1998</v>
      </c>
      <c r="C1094" t="s">
        <v>905</v>
      </c>
      <c r="D1094" t="s">
        <v>612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 spans="2:18">
      <c r="B1095" t="s">
        <v>1999</v>
      </c>
      <c r="C1095" t="s">
        <v>905</v>
      </c>
      <c r="D1095" t="s">
        <v>612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2:18">
      <c r="B1096" t="s">
        <v>2000</v>
      </c>
      <c r="C1096" t="s">
        <v>905</v>
      </c>
      <c r="D1096" t="s">
        <v>612</v>
      </c>
      <c r="E1096">
        <v>10</v>
      </c>
      <c r="F1096">
        <v>28</v>
      </c>
      <c r="G1096">
        <v>28.25</v>
      </c>
      <c r="H1096">
        <v>3</v>
      </c>
      <c r="I1096">
        <v>28.5</v>
      </c>
      <c r="J1096">
        <v>28</v>
      </c>
      <c r="K1096">
        <v>30</v>
      </c>
      <c r="L1096">
        <v>28</v>
      </c>
      <c r="M1096">
        <v>29.667999999999999</v>
      </c>
      <c r="N1096">
        <v>-5.62E-2</v>
      </c>
      <c r="O1096">
        <v>768</v>
      </c>
      <c r="P1096">
        <v>2229605</v>
      </c>
      <c r="Q1096">
        <v>0</v>
      </c>
      <c r="R1096">
        <v>28</v>
      </c>
    </row>
    <row r="1097" spans="2:18">
      <c r="B1097" t="s">
        <v>2001</v>
      </c>
      <c r="C1097" t="s">
        <v>905</v>
      </c>
      <c r="D1097" t="s">
        <v>612</v>
      </c>
      <c r="E1097">
        <v>3</v>
      </c>
      <c r="F1097">
        <v>25.4</v>
      </c>
      <c r="G1097">
        <v>27</v>
      </c>
      <c r="H1097">
        <v>25</v>
      </c>
      <c r="I1097">
        <v>28.1</v>
      </c>
      <c r="J1097">
        <v>26.5</v>
      </c>
      <c r="K1097">
        <v>28.3</v>
      </c>
      <c r="L1097">
        <v>26.5</v>
      </c>
      <c r="M1097">
        <v>27.5</v>
      </c>
      <c r="N1097">
        <v>-3.6299999999999999E-2</v>
      </c>
      <c r="O1097">
        <v>1730</v>
      </c>
      <c r="P1097">
        <v>4624648.3</v>
      </c>
      <c r="Q1097">
        <v>0</v>
      </c>
      <c r="R1097">
        <v>26.5</v>
      </c>
    </row>
    <row r="1098" spans="2:18">
      <c r="B1098" t="s">
        <v>2002</v>
      </c>
      <c r="C1098" t="s">
        <v>905</v>
      </c>
      <c r="D1098" t="s">
        <v>612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 spans="2:18">
      <c r="B1099" t="s">
        <v>2003</v>
      </c>
      <c r="C1099" t="s">
        <v>905</v>
      </c>
      <c r="D1099" t="s">
        <v>612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 spans="2:18">
      <c r="B1100" t="s">
        <v>2004</v>
      </c>
      <c r="C1100" t="s">
        <v>905</v>
      </c>
      <c r="D1100" t="s">
        <v>612</v>
      </c>
      <c r="E1100">
        <v>1</v>
      </c>
      <c r="F1100">
        <v>23.085000000000001</v>
      </c>
      <c r="G1100">
        <v>0</v>
      </c>
      <c r="H1100">
        <v>0</v>
      </c>
      <c r="I1100">
        <v>24.201000000000001</v>
      </c>
      <c r="J1100">
        <v>24.2</v>
      </c>
      <c r="K1100">
        <v>24.201000000000001</v>
      </c>
      <c r="L1100">
        <v>24.2</v>
      </c>
      <c r="M1100">
        <v>25.614000000000001</v>
      </c>
      <c r="N1100">
        <v>-5.5199999999999999E-2</v>
      </c>
      <c r="O1100">
        <v>5</v>
      </c>
      <c r="P1100">
        <v>12100.1</v>
      </c>
      <c r="Q1100">
        <v>0</v>
      </c>
      <c r="R1100">
        <v>24.2</v>
      </c>
    </row>
    <row r="1101" spans="2:18">
      <c r="B1101" t="s">
        <v>2005</v>
      </c>
      <c r="C1101" t="s">
        <v>905</v>
      </c>
      <c r="D1101" t="s">
        <v>612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</row>
    <row r="1102" spans="2:18">
      <c r="B1102" t="s">
        <v>2006</v>
      </c>
      <c r="C1102" t="s">
        <v>905</v>
      </c>
      <c r="D1102" t="s">
        <v>612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</row>
    <row r="1103" spans="2:18">
      <c r="B1103" t="s">
        <v>2007</v>
      </c>
      <c r="C1103" t="s">
        <v>905</v>
      </c>
      <c r="D1103" t="s">
        <v>612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</row>
    <row r="1104" spans="2:18">
      <c r="B1104" t="s">
        <v>2008</v>
      </c>
      <c r="C1104" t="s">
        <v>905</v>
      </c>
      <c r="D1104" t="s">
        <v>612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2:18">
      <c r="B1105" t="s">
        <v>2009</v>
      </c>
      <c r="C1105" t="s">
        <v>905</v>
      </c>
      <c r="D1105" t="s">
        <v>612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 spans="2:18">
      <c r="B1106" t="s">
        <v>2010</v>
      </c>
      <c r="C1106" t="s">
        <v>905</v>
      </c>
      <c r="D1106" t="s">
        <v>612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2:18">
      <c r="B1107" t="s">
        <v>2011</v>
      </c>
      <c r="C1107" t="s">
        <v>905</v>
      </c>
      <c r="D1107" t="s">
        <v>612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 spans="2:18">
      <c r="B1108" t="s">
        <v>2012</v>
      </c>
      <c r="C1108" t="s">
        <v>905</v>
      </c>
      <c r="D1108" t="s">
        <v>612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</row>
    <row r="1109" spans="2:18">
      <c r="B1109" t="s">
        <v>2013</v>
      </c>
      <c r="C1109" t="s">
        <v>905</v>
      </c>
      <c r="D1109" t="s">
        <v>612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</row>
    <row r="1110" spans="2:18">
      <c r="B1110" t="s">
        <v>2014</v>
      </c>
      <c r="C1110" t="s">
        <v>905</v>
      </c>
      <c r="D1110" t="s">
        <v>612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</row>
    <row r="1111" spans="2:18">
      <c r="B1111" t="s">
        <v>2015</v>
      </c>
      <c r="C1111" t="s">
        <v>905</v>
      </c>
      <c r="D1111" t="s">
        <v>612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</row>
    <row r="1112" spans="2:18">
      <c r="B1112" t="s">
        <v>2016</v>
      </c>
      <c r="C1112" t="s">
        <v>905</v>
      </c>
      <c r="D1112" t="s">
        <v>612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</row>
    <row r="1113" spans="2:18">
      <c r="B1113" t="s">
        <v>2017</v>
      </c>
      <c r="C1113" t="s">
        <v>905</v>
      </c>
      <c r="D1113" t="s">
        <v>612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2:18">
      <c r="B1114" t="s">
        <v>2018</v>
      </c>
      <c r="C1114" t="s">
        <v>905</v>
      </c>
      <c r="D1114" t="s">
        <v>612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2:18">
      <c r="B1115" t="s">
        <v>2019</v>
      </c>
      <c r="C1115" t="s">
        <v>905</v>
      </c>
      <c r="D1115" t="s">
        <v>612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</row>
    <row r="1116" spans="2:18">
      <c r="B1116" t="s">
        <v>2020</v>
      </c>
      <c r="C1116" t="s">
        <v>905</v>
      </c>
      <c r="D1116" t="s">
        <v>612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</row>
    <row r="1117" spans="2:18">
      <c r="B1117" t="s">
        <v>2021</v>
      </c>
      <c r="C1117" t="s">
        <v>905</v>
      </c>
      <c r="D1117" t="s">
        <v>612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2:18">
      <c r="B1118" t="s">
        <v>2022</v>
      </c>
      <c r="C1118" t="s">
        <v>905</v>
      </c>
      <c r="D1118" t="s">
        <v>612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2:18">
      <c r="B1119" t="s">
        <v>2023</v>
      </c>
      <c r="C1119" t="s">
        <v>905</v>
      </c>
      <c r="D1119" t="s">
        <v>612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</row>
    <row r="1120" spans="2:18">
      <c r="B1120" t="s">
        <v>2024</v>
      </c>
      <c r="C1120" t="s">
        <v>905</v>
      </c>
      <c r="D1120" t="s">
        <v>612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</row>
    <row r="1121" spans="2:18">
      <c r="B1121" t="s">
        <v>2025</v>
      </c>
      <c r="C1121" t="s">
        <v>905</v>
      </c>
      <c r="D1121" t="s">
        <v>612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 spans="2:18">
      <c r="B1122" t="s">
        <v>2026</v>
      </c>
      <c r="C1122" t="s">
        <v>905</v>
      </c>
      <c r="D1122" t="s">
        <v>612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 spans="2:18">
      <c r="B1123" t="s">
        <v>2027</v>
      </c>
      <c r="C1123" t="s">
        <v>905</v>
      </c>
      <c r="D1123" t="s">
        <v>612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 spans="2:18">
      <c r="B1124" t="s">
        <v>2028</v>
      </c>
      <c r="C1124" t="s">
        <v>905</v>
      </c>
      <c r="D1124" t="s">
        <v>612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</row>
    <row r="1125" spans="2:18">
      <c r="B1125" t="s">
        <v>2029</v>
      </c>
      <c r="C1125" t="s">
        <v>905</v>
      </c>
      <c r="D1125" t="s">
        <v>612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</row>
    <row r="1126" spans="2:18">
      <c r="B1126" t="s">
        <v>2030</v>
      </c>
      <c r="C1126" t="s">
        <v>905</v>
      </c>
      <c r="D1126" t="s">
        <v>612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2:18">
      <c r="B1127" t="s">
        <v>2031</v>
      </c>
      <c r="C1127" t="s">
        <v>905</v>
      </c>
      <c r="D1127" t="s">
        <v>612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</row>
    <row r="1128" spans="2:18">
      <c r="B1128" t="s">
        <v>2032</v>
      </c>
      <c r="C1128" t="s">
        <v>905</v>
      </c>
      <c r="D1128" t="s">
        <v>612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 spans="2:18">
      <c r="B1129" t="s">
        <v>2033</v>
      </c>
      <c r="C1129" t="s">
        <v>905</v>
      </c>
      <c r="D1129" t="s">
        <v>612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</row>
    <row r="1130" spans="2:18">
      <c r="B1130" t="s">
        <v>2034</v>
      </c>
      <c r="C1130" t="s">
        <v>905</v>
      </c>
      <c r="D1130" t="s">
        <v>612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 spans="2:18">
      <c r="B1131" t="s">
        <v>2035</v>
      </c>
      <c r="C1131" t="s">
        <v>905</v>
      </c>
      <c r="D1131" t="s">
        <v>612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</row>
    <row r="1132" spans="2:18">
      <c r="B1132" t="s">
        <v>2036</v>
      </c>
      <c r="C1132" t="s">
        <v>905</v>
      </c>
      <c r="D1132" t="s">
        <v>612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</row>
    <row r="1133" spans="2:18">
      <c r="B1133" t="s">
        <v>2037</v>
      </c>
      <c r="C1133" t="s">
        <v>905</v>
      </c>
      <c r="D1133" t="s">
        <v>612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 spans="2:18">
      <c r="B1134" t="s">
        <v>2038</v>
      </c>
      <c r="C1134" t="s">
        <v>905</v>
      </c>
      <c r="D1134" t="s">
        <v>612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 spans="2:18">
      <c r="B1135" t="s">
        <v>2039</v>
      </c>
      <c r="C1135" t="s">
        <v>905</v>
      </c>
      <c r="D1135" t="s">
        <v>612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</row>
    <row r="1136" spans="2:18">
      <c r="B1136" t="s">
        <v>2040</v>
      </c>
      <c r="C1136" t="s">
        <v>905</v>
      </c>
      <c r="D1136" t="s">
        <v>612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</row>
    <row r="1137" spans="2:18">
      <c r="B1137" t="s">
        <v>2041</v>
      </c>
      <c r="C1137" t="s">
        <v>905</v>
      </c>
      <c r="D1137" t="s">
        <v>612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</row>
    <row r="1138" spans="2:18">
      <c r="B1138" t="s">
        <v>2042</v>
      </c>
      <c r="C1138" t="s">
        <v>905</v>
      </c>
      <c r="D1138" t="s">
        <v>612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</row>
    <row r="1139" spans="2:18">
      <c r="B1139" t="s">
        <v>2043</v>
      </c>
      <c r="C1139" t="s">
        <v>905</v>
      </c>
      <c r="D1139" t="s">
        <v>612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</row>
    <row r="1140" spans="2:18">
      <c r="B1140" t="s">
        <v>2044</v>
      </c>
      <c r="C1140" t="s">
        <v>905</v>
      </c>
      <c r="D1140" t="s">
        <v>612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</row>
    <row r="1141" spans="2:18">
      <c r="B1141" t="s">
        <v>2045</v>
      </c>
      <c r="C1141" t="s">
        <v>905</v>
      </c>
      <c r="D1141" t="s">
        <v>612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</row>
    <row r="1142" spans="2:18">
      <c r="B1142" t="s">
        <v>2046</v>
      </c>
      <c r="C1142" t="s">
        <v>905</v>
      </c>
      <c r="D1142" t="s">
        <v>612</v>
      </c>
      <c r="E1142">
        <v>1</v>
      </c>
      <c r="F1142">
        <v>19.890999999999998</v>
      </c>
      <c r="G1142">
        <v>0</v>
      </c>
      <c r="H1142">
        <v>0</v>
      </c>
      <c r="I1142">
        <v>21.5</v>
      </c>
      <c r="J1142">
        <v>19.600000000000001</v>
      </c>
      <c r="K1142">
        <v>21.5</v>
      </c>
      <c r="L1142">
        <v>19.600000000000001</v>
      </c>
      <c r="M1142">
        <v>22.91</v>
      </c>
      <c r="N1142">
        <v>-0.1444</v>
      </c>
      <c r="O1142">
        <v>18</v>
      </c>
      <c r="P1142">
        <v>36566.199999999997</v>
      </c>
      <c r="Q1142">
        <v>0</v>
      </c>
      <c r="R1142">
        <v>20.077000000000002</v>
      </c>
    </row>
    <row r="1143" spans="2:18">
      <c r="B1143" t="s">
        <v>2047</v>
      </c>
      <c r="C1143" t="s">
        <v>905</v>
      </c>
      <c r="D1143" t="s">
        <v>612</v>
      </c>
      <c r="E1143">
        <v>1</v>
      </c>
      <c r="F1143">
        <v>19.009</v>
      </c>
      <c r="G1143">
        <v>19.5</v>
      </c>
      <c r="H1143">
        <v>100</v>
      </c>
      <c r="I1143">
        <v>20.5</v>
      </c>
      <c r="J1143">
        <v>19.25</v>
      </c>
      <c r="K1143">
        <v>20.5</v>
      </c>
      <c r="L1143">
        <v>19.25</v>
      </c>
      <c r="M1143">
        <v>21.922000000000001</v>
      </c>
      <c r="N1143">
        <v>-0.12180000000000001</v>
      </c>
      <c r="O1143">
        <v>296</v>
      </c>
      <c r="P1143">
        <v>592105.1</v>
      </c>
      <c r="Q1143">
        <v>0</v>
      </c>
      <c r="R1143">
        <v>19.25</v>
      </c>
    </row>
    <row r="1144" spans="2:18">
      <c r="B1144" t="s">
        <v>2048</v>
      </c>
      <c r="C1144" t="s">
        <v>905</v>
      </c>
      <c r="D1144" t="s">
        <v>612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</row>
    <row r="1145" spans="2:18">
      <c r="B1145" t="s">
        <v>2049</v>
      </c>
      <c r="C1145" t="s">
        <v>905</v>
      </c>
      <c r="D1145" t="s">
        <v>612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2:18">
      <c r="B1146" t="s">
        <v>2050</v>
      </c>
      <c r="C1146" t="s">
        <v>905</v>
      </c>
      <c r="D1146" t="s">
        <v>612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2:18">
      <c r="B1147" t="s">
        <v>2051</v>
      </c>
      <c r="C1147" t="s">
        <v>905</v>
      </c>
      <c r="D1147" t="s">
        <v>612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</row>
    <row r="1148" spans="2:18">
      <c r="B1148" t="s">
        <v>2052</v>
      </c>
      <c r="C1148" t="s">
        <v>905</v>
      </c>
      <c r="D1148" t="s">
        <v>612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2:18">
      <c r="B1149" t="s">
        <v>2053</v>
      </c>
      <c r="C1149" t="s">
        <v>905</v>
      </c>
      <c r="D1149" t="s">
        <v>612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 spans="2:18">
      <c r="B1150" t="s">
        <v>2054</v>
      </c>
      <c r="C1150" t="s">
        <v>905</v>
      </c>
      <c r="D1150" t="s">
        <v>612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</row>
    <row r="1151" spans="2:18">
      <c r="B1151" t="s">
        <v>2055</v>
      </c>
      <c r="C1151" t="s">
        <v>905</v>
      </c>
      <c r="D1151" t="s">
        <v>612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</row>
    <row r="1152" spans="2:18">
      <c r="B1152" t="s">
        <v>2056</v>
      </c>
      <c r="C1152" t="s">
        <v>905</v>
      </c>
      <c r="D1152" t="s">
        <v>612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</row>
    <row r="1153" spans="2:18">
      <c r="B1153" t="s">
        <v>2057</v>
      </c>
      <c r="C1153" t="s">
        <v>905</v>
      </c>
      <c r="D1153" t="s">
        <v>612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2:18">
      <c r="B1154" t="s">
        <v>2058</v>
      </c>
      <c r="C1154" t="s">
        <v>905</v>
      </c>
      <c r="D1154" t="s">
        <v>612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2:18">
      <c r="B1155" t="s">
        <v>2059</v>
      </c>
      <c r="C1155" t="s">
        <v>905</v>
      </c>
      <c r="D1155" t="s">
        <v>612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2:18">
      <c r="B1156" t="s">
        <v>2060</v>
      </c>
      <c r="C1156" t="s">
        <v>905</v>
      </c>
      <c r="D1156" t="s">
        <v>612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</row>
    <row r="1157" spans="2:18">
      <c r="B1157" t="s">
        <v>2061</v>
      </c>
      <c r="C1157" t="s">
        <v>905</v>
      </c>
      <c r="D1157" t="s">
        <v>612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2:18">
      <c r="B1158" t="s">
        <v>2062</v>
      </c>
      <c r="C1158" t="s">
        <v>905</v>
      </c>
      <c r="D1158" t="s">
        <v>612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</row>
    <row r="1159" spans="2:18">
      <c r="B1159" t="s">
        <v>2063</v>
      </c>
      <c r="C1159" t="s">
        <v>905</v>
      </c>
      <c r="D1159" t="s">
        <v>612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</row>
    <row r="1160" spans="2:18">
      <c r="B1160" t="s">
        <v>2064</v>
      </c>
      <c r="C1160" t="s">
        <v>905</v>
      </c>
      <c r="D1160" t="s">
        <v>612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</row>
    <row r="1161" spans="2:18">
      <c r="B1161" t="s">
        <v>2065</v>
      </c>
      <c r="C1161" t="s">
        <v>905</v>
      </c>
      <c r="D1161" t="s">
        <v>612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</row>
    <row r="1162" spans="2:18">
      <c r="B1162" t="s">
        <v>2066</v>
      </c>
      <c r="C1162" t="s">
        <v>905</v>
      </c>
      <c r="D1162" t="s">
        <v>612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</row>
    <row r="1163" spans="2:18">
      <c r="B1163" t="s">
        <v>2067</v>
      </c>
      <c r="C1163" t="s">
        <v>905</v>
      </c>
      <c r="D1163" t="s">
        <v>612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</row>
    <row r="1164" spans="2:18">
      <c r="B1164" t="s">
        <v>2068</v>
      </c>
      <c r="C1164" t="s">
        <v>905</v>
      </c>
      <c r="D1164" t="s">
        <v>612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</row>
    <row r="1165" spans="2:18">
      <c r="B1165" t="s">
        <v>2069</v>
      </c>
      <c r="C1165" t="s">
        <v>905</v>
      </c>
      <c r="D1165" t="s">
        <v>612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</row>
    <row r="1166" spans="2:18">
      <c r="B1166" t="s">
        <v>2070</v>
      </c>
      <c r="C1166" t="s">
        <v>905</v>
      </c>
      <c r="D1166" t="s">
        <v>612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</row>
    <row r="1167" spans="2:18">
      <c r="B1167" t="s">
        <v>2071</v>
      </c>
      <c r="C1167" t="s">
        <v>905</v>
      </c>
      <c r="D1167" t="s">
        <v>612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</row>
    <row r="1168" spans="2:18">
      <c r="B1168" t="s">
        <v>2072</v>
      </c>
      <c r="C1168" t="s">
        <v>905</v>
      </c>
      <c r="D1168" t="s">
        <v>612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2:18">
      <c r="B1169" t="s">
        <v>2073</v>
      </c>
      <c r="C1169" t="s">
        <v>905</v>
      </c>
      <c r="D1169" t="s">
        <v>612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 spans="2:18">
      <c r="B1170" t="s">
        <v>2074</v>
      </c>
      <c r="C1170" t="s">
        <v>905</v>
      </c>
      <c r="D1170" t="s">
        <v>612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2:18">
      <c r="B1171" t="s">
        <v>2075</v>
      </c>
      <c r="C1171" t="s">
        <v>905</v>
      </c>
      <c r="D1171" t="s">
        <v>612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</row>
    <row r="1172" spans="2:18">
      <c r="B1172" t="s">
        <v>2076</v>
      </c>
      <c r="C1172" t="s">
        <v>905</v>
      </c>
      <c r="D1172" t="s">
        <v>612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</row>
    <row r="1173" spans="2:18">
      <c r="B1173" t="s">
        <v>2077</v>
      </c>
      <c r="C1173" t="s">
        <v>905</v>
      </c>
      <c r="D1173" t="s">
        <v>612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</row>
    <row r="1174" spans="2:18">
      <c r="B1174" t="s">
        <v>2078</v>
      </c>
      <c r="C1174" t="s">
        <v>905</v>
      </c>
      <c r="D1174" t="s">
        <v>612</v>
      </c>
      <c r="E1174">
        <v>100</v>
      </c>
      <c r="F1174">
        <v>7.5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22</v>
      </c>
      <c r="N1174">
        <v>0</v>
      </c>
      <c r="O1174">
        <v>0</v>
      </c>
      <c r="P1174">
        <v>0</v>
      </c>
      <c r="Q1174">
        <v>0</v>
      </c>
      <c r="R1174">
        <v>22</v>
      </c>
    </row>
    <row r="1175" spans="2:18">
      <c r="B1175" t="s">
        <v>2079</v>
      </c>
      <c r="C1175" t="s">
        <v>905</v>
      </c>
      <c r="D1175" t="s">
        <v>612</v>
      </c>
      <c r="E1175">
        <v>15</v>
      </c>
      <c r="F1175">
        <v>4.8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8.25</v>
      </c>
      <c r="N1175">
        <v>0</v>
      </c>
      <c r="O1175">
        <v>0</v>
      </c>
      <c r="P1175">
        <v>0</v>
      </c>
      <c r="Q1175">
        <v>0</v>
      </c>
      <c r="R1175">
        <v>8.25</v>
      </c>
    </row>
    <row r="1176" spans="2:18">
      <c r="B1176" t="s">
        <v>2080</v>
      </c>
      <c r="C1176" t="s">
        <v>905</v>
      </c>
      <c r="D1176" t="s">
        <v>612</v>
      </c>
      <c r="E1176">
        <v>200</v>
      </c>
      <c r="F1176">
        <v>10</v>
      </c>
      <c r="G1176">
        <v>16.5</v>
      </c>
      <c r="H1176">
        <v>85</v>
      </c>
      <c r="I1176">
        <v>17</v>
      </c>
      <c r="J1176">
        <v>17</v>
      </c>
      <c r="K1176">
        <v>17</v>
      </c>
      <c r="L1176">
        <v>17</v>
      </c>
      <c r="M1176">
        <v>18.600000000000001</v>
      </c>
      <c r="N1176">
        <v>-8.5999999999999993E-2</v>
      </c>
      <c r="O1176">
        <v>15</v>
      </c>
      <c r="P1176">
        <v>25500</v>
      </c>
      <c r="Q1176">
        <v>0</v>
      </c>
      <c r="R1176">
        <v>17</v>
      </c>
    </row>
    <row r="1177" spans="2:18">
      <c r="B1177" t="s">
        <v>2081</v>
      </c>
      <c r="C1177" t="s">
        <v>905</v>
      </c>
      <c r="D1177" t="s">
        <v>612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13.55</v>
      </c>
      <c r="N1177">
        <v>0</v>
      </c>
      <c r="O1177">
        <v>0</v>
      </c>
      <c r="P1177">
        <v>0</v>
      </c>
      <c r="Q1177">
        <v>0</v>
      </c>
      <c r="R1177">
        <v>13.55</v>
      </c>
    </row>
    <row r="1178" spans="2:18">
      <c r="B1178" t="s">
        <v>2082</v>
      </c>
      <c r="C1178" t="s">
        <v>905</v>
      </c>
      <c r="D1178" t="s">
        <v>612</v>
      </c>
      <c r="E1178">
        <v>20</v>
      </c>
      <c r="F1178">
        <v>9</v>
      </c>
      <c r="G1178">
        <v>9.6999999999999993</v>
      </c>
      <c r="H1178">
        <v>1500</v>
      </c>
      <c r="I1178">
        <v>9.5</v>
      </c>
      <c r="J1178">
        <v>9.5</v>
      </c>
      <c r="K1178">
        <v>10.5</v>
      </c>
      <c r="L1178">
        <v>9.5</v>
      </c>
      <c r="M1178">
        <v>11</v>
      </c>
      <c r="N1178">
        <v>-0.1363</v>
      </c>
      <c r="O1178">
        <v>346</v>
      </c>
      <c r="P1178">
        <v>349001</v>
      </c>
      <c r="Q1178">
        <v>0</v>
      </c>
      <c r="R1178">
        <v>9.5</v>
      </c>
    </row>
    <row r="1179" spans="2:18">
      <c r="B1179" t="s">
        <v>2083</v>
      </c>
      <c r="C1179" t="s">
        <v>905</v>
      </c>
      <c r="D1179" t="s">
        <v>612</v>
      </c>
      <c r="E1179">
        <v>20</v>
      </c>
      <c r="F1179">
        <v>3.32</v>
      </c>
      <c r="G1179">
        <v>4</v>
      </c>
      <c r="H1179">
        <v>235</v>
      </c>
      <c r="I1179">
        <v>4.33</v>
      </c>
      <c r="J1179">
        <v>4</v>
      </c>
      <c r="K1179">
        <v>5.4</v>
      </c>
      <c r="L1179">
        <v>4</v>
      </c>
      <c r="M1179">
        <v>5.9</v>
      </c>
      <c r="N1179">
        <v>-0.32200000000000001</v>
      </c>
      <c r="O1179">
        <v>519</v>
      </c>
      <c r="P1179">
        <v>237100.5</v>
      </c>
      <c r="Q1179">
        <v>0</v>
      </c>
      <c r="R1179">
        <v>4.0010000000000003</v>
      </c>
    </row>
    <row r="1180" spans="2:18">
      <c r="B1180" t="s">
        <v>2084</v>
      </c>
      <c r="C1180" t="s">
        <v>905</v>
      </c>
      <c r="D1180" t="s">
        <v>612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</row>
    <row r="1181" spans="2:18">
      <c r="B1181" t="s">
        <v>2085</v>
      </c>
      <c r="C1181" t="s">
        <v>905</v>
      </c>
      <c r="D1181" t="s">
        <v>612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</row>
    <row r="1182" spans="2:18">
      <c r="B1182" t="s">
        <v>2086</v>
      </c>
      <c r="C1182" t="s">
        <v>905</v>
      </c>
      <c r="D1182" t="s">
        <v>612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 spans="2:18">
      <c r="B1183" t="s">
        <v>2087</v>
      </c>
      <c r="C1183" t="s">
        <v>905</v>
      </c>
      <c r="D1183" t="s">
        <v>612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 spans="2:18">
      <c r="B1184" t="s">
        <v>2088</v>
      </c>
      <c r="C1184" t="s">
        <v>905</v>
      </c>
      <c r="D1184" t="s">
        <v>612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</row>
    <row r="1185" spans="2:18">
      <c r="B1185" t="s">
        <v>2089</v>
      </c>
      <c r="C1185" t="s">
        <v>905</v>
      </c>
      <c r="D1185" t="s">
        <v>612</v>
      </c>
      <c r="E1185">
        <v>1000</v>
      </c>
      <c r="F1185">
        <v>2.9</v>
      </c>
      <c r="G1185">
        <v>3.49</v>
      </c>
      <c r="H1185">
        <v>33</v>
      </c>
      <c r="I1185">
        <v>4.18</v>
      </c>
      <c r="J1185">
        <v>3.5</v>
      </c>
      <c r="K1185">
        <v>4.3</v>
      </c>
      <c r="L1185">
        <v>3.5</v>
      </c>
      <c r="M1185">
        <v>4.7670000000000003</v>
      </c>
      <c r="N1185">
        <v>-0.26569999999999999</v>
      </c>
      <c r="O1185">
        <v>360</v>
      </c>
      <c r="P1185">
        <v>152118</v>
      </c>
      <c r="Q1185">
        <v>0</v>
      </c>
      <c r="R1185">
        <v>3.5</v>
      </c>
    </row>
    <row r="1186" spans="2:18">
      <c r="B1186" t="s">
        <v>2090</v>
      </c>
      <c r="C1186" t="s">
        <v>905</v>
      </c>
      <c r="D1186" t="s">
        <v>612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2:18">
      <c r="B1187" t="s">
        <v>2091</v>
      </c>
      <c r="C1187" t="s">
        <v>905</v>
      </c>
      <c r="D1187" t="s">
        <v>612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</row>
    <row r="1188" spans="2:18">
      <c r="B1188" t="s">
        <v>2092</v>
      </c>
      <c r="C1188" t="s">
        <v>905</v>
      </c>
      <c r="D1188" t="s">
        <v>612</v>
      </c>
      <c r="E1188">
        <v>80</v>
      </c>
      <c r="F1188">
        <v>6.6</v>
      </c>
      <c r="G1188">
        <v>7</v>
      </c>
      <c r="H1188">
        <v>94</v>
      </c>
      <c r="I1188">
        <v>7</v>
      </c>
      <c r="J1188">
        <v>7</v>
      </c>
      <c r="K1188">
        <v>9.4</v>
      </c>
      <c r="L1188">
        <v>7</v>
      </c>
      <c r="M1188">
        <v>8</v>
      </c>
      <c r="N1188">
        <v>-0.125</v>
      </c>
      <c r="O1188">
        <v>1561</v>
      </c>
      <c r="P1188">
        <v>1184942.3999999999</v>
      </c>
      <c r="Q1188">
        <v>0</v>
      </c>
      <c r="R1188">
        <v>7</v>
      </c>
    </row>
    <row r="1189" spans="2:18">
      <c r="B1189" t="s">
        <v>2093</v>
      </c>
      <c r="C1189" t="s">
        <v>905</v>
      </c>
      <c r="D1189" t="s">
        <v>612</v>
      </c>
      <c r="E1189">
        <v>1</v>
      </c>
      <c r="F1189">
        <v>2.15</v>
      </c>
      <c r="G1189">
        <v>2.379</v>
      </c>
      <c r="H1189">
        <v>746</v>
      </c>
      <c r="I1189">
        <v>3</v>
      </c>
      <c r="J1189">
        <v>2.1</v>
      </c>
      <c r="K1189">
        <v>3</v>
      </c>
      <c r="L1189">
        <v>2.15</v>
      </c>
      <c r="M1189">
        <v>3.492</v>
      </c>
      <c r="N1189">
        <v>-0.38429999999999997</v>
      </c>
      <c r="O1189">
        <v>5649</v>
      </c>
      <c r="P1189">
        <v>1402893.4</v>
      </c>
      <c r="Q1189">
        <v>0</v>
      </c>
      <c r="R1189">
        <v>2.2629999999999999</v>
      </c>
    </row>
    <row r="1190" spans="2:18">
      <c r="B1190" t="s">
        <v>2094</v>
      </c>
      <c r="C1190" t="s">
        <v>905</v>
      </c>
      <c r="D1190" t="s">
        <v>612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</row>
    <row r="1191" spans="2:18">
      <c r="B1191" t="s">
        <v>2095</v>
      </c>
      <c r="C1191" t="s">
        <v>905</v>
      </c>
      <c r="D1191" t="s">
        <v>612</v>
      </c>
      <c r="E1191">
        <v>0</v>
      </c>
      <c r="F1191">
        <v>0</v>
      </c>
      <c r="G1191">
        <v>2.8</v>
      </c>
      <c r="H1191">
        <v>15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2:18">
      <c r="B1192" t="s">
        <v>2096</v>
      </c>
      <c r="C1192" t="s">
        <v>905</v>
      </c>
      <c r="D1192" t="s">
        <v>612</v>
      </c>
      <c r="E1192">
        <v>10</v>
      </c>
      <c r="F1192">
        <v>6</v>
      </c>
      <c r="G1192">
        <v>6.9</v>
      </c>
      <c r="H1192">
        <v>3</v>
      </c>
      <c r="I1192">
        <v>6.6</v>
      </c>
      <c r="J1192">
        <v>6.4</v>
      </c>
      <c r="K1192">
        <v>6.6</v>
      </c>
      <c r="L1192">
        <v>6.4</v>
      </c>
      <c r="M1192">
        <v>7.5</v>
      </c>
      <c r="N1192">
        <v>-0.14660000000000001</v>
      </c>
      <c r="O1192">
        <v>12</v>
      </c>
      <c r="P1192">
        <v>7700</v>
      </c>
      <c r="Q1192">
        <v>0</v>
      </c>
      <c r="R1192">
        <v>6.4</v>
      </c>
    </row>
    <row r="1193" spans="2:18">
      <c r="B1193" t="s">
        <v>2097</v>
      </c>
      <c r="C1193" t="s">
        <v>905</v>
      </c>
      <c r="D1193" t="s">
        <v>612</v>
      </c>
      <c r="E1193">
        <v>20</v>
      </c>
      <c r="F1193">
        <v>0.77</v>
      </c>
      <c r="G1193">
        <v>2.04</v>
      </c>
      <c r="H1193">
        <v>2</v>
      </c>
      <c r="I1193">
        <v>1.55</v>
      </c>
      <c r="J1193">
        <v>1.5</v>
      </c>
      <c r="K1193">
        <v>2</v>
      </c>
      <c r="L1193">
        <v>2</v>
      </c>
      <c r="M1193">
        <v>3.55</v>
      </c>
      <c r="N1193">
        <v>-0.43659999999999999</v>
      </c>
      <c r="O1193">
        <v>568</v>
      </c>
      <c r="P1193">
        <v>88600</v>
      </c>
      <c r="Q1193">
        <v>0</v>
      </c>
      <c r="R1193">
        <v>2</v>
      </c>
    </row>
    <row r="1194" spans="2:18">
      <c r="B1194" t="s">
        <v>2098</v>
      </c>
      <c r="C1194" t="s">
        <v>905</v>
      </c>
      <c r="D1194" t="s">
        <v>612</v>
      </c>
      <c r="E1194">
        <v>225</v>
      </c>
      <c r="F1194">
        <v>7.5</v>
      </c>
      <c r="G1194">
        <v>11.1</v>
      </c>
      <c r="H1194">
        <v>91</v>
      </c>
      <c r="I1194">
        <v>9.5500000000000007</v>
      </c>
      <c r="J1194">
        <v>9.5500000000000007</v>
      </c>
      <c r="K1194">
        <v>11.2</v>
      </c>
      <c r="L1194">
        <v>10.55</v>
      </c>
      <c r="M1194">
        <v>12.7</v>
      </c>
      <c r="N1194">
        <v>-0.16919999999999999</v>
      </c>
      <c r="O1194">
        <v>1029</v>
      </c>
      <c r="P1194">
        <v>1091125</v>
      </c>
      <c r="Q1194">
        <v>0</v>
      </c>
      <c r="R1194">
        <v>10.55</v>
      </c>
    </row>
    <row r="1195" spans="2:18">
      <c r="B1195" t="s">
        <v>2099</v>
      </c>
      <c r="C1195" t="s">
        <v>905</v>
      </c>
      <c r="D1195" t="s">
        <v>612</v>
      </c>
      <c r="E1195">
        <v>0</v>
      </c>
      <c r="F1195">
        <v>0</v>
      </c>
      <c r="G1195">
        <v>2.7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2:18">
      <c r="B1196" t="s">
        <v>2100</v>
      </c>
      <c r="C1196" t="s">
        <v>905</v>
      </c>
      <c r="D1196" t="s">
        <v>612</v>
      </c>
      <c r="E1196">
        <v>0</v>
      </c>
      <c r="F1196">
        <v>0</v>
      </c>
      <c r="G1196">
        <v>7.6</v>
      </c>
      <c r="H1196">
        <v>1</v>
      </c>
      <c r="I1196">
        <v>5</v>
      </c>
      <c r="J1196">
        <v>5</v>
      </c>
      <c r="K1196">
        <v>5.7</v>
      </c>
      <c r="L1196">
        <v>5.7</v>
      </c>
      <c r="M1196">
        <v>6.9</v>
      </c>
      <c r="N1196">
        <v>-0.1739</v>
      </c>
      <c r="O1196">
        <v>2</v>
      </c>
      <c r="P1196">
        <v>1070</v>
      </c>
      <c r="Q1196">
        <v>0</v>
      </c>
      <c r="R1196">
        <v>5.7</v>
      </c>
    </row>
    <row r="1197" spans="2:18">
      <c r="B1197" t="s">
        <v>2101</v>
      </c>
      <c r="C1197" t="s">
        <v>905</v>
      </c>
      <c r="D1197" t="s">
        <v>612</v>
      </c>
      <c r="E1197">
        <v>10</v>
      </c>
      <c r="F1197">
        <v>0.7</v>
      </c>
      <c r="G1197">
        <v>10</v>
      </c>
      <c r="H1197">
        <v>100</v>
      </c>
      <c r="I1197">
        <v>1.5</v>
      </c>
      <c r="J1197">
        <v>1.111</v>
      </c>
      <c r="K1197">
        <v>1.6</v>
      </c>
      <c r="L1197">
        <v>1.111</v>
      </c>
      <c r="M1197">
        <v>1.8</v>
      </c>
      <c r="N1197">
        <v>-0.38269999999999998</v>
      </c>
      <c r="O1197">
        <v>200</v>
      </c>
      <c r="P1197">
        <v>29917.5</v>
      </c>
      <c r="Q1197">
        <v>0</v>
      </c>
      <c r="R1197">
        <v>1.111</v>
      </c>
    </row>
    <row r="1198" spans="2:18">
      <c r="B1198" t="s">
        <v>2102</v>
      </c>
      <c r="C1198" t="s">
        <v>905</v>
      </c>
      <c r="D1198" t="s">
        <v>612</v>
      </c>
      <c r="E1198">
        <v>0</v>
      </c>
      <c r="F1198">
        <v>0</v>
      </c>
      <c r="G1198">
        <v>9.9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9.6</v>
      </c>
      <c r="N1198">
        <v>0</v>
      </c>
      <c r="O1198">
        <v>0</v>
      </c>
      <c r="P1198">
        <v>0</v>
      </c>
      <c r="Q1198">
        <v>0</v>
      </c>
      <c r="R1198">
        <v>9.6</v>
      </c>
    </row>
    <row r="1199" spans="2:18">
      <c r="B1199" t="s">
        <v>2103</v>
      </c>
      <c r="C1199" t="s">
        <v>905</v>
      </c>
      <c r="D1199" t="s">
        <v>612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</row>
    <row r="1200" spans="2:18">
      <c r="B1200" t="s">
        <v>2104</v>
      </c>
      <c r="C1200" t="s">
        <v>905</v>
      </c>
      <c r="D1200" t="s">
        <v>612</v>
      </c>
      <c r="E1200">
        <v>50</v>
      </c>
      <c r="F1200">
        <v>5</v>
      </c>
      <c r="G1200">
        <v>6</v>
      </c>
      <c r="H1200">
        <v>217</v>
      </c>
      <c r="I1200">
        <v>0</v>
      </c>
      <c r="J1200">
        <v>0</v>
      </c>
      <c r="K1200">
        <v>0</v>
      </c>
      <c r="L1200">
        <v>0</v>
      </c>
      <c r="M1200">
        <v>7.1</v>
      </c>
      <c r="N1200">
        <v>0</v>
      </c>
      <c r="O1200">
        <v>0</v>
      </c>
      <c r="P1200">
        <v>0</v>
      </c>
      <c r="Q1200">
        <v>0</v>
      </c>
      <c r="R1200">
        <v>7.1</v>
      </c>
    </row>
    <row r="1201" spans="2:18">
      <c r="B1201" t="s">
        <v>2105</v>
      </c>
      <c r="C1201" t="s">
        <v>905</v>
      </c>
      <c r="D1201" t="s">
        <v>612</v>
      </c>
      <c r="E1201">
        <v>46</v>
      </c>
      <c r="F1201">
        <v>0.16</v>
      </c>
      <c r="G1201">
        <v>0.99</v>
      </c>
      <c r="H1201">
        <v>97</v>
      </c>
      <c r="I1201">
        <v>1</v>
      </c>
      <c r="J1201">
        <v>0.85</v>
      </c>
      <c r="K1201">
        <v>1</v>
      </c>
      <c r="L1201">
        <v>0.99</v>
      </c>
      <c r="M1201">
        <v>1.1000000000000001</v>
      </c>
      <c r="N1201">
        <v>-0.1</v>
      </c>
      <c r="O1201">
        <v>952</v>
      </c>
      <c r="P1201">
        <v>95122</v>
      </c>
      <c r="Q1201">
        <v>0</v>
      </c>
      <c r="R1201">
        <v>0.99</v>
      </c>
    </row>
    <row r="1202" spans="2:18">
      <c r="B1202" t="s">
        <v>2106</v>
      </c>
      <c r="C1202" t="s">
        <v>905</v>
      </c>
      <c r="D1202" t="s">
        <v>612</v>
      </c>
      <c r="E1202">
        <v>50</v>
      </c>
      <c r="F1202">
        <v>6.5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18</v>
      </c>
      <c r="N1202">
        <v>0</v>
      </c>
      <c r="O1202">
        <v>0</v>
      </c>
      <c r="P1202">
        <v>0</v>
      </c>
      <c r="Q1202">
        <v>0</v>
      </c>
      <c r="R1202">
        <v>18</v>
      </c>
    </row>
    <row r="1203" spans="2:18">
      <c r="B1203" t="s">
        <v>2107</v>
      </c>
      <c r="C1203" t="s">
        <v>905</v>
      </c>
      <c r="D1203" t="s">
        <v>612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</row>
    <row r="1204" spans="2:18">
      <c r="B1204" t="s">
        <v>2108</v>
      </c>
      <c r="C1204" t="s">
        <v>905</v>
      </c>
      <c r="D1204" t="s">
        <v>612</v>
      </c>
      <c r="E1204">
        <v>6</v>
      </c>
      <c r="F1204">
        <v>4.71</v>
      </c>
      <c r="G1204">
        <v>5.1989999999999998</v>
      </c>
      <c r="H1204">
        <v>100</v>
      </c>
      <c r="I1204">
        <v>4.7</v>
      </c>
      <c r="J1204">
        <v>4.7</v>
      </c>
      <c r="K1204">
        <v>5.5</v>
      </c>
      <c r="L1204">
        <v>5.2</v>
      </c>
      <c r="M1204">
        <v>5.9480000000000004</v>
      </c>
      <c r="N1204">
        <v>-0.12570000000000001</v>
      </c>
      <c r="O1204">
        <v>469</v>
      </c>
      <c r="P1204">
        <v>239273</v>
      </c>
      <c r="Q1204">
        <v>0</v>
      </c>
      <c r="R1204">
        <v>5.2</v>
      </c>
    </row>
    <row r="1205" spans="2:18">
      <c r="B1205" t="s">
        <v>2109</v>
      </c>
      <c r="C1205" t="s">
        <v>905</v>
      </c>
      <c r="D1205" t="s">
        <v>612</v>
      </c>
      <c r="E1205">
        <v>10</v>
      </c>
      <c r="F1205">
        <v>0.55000000000000004</v>
      </c>
      <c r="G1205">
        <v>0.7</v>
      </c>
      <c r="H1205">
        <v>80</v>
      </c>
      <c r="I1205">
        <v>0.65</v>
      </c>
      <c r="J1205">
        <v>0.5</v>
      </c>
      <c r="K1205">
        <v>0.9</v>
      </c>
      <c r="L1205">
        <v>0.7</v>
      </c>
      <c r="M1205">
        <v>1.167</v>
      </c>
      <c r="N1205">
        <v>-0.40010000000000001</v>
      </c>
      <c r="O1205">
        <v>4287</v>
      </c>
      <c r="P1205">
        <v>242721.7</v>
      </c>
      <c r="Q1205">
        <v>0</v>
      </c>
      <c r="R1205">
        <v>0.64500000000000002</v>
      </c>
    </row>
    <row r="1206" spans="2:18">
      <c r="B1206" t="s">
        <v>2110</v>
      </c>
      <c r="C1206" t="s">
        <v>905</v>
      </c>
      <c r="D1206" t="s">
        <v>612</v>
      </c>
      <c r="E1206">
        <v>10</v>
      </c>
      <c r="F1206">
        <v>5</v>
      </c>
      <c r="G1206">
        <v>10</v>
      </c>
      <c r="H1206">
        <v>135</v>
      </c>
      <c r="I1206">
        <v>0</v>
      </c>
      <c r="J1206">
        <v>0</v>
      </c>
      <c r="K1206">
        <v>0</v>
      </c>
      <c r="L1206">
        <v>0</v>
      </c>
      <c r="M1206">
        <v>9</v>
      </c>
      <c r="N1206">
        <v>0</v>
      </c>
      <c r="O1206">
        <v>0</v>
      </c>
      <c r="P1206">
        <v>0</v>
      </c>
      <c r="Q1206">
        <v>0</v>
      </c>
      <c r="R1206">
        <v>9</v>
      </c>
    </row>
    <row r="1207" spans="2:18">
      <c r="B1207" t="s">
        <v>2111</v>
      </c>
      <c r="C1207" t="s">
        <v>905</v>
      </c>
      <c r="D1207" t="s">
        <v>612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 spans="2:18">
      <c r="B1208" t="s">
        <v>2112</v>
      </c>
      <c r="C1208" t="s">
        <v>905</v>
      </c>
      <c r="D1208" t="s">
        <v>612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</row>
    <row r="1209" spans="2:18">
      <c r="B1209" t="s">
        <v>2113</v>
      </c>
      <c r="C1209" t="s">
        <v>905</v>
      </c>
      <c r="D1209" t="s">
        <v>612</v>
      </c>
      <c r="E1209">
        <v>5</v>
      </c>
      <c r="F1209">
        <v>3.5</v>
      </c>
      <c r="G1209">
        <v>5.5</v>
      </c>
      <c r="H1209">
        <v>50</v>
      </c>
      <c r="I1209">
        <v>0</v>
      </c>
      <c r="J1209">
        <v>0</v>
      </c>
      <c r="K1209">
        <v>0</v>
      </c>
      <c r="L1209">
        <v>0</v>
      </c>
      <c r="M1209">
        <v>8.9</v>
      </c>
      <c r="N1209">
        <v>0</v>
      </c>
      <c r="O1209">
        <v>0</v>
      </c>
      <c r="P1209">
        <v>0</v>
      </c>
      <c r="Q1209">
        <v>0</v>
      </c>
      <c r="R1209">
        <v>8.9</v>
      </c>
    </row>
    <row r="1210" spans="2:18">
      <c r="B1210" t="s">
        <v>2114</v>
      </c>
      <c r="C1210" t="s">
        <v>905</v>
      </c>
      <c r="D1210" t="s">
        <v>612</v>
      </c>
      <c r="E1210">
        <v>79</v>
      </c>
      <c r="F1210">
        <v>0.4</v>
      </c>
      <c r="G1210">
        <v>0.64</v>
      </c>
      <c r="H1210">
        <v>40</v>
      </c>
      <c r="I1210">
        <v>0.5</v>
      </c>
      <c r="J1210">
        <v>0.3</v>
      </c>
      <c r="K1210">
        <v>0.65</v>
      </c>
      <c r="L1210">
        <v>0.3</v>
      </c>
      <c r="M1210">
        <v>0.65</v>
      </c>
      <c r="N1210">
        <v>-0.53839999999999999</v>
      </c>
      <c r="O1210">
        <v>9355</v>
      </c>
      <c r="P1210">
        <v>539583</v>
      </c>
      <c r="Q1210">
        <v>0</v>
      </c>
      <c r="R1210">
        <v>0.64600000000000002</v>
      </c>
    </row>
    <row r="1211" spans="2:18">
      <c r="B1211" t="s">
        <v>2115</v>
      </c>
      <c r="C1211" t="s">
        <v>905</v>
      </c>
      <c r="D1211" t="s">
        <v>612</v>
      </c>
      <c r="E1211">
        <v>150</v>
      </c>
      <c r="F1211">
        <v>4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9.3000000000000007</v>
      </c>
      <c r="N1211">
        <v>0</v>
      </c>
      <c r="O1211">
        <v>0</v>
      </c>
      <c r="P1211">
        <v>0</v>
      </c>
      <c r="Q1211">
        <v>0</v>
      </c>
      <c r="R1211">
        <v>9.3000000000000007</v>
      </c>
    </row>
    <row r="1212" spans="2:18">
      <c r="B1212" t="s">
        <v>2116</v>
      </c>
      <c r="C1212" t="s">
        <v>905</v>
      </c>
      <c r="D1212" t="s">
        <v>612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</row>
    <row r="1213" spans="2:18">
      <c r="B1213" t="s">
        <v>2117</v>
      </c>
      <c r="C1213" t="s">
        <v>905</v>
      </c>
      <c r="D1213" t="s">
        <v>612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</row>
    <row r="1214" spans="2:18">
      <c r="B1214" t="s">
        <v>2118</v>
      </c>
      <c r="C1214" t="s">
        <v>905</v>
      </c>
      <c r="D1214" t="s">
        <v>612</v>
      </c>
      <c r="E1214">
        <v>38</v>
      </c>
      <c r="F1214">
        <v>3.5</v>
      </c>
      <c r="G1214">
        <v>4.5</v>
      </c>
      <c r="H1214">
        <v>100</v>
      </c>
      <c r="I1214">
        <v>3</v>
      </c>
      <c r="J1214">
        <v>3</v>
      </c>
      <c r="K1214">
        <v>4</v>
      </c>
      <c r="L1214">
        <v>4</v>
      </c>
      <c r="M1214">
        <v>5.2</v>
      </c>
      <c r="N1214">
        <v>-0.23069999999999999</v>
      </c>
      <c r="O1214">
        <v>312</v>
      </c>
      <c r="P1214">
        <v>117200</v>
      </c>
      <c r="Q1214">
        <v>0</v>
      </c>
      <c r="R1214">
        <v>4</v>
      </c>
    </row>
    <row r="1215" spans="2:18">
      <c r="B1215" t="s">
        <v>2119</v>
      </c>
      <c r="C1215" t="s">
        <v>905</v>
      </c>
      <c r="D1215" t="s">
        <v>612</v>
      </c>
      <c r="E1215">
        <v>100</v>
      </c>
      <c r="F1215">
        <v>0.222</v>
      </c>
      <c r="G1215">
        <v>0.36</v>
      </c>
      <c r="H1215">
        <v>8</v>
      </c>
      <c r="I1215">
        <v>0.38</v>
      </c>
      <c r="J1215">
        <v>0.25</v>
      </c>
      <c r="K1215">
        <v>0.45</v>
      </c>
      <c r="L1215">
        <v>0.36</v>
      </c>
      <c r="M1215">
        <v>0.47899999999999998</v>
      </c>
      <c r="N1215">
        <v>-0.24840000000000001</v>
      </c>
      <c r="O1215">
        <v>2512</v>
      </c>
      <c r="P1215">
        <v>90613.5</v>
      </c>
      <c r="Q1215">
        <v>0</v>
      </c>
      <c r="R1215">
        <v>0.35299999999999998</v>
      </c>
    </row>
    <row r="1216" spans="2:18">
      <c r="B1216" t="s">
        <v>2120</v>
      </c>
      <c r="C1216" t="s">
        <v>905</v>
      </c>
      <c r="D1216" t="s">
        <v>612</v>
      </c>
      <c r="E1216">
        <v>2</v>
      </c>
      <c r="F1216">
        <v>5.8</v>
      </c>
      <c r="G1216">
        <v>7</v>
      </c>
      <c r="H1216">
        <v>100</v>
      </c>
      <c r="I1216">
        <v>6</v>
      </c>
      <c r="J1216">
        <v>5.5</v>
      </c>
      <c r="K1216">
        <v>6</v>
      </c>
      <c r="L1216">
        <v>5.5</v>
      </c>
      <c r="M1216">
        <v>8.75</v>
      </c>
      <c r="N1216">
        <v>-0.37140000000000001</v>
      </c>
      <c r="O1216">
        <v>145</v>
      </c>
      <c r="P1216">
        <v>86000</v>
      </c>
      <c r="Q1216">
        <v>0</v>
      </c>
      <c r="R1216">
        <v>5.5</v>
      </c>
    </row>
    <row r="1217" spans="2:18">
      <c r="B1217" t="s">
        <v>2121</v>
      </c>
      <c r="C1217" t="s">
        <v>905</v>
      </c>
      <c r="D1217" t="s">
        <v>612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</row>
    <row r="1218" spans="2:18">
      <c r="B1218" t="s">
        <v>2122</v>
      </c>
      <c r="C1218" t="s">
        <v>905</v>
      </c>
      <c r="D1218" t="s">
        <v>612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5.5</v>
      </c>
      <c r="N1218">
        <v>0</v>
      </c>
      <c r="O1218">
        <v>0</v>
      </c>
      <c r="P1218">
        <v>0</v>
      </c>
      <c r="Q1218">
        <v>0</v>
      </c>
      <c r="R1218">
        <v>5.5</v>
      </c>
    </row>
    <row r="1219" spans="2:18">
      <c r="B1219" t="s">
        <v>2123</v>
      </c>
      <c r="C1219" t="s">
        <v>905</v>
      </c>
      <c r="D1219" t="s">
        <v>612</v>
      </c>
      <c r="E1219">
        <v>34</v>
      </c>
      <c r="F1219">
        <v>0.21</v>
      </c>
      <c r="G1219">
        <v>0.34</v>
      </c>
      <c r="H1219">
        <v>105</v>
      </c>
      <c r="I1219">
        <v>0.2</v>
      </c>
      <c r="J1219">
        <v>0.15</v>
      </c>
      <c r="K1219">
        <v>0.32</v>
      </c>
      <c r="L1219">
        <v>0.21</v>
      </c>
      <c r="M1219">
        <v>0.437</v>
      </c>
      <c r="N1219">
        <v>-0.51939999999999997</v>
      </c>
      <c r="O1219">
        <v>7353</v>
      </c>
      <c r="P1219">
        <v>175806.7</v>
      </c>
      <c r="Q1219">
        <v>0</v>
      </c>
      <c r="R1219">
        <v>0.21</v>
      </c>
    </row>
    <row r="1220" spans="2:18">
      <c r="B1220" t="s">
        <v>2124</v>
      </c>
      <c r="C1220" t="s">
        <v>905</v>
      </c>
      <c r="D1220" t="s">
        <v>612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8.3000000000000007</v>
      </c>
      <c r="N1220">
        <v>0</v>
      </c>
      <c r="O1220">
        <v>0</v>
      </c>
      <c r="P1220">
        <v>0</v>
      </c>
      <c r="Q1220">
        <v>0</v>
      </c>
      <c r="R1220">
        <v>8.3000000000000007</v>
      </c>
    </row>
    <row r="1221" spans="2:18">
      <c r="B1221" t="s">
        <v>2125</v>
      </c>
      <c r="C1221" t="s">
        <v>905</v>
      </c>
      <c r="D1221" t="s">
        <v>612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</row>
    <row r="1222" spans="2:18">
      <c r="B1222" t="s">
        <v>2126</v>
      </c>
      <c r="C1222" t="s">
        <v>905</v>
      </c>
      <c r="D1222" t="s">
        <v>612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2:18">
      <c r="B1223" t="s">
        <v>2127</v>
      </c>
      <c r="C1223" t="s">
        <v>905</v>
      </c>
      <c r="D1223" t="s">
        <v>612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8</v>
      </c>
      <c r="N1223">
        <v>0</v>
      </c>
      <c r="O1223">
        <v>0</v>
      </c>
      <c r="P1223">
        <v>0</v>
      </c>
      <c r="Q1223">
        <v>0</v>
      </c>
      <c r="R1223">
        <v>8</v>
      </c>
    </row>
    <row r="1224" spans="2:18">
      <c r="B1224" t="s">
        <v>2128</v>
      </c>
      <c r="C1224" t="s">
        <v>905</v>
      </c>
      <c r="D1224" t="s">
        <v>612</v>
      </c>
      <c r="E1224">
        <v>451</v>
      </c>
      <c r="F1224">
        <v>0.1</v>
      </c>
      <c r="G1224">
        <v>0.25</v>
      </c>
      <c r="H1224">
        <v>300</v>
      </c>
      <c r="I1224">
        <v>0.15</v>
      </c>
      <c r="J1224">
        <v>0.15</v>
      </c>
      <c r="K1224">
        <v>0.28000000000000003</v>
      </c>
      <c r="L1224">
        <v>0.28000000000000003</v>
      </c>
      <c r="M1224">
        <v>0.24</v>
      </c>
      <c r="N1224">
        <v>0.1666</v>
      </c>
      <c r="O1224">
        <v>366</v>
      </c>
      <c r="P1224">
        <v>7795</v>
      </c>
      <c r="Q1224">
        <v>0</v>
      </c>
      <c r="R1224">
        <v>0.25800000000000001</v>
      </c>
    </row>
    <row r="1225" spans="2:18">
      <c r="B1225" t="s">
        <v>2129</v>
      </c>
      <c r="C1225" t="s">
        <v>905</v>
      </c>
      <c r="D1225" t="s">
        <v>612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9</v>
      </c>
      <c r="N1225">
        <v>0</v>
      </c>
      <c r="O1225">
        <v>0</v>
      </c>
      <c r="P1225">
        <v>0</v>
      </c>
      <c r="Q1225">
        <v>0</v>
      </c>
      <c r="R1225">
        <v>9</v>
      </c>
    </row>
    <row r="1226" spans="2:18">
      <c r="B1226" t="s">
        <v>2130</v>
      </c>
      <c r="C1226" t="s">
        <v>905</v>
      </c>
      <c r="D1226" t="s">
        <v>612</v>
      </c>
      <c r="E1226">
        <v>1</v>
      </c>
      <c r="F1226">
        <v>2.6110000000000002</v>
      </c>
      <c r="G1226">
        <v>2.8490000000000002</v>
      </c>
      <c r="H1226">
        <v>481</v>
      </c>
      <c r="I1226">
        <v>3</v>
      </c>
      <c r="J1226">
        <v>2.6</v>
      </c>
      <c r="K1226">
        <v>3.5</v>
      </c>
      <c r="L1226">
        <v>2.8490000000000002</v>
      </c>
      <c r="M1226">
        <v>3.3690000000000002</v>
      </c>
      <c r="N1226">
        <v>-0.15429999999999999</v>
      </c>
      <c r="O1226">
        <v>4131</v>
      </c>
      <c r="P1226">
        <v>1177766</v>
      </c>
      <c r="Q1226">
        <v>0</v>
      </c>
      <c r="R1226">
        <v>2.8820000000000001</v>
      </c>
    </row>
    <row r="1227" spans="2:18">
      <c r="B1227" t="s">
        <v>2131</v>
      </c>
      <c r="C1227" t="s">
        <v>905</v>
      </c>
      <c r="D1227" t="s">
        <v>612</v>
      </c>
      <c r="E1227">
        <v>20</v>
      </c>
      <c r="F1227">
        <v>0.08</v>
      </c>
      <c r="G1227">
        <v>0.27900000000000003</v>
      </c>
      <c r="H1227">
        <v>112</v>
      </c>
      <c r="I1227">
        <v>7.0000000000000007E-2</v>
      </c>
      <c r="J1227">
        <v>7.0000000000000007E-2</v>
      </c>
      <c r="K1227">
        <v>0.09</v>
      </c>
      <c r="L1227">
        <v>0.09</v>
      </c>
      <c r="M1227">
        <v>0.1</v>
      </c>
      <c r="N1227">
        <v>-0.1</v>
      </c>
      <c r="O1227">
        <v>1351</v>
      </c>
      <c r="P1227">
        <v>10447</v>
      </c>
      <c r="Q1227">
        <v>0</v>
      </c>
      <c r="R1227">
        <v>7.6999999999999999E-2</v>
      </c>
    </row>
    <row r="1228" spans="2:18">
      <c r="B1228" t="s">
        <v>2132</v>
      </c>
      <c r="C1228" t="s">
        <v>905</v>
      </c>
      <c r="D1228" t="s">
        <v>612</v>
      </c>
      <c r="E1228">
        <v>725</v>
      </c>
      <c r="F1228">
        <v>1.6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</row>
    <row r="1229" spans="2:18">
      <c r="B1229" t="s">
        <v>2133</v>
      </c>
      <c r="C1229" t="s">
        <v>905</v>
      </c>
      <c r="D1229" t="s">
        <v>612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</row>
    <row r="1230" spans="2:18">
      <c r="B1230" t="s">
        <v>2134</v>
      </c>
      <c r="C1230" t="s">
        <v>905</v>
      </c>
      <c r="D1230" t="s">
        <v>612</v>
      </c>
      <c r="E1230">
        <v>5</v>
      </c>
      <c r="F1230">
        <v>2</v>
      </c>
      <c r="G1230">
        <v>2.2000000000000002</v>
      </c>
      <c r="H1230">
        <v>162</v>
      </c>
      <c r="I1230">
        <v>2.2000000000000002</v>
      </c>
      <c r="J1230">
        <v>2.19</v>
      </c>
      <c r="K1230">
        <v>2.2000000000000002</v>
      </c>
      <c r="L1230">
        <v>2.2000000000000002</v>
      </c>
      <c r="M1230">
        <v>2.5449999999999999</v>
      </c>
      <c r="N1230">
        <v>-0.13550000000000001</v>
      </c>
      <c r="O1230">
        <v>89</v>
      </c>
      <c r="P1230">
        <v>19579</v>
      </c>
      <c r="Q1230">
        <v>0</v>
      </c>
      <c r="R1230">
        <v>2.2000000000000002</v>
      </c>
    </row>
    <row r="1231" spans="2:18">
      <c r="B1231" t="s">
        <v>2135</v>
      </c>
      <c r="C1231" t="s">
        <v>905</v>
      </c>
      <c r="D1231" t="s">
        <v>612</v>
      </c>
      <c r="E1231">
        <v>101</v>
      </c>
      <c r="F1231">
        <v>4.1000000000000002E-2</v>
      </c>
      <c r="G1231">
        <v>0.09</v>
      </c>
      <c r="H1231">
        <v>1458</v>
      </c>
      <c r="I1231">
        <v>0.04</v>
      </c>
      <c r="J1231">
        <v>0.04</v>
      </c>
      <c r="K1231">
        <v>7.0000000000000007E-2</v>
      </c>
      <c r="L1231">
        <v>4.1000000000000002E-2</v>
      </c>
      <c r="M1231">
        <v>0.09</v>
      </c>
      <c r="N1231">
        <v>-0.5444</v>
      </c>
      <c r="O1231">
        <v>10151</v>
      </c>
      <c r="P1231">
        <v>42857</v>
      </c>
      <c r="Q1231">
        <v>0</v>
      </c>
      <c r="R1231">
        <v>0.04</v>
      </c>
    </row>
    <row r="1232" spans="2:18">
      <c r="B1232" t="s">
        <v>2136</v>
      </c>
      <c r="C1232" t="s">
        <v>905</v>
      </c>
      <c r="D1232" t="s">
        <v>612</v>
      </c>
      <c r="E1232">
        <v>775</v>
      </c>
      <c r="F1232">
        <v>1.4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</row>
    <row r="1233" spans="2:18">
      <c r="B1233" t="s">
        <v>2137</v>
      </c>
      <c r="C1233" t="s">
        <v>905</v>
      </c>
      <c r="D1233" t="s">
        <v>612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</row>
    <row r="1234" spans="2:18">
      <c r="B1234" t="s">
        <v>2138</v>
      </c>
      <c r="C1234" t="s">
        <v>905</v>
      </c>
      <c r="D1234" t="s">
        <v>612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5</v>
      </c>
      <c r="N1234">
        <v>0</v>
      </c>
      <c r="O1234">
        <v>0</v>
      </c>
      <c r="P1234">
        <v>0</v>
      </c>
      <c r="Q1234">
        <v>0</v>
      </c>
      <c r="R1234">
        <v>5</v>
      </c>
    </row>
    <row r="1235" spans="2:18">
      <c r="B1235" t="s">
        <v>2139</v>
      </c>
      <c r="C1235" t="s">
        <v>905</v>
      </c>
      <c r="D1235" t="s">
        <v>612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1.2</v>
      </c>
      <c r="N1235">
        <v>0</v>
      </c>
      <c r="O1235">
        <v>0</v>
      </c>
      <c r="P1235">
        <v>0</v>
      </c>
      <c r="Q1235">
        <v>0</v>
      </c>
      <c r="R1235">
        <v>1.2</v>
      </c>
    </row>
    <row r="1236" spans="2:18">
      <c r="B1236" t="s">
        <v>2140</v>
      </c>
      <c r="C1236" t="s">
        <v>905</v>
      </c>
      <c r="D1236" t="s">
        <v>612</v>
      </c>
      <c r="E1236">
        <v>1050</v>
      </c>
      <c r="F1236">
        <v>1.2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</row>
    <row r="1237" spans="2:18">
      <c r="B1237" t="s">
        <v>2141</v>
      </c>
      <c r="C1237" t="s">
        <v>905</v>
      </c>
      <c r="D1237" t="s">
        <v>612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</row>
    <row r="1238" spans="2:18">
      <c r="B1238" t="s">
        <v>2142</v>
      </c>
      <c r="C1238" t="s">
        <v>905</v>
      </c>
      <c r="D1238" t="s">
        <v>612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2</v>
      </c>
      <c r="N1238">
        <v>0</v>
      </c>
      <c r="O1238">
        <v>0</v>
      </c>
      <c r="P1238">
        <v>0</v>
      </c>
      <c r="Q1238">
        <v>0</v>
      </c>
      <c r="R1238">
        <v>2</v>
      </c>
    </row>
    <row r="1239" spans="2:18">
      <c r="B1239" t="s">
        <v>2143</v>
      </c>
      <c r="C1239" t="s">
        <v>905</v>
      </c>
      <c r="D1239" t="s">
        <v>612</v>
      </c>
      <c r="E1239">
        <v>100</v>
      </c>
      <c r="F1239">
        <v>3.5999999999999997E-2</v>
      </c>
      <c r="G1239">
        <v>0.33</v>
      </c>
      <c r="H1239">
        <v>100</v>
      </c>
      <c r="I1239">
        <v>4.5999999999999999E-2</v>
      </c>
      <c r="J1239">
        <v>3.6999999999999998E-2</v>
      </c>
      <c r="K1239">
        <v>0.05</v>
      </c>
      <c r="L1239">
        <v>0.05</v>
      </c>
      <c r="M1239">
        <v>0.09</v>
      </c>
      <c r="N1239">
        <v>-0.44440000000000002</v>
      </c>
      <c r="O1239">
        <v>4132</v>
      </c>
      <c r="P1239">
        <v>19757.400000000001</v>
      </c>
      <c r="Q1239">
        <v>0</v>
      </c>
      <c r="R1239">
        <v>0.05</v>
      </c>
    </row>
    <row r="1240" spans="2:18">
      <c r="B1240" t="s">
        <v>2144</v>
      </c>
      <c r="C1240" t="s">
        <v>905</v>
      </c>
      <c r="D1240" t="s">
        <v>612</v>
      </c>
      <c r="E1240">
        <v>1050</v>
      </c>
      <c r="F1240">
        <v>0.8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</row>
    <row r="1241" spans="2:18">
      <c r="B1241" t="s">
        <v>2145</v>
      </c>
      <c r="C1241" t="s">
        <v>905</v>
      </c>
      <c r="D1241" t="s">
        <v>612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</row>
    <row r="1242" spans="2:18">
      <c r="B1242" t="s">
        <v>2146</v>
      </c>
      <c r="C1242" t="s">
        <v>905</v>
      </c>
      <c r="D1242" t="s">
        <v>612</v>
      </c>
      <c r="E1242">
        <v>23</v>
      </c>
      <c r="F1242">
        <v>1.1100000000000001</v>
      </c>
      <c r="G1242">
        <v>1.8</v>
      </c>
      <c r="H1242">
        <v>50</v>
      </c>
      <c r="I1242">
        <v>1.85</v>
      </c>
      <c r="J1242">
        <v>1.1100000000000001</v>
      </c>
      <c r="K1242">
        <v>1.85</v>
      </c>
      <c r="L1242">
        <v>1.3</v>
      </c>
      <c r="M1242">
        <v>1.85</v>
      </c>
      <c r="N1242">
        <v>-0.29720000000000002</v>
      </c>
      <c r="O1242">
        <v>220</v>
      </c>
      <c r="P1242">
        <v>33720</v>
      </c>
      <c r="Q1242">
        <v>0</v>
      </c>
      <c r="R1242">
        <v>1.3</v>
      </c>
    </row>
    <row r="1243" spans="2:18">
      <c r="B1243" t="s">
        <v>2147</v>
      </c>
      <c r="C1243" t="s">
        <v>905</v>
      </c>
      <c r="D1243" t="s">
        <v>612</v>
      </c>
      <c r="E1243">
        <v>473</v>
      </c>
      <c r="F1243">
        <v>0.05</v>
      </c>
      <c r="G1243">
        <v>3</v>
      </c>
      <c r="H1243">
        <v>100</v>
      </c>
      <c r="I1243">
        <v>3.1E-2</v>
      </c>
      <c r="J1243">
        <v>3.1E-2</v>
      </c>
      <c r="K1243">
        <v>0.05</v>
      </c>
      <c r="L1243">
        <v>0.05</v>
      </c>
      <c r="M1243">
        <v>7.0000000000000007E-2</v>
      </c>
      <c r="N1243">
        <v>-0.28570000000000001</v>
      </c>
      <c r="O1243">
        <v>1629</v>
      </c>
      <c r="P1243">
        <v>6676</v>
      </c>
      <c r="Q1243">
        <v>0</v>
      </c>
      <c r="R1243">
        <v>4.7E-2</v>
      </c>
    </row>
    <row r="1244" spans="2:18">
      <c r="B1244" t="s">
        <v>2148</v>
      </c>
      <c r="C1244" t="s">
        <v>905</v>
      </c>
      <c r="D1244" t="s">
        <v>612</v>
      </c>
      <c r="E1244">
        <v>0</v>
      </c>
      <c r="F1244">
        <v>0</v>
      </c>
      <c r="G1244">
        <v>3.9</v>
      </c>
      <c r="H1244">
        <v>250</v>
      </c>
      <c r="I1244">
        <v>3</v>
      </c>
      <c r="J1244">
        <v>3</v>
      </c>
      <c r="K1244">
        <v>3</v>
      </c>
      <c r="L1244">
        <v>3</v>
      </c>
      <c r="M1244">
        <v>3</v>
      </c>
      <c r="N1244">
        <v>0</v>
      </c>
      <c r="O1244">
        <v>130</v>
      </c>
      <c r="P1244">
        <v>39000</v>
      </c>
      <c r="Q1244">
        <v>0</v>
      </c>
      <c r="R1244">
        <v>3</v>
      </c>
    </row>
    <row r="1245" spans="2:18">
      <c r="B1245" t="s">
        <v>2149</v>
      </c>
      <c r="C1245" t="s">
        <v>905</v>
      </c>
      <c r="D1245" t="s">
        <v>612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</row>
    <row r="1246" spans="2:18">
      <c r="B1246" t="s">
        <v>2150</v>
      </c>
      <c r="C1246" t="s">
        <v>905</v>
      </c>
      <c r="D1246" t="s">
        <v>612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3</v>
      </c>
      <c r="N1246">
        <v>0</v>
      </c>
      <c r="O1246">
        <v>0</v>
      </c>
      <c r="P1246">
        <v>0</v>
      </c>
      <c r="Q1246">
        <v>0</v>
      </c>
      <c r="R1246">
        <v>3</v>
      </c>
    </row>
    <row r="1247" spans="2:18">
      <c r="B1247" t="s">
        <v>2151</v>
      </c>
      <c r="C1247" t="s">
        <v>905</v>
      </c>
      <c r="D1247" t="s">
        <v>612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</row>
    <row r="1248" spans="2:18">
      <c r="B1248" t="s">
        <v>2152</v>
      </c>
      <c r="C1248" t="s">
        <v>905</v>
      </c>
      <c r="D1248" t="s">
        <v>612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4</v>
      </c>
      <c r="N1248">
        <v>0</v>
      </c>
      <c r="O1248">
        <v>0</v>
      </c>
      <c r="P1248">
        <v>0</v>
      </c>
      <c r="Q1248">
        <v>0</v>
      </c>
      <c r="R1248">
        <v>4</v>
      </c>
    </row>
    <row r="1249" spans="2:18">
      <c r="B1249" t="s">
        <v>2153</v>
      </c>
      <c r="C1249" t="s">
        <v>905</v>
      </c>
      <c r="D1249" t="s">
        <v>612</v>
      </c>
      <c r="E1249">
        <v>180</v>
      </c>
      <c r="F1249">
        <v>0.65</v>
      </c>
      <c r="G1249">
        <v>0.8</v>
      </c>
      <c r="H1249">
        <v>48</v>
      </c>
      <c r="I1249">
        <v>0.8</v>
      </c>
      <c r="J1249">
        <v>0.8</v>
      </c>
      <c r="K1249">
        <v>0.8</v>
      </c>
      <c r="L1249">
        <v>0.8</v>
      </c>
      <c r="M1249">
        <v>1.1000000000000001</v>
      </c>
      <c r="N1249">
        <v>-0.2727</v>
      </c>
      <c r="O1249">
        <v>11901</v>
      </c>
      <c r="P1249">
        <v>952080</v>
      </c>
      <c r="Q1249">
        <v>0</v>
      </c>
      <c r="R1249">
        <v>0.8</v>
      </c>
    </row>
    <row r="1250" spans="2:18">
      <c r="B1250" t="s">
        <v>2154</v>
      </c>
      <c r="C1250" t="s">
        <v>905</v>
      </c>
      <c r="D1250" t="s">
        <v>612</v>
      </c>
      <c r="E1250">
        <v>1000</v>
      </c>
      <c r="F1250">
        <v>3.1E-2</v>
      </c>
      <c r="G1250">
        <v>0.1</v>
      </c>
      <c r="H1250">
        <v>200</v>
      </c>
      <c r="I1250">
        <v>0</v>
      </c>
      <c r="J1250">
        <v>0</v>
      </c>
      <c r="K1250">
        <v>0</v>
      </c>
      <c r="L1250">
        <v>0</v>
      </c>
      <c r="M1250">
        <v>0.05</v>
      </c>
      <c r="N1250">
        <v>0</v>
      </c>
      <c r="O1250">
        <v>0</v>
      </c>
      <c r="P1250">
        <v>0</v>
      </c>
      <c r="Q1250">
        <v>0</v>
      </c>
      <c r="R1250">
        <v>0.05</v>
      </c>
    </row>
    <row r="1251" spans="2:18">
      <c r="B1251" t="s">
        <v>2155</v>
      </c>
      <c r="C1251" t="s">
        <v>905</v>
      </c>
      <c r="D1251" t="s">
        <v>612</v>
      </c>
      <c r="E1251">
        <v>1450</v>
      </c>
      <c r="F1251">
        <v>0.35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</row>
    <row r="1252" spans="2:18">
      <c r="B1252" t="s">
        <v>2156</v>
      </c>
      <c r="C1252" t="s">
        <v>905</v>
      </c>
      <c r="D1252" t="s">
        <v>612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3.8</v>
      </c>
      <c r="N1252">
        <v>0</v>
      </c>
      <c r="O1252">
        <v>0</v>
      </c>
      <c r="P1252">
        <v>0</v>
      </c>
      <c r="Q1252">
        <v>0</v>
      </c>
      <c r="R1252">
        <v>3.8</v>
      </c>
    </row>
    <row r="1253" spans="2:18">
      <c r="B1253" t="s">
        <v>2157</v>
      </c>
      <c r="C1253" t="s">
        <v>905</v>
      </c>
      <c r="D1253" t="s">
        <v>612</v>
      </c>
      <c r="E1253">
        <v>800</v>
      </c>
      <c r="F1253">
        <v>0.03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0.04</v>
      </c>
      <c r="N1253">
        <v>0</v>
      </c>
      <c r="O1253">
        <v>0</v>
      </c>
      <c r="P1253">
        <v>0</v>
      </c>
      <c r="Q1253">
        <v>0</v>
      </c>
      <c r="R1253">
        <v>0.04</v>
      </c>
    </row>
    <row r="1254" spans="2:18">
      <c r="B1254" t="s">
        <v>2158</v>
      </c>
      <c r="C1254" t="s">
        <v>905</v>
      </c>
      <c r="D1254" t="s">
        <v>612</v>
      </c>
      <c r="E1254">
        <v>1350</v>
      </c>
      <c r="F1254">
        <v>0.3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</row>
    <row r="1255" spans="2:18">
      <c r="B1255" t="s">
        <v>2159</v>
      </c>
      <c r="C1255" t="s">
        <v>905</v>
      </c>
      <c r="D1255" t="s">
        <v>612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</row>
    <row r="1256" spans="2:18">
      <c r="B1256" t="s">
        <v>2160</v>
      </c>
      <c r="C1256" t="s">
        <v>905</v>
      </c>
      <c r="D1256" t="s">
        <v>612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4.5</v>
      </c>
      <c r="N1256">
        <v>0</v>
      </c>
      <c r="O1256">
        <v>0</v>
      </c>
      <c r="P1256">
        <v>0</v>
      </c>
      <c r="Q1256">
        <v>0</v>
      </c>
      <c r="R1256">
        <v>4.5</v>
      </c>
    </row>
    <row r="1257" spans="2:18">
      <c r="B1257" t="s">
        <v>2161</v>
      </c>
      <c r="C1257" t="s">
        <v>905</v>
      </c>
      <c r="D1257" t="s">
        <v>612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</row>
    <row r="1258" spans="2:18">
      <c r="B1258" t="s">
        <v>2162</v>
      </c>
      <c r="C1258" t="s">
        <v>905</v>
      </c>
      <c r="D1258" t="s">
        <v>612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3.5999999999999997E-2</v>
      </c>
      <c r="N1258">
        <v>0</v>
      </c>
      <c r="O1258">
        <v>0</v>
      </c>
      <c r="P1258">
        <v>0</v>
      </c>
      <c r="Q1258">
        <v>0</v>
      </c>
      <c r="R1258">
        <v>3.5999999999999997E-2</v>
      </c>
    </row>
    <row r="1259" spans="2:18">
      <c r="B1259" t="s">
        <v>2163</v>
      </c>
      <c r="C1259" t="s">
        <v>905</v>
      </c>
      <c r="D1259" t="s">
        <v>612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</row>
    <row r="1260" spans="2:18">
      <c r="B1260" t="s">
        <v>2164</v>
      </c>
      <c r="C1260" t="s">
        <v>905</v>
      </c>
      <c r="D1260" t="s">
        <v>612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</row>
    <row r="1261" spans="2:18">
      <c r="B1261" t="s">
        <v>2165</v>
      </c>
      <c r="C1261" t="s">
        <v>905</v>
      </c>
      <c r="D1261" t="s">
        <v>612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</row>
    <row r="1262" spans="2:18">
      <c r="B1262" t="s">
        <v>2166</v>
      </c>
      <c r="C1262" t="s">
        <v>905</v>
      </c>
      <c r="D1262" t="s">
        <v>612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 spans="2:18">
      <c r="B1263" t="s">
        <v>2167</v>
      </c>
      <c r="C1263" t="s">
        <v>905</v>
      </c>
      <c r="D1263" t="s">
        <v>612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</row>
    <row r="1264" spans="2:18">
      <c r="B1264" t="s">
        <v>2168</v>
      </c>
      <c r="C1264" t="s">
        <v>905</v>
      </c>
      <c r="D1264" t="s">
        <v>612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44</v>
      </c>
      <c r="N1264">
        <v>0</v>
      </c>
      <c r="O1264">
        <v>0</v>
      </c>
      <c r="P1264">
        <v>0</v>
      </c>
      <c r="Q1264">
        <v>0</v>
      </c>
      <c r="R1264">
        <v>44</v>
      </c>
    </row>
    <row r="1265" spans="2:18">
      <c r="B1265" t="s">
        <v>2169</v>
      </c>
      <c r="C1265" t="s">
        <v>905</v>
      </c>
      <c r="D1265" t="s">
        <v>612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</row>
    <row r="1266" spans="2:18">
      <c r="B1266" t="s">
        <v>2170</v>
      </c>
      <c r="C1266" t="s">
        <v>905</v>
      </c>
      <c r="D1266" t="s">
        <v>612</v>
      </c>
      <c r="E1266">
        <v>0</v>
      </c>
      <c r="F1266">
        <v>0</v>
      </c>
      <c r="G1266">
        <v>64</v>
      </c>
      <c r="H1266">
        <v>50</v>
      </c>
      <c r="I1266">
        <v>0</v>
      </c>
      <c r="J1266">
        <v>0</v>
      </c>
      <c r="K1266">
        <v>0</v>
      </c>
      <c r="L1266">
        <v>0</v>
      </c>
      <c r="M1266">
        <v>50</v>
      </c>
      <c r="N1266">
        <v>0</v>
      </c>
      <c r="O1266">
        <v>0</v>
      </c>
      <c r="P1266">
        <v>0</v>
      </c>
      <c r="Q1266">
        <v>0</v>
      </c>
      <c r="R1266">
        <v>50</v>
      </c>
    </row>
    <row r="1267" spans="2:18">
      <c r="B1267" t="s">
        <v>2171</v>
      </c>
      <c r="C1267" t="s">
        <v>905</v>
      </c>
      <c r="D1267" t="s">
        <v>612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</row>
    <row r="1268" spans="2:18">
      <c r="B1268" t="s">
        <v>2172</v>
      </c>
      <c r="C1268" t="s">
        <v>905</v>
      </c>
      <c r="D1268" t="s">
        <v>612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</row>
    <row r="1269" spans="2:18">
      <c r="B1269" t="s">
        <v>2173</v>
      </c>
      <c r="C1269" t="s">
        <v>905</v>
      </c>
      <c r="D1269" t="s">
        <v>612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</row>
    <row r="1270" spans="2:18">
      <c r="B1270" t="s">
        <v>2174</v>
      </c>
      <c r="C1270" t="s">
        <v>905</v>
      </c>
      <c r="D1270" t="s">
        <v>612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</row>
    <row r="1271" spans="2:18">
      <c r="B1271" t="s">
        <v>2175</v>
      </c>
      <c r="C1271" t="s">
        <v>905</v>
      </c>
      <c r="D1271" t="s">
        <v>612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</row>
    <row r="1272" spans="2:18">
      <c r="B1272" t="s">
        <v>2176</v>
      </c>
      <c r="C1272" t="s">
        <v>905</v>
      </c>
      <c r="D1272" t="s">
        <v>612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</row>
    <row r="1273" spans="2:18">
      <c r="B1273" t="s">
        <v>2177</v>
      </c>
      <c r="C1273" t="s">
        <v>905</v>
      </c>
      <c r="D1273" t="s">
        <v>612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</row>
    <row r="1274" spans="2:18">
      <c r="B1274" t="s">
        <v>2178</v>
      </c>
      <c r="C1274" t="s">
        <v>905</v>
      </c>
      <c r="D1274" t="s">
        <v>612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</row>
    <row r="1275" spans="2:18">
      <c r="B1275" t="s">
        <v>2179</v>
      </c>
      <c r="C1275" t="s">
        <v>905</v>
      </c>
      <c r="D1275" t="s">
        <v>612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</row>
    <row r="1276" spans="2:18">
      <c r="B1276" t="s">
        <v>2180</v>
      </c>
      <c r="C1276" t="s">
        <v>905</v>
      </c>
      <c r="D1276" t="s">
        <v>612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</row>
    <row r="1277" spans="2:18">
      <c r="B1277" t="s">
        <v>2181</v>
      </c>
      <c r="C1277" t="s">
        <v>905</v>
      </c>
      <c r="D1277" t="s">
        <v>612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</row>
    <row r="1278" spans="2:18">
      <c r="B1278" t="s">
        <v>2182</v>
      </c>
      <c r="C1278" t="s">
        <v>905</v>
      </c>
      <c r="D1278" t="s">
        <v>612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</row>
    <row r="1279" spans="2:18">
      <c r="B1279" t="s">
        <v>2183</v>
      </c>
      <c r="C1279" t="s">
        <v>905</v>
      </c>
      <c r="D1279" t="s">
        <v>612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</row>
    <row r="1280" spans="2:18">
      <c r="B1280" t="s">
        <v>2184</v>
      </c>
      <c r="C1280" t="s">
        <v>905</v>
      </c>
      <c r="D1280" t="s">
        <v>612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</row>
    <row r="1281" spans="2:18">
      <c r="B1281" t="s">
        <v>2185</v>
      </c>
      <c r="C1281" t="s">
        <v>905</v>
      </c>
      <c r="D1281" t="s">
        <v>612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 spans="2:18">
      <c r="B1282" t="s">
        <v>2186</v>
      </c>
      <c r="C1282" t="s">
        <v>905</v>
      </c>
      <c r="D1282" t="s">
        <v>612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2:18">
      <c r="B1283" t="s">
        <v>2187</v>
      </c>
      <c r="C1283" t="s">
        <v>905</v>
      </c>
      <c r="D1283" t="s">
        <v>612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</row>
    <row r="1284" spans="2:18">
      <c r="B1284" t="s">
        <v>2188</v>
      </c>
      <c r="C1284" t="s">
        <v>905</v>
      </c>
      <c r="D1284" t="s">
        <v>612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</row>
    <row r="1285" spans="2:18">
      <c r="B1285" t="s">
        <v>2189</v>
      </c>
      <c r="C1285" t="s">
        <v>905</v>
      </c>
      <c r="D1285" t="s">
        <v>612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 spans="2:18">
      <c r="B1286" t="s">
        <v>2190</v>
      </c>
      <c r="C1286" t="s">
        <v>905</v>
      </c>
      <c r="D1286" t="s">
        <v>612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2:18">
      <c r="B1287" t="s">
        <v>2191</v>
      </c>
      <c r="C1287" t="s">
        <v>905</v>
      </c>
      <c r="D1287" t="s">
        <v>612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 spans="2:18">
      <c r="B1288" t="s">
        <v>2192</v>
      </c>
      <c r="C1288" t="s">
        <v>905</v>
      </c>
      <c r="D1288" t="s">
        <v>612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</row>
    <row r="1289" spans="2:18">
      <c r="B1289" t="s">
        <v>2193</v>
      </c>
      <c r="C1289" t="s">
        <v>905</v>
      </c>
      <c r="D1289" t="s">
        <v>612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</row>
    <row r="1290" spans="2:18">
      <c r="B1290" t="s">
        <v>2194</v>
      </c>
      <c r="C1290" t="s">
        <v>905</v>
      </c>
      <c r="D1290" t="s">
        <v>612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</row>
    <row r="1291" spans="2:18">
      <c r="B1291" t="s">
        <v>2195</v>
      </c>
      <c r="C1291" t="s">
        <v>905</v>
      </c>
      <c r="D1291" t="s">
        <v>612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</row>
    <row r="1292" spans="2:18">
      <c r="B1292" t="s">
        <v>2196</v>
      </c>
      <c r="C1292" t="s">
        <v>905</v>
      </c>
      <c r="D1292" t="s">
        <v>612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</row>
    <row r="1293" spans="2:18">
      <c r="B1293" t="s">
        <v>2197</v>
      </c>
      <c r="C1293" t="s">
        <v>905</v>
      </c>
      <c r="D1293" t="s">
        <v>612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</row>
    <row r="1294" spans="2:18">
      <c r="B1294" t="s">
        <v>2198</v>
      </c>
      <c r="C1294" t="s">
        <v>905</v>
      </c>
      <c r="D1294" t="s">
        <v>612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0.92</v>
      </c>
      <c r="N1294">
        <v>0</v>
      </c>
      <c r="O1294">
        <v>0</v>
      </c>
      <c r="P1294">
        <v>0</v>
      </c>
      <c r="Q1294">
        <v>0</v>
      </c>
      <c r="R1294">
        <v>0.92</v>
      </c>
    </row>
    <row r="1295" spans="2:18">
      <c r="B1295" t="s">
        <v>2199</v>
      </c>
      <c r="C1295" t="s">
        <v>905</v>
      </c>
      <c r="D1295" t="s">
        <v>612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</row>
    <row r="1296" spans="2:18">
      <c r="B1296" t="s">
        <v>2200</v>
      </c>
      <c r="C1296" t="s">
        <v>905</v>
      </c>
      <c r="D1296" t="s">
        <v>612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</row>
    <row r="1297" spans="2:18">
      <c r="B1297" t="s">
        <v>2201</v>
      </c>
      <c r="C1297" t="s">
        <v>905</v>
      </c>
      <c r="D1297" t="s">
        <v>612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</row>
    <row r="1298" spans="2:18">
      <c r="B1298" t="s">
        <v>2202</v>
      </c>
      <c r="C1298" t="s">
        <v>905</v>
      </c>
      <c r="D1298" t="s">
        <v>612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 spans="2:18">
      <c r="B1299" t="s">
        <v>2203</v>
      </c>
      <c r="C1299" t="s">
        <v>905</v>
      </c>
      <c r="D1299" t="s">
        <v>612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</row>
    <row r="1300" spans="2:18">
      <c r="B1300" t="s">
        <v>2204</v>
      </c>
      <c r="C1300" t="s">
        <v>905</v>
      </c>
      <c r="D1300" t="s">
        <v>612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</row>
    <row r="1301" spans="2:18">
      <c r="B1301" t="s">
        <v>2205</v>
      </c>
      <c r="C1301" t="s">
        <v>905</v>
      </c>
      <c r="D1301" t="s">
        <v>612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</row>
    <row r="1302" spans="2:18">
      <c r="B1302" t="s">
        <v>2206</v>
      </c>
      <c r="C1302" t="s">
        <v>905</v>
      </c>
      <c r="D1302" t="s">
        <v>612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</row>
    <row r="1303" spans="2:18">
      <c r="B1303" t="s">
        <v>2207</v>
      </c>
      <c r="C1303" t="s">
        <v>905</v>
      </c>
      <c r="D1303" t="s">
        <v>612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</row>
    <row r="1304" spans="2:18">
      <c r="B1304" t="s">
        <v>2208</v>
      </c>
      <c r="C1304" t="s">
        <v>905</v>
      </c>
      <c r="D1304" t="s">
        <v>612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</row>
    <row r="1305" spans="2:18">
      <c r="B1305" t="s">
        <v>2209</v>
      </c>
      <c r="C1305" t="s">
        <v>905</v>
      </c>
      <c r="D1305" t="s">
        <v>612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</row>
    <row r="1306" spans="2:18">
      <c r="B1306" t="s">
        <v>2210</v>
      </c>
      <c r="C1306" t="s">
        <v>905</v>
      </c>
      <c r="D1306" t="s">
        <v>612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2:18">
      <c r="B1307" t="s">
        <v>2211</v>
      </c>
      <c r="C1307" t="s">
        <v>905</v>
      </c>
      <c r="D1307" t="s">
        <v>612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</row>
    <row r="1308" spans="2:18">
      <c r="B1308" t="s">
        <v>2212</v>
      </c>
      <c r="C1308" t="s">
        <v>905</v>
      </c>
      <c r="D1308" t="s">
        <v>612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</row>
    <row r="1309" spans="2:18">
      <c r="B1309" t="s">
        <v>2213</v>
      </c>
      <c r="C1309" t="s">
        <v>905</v>
      </c>
      <c r="D1309" t="s">
        <v>612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</row>
    <row r="1310" spans="2:18">
      <c r="B1310" t="s">
        <v>2214</v>
      </c>
      <c r="C1310" t="s">
        <v>905</v>
      </c>
      <c r="D1310" t="s">
        <v>612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</row>
    <row r="1311" spans="2:18">
      <c r="B1311" t="s">
        <v>2215</v>
      </c>
      <c r="C1311" t="s">
        <v>905</v>
      </c>
      <c r="D1311" t="s">
        <v>612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</row>
    <row r="1312" spans="2:18">
      <c r="B1312" t="s">
        <v>2216</v>
      </c>
      <c r="C1312" t="s">
        <v>905</v>
      </c>
      <c r="D1312" t="s">
        <v>612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</row>
    <row r="1313" spans="2:18">
      <c r="B1313" t="s">
        <v>2217</v>
      </c>
      <c r="C1313" t="s">
        <v>905</v>
      </c>
      <c r="D1313" t="s">
        <v>612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</row>
    <row r="1314" spans="2:18">
      <c r="B1314" t="s">
        <v>2218</v>
      </c>
      <c r="C1314" t="s">
        <v>905</v>
      </c>
      <c r="D1314" t="s">
        <v>612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 spans="2:18">
      <c r="B1315" t="s">
        <v>2219</v>
      </c>
      <c r="C1315" t="s">
        <v>905</v>
      </c>
      <c r="D1315" t="s">
        <v>612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</row>
    <row r="1316" spans="2:18">
      <c r="B1316" t="s">
        <v>2220</v>
      </c>
      <c r="C1316" t="s">
        <v>905</v>
      </c>
      <c r="D1316" t="s">
        <v>612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</row>
    <row r="1317" spans="2:18">
      <c r="B1317" t="s">
        <v>2221</v>
      </c>
      <c r="C1317" t="s">
        <v>905</v>
      </c>
      <c r="D1317" t="s">
        <v>612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0.14499999999999999</v>
      </c>
      <c r="N1317">
        <v>0</v>
      </c>
      <c r="O1317">
        <v>0</v>
      </c>
      <c r="P1317">
        <v>0</v>
      </c>
      <c r="Q1317">
        <v>0</v>
      </c>
      <c r="R1317">
        <v>0.14499999999999999</v>
      </c>
    </row>
    <row r="1318" spans="2:18">
      <c r="B1318" t="s">
        <v>2222</v>
      </c>
      <c r="C1318" t="s">
        <v>905</v>
      </c>
      <c r="D1318" t="s">
        <v>612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0.16700000000000001</v>
      </c>
      <c r="N1318">
        <v>0</v>
      </c>
      <c r="O1318">
        <v>0</v>
      </c>
      <c r="P1318">
        <v>0</v>
      </c>
      <c r="Q1318">
        <v>0</v>
      </c>
      <c r="R1318">
        <v>0.16700000000000001</v>
      </c>
    </row>
    <row r="1319" spans="2:18">
      <c r="B1319" t="s">
        <v>2223</v>
      </c>
      <c r="C1319" t="s">
        <v>905</v>
      </c>
      <c r="D1319" t="s">
        <v>612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</row>
    <row r="1320" spans="2:18">
      <c r="B1320" t="s">
        <v>2224</v>
      </c>
      <c r="C1320" t="s">
        <v>905</v>
      </c>
      <c r="D1320" t="s">
        <v>612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</row>
    <row r="1321" spans="2:18">
      <c r="B1321" t="s">
        <v>2225</v>
      </c>
      <c r="C1321" t="s">
        <v>905</v>
      </c>
      <c r="D1321" t="s">
        <v>612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</row>
    <row r="1322" spans="2:18">
      <c r="B1322" t="s">
        <v>2226</v>
      </c>
      <c r="C1322" t="s">
        <v>905</v>
      </c>
      <c r="D1322" t="s">
        <v>612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2:18">
      <c r="B1323" t="s">
        <v>2227</v>
      </c>
      <c r="C1323" t="s">
        <v>905</v>
      </c>
      <c r="D1323" t="s">
        <v>612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2:18">
      <c r="B1324" t="s">
        <v>2228</v>
      </c>
      <c r="C1324" t="s">
        <v>905</v>
      </c>
      <c r="D1324" t="s">
        <v>612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 spans="2:18">
      <c r="B1325" t="s">
        <v>2229</v>
      </c>
      <c r="C1325" t="s">
        <v>905</v>
      </c>
      <c r="D1325" t="s">
        <v>612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</row>
    <row r="1326" spans="2:18">
      <c r="B1326" t="s">
        <v>2230</v>
      </c>
      <c r="C1326" t="s">
        <v>905</v>
      </c>
      <c r="D1326" t="s">
        <v>612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2:18">
      <c r="B1327" t="s">
        <v>2231</v>
      </c>
      <c r="C1327" t="s">
        <v>905</v>
      </c>
      <c r="D1327" t="s">
        <v>612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</row>
    <row r="1328" spans="2:18">
      <c r="B1328" t="s">
        <v>2232</v>
      </c>
      <c r="C1328" t="s">
        <v>905</v>
      </c>
      <c r="D1328" t="s">
        <v>612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</row>
    <row r="1329" spans="2:18">
      <c r="B1329" t="s">
        <v>2233</v>
      </c>
      <c r="C1329" t="s">
        <v>905</v>
      </c>
      <c r="D1329" t="s">
        <v>612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 spans="2:18">
      <c r="B1330" t="s">
        <v>2234</v>
      </c>
      <c r="C1330" t="s">
        <v>905</v>
      </c>
      <c r="D1330" t="s">
        <v>612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</row>
    <row r="1331" spans="2:18">
      <c r="B1331" t="s">
        <v>2235</v>
      </c>
      <c r="C1331" t="s">
        <v>905</v>
      </c>
      <c r="D1331" t="s">
        <v>612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 spans="2:18">
      <c r="B1332" t="s">
        <v>2236</v>
      </c>
      <c r="C1332" t="s">
        <v>905</v>
      </c>
      <c r="D1332" t="s">
        <v>612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</row>
    <row r="1333" spans="2:18">
      <c r="B1333" t="s">
        <v>2237</v>
      </c>
      <c r="C1333" t="s">
        <v>905</v>
      </c>
      <c r="D1333" t="s">
        <v>612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</row>
    <row r="1334" spans="2:18">
      <c r="B1334" t="s">
        <v>2238</v>
      </c>
      <c r="C1334" t="s">
        <v>905</v>
      </c>
      <c r="D1334" t="s">
        <v>612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2:18">
      <c r="B1335" t="s">
        <v>2239</v>
      </c>
      <c r="C1335" t="s">
        <v>905</v>
      </c>
      <c r="D1335" t="s">
        <v>612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</row>
    <row r="1336" spans="2:18">
      <c r="B1336" t="s">
        <v>2240</v>
      </c>
      <c r="C1336" t="s">
        <v>905</v>
      </c>
      <c r="D1336" t="s">
        <v>612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</row>
    <row r="1337" spans="2:18">
      <c r="B1337" t="s">
        <v>2241</v>
      </c>
      <c r="C1337" t="s">
        <v>905</v>
      </c>
      <c r="D1337" t="s">
        <v>612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</row>
    <row r="1338" spans="2:18">
      <c r="B1338" t="s">
        <v>2242</v>
      </c>
      <c r="C1338" t="s">
        <v>905</v>
      </c>
      <c r="D1338" t="s">
        <v>612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</row>
    <row r="1339" spans="2:18">
      <c r="B1339" t="s">
        <v>2243</v>
      </c>
      <c r="C1339" t="s">
        <v>905</v>
      </c>
      <c r="D1339" t="s">
        <v>612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</row>
    <row r="1340" spans="2:18">
      <c r="B1340" t="s">
        <v>2244</v>
      </c>
      <c r="C1340" t="s">
        <v>905</v>
      </c>
      <c r="D1340" t="s">
        <v>612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</row>
    <row r="1341" spans="2:18">
      <c r="B1341" t="s">
        <v>2245</v>
      </c>
      <c r="C1341" t="s">
        <v>905</v>
      </c>
      <c r="D1341" t="s">
        <v>612</v>
      </c>
      <c r="E1341">
        <v>130</v>
      </c>
      <c r="F1341">
        <v>1.014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</row>
    <row r="1342" spans="2:18">
      <c r="B1342" t="s">
        <v>2246</v>
      </c>
      <c r="C1342" t="s">
        <v>905</v>
      </c>
      <c r="D1342" t="s">
        <v>612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0.7</v>
      </c>
      <c r="N1342">
        <v>0</v>
      </c>
      <c r="O1342">
        <v>0</v>
      </c>
      <c r="P1342">
        <v>0</v>
      </c>
      <c r="Q1342">
        <v>0</v>
      </c>
      <c r="R1342">
        <v>0.7</v>
      </c>
    </row>
    <row r="1343" spans="2:18">
      <c r="B1343" t="s">
        <v>2247</v>
      </c>
      <c r="C1343" t="s">
        <v>905</v>
      </c>
      <c r="D1343" t="s">
        <v>612</v>
      </c>
      <c r="E1343">
        <v>875</v>
      </c>
      <c r="F1343">
        <v>1.6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</row>
    <row r="1344" spans="2:18">
      <c r="B1344" t="s">
        <v>2248</v>
      </c>
      <c r="C1344" t="s">
        <v>905</v>
      </c>
      <c r="D1344" t="s">
        <v>612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</row>
    <row r="1345" spans="2:18">
      <c r="B1345" t="s">
        <v>2249</v>
      </c>
      <c r="C1345" t="s">
        <v>905</v>
      </c>
      <c r="D1345" t="s">
        <v>612</v>
      </c>
      <c r="E1345">
        <v>1</v>
      </c>
      <c r="F1345">
        <v>2.0609999999999999</v>
      </c>
      <c r="G1345">
        <v>2.8</v>
      </c>
      <c r="H1345">
        <v>30</v>
      </c>
      <c r="I1345">
        <v>0</v>
      </c>
      <c r="J1345">
        <v>0</v>
      </c>
      <c r="K1345">
        <v>0</v>
      </c>
      <c r="L1345">
        <v>0</v>
      </c>
      <c r="M1345">
        <v>1.3</v>
      </c>
      <c r="N1345">
        <v>0</v>
      </c>
      <c r="O1345">
        <v>0</v>
      </c>
      <c r="P1345">
        <v>0</v>
      </c>
      <c r="Q1345">
        <v>0</v>
      </c>
      <c r="R1345">
        <v>1.3</v>
      </c>
    </row>
    <row r="1346" spans="2:18">
      <c r="B1346" t="s">
        <v>2250</v>
      </c>
      <c r="C1346" t="s">
        <v>905</v>
      </c>
      <c r="D1346" t="s">
        <v>612</v>
      </c>
      <c r="E1346">
        <v>1</v>
      </c>
      <c r="F1346">
        <v>1.3009999999999999</v>
      </c>
      <c r="G1346">
        <v>1.7</v>
      </c>
      <c r="H1346">
        <v>46</v>
      </c>
      <c r="I1346">
        <v>1.5</v>
      </c>
      <c r="J1346">
        <v>1</v>
      </c>
      <c r="K1346">
        <v>1.9</v>
      </c>
      <c r="L1346">
        <v>1.7</v>
      </c>
      <c r="M1346">
        <v>1.1859999999999999</v>
      </c>
      <c r="N1346">
        <v>0.43330000000000002</v>
      </c>
      <c r="O1346">
        <v>3937</v>
      </c>
      <c r="P1346">
        <v>501441.7</v>
      </c>
      <c r="Q1346">
        <v>0</v>
      </c>
      <c r="R1346">
        <v>1.7</v>
      </c>
    </row>
    <row r="1347" spans="2:18">
      <c r="B1347" t="s">
        <v>2251</v>
      </c>
      <c r="C1347" t="s">
        <v>905</v>
      </c>
      <c r="D1347" t="s">
        <v>612</v>
      </c>
      <c r="E1347">
        <v>600</v>
      </c>
      <c r="F1347">
        <v>2.2000000000000002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 spans="2:18">
      <c r="B1348" t="s">
        <v>2252</v>
      </c>
      <c r="C1348" t="s">
        <v>905</v>
      </c>
      <c r="D1348" t="s">
        <v>612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</row>
    <row r="1349" spans="2:18">
      <c r="B1349" t="s">
        <v>2253</v>
      </c>
      <c r="C1349" t="s">
        <v>905</v>
      </c>
      <c r="D1349" t="s">
        <v>612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</row>
    <row r="1350" spans="2:18">
      <c r="B1350" t="s">
        <v>2254</v>
      </c>
      <c r="C1350" t="s">
        <v>905</v>
      </c>
      <c r="D1350" t="s">
        <v>612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 spans="2:18">
      <c r="B1351" t="s">
        <v>2255</v>
      </c>
      <c r="C1351" t="s">
        <v>905</v>
      </c>
      <c r="D1351" t="s">
        <v>612</v>
      </c>
      <c r="E1351">
        <v>0</v>
      </c>
      <c r="F1351">
        <v>0</v>
      </c>
      <c r="G1351">
        <v>4</v>
      </c>
      <c r="H1351">
        <v>14</v>
      </c>
      <c r="I1351">
        <v>0</v>
      </c>
      <c r="J1351">
        <v>0</v>
      </c>
      <c r="K1351">
        <v>0</v>
      </c>
      <c r="L1351">
        <v>0</v>
      </c>
      <c r="M1351">
        <v>3</v>
      </c>
      <c r="N1351">
        <v>0</v>
      </c>
      <c r="O1351">
        <v>0</v>
      </c>
      <c r="P1351">
        <v>0</v>
      </c>
      <c r="Q1351">
        <v>0</v>
      </c>
      <c r="R1351">
        <v>3</v>
      </c>
    </row>
    <row r="1352" spans="2:18">
      <c r="B1352" t="s">
        <v>2256</v>
      </c>
      <c r="C1352" t="s">
        <v>905</v>
      </c>
      <c r="D1352" t="s">
        <v>612</v>
      </c>
      <c r="E1352">
        <v>40</v>
      </c>
      <c r="F1352">
        <v>2.15</v>
      </c>
      <c r="G1352">
        <v>2.6</v>
      </c>
      <c r="H1352">
        <v>14</v>
      </c>
      <c r="I1352">
        <v>3.6</v>
      </c>
      <c r="J1352">
        <v>2.15</v>
      </c>
      <c r="K1352">
        <v>3.6</v>
      </c>
      <c r="L1352">
        <v>2.4500000000000002</v>
      </c>
      <c r="M1352">
        <v>2.4900000000000002</v>
      </c>
      <c r="N1352">
        <v>-1.6E-2</v>
      </c>
      <c r="O1352">
        <v>417</v>
      </c>
      <c r="P1352">
        <v>128385</v>
      </c>
      <c r="Q1352">
        <v>0</v>
      </c>
      <c r="R1352">
        <v>2.4500000000000002</v>
      </c>
    </row>
    <row r="1353" spans="2:18">
      <c r="B1353" t="s">
        <v>2257</v>
      </c>
      <c r="C1353" t="s">
        <v>905</v>
      </c>
      <c r="D1353" t="s">
        <v>612</v>
      </c>
      <c r="E1353">
        <v>52</v>
      </c>
      <c r="F1353">
        <v>2.5099999999999998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</row>
    <row r="1354" spans="2:18">
      <c r="B1354" t="s">
        <v>2258</v>
      </c>
      <c r="C1354" t="s">
        <v>905</v>
      </c>
      <c r="D1354" t="s">
        <v>612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</row>
    <row r="1355" spans="2:18">
      <c r="B1355" t="s">
        <v>2259</v>
      </c>
      <c r="C1355" t="s">
        <v>905</v>
      </c>
      <c r="D1355" t="s">
        <v>612</v>
      </c>
      <c r="E1355">
        <v>54</v>
      </c>
      <c r="F1355">
        <v>3.09</v>
      </c>
      <c r="G1355">
        <v>8.1999999999999993</v>
      </c>
      <c r="H1355">
        <v>5</v>
      </c>
      <c r="I1355">
        <v>0</v>
      </c>
      <c r="J1355">
        <v>0</v>
      </c>
      <c r="K1355">
        <v>0</v>
      </c>
      <c r="L1355">
        <v>0</v>
      </c>
      <c r="M1355">
        <v>3.1720000000000002</v>
      </c>
      <c r="N1355">
        <v>0</v>
      </c>
      <c r="O1355">
        <v>0</v>
      </c>
      <c r="P1355">
        <v>0</v>
      </c>
      <c r="Q1355">
        <v>0</v>
      </c>
      <c r="R1355">
        <v>3.1720000000000002</v>
      </c>
    </row>
    <row r="1356" spans="2:18">
      <c r="B1356" t="s">
        <v>2260</v>
      </c>
      <c r="C1356" t="s">
        <v>905</v>
      </c>
      <c r="D1356" t="s">
        <v>612</v>
      </c>
      <c r="E1356">
        <v>113</v>
      </c>
      <c r="F1356">
        <v>3.8</v>
      </c>
      <c r="G1356">
        <v>4.3899999999999997</v>
      </c>
      <c r="H1356">
        <v>27</v>
      </c>
      <c r="I1356">
        <v>3</v>
      </c>
      <c r="J1356">
        <v>2.7</v>
      </c>
      <c r="K1356">
        <v>4.3600000000000003</v>
      </c>
      <c r="L1356">
        <v>3.8</v>
      </c>
      <c r="M1356">
        <v>2.3210000000000002</v>
      </c>
      <c r="N1356">
        <v>0.63719999999999999</v>
      </c>
      <c r="O1356">
        <v>812</v>
      </c>
      <c r="P1356">
        <v>252008</v>
      </c>
      <c r="Q1356">
        <v>0</v>
      </c>
      <c r="R1356">
        <v>3.8330000000000002</v>
      </c>
    </row>
    <row r="1357" spans="2:18">
      <c r="B1357" t="s">
        <v>2261</v>
      </c>
      <c r="C1357" t="s">
        <v>905</v>
      </c>
      <c r="D1357" t="s">
        <v>612</v>
      </c>
      <c r="E1357">
        <v>43</v>
      </c>
      <c r="F1357">
        <v>3.44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</row>
    <row r="1358" spans="2:18">
      <c r="B1358" t="s">
        <v>2262</v>
      </c>
      <c r="C1358" t="s">
        <v>905</v>
      </c>
      <c r="D1358" t="s">
        <v>612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</row>
    <row r="1359" spans="2:18">
      <c r="B1359" t="s">
        <v>2263</v>
      </c>
      <c r="C1359" t="s">
        <v>905</v>
      </c>
      <c r="D1359" t="s">
        <v>612</v>
      </c>
      <c r="E1359">
        <v>42</v>
      </c>
      <c r="F1359">
        <v>4.46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 spans="2:18">
      <c r="B1360" t="s">
        <v>2264</v>
      </c>
      <c r="C1360" t="s">
        <v>905</v>
      </c>
      <c r="D1360" t="s">
        <v>612</v>
      </c>
      <c r="E1360">
        <v>10</v>
      </c>
      <c r="F1360">
        <v>4.05</v>
      </c>
      <c r="G1360">
        <v>0</v>
      </c>
      <c r="H1360">
        <v>0</v>
      </c>
      <c r="I1360">
        <v>1.0009999999999999</v>
      </c>
      <c r="J1360">
        <v>1.0009999999999999</v>
      </c>
      <c r="K1360">
        <v>5.0810000000000004</v>
      </c>
      <c r="L1360">
        <v>5.0810000000000004</v>
      </c>
      <c r="M1360">
        <v>0.69399999999999995</v>
      </c>
      <c r="N1360">
        <v>6.3212999999999999</v>
      </c>
      <c r="O1360">
        <v>6</v>
      </c>
      <c r="P1360">
        <v>1748.1</v>
      </c>
      <c r="Q1360">
        <v>0</v>
      </c>
      <c r="R1360">
        <v>5.0810000000000004</v>
      </c>
    </row>
    <row r="1361" spans="2:18">
      <c r="B1361" t="s">
        <v>2265</v>
      </c>
      <c r="C1361" t="s">
        <v>905</v>
      </c>
      <c r="D1361" t="s">
        <v>612</v>
      </c>
      <c r="E1361">
        <v>35</v>
      </c>
      <c r="F1361">
        <v>4.63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</row>
    <row r="1362" spans="2:18">
      <c r="B1362" t="s">
        <v>2266</v>
      </c>
      <c r="C1362" t="s">
        <v>905</v>
      </c>
      <c r="D1362" t="s">
        <v>612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</row>
    <row r="1363" spans="2:18">
      <c r="B1363" t="s">
        <v>2267</v>
      </c>
      <c r="C1363" t="s">
        <v>905</v>
      </c>
      <c r="D1363" t="s">
        <v>612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</row>
    <row r="1364" spans="2:18">
      <c r="B1364" t="s">
        <v>2268</v>
      </c>
      <c r="C1364" t="s">
        <v>905</v>
      </c>
      <c r="D1364" t="s">
        <v>612</v>
      </c>
      <c r="E1364">
        <v>15</v>
      </c>
      <c r="F1364">
        <v>5.7</v>
      </c>
      <c r="G1364">
        <v>7.8</v>
      </c>
      <c r="H1364">
        <v>2</v>
      </c>
      <c r="I1364">
        <v>5.9989999999999997</v>
      </c>
      <c r="J1364">
        <v>5.9989999999999997</v>
      </c>
      <c r="K1364">
        <v>5.9989999999999997</v>
      </c>
      <c r="L1364">
        <v>5.9989999999999997</v>
      </c>
      <c r="M1364">
        <v>6</v>
      </c>
      <c r="N1364">
        <v>-1E-4</v>
      </c>
      <c r="O1364">
        <v>9</v>
      </c>
      <c r="P1364">
        <v>5399.1</v>
      </c>
      <c r="Q1364">
        <v>0</v>
      </c>
      <c r="R1364">
        <v>5.9989999999999997</v>
      </c>
    </row>
    <row r="1365" spans="2:18">
      <c r="B1365" t="s">
        <v>2269</v>
      </c>
      <c r="C1365" t="s">
        <v>905</v>
      </c>
      <c r="D1365" t="s">
        <v>612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</row>
    <row r="1366" spans="2:18">
      <c r="B1366" t="s">
        <v>2270</v>
      </c>
      <c r="C1366" t="s">
        <v>905</v>
      </c>
      <c r="D1366" t="s">
        <v>612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 spans="2:18">
      <c r="B1367" t="s">
        <v>2271</v>
      </c>
      <c r="C1367" t="s">
        <v>905</v>
      </c>
      <c r="D1367" t="s">
        <v>612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</row>
    <row r="1368" spans="2:18">
      <c r="B1368" t="s">
        <v>2272</v>
      </c>
      <c r="C1368" t="s">
        <v>905</v>
      </c>
      <c r="D1368" t="s">
        <v>612</v>
      </c>
      <c r="E1368">
        <v>10</v>
      </c>
      <c r="F1368">
        <v>8.01</v>
      </c>
      <c r="G1368">
        <v>10</v>
      </c>
      <c r="H1368">
        <v>10</v>
      </c>
      <c r="I1368">
        <v>8</v>
      </c>
      <c r="J1368">
        <v>8</v>
      </c>
      <c r="K1368">
        <v>8</v>
      </c>
      <c r="L1368">
        <v>8</v>
      </c>
      <c r="M1368">
        <v>8</v>
      </c>
      <c r="N1368">
        <v>0</v>
      </c>
      <c r="O1368">
        <v>9</v>
      </c>
      <c r="P1368">
        <v>7200</v>
      </c>
      <c r="Q1368">
        <v>0</v>
      </c>
      <c r="R1368">
        <v>8</v>
      </c>
    </row>
    <row r="1369" spans="2:18">
      <c r="B1369" t="s">
        <v>2273</v>
      </c>
      <c r="C1369" t="s">
        <v>905</v>
      </c>
      <c r="D1369" t="s">
        <v>612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</row>
    <row r="1370" spans="2:18">
      <c r="B1370" t="s">
        <v>2274</v>
      </c>
      <c r="C1370" t="s">
        <v>905</v>
      </c>
      <c r="D1370" t="s">
        <v>612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</row>
    <row r="1371" spans="2:18">
      <c r="B1371" t="s">
        <v>2275</v>
      </c>
      <c r="C1371" t="s">
        <v>905</v>
      </c>
      <c r="D1371" t="s">
        <v>612</v>
      </c>
      <c r="E1371">
        <v>23</v>
      </c>
      <c r="F1371">
        <v>4.62</v>
      </c>
      <c r="G1371">
        <v>11.42</v>
      </c>
      <c r="H1371">
        <v>20</v>
      </c>
      <c r="I1371">
        <v>0</v>
      </c>
      <c r="J1371">
        <v>0</v>
      </c>
      <c r="K1371">
        <v>0</v>
      </c>
      <c r="L1371">
        <v>0</v>
      </c>
      <c r="M1371">
        <v>3.08</v>
      </c>
      <c r="N1371">
        <v>0</v>
      </c>
      <c r="O1371">
        <v>0</v>
      </c>
      <c r="P1371">
        <v>0</v>
      </c>
      <c r="Q1371">
        <v>0</v>
      </c>
      <c r="R1371">
        <v>3.08</v>
      </c>
    </row>
    <row r="1372" spans="2:18">
      <c r="B1372" t="s">
        <v>2276</v>
      </c>
      <c r="C1372" t="s">
        <v>905</v>
      </c>
      <c r="D1372" t="s">
        <v>612</v>
      </c>
      <c r="E1372">
        <v>5</v>
      </c>
      <c r="F1372">
        <v>9.5</v>
      </c>
      <c r="G1372">
        <v>10.4</v>
      </c>
      <c r="H1372">
        <v>200</v>
      </c>
      <c r="I1372">
        <v>10</v>
      </c>
      <c r="J1372">
        <v>9.9990000000000006</v>
      </c>
      <c r="K1372">
        <v>10.8</v>
      </c>
      <c r="L1372">
        <v>10.4</v>
      </c>
      <c r="M1372">
        <v>9.5</v>
      </c>
      <c r="N1372">
        <v>9.4700000000000006E-2</v>
      </c>
      <c r="O1372">
        <v>2390</v>
      </c>
      <c r="P1372">
        <v>2495958</v>
      </c>
      <c r="Q1372">
        <v>0</v>
      </c>
      <c r="R1372">
        <v>10.4</v>
      </c>
    </row>
    <row r="1373" spans="2:18">
      <c r="B1373" t="s">
        <v>2277</v>
      </c>
      <c r="C1373" t="s">
        <v>905</v>
      </c>
      <c r="D1373" t="s">
        <v>612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</row>
    <row r="1374" spans="2:18">
      <c r="B1374" t="s">
        <v>2278</v>
      </c>
      <c r="C1374" t="s">
        <v>905</v>
      </c>
      <c r="D1374" t="s">
        <v>612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</row>
    <row r="1375" spans="2:18">
      <c r="B1375" t="s">
        <v>2279</v>
      </c>
      <c r="C1375" t="s">
        <v>905</v>
      </c>
      <c r="D1375" t="s">
        <v>612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</row>
    <row r="1376" spans="2:18">
      <c r="B1376" t="s">
        <v>2280</v>
      </c>
      <c r="C1376" t="s">
        <v>905</v>
      </c>
      <c r="D1376" t="s">
        <v>612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</row>
    <row r="1377" spans="2:18">
      <c r="B1377" t="s">
        <v>2281</v>
      </c>
      <c r="C1377" t="s">
        <v>905</v>
      </c>
      <c r="D1377" t="s">
        <v>612</v>
      </c>
      <c r="E1377">
        <v>50</v>
      </c>
      <c r="F1377">
        <v>12</v>
      </c>
      <c r="G1377">
        <v>14.5</v>
      </c>
      <c r="H1377">
        <v>525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</row>
    <row r="1378" spans="2:18">
      <c r="B1378" t="s">
        <v>2282</v>
      </c>
      <c r="C1378" t="s">
        <v>905</v>
      </c>
      <c r="D1378" t="s">
        <v>612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 spans="2:18">
      <c r="B1379" t="s">
        <v>2283</v>
      </c>
      <c r="C1379" t="s">
        <v>905</v>
      </c>
      <c r="D1379" t="s">
        <v>612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</row>
    <row r="1380" spans="2:18">
      <c r="B1380" t="s">
        <v>2284</v>
      </c>
      <c r="C1380" t="s">
        <v>905</v>
      </c>
      <c r="D1380" t="s">
        <v>612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7</v>
      </c>
      <c r="N1380">
        <v>0</v>
      </c>
      <c r="O1380">
        <v>0</v>
      </c>
      <c r="P1380">
        <v>0</v>
      </c>
      <c r="Q1380">
        <v>0</v>
      </c>
      <c r="R1380">
        <v>7</v>
      </c>
    </row>
    <row r="1381" spans="2:18">
      <c r="B1381" t="s">
        <v>2285</v>
      </c>
      <c r="C1381" t="s">
        <v>905</v>
      </c>
      <c r="D1381" t="s">
        <v>612</v>
      </c>
      <c r="E1381">
        <v>10</v>
      </c>
      <c r="F1381">
        <v>13.01</v>
      </c>
      <c r="G1381">
        <v>15.8</v>
      </c>
      <c r="H1381">
        <v>3</v>
      </c>
      <c r="I1381">
        <v>13</v>
      </c>
      <c r="J1381">
        <v>13</v>
      </c>
      <c r="K1381">
        <v>13</v>
      </c>
      <c r="L1381">
        <v>13</v>
      </c>
      <c r="M1381">
        <v>13</v>
      </c>
      <c r="N1381">
        <v>0</v>
      </c>
      <c r="O1381">
        <v>1</v>
      </c>
      <c r="P1381">
        <v>1300</v>
      </c>
      <c r="Q1381">
        <v>0</v>
      </c>
      <c r="R1381">
        <v>13</v>
      </c>
    </row>
    <row r="1382" spans="2:18">
      <c r="B1382" t="s">
        <v>2286</v>
      </c>
      <c r="C1382" t="s">
        <v>905</v>
      </c>
      <c r="D1382" t="s">
        <v>612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</row>
    <row r="1383" spans="2:18">
      <c r="B1383" t="s">
        <v>2287</v>
      </c>
      <c r="C1383" t="s">
        <v>905</v>
      </c>
      <c r="D1383" t="s">
        <v>612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</row>
    <row r="1384" spans="2:18">
      <c r="B1384" t="s">
        <v>2288</v>
      </c>
      <c r="C1384" t="s">
        <v>905</v>
      </c>
      <c r="D1384" t="s">
        <v>612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10</v>
      </c>
      <c r="N1384">
        <v>0</v>
      </c>
      <c r="O1384">
        <v>0</v>
      </c>
      <c r="P1384">
        <v>0</v>
      </c>
      <c r="Q1384">
        <v>0</v>
      </c>
      <c r="R1384">
        <v>10</v>
      </c>
    </row>
    <row r="1385" spans="2:18">
      <c r="B1385" t="s">
        <v>2289</v>
      </c>
      <c r="C1385" t="s">
        <v>905</v>
      </c>
      <c r="D1385" t="s">
        <v>612</v>
      </c>
      <c r="E1385">
        <v>0</v>
      </c>
      <c r="F1385">
        <v>0</v>
      </c>
      <c r="G1385">
        <v>17.8</v>
      </c>
      <c r="H1385">
        <v>2</v>
      </c>
      <c r="I1385">
        <v>0</v>
      </c>
      <c r="J1385">
        <v>0</v>
      </c>
      <c r="K1385">
        <v>0</v>
      </c>
      <c r="L1385">
        <v>0</v>
      </c>
      <c r="M1385">
        <v>15.45</v>
      </c>
      <c r="N1385">
        <v>0</v>
      </c>
      <c r="O1385">
        <v>0</v>
      </c>
      <c r="P1385">
        <v>0</v>
      </c>
      <c r="Q1385">
        <v>0</v>
      </c>
      <c r="R1385">
        <v>15.45</v>
      </c>
    </row>
    <row r="1386" spans="2:18">
      <c r="B1386" t="s">
        <v>2290</v>
      </c>
      <c r="C1386" t="s">
        <v>905</v>
      </c>
      <c r="D1386" t="s">
        <v>612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</row>
    <row r="1387" spans="2:18">
      <c r="B1387" t="s">
        <v>2291</v>
      </c>
      <c r="C1387" t="s">
        <v>905</v>
      </c>
      <c r="D1387" t="s">
        <v>612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</row>
    <row r="1388" spans="2:18">
      <c r="B1388" t="s">
        <v>2292</v>
      </c>
      <c r="C1388" t="s">
        <v>905</v>
      </c>
      <c r="D1388" t="s">
        <v>612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</row>
    <row r="1389" spans="2:18">
      <c r="B1389" t="s">
        <v>2293</v>
      </c>
      <c r="C1389" t="s">
        <v>905</v>
      </c>
      <c r="D1389" t="s">
        <v>612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6.1</v>
      </c>
      <c r="N1389">
        <v>0</v>
      </c>
      <c r="O1389">
        <v>0</v>
      </c>
      <c r="P1389">
        <v>0</v>
      </c>
      <c r="Q1389">
        <v>0</v>
      </c>
      <c r="R1389">
        <v>6.1</v>
      </c>
    </row>
    <row r="1390" spans="2:18">
      <c r="B1390" t="s">
        <v>2294</v>
      </c>
      <c r="C1390" t="s">
        <v>905</v>
      </c>
      <c r="D1390" t="s">
        <v>612</v>
      </c>
      <c r="E1390">
        <v>50</v>
      </c>
      <c r="F1390">
        <v>18</v>
      </c>
      <c r="G1390">
        <v>20.5</v>
      </c>
      <c r="H1390">
        <v>725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</row>
    <row r="1391" spans="2:18">
      <c r="B1391" t="s">
        <v>2295</v>
      </c>
      <c r="C1391" t="s">
        <v>905</v>
      </c>
      <c r="D1391" t="s">
        <v>612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</row>
    <row r="1392" spans="2:18">
      <c r="B1392" t="s">
        <v>2296</v>
      </c>
      <c r="C1392" t="s">
        <v>905</v>
      </c>
      <c r="D1392" t="s">
        <v>612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4.93</v>
      </c>
      <c r="N1392">
        <v>0</v>
      </c>
      <c r="O1392">
        <v>0</v>
      </c>
      <c r="P1392">
        <v>0</v>
      </c>
      <c r="Q1392">
        <v>0</v>
      </c>
      <c r="R1392">
        <v>4.93</v>
      </c>
    </row>
    <row r="1393" spans="2:18">
      <c r="B1393" t="s">
        <v>2297</v>
      </c>
      <c r="C1393" t="s">
        <v>905</v>
      </c>
      <c r="D1393" t="s">
        <v>612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19.5</v>
      </c>
      <c r="N1393">
        <v>0</v>
      </c>
      <c r="O1393">
        <v>0</v>
      </c>
      <c r="P1393">
        <v>0</v>
      </c>
      <c r="Q1393">
        <v>0</v>
      </c>
      <c r="R1393">
        <v>19.5</v>
      </c>
    </row>
    <row r="1394" spans="2:18">
      <c r="B1394" t="s">
        <v>2298</v>
      </c>
      <c r="C1394" t="s">
        <v>905</v>
      </c>
      <c r="D1394" t="s">
        <v>612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</row>
    <row r="1395" spans="2:18">
      <c r="B1395" t="s">
        <v>2299</v>
      </c>
      <c r="C1395" t="s">
        <v>905</v>
      </c>
      <c r="D1395" t="s">
        <v>612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 spans="2:18">
      <c r="B1396" t="s">
        <v>2300</v>
      </c>
      <c r="C1396" t="s">
        <v>905</v>
      </c>
      <c r="D1396" t="s">
        <v>612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</row>
    <row r="1397" spans="2:18">
      <c r="B1397" t="s">
        <v>2301</v>
      </c>
      <c r="C1397" t="s">
        <v>905</v>
      </c>
      <c r="D1397" t="s">
        <v>612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12</v>
      </c>
      <c r="N1397">
        <v>0</v>
      </c>
      <c r="O1397">
        <v>0</v>
      </c>
      <c r="P1397">
        <v>0</v>
      </c>
      <c r="Q1397">
        <v>0</v>
      </c>
      <c r="R1397">
        <v>12</v>
      </c>
    </row>
    <row r="1398" spans="2:18">
      <c r="B1398" t="s">
        <v>2302</v>
      </c>
      <c r="C1398" t="s">
        <v>905</v>
      </c>
      <c r="D1398" t="s">
        <v>612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2:18">
      <c r="B1399" t="s">
        <v>2303</v>
      </c>
      <c r="C1399" t="s">
        <v>905</v>
      </c>
      <c r="D1399" t="s">
        <v>612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</row>
    <row r="1400" spans="2:18">
      <c r="B1400" t="s">
        <v>2304</v>
      </c>
      <c r="C1400" t="s">
        <v>905</v>
      </c>
      <c r="D1400" t="s">
        <v>612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2:18">
      <c r="B1401" t="s">
        <v>2305</v>
      </c>
      <c r="C1401" t="s">
        <v>905</v>
      </c>
      <c r="D1401" t="s">
        <v>612</v>
      </c>
      <c r="E1401">
        <v>50</v>
      </c>
      <c r="F1401">
        <v>24</v>
      </c>
      <c r="G1401">
        <v>26.95</v>
      </c>
      <c r="H1401">
        <v>750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</row>
    <row r="1402" spans="2:18">
      <c r="B1402" t="s">
        <v>2306</v>
      </c>
      <c r="C1402" t="s">
        <v>905</v>
      </c>
      <c r="D1402" t="s">
        <v>612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2:18">
      <c r="B1403" t="s">
        <v>2307</v>
      </c>
      <c r="C1403" t="s">
        <v>905</v>
      </c>
      <c r="D1403" t="s">
        <v>612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</row>
    <row r="1404" spans="2:18">
      <c r="B1404" t="s">
        <v>2308</v>
      </c>
      <c r="C1404" t="s">
        <v>905</v>
      </c>
      <c r="D1404" t="s">
        <v>612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</row>
    <row r="1405" spans="2:18">
      <c r="B1405" t="s">
        <v>2309</v>
      </c>
      <c r="C1405" t="s">
        <v>905</v>
      </c>
      <c r="D1405" t="s">
        <v>612</v>
      </c>
      <c r="E1405">
        <v>8</v>
      </c>
      <c r="F1405">
        <v>7.5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5</v>
      </c>
      <c r="N1405">
        <v>0</v>
      </c>
      <c r="O1405">
        <v>0</v>
      </c>
      <c r="P1405">
        <v>0</v>
      </c>
      <c r="Q1405">
        <v>0</v>
      </c>
      <c r="R1405">
        <v>5</v>
      </c>
    </row>
    <row r="1406" spans="2:18">
      <c r="B1406" t="s">
        <v>2310</v>
      </c>
      <c r="C1406" t="s">
        <v>905</v>
      </c>
      <c r="D1406" t="s">
        <v>612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 spans="2:18">
      <c r="B1407" t="s">
        <v>2311</v>
      </c>
      <c r="C1407" t="s">
        <v>905</v>
      </c>
      <c r="D1407" t="s">
        <v>612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</row>
    <row r="1408" spans="2:18">
      <c r="B1408" t="s">
        <v>2312</v>
      </c>
      <c r="C1408" t="s">
        <v>905</v>
      </c>
      <c r="D1408" t="s">
        <v>612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28</v>
      </c>
      <c r="N1408">
        <v>0</v>
      </c>
      <c r="O1408">
        <v>0</v>
      </c>
      <c r="P1408">
        <v>0</v>
      </c>
      <c r="Q1408">
        <v>0</v>
      </c>
      <c r="R1408">
        <v>28</v>
      </c>
    </row>
    <row r="1409" spans="2:18">
      <c r="B1409" t="s">
        <v>2313</v>
      </c>
      <c r="C1409" t="s">
        <v>905</v>
      </c>
      <c r="D1409" t="s">
        <v>612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</row>
    <row r="1410" spans="2:18">
      <c r="B1410" t="s">
        <v>2314</v>
      </c>
      <c r="C1410" t="s">
        <v>905</v>
      </c>
      <c r="D1410" t="s">
        <v>612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</row>
    <row r="1411" spans="2:18">
      <c r="B1411" t="s">
        <v>2315</v>
      </c>
      <c r="C1411" t="s">
        <v>905</v>
      </c>
      <c r="D1411" t="s">
        <v>612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</row>
    <row r="1412" spans="2:18">
      <c r="B1412" t="s">
        <v>2316</v>
      </c>
      <c r="C1412" t="s">
        <v>905</v>
      </c>
      <c r="D1412" t="s">
        <v>612</v>
      </c>
      <c r="E1412">
        <v>50</v>
      </c>
      <c r="F1412">
        <v>36</v>
      </c>
      <c r="G1412">
        <v>39</v>
      </c>
      <c r="H1412">
        <v>50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</row>
    <row r="1413" spans="2:18">
      <c r="B1413" t="s">
        <v>2317</v>
      </c>
      <c r="C1413" t="s">
        <v>905</v>
      </c>
      <c r="D1413" t="s">
        <v>612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 spans="2:18">
      <c r="B1414" t="s">
        <v>2318</v>
      </c>
      <c r="C1414" t="s">
        <v>905</v>
      </c>
      <c r="D1414" t="s">
        <v>612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29</v>
      </c>
      <c r="N1414">
        <v>0</v>
      </c>
      <c r="O1414">
        <v>0</v>
      </c>
      <c r="P1414">
        <v>0</v>
      </c>
      <c r="Q1414">
        <v>0</v>
      </c>
      <c r="R1414">
        <v>29</v>
      </c>
    </row>
    <row r="1415" spans="2:18">
      <c r="B1415" t="s">
        <v>2319</v>
      </c>
      <c r="C1415" t="s">
        <v>905</v>
      </c>
      <c r="D1415" t="s">
        <v>612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</row>
    <row r="1416" spans="2:18">
      <c r="B1416" t="s">
        <v>2320</v>
      </c>
      <c r="C1416" t="s">
        <v>905</v>
      </c>
      <c r="D1416" t="s">
        <v>612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41</v>
      </c>
      <c r="N1416">
        <v>0</v>
      </c>
      <c r="O1416">
        <v>0</v>
      </c>
      <c r="P1416">
        <v>0</v>
      </c>
      <c r="Q1416">
        <v>0</v>
      </c>
      <c r="R1416">
        <v>41</v>
      </c>
    </row>
    <row r="1417" spans="2:18">
      <c r="B1417" t="s">
        <v>2321</v>
      </c>
      <c r="C1417" t="s">
        <v>905</v>
      </c>
      <c r="D1417" t="s">
        <v>612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</row>
    <row r="1418" spans="2:18">
      <c r="B1418" t="s">
        <v>2322</v>
      </c>
      <c r="C1418" t="s">
        <v>905</v>
      </c>
      <c r="D1418" t="s">
        <v>612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34</v>
      </c>
      <c r="N1418">
        <v>0</v>
      </c>
      <c r="O1418">
        <v>0</v>
      </c>
      <c r="P1418">
        <v>0</v>
      </c>
      <c r="Q1418">
        <v>0</v>
      </c>
      <c r="R1418">
        <v>34</v>
      </c>
    </row>
    <row r="1419" spans="2:18">
      <c r="B1419" t="s">
        <v>2323</v>
      </c>
      <c r="C1419" t="s">
        <v>905</v>
      </c>
      <c r="D1419" t="s">
        <v>612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</row>
    <row r="1420" spans="2:18">
      <c r="B1420" t="s">
        <v>2324</v>
      </c>
      <c r="C1420" t="s">
        <v>905</v>
      </c>
      <c r="D1420" t="s">
        <v>612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</row>
    <row r="1421" spans="2:18">
      <c r="B1421" t="s">
        <v>2325</v>
      </c>
      <c r="C1421" t="s">
        <v>905</v>
      </c>
      <c r="D1421" t="s">
        <v>612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</row>
    <row r="1422" spans="2:18">
      <c r="B1422" t="s">
        <v>2326</v>
      </c>
      <c r="C1422" t="s">
        <v>905</v>
      </c>
      <c r="D1422" t="s">
        <v>612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</row>
    <row r="1423" spans="2:18">
      <c r="B1423" t="s">
        <v>2327</v>
      </c>
      <c r="C1423" t="s">
        <v>905</v>
      </c>
      <c r="D1423" t="s">
        <v>612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</row>
    <row r="1424" spans="2:18">
      <c r="B1424" t="s">
        <v>2328</v>
      </c>
      <c r="C1424" t="s">
        <v>905</v>
      </c>
      <c r="D1424" t="s">
        <v>612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</row>
    <row r="1425" spans="2:18">
      <c r="B1425" t="s">
        <v>2329</v>
      </c>
      <c r="C1425" t="s">
        <v>905</v>
      </c>
      <c r="D1425" t="s">
        <v>612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</row>
    <row r="1426" spans="2:18">
      <c r="B1426" t="s">
        <v>2330</v>
      </c>
      <c r="C1426" t="s">
        <v>905</v>
      </c>
      <c r="D1426" t="s">
        <v>612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</row>
    <row r="1427" spans="2:18">
      <c r="B1427" t="s">
        <v>2331</v>
      </c>
      <c r="C1427" t="s">
        <v>905</v>
      </c>
      <c r="D1427" t="s">
        <v>612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413</v>
      </c>
      <c r="N1427">
        <v>0</v>
      </c>
      <c r="O1427">
        <v>0</v>
      </c>
      <c r="P1427">
        <v>0</v>
      </c>
      <c r="Q1427">
        <v>0</v>
      </c>
      <c r="R1427">
        <v>413</v>
      </c>
    </row>
    <row r="1428" spans="2:18">
      <c r="B1428" t="s">
        <v>2332</v>
      </c>
      <c r="C1428" t="s">
        <v>905</v>
      </c>
      <c r="D1428" t="s">
        <v>612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</row>
    <row r="1429" spans="2:18">
      <c r="B1429" t="s">
        <v>2333</v>
      </c>
      <c r="C1429" t="s">
        <v>905</v>
      </c>
      <c r="D1429" t="s">
        <v>612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 spans="2:18">
      <c r="B1430" t="s">
        <v>2334</v>
      </c>
      <c r="C1430" t="s">
        <v>905</v>
      </c>
      <c r="D1430" t="s">
        <v>612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2:18">
      <c r="B1431" t="s">
        <v>2335</v>
      </c>
      <c r="C1431" t="s">
        <v>905</v>
      </c>
      <c r="D1431" t="s">
        <v>612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 spans="2:18">
      <c r="B1432" t="s">
        <v>2336</v>
      </c>
      <c r="C1432" t="s">
        <v>905</v>
      </c>
      <c r="D1432" t="s">
        <v>612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</row>
    <row r="1433" spans="2:18">
      <c r="B1433" t="s">
        <v>2337</v>
      </c>
      <c r="C1433" t="s">
        <v>905</v>
      </c>
      <c r="D1433" t="s">
        <v>612</v>
      </c>
      <c r="E1433">
        <v>2</v>
      </c>
      <c r="F1433">
        <v>56.4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135</v>
      </c>
      <c r="N1433">
        <v>0</v>
      </c>
      <c r="O1433">
        <v>0</v>
      </c>
      <c r="P1433">
        <v>0</v>
      </c>
      <c r="Q1433">
        <v>0</v>
      </c>
      <c r="R1433">
        <v>135</v>
      </c>
    </row>
    <row r="1434" spans="2:18">
      <c r="B1434" t="s">
        <v>2338</v>
      </c>
      <c r="C1434" t="s">
        <v>905</v>
      </c>
      <c r="D1434" t="s">
        <v>612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 spans="2:18">
      <c r="B1435" t="s">
        <v>2339</v>
      </c>
      <c r="C1435" t="s">
        <v>905</v>
      </c>
      <c r="D1435" t="s">
        <v>612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</row>
    <row r="1436" spans="2:18">
      <c r="B1436" t="s">
        <v>2340</v>
      </c>
      <c r="C1436" t="s">
        <v>905</v>
      </c>
      <c r="D1436" t="s">
        <v>612</v>
      </c>
      <c r="E1436">
        <v>1</v>
      </c>
      <c r="F1436">
        <v>96.7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</row>
    <row r="1437" spans="2:18">
      <c r="B1437" t="s">
        <v>2341</v>
      </c>
      <c r="C1437" t="s">
        <v>905</v>
      </c>
      <c r="D1437" t="s">
        <v>612</v>
      </c>
      <c r="E1437">
        <v>3</v>
      </c>
      <c r="F1437">
        <v>22.9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33.4</v>
      </c>
      <c r="N1437">
        <v>0</v>
      </c>
      <c r="O1437">
        <v>0</v>
      </c>
      <c r="P1437">
        <v>0</v>
      </c>
      <c r="Q1437">
        <v>0</v>
      </c>
      <c r="R1437">
        <v>33.4</v>
      </c>
    </row>
    <row r="1438" spans="2:18">
      <c r="B1438" t="s">
        <v>2342</v>
      </c>
      <c r="C1438" t="s">
        <v>905</v>
      </c>
      <c r="D1438" t="s">
        <v>612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</row>
    <row r="1439" spans="2:18">
      <c r="B1439" t="s">
        <v>2343</v>
      </c>
      <c r="C1439" t="s">
        <v>905</v>
      </c>
      <c r="D1439" t="s">
        <v>612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</row>
    <row r="1440" spans="2:18">
      <c r="B1440" t="s">
        <v>2344</v>
      </c>
      <c r="C1440" t="s">
        <v>905</v>
      </c>
      <c r="D1440" t="s">
        <v>612</v>
      </c>
      <c r="E1440">
        <v>1</v>
      </c>
      <c r="F1440">
        <v>68.599999999999994</v>
      </c>
      <c r="G1440">
        <v>164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51.2</v>
      </c>
      <c r="N1440">
        <v>0</v>
      </c>
      <c r="O1440">
        <v>0</v>
      </c>
      <c r="P1440">
        <v>0</v>
      </c>
      <c r="Q1440">
        <v>0</v>
      </c>
      <c r="R1440">
        <v>51.2</v>
      </c>
    </row>
    <row r="1441" spans="2:18">
      <c r="B1441" t="s">
        <v>2345</v>
      </c>
      <c r="C1441" t="s">
        <v>905</v>
      </c>
      <c r="D1441" t="s">
        <v>612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53.3</v>
      </c>
      <c r="N1441">
        <v>0</v>
      </c>
      <c r="O1441">
        <v>0</v>
      </c>
      <c r="P1441">
        <v>0</v>
      </c>
      <c r="Q1441">
        <v>0</v>
      </c>
      <c r="R1441">
        <v>53.3</v>
      </c>
    </row>
    <row r="1442" spans="2:18">
      <c r="B1442" t="s">
        <v>2346</v>
      </c>
      <c r="C1442" t="s">
        <v>905</v>
      </c>
      <c r="D1442" t="s">
        <v>612</v>
      </c>
      <c r="E1442">
        <v>1</v>
      </c>
      <c r="F1442">
        <v>131.9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</row>
    <row r="1443" spans="2:18">
      <c r="B1443" t="s">
        <v>2347</v>
      </c>
      <c r="C1443" t="s">
        <v>905</v>
      </c>
      <c r="D1443" t="s">
        <v>612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</row>
    <row r="1444" spans="2:18">
      <c r="B1444" t="s">
        <v>2348</v>
      </c>
      <c r="C1444" t="s">
        <v>905</v>
      </c>
      <c r="D1444" t="s">
        <v>612</v>
      </c>
      <c r="E1444">
        <v>2</v>
      </c>
      <c r="F1444">
        <v>46.1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 spans="2:18">
      <c r="B1445" t="s">
        <v>2349</v>
      </c>
      <c r="C1445" t="s">
        <v>905</v>
      </c>
      <c r="D1445" t="s">
        <v>612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18.420000000000002</v>
      </c>
      <c r="N1445">
        <v>0</v>
      </c>
      <c r="O1445">
        <v>0</v>
      </c>
      <c r="P1445">
        <v>0</v>
      </c>
      <c r="Q1445">
        <v>0</v>
      </c>
      <c r="R1445">
        <v>18.420000000000002</v>
      </c>
    </row>
    <row r="1446" spans="2:18">
      <c r="B1446" t="s">
        <v>2350</v>
      </c>
      <c r="C1446" t="s">
        <v>905</v>
      </c>
      <c r="D1446" t="s">
        <v>612</v>
      </c>
      <c r="E1446">
        <v>1</v>
      </c>
      <c r="F1446">
        <v>103.7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</row>
    <row r="1447" spans="2:18">
      <c r="B1447" t="s">
        <v>2351</v>
      </c>
      <c r="C1447" t="s">
        <v>905</v>
      </c>
      <c r="D1447" t="s">
        <v>612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</row>
    <row r="1448" spans="2:18">
      <c r="B1448" t="s">
        <v>2352</v>
      </c>
      <c r="C1448" t="s">
        <v>905</v>
      </c>
      <c r="D1448" t="s">
        <v>612</v>
      </c>
      <c r="E1448">
        <v>2</v>
      </c>
      <c r="F1448">
        <v>29.808</v>
      </c>
      <c r="G1448">
        <v>105.8</v>
      </c>
      <c r="H1448">
        <v>11</v>
      </c>
      <c r="I1448">
        <v>0</v>
      </c>
      <c r="J1448">
        <v>0</v>
      </c>
      <c r="K1448">
        <v>0</v>
      </c>
      <c r="L1448">
        <v>0</v>
      </c>
      <c r="M1448">
        <v>49.3</v>
      </c>
      <c r="N1448">
        <v>0</v>
      </c>
      <c r="O1448">
        <v>0</v>
      </c>
      <c r="P1448">
        <v>0</v>
      </c>
      <c r="Q1448">
        <v>0</v>
      </c>
      <c r="R1448">
        <v>49.3</v>
      </c>
    </row>
    <row r="1449" spans="2:18">
      <c r="B1449" t="s">
        <v>2353</v>
      </c>
      <c r="C1449" t="s">
        <v>905</v>
      </c>
      <c r="D1449" t="s">
        <v>612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 spans="2:18">
      <c r="B1450" t="s">
        <v>2354</v>
      </c>
      <c r="C1450" t="s">
        <v>905</v>
      </c>
      <c r="D1450" t="s">
        <v>612</v>
      </c>
      <c r="E1450">
        <v>1</v>
      </c>
      <c r="F1450">
        <v>82.7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</row>
    <row r="1451" spans="2:18">
      <c r="B1451" t="s">
        <v>2355</v>
      </c>
      <c r="C1451" t="s">
        <v>905</v>
      </c>
      <c r="D1451" t="s">
        <v>612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</row>
    <row r="1452" spans="2:18">
      <c r="B1452" t="s">
        <v>2356</v>
      </c>
      <c r="C1452" t="s">
        <v>905</v>
      </c>
      <c r="D1452" t="s">
        <v>612</v>
      </c>
      <c r="E1452">
        <v>3</v>
      </c>
      <c r="F1452">
        <v>18.61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</row>
    <row r="1453" spans="2:18">
      <c r="B1453" t="s">
        <v>2357</v>
      </c>
      <c r="C1453" t="s">
        <v>905</v>
      </c>
      <c r="D1453" t="s">
        <v>612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</row>
    <row r="1454" spans="2:18">
      <c r="B1454" t="s">
        <v>2358</v>
      </c>
      <c r="C1454" t="s">
        <v>905</v>
      </c>
      <c r="D1454" t="s">
        <v>612</v>
      </c>
      <c r="E1454">
        <v>1</v>
      </c>
      <c r="F1454">
        <v>63.6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</row>
    <row r="1455" spans="2:18">
      <c r="B1455" t="s">
        <v>2359</v>
      </c>
      <c r="C1455" t="s">
        <v>905</v>
      </c>
      <c r="D1455" t="s">
        <v>612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</row>
    <row r="1456" spans="2:18">
      <c r="B1456" t="s">
        <v>2360</v>
      </c>
      <c r="C1456" t="s">
        <v>905</v>
      </c>
      <c r="D1456" t="s">
        <v>612</v>
      </c>
      <c r="E1456">
        <v>4</v>
      </c>
      <c r="F1456">
        <v>10.95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</row>
    <row r="1457" spans="2:18">
      <c r="B1457" t="s">
        <v>2361</v>
      </c>
      <c r="C1457" t="s">
        <v>905</v>
      </c>
      <c r="D1457" t="s">
        <v>612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</row>
    <row r="1458" spans="2:18">
      <c r="B1458" t="s">
        <v>2362</v>
      </c>
      <c r="C1458" t="s">
        <v>905</v>
      </c>
      <c r="D1458" t="s">
        <v>612</v>
      </c>
      <c r="E1458">
        <v>1</v>
      </c>
      <c r="F1458">
        <v>48.3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2:18">
      <c r="B1459" t="s">
        <v>2363</v>
      </c>
      <c r="C1459" t="s">
        <v>905</v>
      </c>
      <c r="D1459" t="s">
        <v>612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</row>
    <row r="1460" spans="2:18">
      <c r="B1460" t="s">
        <v>2364</v>
      </c>
      <c r="C1460" t="s">
        <v>905</v>
      </c>
      <c r="D1460" t="s">
        <v>612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</row>
    <row r="1461" spans="2:18">
      <c r="B1461" t="s">
        <v>2365</v>
      </c>
      <c r="C1461" t="s">
        <v>905</v>
      </c>
      <c r="D1461" t="s">
        <v>612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</row>
    <row r="1462" spans="2:18">
      <c r="B1462" t="s">
        <v>2366</v>
      </c>
      <c r="C1462" t="s">
        <v>905</v>
      </c>
      <c r="D1462" t="s">
        <v>612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 spans="2:18">
      <c r="B1463" t="s">
        <v>2367</v>
      </c>
      <c r="C1463" t="s">
        <v>905</v>
      </c>
      <c r="D1463" t="s">
        <v>612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 spans="2:18">
      <c r="B1464" t="s">
        <v>2368</v>
      </c>
      <c r="C1464" t="s">
        <v>905</v>
      </c>
      <c r="D1464" t="s">
        <v>612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</row>
    <row r="1465" spans="2:18">
      <c r="B1465" t="s">
        <v>2369</v>
      </c>
      <c r="C1465" t="s">
        <v>905</v>
      </c>
      <c r="D1465" t="s">
        <v>612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 spans="2:18">
      <c r="B1466" t="s">
        <v>2370</v>
      </c>
      <c r="C1466" t="s">
        <v>905</v>
      </c>
      <c r="D1466" t="s">
        <v>612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</row>
    <row r="1467" spans="2:18">
      <c r="B1467" t="s">
        <v>2371</v>
      </c>
      <c r="C1467" t="s">
        <v>905</v>
      </c>
      <c r="D1467" t="s">
        <v>612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</row>
    <row r="1468" spans="2:18">
      <c r="B1468" t="s">
        <v>2372</v>
      </c>
      <c r="C1468" t="s">
        <v>905</v>
      </c>
      <c r="D1468" t="s">
        <v>612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</row>
    <row r="1469" spans="2:18">
      <c r="B1469" t="s">
        <v>2373</v>
      </c>
      <c r="C1469" t="s">
        <v>905</v>
      </c>
      <c r="D1469" t="s">
        <v>612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</row>
    <row r="1470" spans="2:18">
      <c r="B1470" t="s">
        <v>2374</v>
      </c>
      <c r="C1470" t="s">
        <v>905</v>
      </c>
      <c r="D1470" t="s">
        <v>612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</row>
    <row r="1471" spans="2:18">
      <c r="B1471" t="s">
        <v>2375</v>
      </c>
      <c r="C1471" t="s">
        <v>905</v>
      </c>
      <c r="D1471" t="s">
        <v>612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</row>
    <row r="1472" spans="2:18">
      <c r="B1472" t="s">
        <v>2376</v>
      </c>
      <c r="C1472" t="s">
        <v>905</v>
      </c>
      <c r="D1472" t="s">
        <v>612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</row>
    <row r="1473" spans="2:18">
      <c r="B1473" t="s">
        <v>2377</v>
      </c>
      <c r="C1473" t="s">
        <v>905</v>
      </c>
      <c r="D1473" t="s">
        <v>612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</row>
    <row r="1474" spans="2:18">
      <c r="B1474" t="s">
        <v>2378</v>
      </c>
      <c r="C1474" t="s">
        <v>905</v>
      </c>
      <c r="D1474" t="s">
        <v>612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</row>
    <row r="1475" spans="2:18">
      <c r="B1475" t="s">
        <v>2379</v>
      </c>
      <c r="C1475" t="s">
        <v>905</v>
      </c>
      <c r="D1475" t="s">
        <v>612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</row>
    <row r="1476" spans="2:18">
      <c r="B1476" t="s">
        <v>2380</v>
      </c>
      <c r="C1476" t="s">
        <v>905</v>
      </c>
      <c r="D1476" t="s">
        <v>612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</row>
    <row r="1477" spans="2:18">
      <c r="B1477" t="s">
        <v>2381</v>
      </c>
      <c r="C1477" t="s">
        <v>905</v>
      </c>
      <c r="D1477" t="s">
        <v>612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</row>
    <row r="1478" spans="2:18">
      <c r="B1478" t="s">
        <v>2382</v>
      </c>
      <c r="C1478" t="s">
        <v>905</v>
      </c>
      <c r="D1478" t="s">
        <v>612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2:18">
      <c r="B1479" t="s">
        <v>2383</v>
      </c>
      <c r="C1479" t="s">
        <v>905</v>
      </c>
      <c r="D1479" t="s">
        <v>612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</row>
    <row r="1480" spans="2:18">
      <c r="B1480" t="s">
        <v>2384</v>
      </c>
      <c r="C1480" t="s">
        <v>905</v>
      </c>
      <c r="D1480" t="s">
        <v>612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</row>
    <row r="1481" spans="2:18">
      <c r="B1481" t="s">
        <v>2385</v>
      </c>
      <c r="C1481" t="s">
        <v>905</v>
      </c>
      <c r="D1481" t="s">
        <v>612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</row>
    <row r="1482" spans="2:18">
      <c r="B1482" t="s">
        <v>2386</v>
      </c>
      <c r="C1482" t="s">
        <v>905</v>
      </c>
      <c r="D1482" t="s">
        <v>612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</row>
    <row r="1483" spans="2:18">
      <c r="B1483" t="s">
        <v>2387</v>
      </c>
      <c r="C1483" t="s">
        <v>905</v>
      </c>
      <c r="D1483" t="s">
        <v>612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</row>
    <row r="1484" spans="2:18">
      <c r="B1484" t="s">
        <v>2388</v>
      </c>
      <c r="C1484" t="s">
        <v>905</v>
      </c>
      <c r="D1484" t="s">
        <v>612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</row>
    <row r="1485" spans="2:18">
      <c r="B1485" t="s">
        <v>2389</v>
      </c>
      <c r="C1485" t="s">
        <v>905</v>
      </c>
      <c r="D1485" t="s">
        <v>612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</row>
    <row r="1486" spans="2:18">
      <c r="B1486" t="s">
        <v>2390</v>
      </c>
      <c r="C1486" t="s">
        <v>905</v>
      </c>
      <c r="D1486" t="s">
        <v>612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2:18">
      <c r="B1487" t="s">
        <v>2391</v>
      </c>
      <c r="C1487" t="s">
        <v>905</v>
      </c>
      <c r="D1487" t="s">
        <v>612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</row>
    <row r="1488" spans="2:18">
      <c r="B1488" t="s">
        <v>2392</v>
      </c>
      <c r="C1488" t="s">
        <v>905</v>
      </c>
      <c r="D1488" t="s">
        <v>612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</row>
    <row r="1489" spans="2:18">
      <c r="B1489" t="s">
        <v>2393</v>
      </c>
      <c r="C1489" t="s">
        <v>905</v>
      </c>
      <c r="D1489" t="s">
        <v>612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 spans="2:18">
      <c r="B1490" t="s">
        <v>2394</v>
      </c>
      <c r="C1490" t="s">
        <v>905</v>
      </c>
      <c r="D1490" t="s">
        <v>612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2:18">
      <c r="B1491" t="s">
        <v>2395</v>
      </c>
      <c r="C1491" t="s">
        <v>905</v>
      </c>
      <c r="D1491" t="s">
        <v>612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</row>
    <row r="1492" spans="2:18">
      <c r="B1492" t="s">
        <v>2396</v>
      </c>
      <c r="C1492" t="s">
        <v>905</v>
      </c>
      <c r="D1492" t="s">
        <v>612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</row>
    <row r="1493" spans="2:18">
      <c r="B1493" t="s">
        <v>2397</v>
      </c>
      <c r="C1493" t="s">
        <v>905</v>
      </c>
      <c r="D1493" t="s">
        <v>612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</row>
    <row r="1494" spans="2:18">
      <c r="B1494" t="s">
        <v>2398</v>
      </c>
      <c r="C1494" t="s">
        <v>905</v>
      </c>
      <c r="D1494" t="s">
        <v>612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</row>
    <row r="1495" spans="2:18">
      <c r="B1495" t="s">
        <v>2399</v>
      </c>
      <c r="C1495" t="s">
        <v>905</v>
      </c>
      <c r="D1495" t="s">
        <v>612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</row>
    <row r="1496" spans="2:18">
      <c r="B1496" t="s">
        <v>2400</v>
      </c>
      <c r="C1496" t="s">
        <v>905</v>
      </c>
      <c r="D1496" t="s">
        <v>612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</row>
    <row r="1497" spans="2:18">
      <c r="B1497" t="s">
        <v>2401</v>
      </c>
      <c r="C1497" t="s">
        <v>905</v>
      </c>
      <c r="D1497" t="s">
        <v>612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</row>
    <row r="1498" spans="2:18">
      <c r="B1498" t="s">
        <v>2402</v>
      </c>
      <c r="C1498" t="s">
        <v>905</v>
      </c>
      <c r="D1498" t="s">
        <v>612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</row>
    <row r="1499" spans="2:18">
      <c r="B1499" t="s">
        <v>2403</v>
      </c>
      <c r="C1499" t="s">
        <v>905</v>
      </c>
      <c r="D1499" t="s">
        <v>612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20</v>
      </c>
      <c r="N1499">
        <v>0</v>
      </c>
      <c r="O1499">
        <v>0</v>
      </c>
      <c r="P1499">
        <v>0</v>
      </c>
      <c r="Q1499">
        <v>0</v>
      </c>
      <c r="R1499">
        <v>20</v>
      </c>
    </row>
    <row r="1500" spans="2:18">
      <c r="B1500" t="s">
        <v>2404</v>
      </c>
      <c r="C1500" t="s">
        <v>905</v>
      </c>
      <c r="D1500" t="s">
        <v>612</v>
      </c>
      <c r="E1500">
        <v>5</v>
      </c>
      <c r="F1500">
        <v>15.58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</row>
    <row r="1501" spans="2:18">
      <c r="B1501" t="s">
        <v>2405</v>
      </c>
      <c r="C1501" t="s">
        <v>905</v>
      </c>
      <c r="D1501" t="s">
        <v>612</v>
      </c>
      <c r="E1501">
        <v>0</v>
      </c>
      <c r="F1501">
        <v>0</v>
      </c>
      <c r="G1501">
        <v>23</v>
      </c>
      <c r="H1501">
        <v>2</v>
      </c>
      <c r="I1501">
        <v>0</v>
      </c>
      <c r="J1501">
        <v>0</v>
      </c>
      <c r="K1501">
        <v>0</v>
      </c>
      <c r="L1501">
        <v>0</v>
      </c>
      <c r="M1501">
        <v>13.17</v>
      </c>
      <c r="N1501">
        <v>0</v>
      </c>
      <c r="O1501">
        <v>0</v>
      </c>
      <c r="P1501">
        <v>0</v>
      </c>
      <c r="Q1501">
        <v>0</v>
      </c>
      <c r="R1501">
        <v>13.17</v>
      </c>
    </row>
    <row r="1502" spans="2:18">
      <c r="B1502" t="s">
        <v>2406</v>
      </c>
      <c r="C1502" t="s">
        <v>905</v>
      </c>
      <c r="D1502" t="s">
        <v>612</v>
      </c>
      <c r="E1502">
        <v>3</v>
      </c>
      <c r="F1502">
        <v>26.2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2:18">
      <c r="B1503" t="s">
        <v>2407</v>
      </c>
      <c r="C1503" t="s">
        <v>905</v>
      </c>
      <c r="D1503" t="s">
        <v>612</v>
      </c>
      <c r="E1503">
        <v>3</v>
      </c>
      <c r="F1503">
        <v>32.799999999999997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 spans="2:18">
      <c r="B1504" t="s">
        <v>2408</v>
      </c>
      <c r="C1504" t="s">
        <v>905</v>
      </c>
      <c r="D1504" t="s">
        <v>612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 spans="2:18">
      <c r="B1505" t="s">
        <v>2409</v>
      </c>
      <c r="C1505" t="s">
        <v>905</v>
      </c>
      <c r="D1505" t="s">
        <v>612</v>
      </c>
      <c r="E1505">
        <v>2</v>
      </c>
      <c r="F1505">
        <v>44.2</v>
      </c>
      <c r="G1505">
        <v>157.30000000000001</v>
      </c>
      <c r="H1505">
        <v>10</v>
      </c>
      <c r="I1505">
        <v>0</v>
      </c>
      <c r="J1505">
        <v>0</v>
      </c>
      <c r="K1505">
        <v>0</v>
      </c>
      <c r="L1505">
        <v>0</v>
      </c>
      <c r="M1505">
        <v>64.099999999999994</v>
      </c>
      <c r="N1505">
        <v>0</v>
      </c>
      <c r="O1505">
        <v>0</v>
      </c>
      <c r="P1505">
        <v>0</v>
      </c>
      <c r="Q1505">
        <v>0</v>
      </c>
      <c r="R1505">
        <v>64.099999999999994</v>
      </c>
    </row>
    <row r="1506" spans="2:18">
      <c r="B1506" t="s">
        <v>2410</v>
      </c>
      <c r="C1506" t="s">
        <v>905</v>
      </c>
      <c r="D1506" t="s">
        <v>612</v>
      </c>
      <c r="E1506">
        <v>2</v>
      </c>
      <c r="F1506">
        <v>60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</row>
    <row r="1507" spans="2:18">
      <c r="B1507" t="s">
        <v>2411</v>
      </c>
      <c r="C1507" t="s">
        <v>905</v>
      </c>
      <c r="D1507" t="s">
        <v>612</v>
      </c>
      <c r="E1507">
        <v>4</v>
      </c>
      <c r="F1507">
        <v>35.6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</row>
    <row r="1508" spans="2:18">
      <c r="B1508" t="s">
        <v>2412</v>
      </c>
      <c r="C1508" t="s">
        <v>905</v>
      </c>
      <c r="D1508" t="s">
        <v>612</v>
      </c>
      <c r="E1508">
        <v>2</v>
      </c>
      <c r="F1508">
        <v>72.5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</row>
    <row r="1509" spans="2:18">
      <c r="B1509" t="s">
        <v>2413</v>
      </c>
      <c r="C1509" t="s">
        <v>905</v>
      </c>
      <c r="D1509" t="s">
        <v>612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 spans="2:18">
      <c r="B1510" t="s">
        <v>2414</v>
      </c>
      <c r="C1510" t="s">
        <v>905</v>
      </c>
      <c r="D1510" t="s">
        <v>612</v>
      </c>
      <c r="E1510">
        <v>1</v>
      </c>
      <c r="F1510">
        <v>108.7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 spans="2:18">
      <c r="B1511" t="s">
        <v>2415</v>
      </c>
      <c r="C1511" t="s">
        <v>905</v>
      </c>
      <c r="D1511" t="s">
        <v>612</v>
      </c>
      <c r="E1511">
        <v>2</v>
      </c>
      <c r="F1511">
        <v>77.599999999999994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</row>
    <row r="1512" spans="2:18">
      <c r="B1512" t="s">
        <v>2416</v>
      </c>
      <c r="C1512" t="s">
        <v>905</v>
      </c>
      <c r="D1512" t="s">
        <v>612</v>
      </c>
      <c r="E1512">
        <v>1</v>
      </c>
      <c r="F1512">
        <v>114.2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</row>
    <row r="1513" spans="2:18">
      <c r="B1513" t="s">
        <v>2417</v>
      </c>
      <c r="C1513" t="s">
        <v>905</v>
      </c>
      <c r="D1513" t="s">
        <v>612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 spans="2:18">
      <c r="B1514" t="s">
        <v>2418</v>
      </c>
      <c r="C1514" t="s">
        <v>905</v>
      </c>
      <c r="D1514" t="s">
        <v>612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 spans="2:18">
      <c r="B1515" t="s">
        <v>2419</v>
      </c>
      <c r="C1515" t="s">
        <v>905</v>
      </c>
      <c r="D1515" t="s">
        <v>612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 spans="2:18">
      <c r="B1516" t="s">
        <v>2420</v>
      </c>
      <c r="C1516" t="s">
        <v>905</v>
      </c>
      <c r="D1516" t="s">
        <v>612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 spans="2:18">
      <c r="B1517" t="s">
        <v>2421</v>
      </c>
      <c r="C1517" t="s">
        <v>905</v>
      </c>
      <c r="D1517" t="s">
        <v>612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</row>
    <row r="1518" spans="2:18">
      <c r="B1518" t="s">
        <v>2422</v>
      </c>
      <c r="C1518" t="s">
        <v>905</v>
      </c>
      <c r="D1518" t="s">
        <v>612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2:18">
      <c r="B1519" t="s">
        <v>2423</v>
      </c>
      <c r="C1519" t="s">
        <v>905</v>
      </c>
      <c r="D1519" t="s">
        <v>612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2:18">
      <c r="B1520" t="s">
        <v>2424</v>
      </c>
      <c r="C1520" t="s">
        <v>905</v>
      </c>
      <c r="D1520" t="s">
        <v>612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2:18">
      <c r="B1521" t="s">
        <v>2425</v>
      </c>
      <c r="C1521" t="s">
        <v>905</v>
      </c>
      <c r="D1521" t="s">
        <v>612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</row>
    <row r="1522" spans="2:18">
      <c r="B1522" t="s">
        <v>2426</v>
      </c>
      <c r="C1522" t="s">
        <v>905</v>
      </c>
      <c r="D1522" t="s">
        <v>612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 spans="2:18">
      <c r="B1523" t="s">
        <v>2427</v>
      </c>
      <c r="C1523" t="s">
        <v>905</v>
      </c>
      <c r="D1523" t="s">
        <v>612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</row>
    <row r="1524" spans="2:18">
      <c r="B1524" t="s">
        <v>2428</v>
      </c>
      <c r="C1524" t="s">
        <v>905</v>
      </c>
      <c r="D1524" t="s">
        <v>612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</row>
    <row r="1525" spans="2:18">
      <c r="B1525" t="s">
        <v>2429</v>
      </c>
      <c r="C1525" t="s">
        <v>905</v>
      </c>
      <c r="D1525" t="s">
        <v>612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</row>
    <row r="1526" spans="2:18">
      <c r="B1526" t="s">
        <v>2430</v>
      </c>
      <c r="C1526" t="s">
        <v>905</v>
      </c>
      <c r="D1526" t="s">
        <v>612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</row>
    <row r="1527" spans="2:18">
      <c r="B1527" t="s">
        <v>2431</v>
      </c>
      <c r="C1527" t="s">
        <v>905</v>
      </c>
      <c r="D1527" t="s">
        <v>612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2:18">
      <c r="B1528" t="s">
        <v>2432</v>
      </c>
      <c r="C1528" t="s">
        <v>905</v>
      </c>
      <c r="D1528" t="s">
        <v>612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 spans="2:18">
      <c r="B1529" t="s">
        <v>2433</v>
      </c>
      <c r="C1529" t="s">
        <v>905</v>
      </c>
      <c r="D1529" t="s">
        <v>612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2:18">
      <c r="B1530" t="s">
        <v>2434</v>
      </c>
      <c r="C1530" t="s">
        <v>905</v>
      </c>
      <c r="D1530" t="s">
        <v>612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 spans="2:18">
      <c r="B1531" t="s">
        <v>2435</v>
      </c>
      <c r="C1531" t="s">
        <v>905</v>
      </c>
      <c r="D1531" t="s">
        <v>612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 spans="2:18">
      <c r="B1532" t="s">
        <v>2436</v>
      </c>
      <c r="C1532" t="s">
        <v>905</v>
      </c>
      <c r="D1532" t="s">
        <v>612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 spans="2:18">
      <c r="B1533" t="s">
        <v>2437</v>
      </c>
      <c r="C1533" t="s">
        <v>905</v>
      </c>
      <c r="D1533" t="s">
        <v>612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</row>
    <row r="1534" spans="2:18">
      <c r="B1534" t="s">
        <v>2438</v>
      </c>
      <c r="C1534" t="s">
        <v>905</v>
      </c>
      <c r="D1534" t="s">
        <v>612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2:18">
      <c r="B1535" t="s">
        <v>2439</v>
      </c>
      <c r="C1535" t="s">
        <v>905</v>
      </c>
      <c r="D1535" t="s">
        <v>612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2:18">
      <c r="B1536" t="s">
        <v>2440</v>
      </c>
      <c r="C1536" t="s">
        <v>905</v>
      </c>
      <c r="D1536" t="s">
        <v>612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</row>
    <row r="1537" spans="2:18">
      <c r="B1537" t="s">
        <v>2441</v>
      </c>
      <c r="C1537" t="s">
        <v>905</v>
      </c>
      <c r="D1537" t="s">
        <v>612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2:18">
      <c r="B1538" t="s">
        <v>2442</v>
      </c>
      <c r="C1538" t="s">
        <v>905</v>
      </c>
      <c r="D1538" t="s">
        <v>612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2:18">
      <c r="B1539" t="s">
        <v>2443</v>
      </c>
      <c r="C1539" t="s">
        <v>905</v>
      </c>
      <c r="D1539" t="s">
        <v>612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2:18">
      <c r="B1540" t="s">
        <v>2444</v>
      </c>
      <c r="C1540" t="s">
        <v>905</v>
      </c>
      <c r="D1540" t="s">
        <v>612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 spans="2:18">
      <c r="B1541" t="s">
        <v>2445</v>
      </c>
      <c r="C1541" t="s">
        <v>905</v>
      </c>
      <c r="D1541" t="s">
        <v>612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</row>
    <row r="1542" spans="2:18">
      <c r="B1542" t="s">
        <v>2446</v>
      </c>
      <c r="C1542" t="s">
        <v>905</v>
      </c>
      <c r="D1542" t="s">
        <v>612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</row>
    <row r="1543" spans="2:18">
      <c r="B1543" t="s">
        <v>2447</v>
      </c>
      <c r="C1543" t="s">
        <v>905</v>
      </c>
      <c r="D1543" t="s">
        <v>612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</row>
    <row r="1544" spans="2:18">
      <c r="B1544" t="s">
        <v>2448</v>
      </c>
      <c r="C1544" t="s">
        <v>905</v>
      </c>
      <c r="D1544" t="s">
        <v>612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</row>
    <row r="1545" spans="2:18">
      <c r="B1545" t="s">
        <v>2449</v>
      </c>
      <c r="C1545" t="s">
        <v>905</v>
      </c>
      <c r="D1545" t="s">
        <v>612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</row>
    <row r="1546" spans="2:18">
      <c r="B1546" t="s">
        <v>2450</v>
      </c>
      <c r="C1546" t="s">
        <v>905</v>
      </c>
      <c r="D1546" t="s">
        <v>612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</row>
    <row r="1547" spans="2:18">
      <c r="B1547" t="s">
        <v>2451</v>
      </c>
      <c r="C1547" t="s">
        <v>905</v>
      </c>
      <c r="D1547" t="s">
        <v>612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 spans="2:18">
      <c r="B1548" t="s">
        <v>2452</v>
      </c>
      <c r="C1548" t="s">
        <v>905</v>
      </c>
      <c r="D1548" t="s">
        <v>612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</row>
    <row r="1549" spans="2:18">
      <c r="B1549" t="s">
        <v>2453</v>
      </c>
      <c r="C1549" t="s">
        <v>905</v>
      </c>
      <c r="D1549" t="s">
        <v>612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</row>
    <row r="1550" spans="2:18">
      <c r="B1550" t="s">
        <v>2454</v>
      </c>
      <c r="C1550" t="s">
        <v>905</v>
      </c>
      <c r="D1550" t="s">
        <v>612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 spans="2:18">
      <c r="B1551" t="s">
        <v>2455</v>
      </c>
      <c r="C1551" t="s">
        <v>905</v>
      </c>
      <c r="D1551" t="s">
        <v>612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2:18">
      <c r="B1552" t="s">
        <v>2456</v>
      </c>
      <c r="C1552" t="s">
        <v>905</v>
      </c>
      <c r="D1552" t="s">
        <v>612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 spans="2:18">
      <c r="B1553" t="s">
        <v>2457</v>
      </c>
      <c r="C1553" t="s">
        <v>905</v>
      </c>
      <c r="D1553" t="s">
        <v>612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 spans="2:18">
      <c r="B1554" t="s">
        <v>2458</v>
      </c>
      <c r="C1554" t="s">
        <v>905</v>
      </c>
      <c r="D1554" t="s">
        <v>612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2:18">
      <c r="B1555" t="s">
        <v>2459</v>
      </c>
      <c r="C1555" t="s">
        <v>905</v>
      </c>
      <c r="D1555" t="s">
        <v>612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</row>
    <row r="1556" spans="2:18">
      <c r="B1556" t="s">
        <v>2460</v>
      </c>
      <c r="C1556" t="s">
        <v>905</v>
      </c>
      <c r="D1556" t="s">
        <v>612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</row>
    <row r="1557" spans="2:18">
      <c r="B1557" t="s">
        <v>2461</v>
      </c>
      <c r="C1557" t="s">
        <v>905</v>
      </c>
      <c r="D1557" t="s">
        <v>612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 spans="2:18">
      <c r="B1558" t="s">
        <v>2462</v>
      </c>
      <c r="C1558" t="s">
        <v>905</v>
      </c>
      <c r="D1558" t="s">
        <v>612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2:18">
      <c r="B1559" t="s">
        <v>2463</v>
      </c>
      <c r="C1559" t="s">
        <v>905</v>
      </c>
      <c r="D1559" t="s">
        <v>612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</row>
    <row r="1560" spans="2:18">
      <c r="B1560" t="s">
        <v>2464</v>
      </c>
      <c r="C1560" t="s">
        <v>905</v>
      </c>
      <c r="D1560" t="s">
        <v>612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</row>
    <row r="1561" spans="2:18">
      <c r="B1561" t="s">
        <v>2465</v>
      </c>
      <c r="C1561" t="s">
        <v>905</v>
      </c>
      <c r="D1561" t="s">
        <v>612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</row>
    <row r="1562" spans="2:18">
      <c r="B1562" t="s">
        <v>2466</v>
      </c>
      <c r="C1562" t="s">
        <v>905</v>
      </c>
      <c r="D1562" t="s">
        <v>612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 spans="2:18">
      <c r="B1563" t="s">
        <v>2467</v>
      </c>
      <c r="C1563" t="s">
        <v>905</v>
      </c>
      <c r="D1563" t="s">
        <v>612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</row>
    <row r="1564" spans="2:18">
      <c r="B1564" t="s">
        <v>2468</v>
      </c>
      <c r="C1564" t="s">
        <v>905</v>
      </c>
      <c r="D1564" t="s">
        <v>612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</row>
    <row r="1565" spans="2:18">
      <c r="B1565" t="s">
        <v>2469</v>
      </c>
      <c r="C1565" t="s">
        <v>905</v>
      </c>
      <c r="D1565" t="s">
        <v>612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</row>
    <row r="1566" spans="2:18">
      <c r="B1566" t="s">
        <v>2470</v>
      </c>
      <c r="C1566" t="s">
        <v>905</v>
      </c>
      <c r="D1566" t="s">
        <v>612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 spans="2:18">
      <c r="B1567" t="s">
        <v>2471</v>
      </c>
      <c r="C1567" t="s">
        <v>905</v>
      </c>
      <c r="D1567" t="s">
        <v>612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</row>
    <row r="1568" spans="2:18">
      <c r="B1568" t="s">
        <v>2472</v>
      </c>
      <c r="C1568" t="s">
        <v>905</v>
      </c>
      <c r="D1568" t="s">
        <v>612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</row>
    <row r="1569" spans="2:18">
      <c r="B1569" t="s">
        <v>2473</v>
      </c>
      <c r="C1569" t="s">
        <v>905</v>
      </c>
      <c r="D1569" t="s">
        <v>612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 spans="2:18">
      <c r="B1570" t="s">
        <v>2474</v>
      </c>
      <c r="C1570" t="s">
        <v>905</v>
      </c>
      <c r="D1570" t="s">
        <v>612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2:18">
      <c r="B1571" t="s">
        <v>2475</v>
      </c>
      <c r="C1571" t="s">
        <v>905</v>
      </c>
      <c r="D1571" t="s">
        <v>612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 spans="2:18">
      <c r="B1572" t="s">
        <v>2476</v>
      </c>
      <c r="C1572" t="s">
        <v>905</v>
      </c>
      <c r="D1572" t="s">
        <v>612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</row>
    <row r="1573" spans="2:18">
      <c r="B1573" t="s">
        <v>2477</v>
      </c>
      <c r="C1573" t="s">
        <v>905</v>
      </c>
      <c r="D1573" t="s">
        <v>612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</row>
    <row r="1574" spans="2:18">
      <c r="B1574" t="s">
        <v>2478</v>
      </c>
      <c r="C1574" t="s">
        <v>905</v>
      </c>
      <c r="D1574" t="s">
        <v>612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2:18">
      <c r="B1575" t="s">
        <v>2479</v>
      </c>
      <c r="C1575" t="s">
        <v>905</v>
      </c>
      <c r="D1575" t="s">
        <v>612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 spans="2:18">
      <c r="B1576" t="s">
        <v>2480</v>
      </c>
      <c r="C1576" t="s">
        <v>905</v>
      </c>
      <c r="D1576" t="s">
        <v>612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</row>
    <row r="1577" spans="2:18">
      <c r="B1577" t="s">
        <v>2481</v>
      </c>
      <c r="C1577" t="s">
        <v>905</v>
      </c>
      <c r="D1577" t="s">
        <v>612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</row>
    <row r="1578" spans="2:18">
      <c r="B1578" t="s">
        <v>2482</v>
      </c>
      <c r="C1578" t="s">
        <v>905</v>
      </c>
      <c r="D1578" t="s">
        <v>612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</row>
    <row r="1579" spans="2:18">
      <c r="B1579" t="s">
        <v>2483</v>
      </c>
      <c r="C1579" t="s">
        <v>905</v>
      </c>
      <c r="D1579" t="s">
        <v>612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 spans="2:18">
      <c r="B1580" t="s">
        <v>2484</v>
      </c>
      <c r="C1580" t="s">
        <v>905</v>
      </c>
      <c r="D1580" t="s">
        <v>612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</row>
    <row r="1581" spans="2:18">
      <c r="B1581" t="s">
        <v>2485</v>
      </c>
      <c r="C1581" t="s">
        <v>905</v>
      </c>
      <c r="D1581" t="s">
        <v>612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</row>
    <row r="1582" spans="2:18">
      <c r="B1582" t="s">
        <v>2486</v>
      </c>
      <c r="C1582" t="s">
        <v>905</v>
      </c>
      <c r="D1582" t="s">
        <v>612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</row>
    <row r="1583" spans="2:18">
      <c r="B1583" t="s">
        <v>2487</v>
      </c>
      <c r="C1583" t="s">
        <v>905</v>
      </c>
      <c r="D1583" t="s">
        <v>612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</row>
    <row r="1584" spans="2:18">
      <c r="B1584" t="s">
        <v>2488</v>
      </c>
      <c r="C1584" t="s">
        <v>905</v>
      </c>
      <c r="D1584" t="s">
        <v>612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 spans="2:18">
      <c r="B1585" t="s">
        <v>2489</v>
      </c>
      <c r="C1585" t="s">
        <v>905</v>
      </c>
      <c r="D1585" t="s">
        <v>612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</row>
    <row r="1586" spans="2:18">
      <c r="B1586" t="s">
        <v>2490</v>
      </c>
      <c r="C1586" t="s">
        <v>905</v>
      </c>
      <c r="D1586" t="s">
        <v>612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</row>
    <row r="1587" spans="2:18">
      <c r="B1587" t="s">
        <v>2491</v>
      </c>
      <c r="C1587" t="s">
        <v>905</v>
      </c>
      <c r="D1587" t="s">
        <v>612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</row>
    <row r="1588" spans="2:18">
      <c r="B1588" t="s">
        <v>2492</v>
      </c>
      <c r="C1588" t="s">
        <v>905</v>
      </c>
      <c r="D1588" t="s">
        <v>612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</row>
    <row r="1589" spans="2:18">
      <c r="B1589" t="s">
        <v>2493</v>
      </c>
      <c r="C1589" t="s">
        <v>905</v>
      </c>
      <c r="D1589" t="s">
        <v>612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</row>
    <row r="1590" spans="2:18">
      <c r="B1590" t="s">
        <v>2494</v>
      </c>
      <c r="C1590" t="s">
        <v>905</v>
      </c>
      <c r="D1590" t="s">
        <v>612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</row>
    <row r="1591" spans="2:18">
      <c r="B1591" t="s">
        <v>2495</v>
      </c>
      <c r="C1591" t="s">
        <v>905</v>
      </c>
      <c r="D1591" t="s">
        <v>612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</row>
    <row r="1592" spans="2:18">
      <c r="B1592" t="s">
        <v>2496</v>
      </c>
      <c r="C1592" t="s">
        <v>905</v>
      </c>
      <c r="D1592" t="s">
        <v>612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</row>
    <row r="1593" spans="2:18">
      <c r="B1593" t="s">
        <v>2497</v>
      </c>
      <c r="C1593" t="s">
        <v>905</v>
      </c>
      <c r="D1593" t="s">
        <v>612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</row>
    <row r="1594" spans="2:18">
      <c r="B1594" t="s">
        <v>2498</v>
      </c>
      <c r="C1594" t="s">
        <v>905</v>
      </c>
      <c r="D1594" t="s">
        <v>612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2:18">
      <c r="B1595" t="s">
        <v>2499</v>
      </c>
      <c r="C1595" t="s">
        <v>905</v>
      </c>
      <c r="D1595" t="s">
        <v>612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</row>
    <row r="1596" spans="2:18">
      <c r="B1596" t="s">
        <v>2500</v>
      </c>
      <c r="C1596" t="s">
        <v>905</v>
      </c>
      <c r="D1596" t="s">
        <v>612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 spans="2:18">
      <c r="B1597" t="s">
        <v>2501</v>
      </c>
      <c r="C1597" t="s">
        <v>905</v>
      </c>
      <c r="D1597" t="s">
        <v>612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</row>
    <row r="1598" spans="2:18">
      <c r="B1598" t="s">
        <v>2502</v>
      </c>
      <c r="C1598" t="s">
        <v>905</v>
      </c>
      <c r="D1598" t="s">
        <v>612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</row>
    <row r="1599" spans="2:18">
      <c r="B1599" t="s">
        <v>2503</v>
      </c>
      <c r="C1599" t="s">
        <v>905</v>
      </c>
      <c r="D1599" t="s">
        <v>612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</row>
    <row r="1600" spans="2:18">
      <c r="B1600" t="s">
        <v>2504</v>
      </c>
      <c r="C1600" t="s">
        <v>905</v>
      </c>
      <c r="D1600" t="s">
        <v>612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</row>
    <row r="1601" spans="2:18">
      <c r="B1601" t="s">
        <v>2505</v>
      </c>
      <c r="C1601" t="s">
        <v>905</v>
      </c>
      <c r="D1601" t="s">
        <v>612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</row>
    <row r="1602" spans="2:18">
      <c r="B1602" t="s">
        <v>2506</v>
      </c>
      <c r="C1602" t="s">
        <v>905</v>
      </c>
      <c r="D1602" t="s">
        <v>612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</row>
    <row r="1603" spans="2:18">
      <c r="B1603" t="s">
        <v>2507</v>
      </c>
      <c r="C1603" t="s">
        <v>905</v>
      </c>
      <c r="D1603" t="s">
        <v>612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</row>
    <row r="1604" spans="2:18">
      <c r="B1604" t="s">
        <v>2508</v>
      </c>
      <c r="C1604" t="s">
        <v>905</v>
      </c>
      <c r="D1604" t="s">
        <v>612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 spans="2:18">
      <c r="B1605" t="s">
        <v>2509</v>
      </c>
      <c r="C1605" t="s">
        <v>905</v>
      </c>
      <c r="D1605" t="s">
        <v>612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</row>
    <row r="1606" spans="2:18">
      <c r="B1606" t="s">
        <v>2510</v>
      </c>
      <c r="C1606" t="s">
        <v>905</v>
      </c>
      <c r="D1606" t="s">
        <v>612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</row>
    <row r="1607" spans="2:18">
      <c r="B1607" t="s">
        <v>2511</v>
      </c>
      <c r="C1607" t="s">
        <v>905</v>
      </c>
      <c r="D1607" t="s">
        <v>612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</row>
    <row r="1608" spans="2:18">
      <c r="B1608" t="s">
        <v>2512</v>
      </c>
      <c r="C1608" t="s">
        <v>905</v>
      </c>
      <c r="D1608" t="s">
        <v>612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</row>
    <row r="1609" spans="2:18">
      <c r="B1609" t="s">
        <v>2513</v>
      </c>
      <c r="C1609" t="s">
        <v>905</v>
      </c>
      <c r="D1609" t="s">
        <v>612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</row>
    <row r="1610" spans="2:18">
      <c r="B1610" t="s">
        <v>2514</v>
      </c>
      <c r="C1610" t="s">
        <v>905</v>
      </c>
      <c r="D1610" t="s">
        <v>612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</row>
    <row r="1611" spans="2:18">
      <c r="B1611" t="s">
        <v>2515</v>
      </c>
      <c r="C1611" t="s">
        <v>905</v>
      </c>
      <c r="D1611" t="s">
        <v>612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</row>
    <row r="1612" spans="2:18">
      <c r="B1612" t="s">
        <v>2516</v>
      </c>
      <c r="C1612" t="s">
        <v>905</v>
      </c>
      <c r="D1612" t="s">
        <v>612</v>
      </c>
      <c r="E1612">
        <v>1</v>
      </c>
      <c r="F1612">
        <v>66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 spans="2:18">
      <c r="B1613" t="s">
        <v>2517</v>
      </c>
      <c r="C1613" t="s">
        <v>905</v>
      </c>
      <c r="D1613" t="s">
        <v>612</v>
      </c>
      <c r="E1613">
        <v>1</v>
      </c>
      <c r="F1613">
        <v>113.6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2:18">
      <c r="B1614" t="s">
        <v>2518</v>
      </c>
      <c r="C1614" t="s">
        <v>905</v>
      </c>
      <c r="D1614" t="s">
        <v>612</v>
      </c>
      <c r="E1614">
        <v>20</v>
      </c>
      <c r="F1614">
        <v>85.5</v>
      </c>
      <c r="G1614">
        <v>0</v>
      </c>
      <c r="H1614">
        <v>0</v>
      </c>
      <c r="I1614">
        <v>85.5</v>
      </c>
      <c r="J1614">
        <v>85.5</v>
      </c>
      <c r="K1614">
        <v>85.5</v>
      </c>
      <c r="L1614">
        <v>85.5</v>
      </c>
      <c r="M1614">
        <v>0</v>
      </c>
      <c r="N1614">
        <v>0</v>
      </c>
      <c r="O1614">
        <v>1</v>
      </c>
      <c r="P1614">
        <v>8550</v>
      </c>
      <c r="Q1614">
        <v>0</v>
      </c>
      <c r="R1614">
        <v>85.5</v>
      </c>
    </row>
    <row r="1615" spans="2:18">
      <c r="B1615" t="s">
        <v>2519</v>
      </c>
      <c r="C1615" t="s">
        <v>905</v>
      </c>
      <c r="D1615" t="s">
        <v>612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</row>
    <row r="1616" spans="2:18">
      <c r="B1616" t="s">
        <v>2520</v>
      </c>
      <c r="C1616" t="s">
        <v>905</v>
      </c>
      <c r="D1616" t="s">
        <v>612</v>
      </c>
      <c r="E1616">
        <v>1</v>
      </c>
      <c r="F1616">
        <v>156.80000000000001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</row>
    <row r="1617" spans="2:18">
      <c r="B1617" t="s">
        <v>2521</v>
      </c>
      <c r="C1617" t="s">
        <v>905</v>
      </c>
      <c r="D1617" t="s">
        <v>612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 spans="2:18">
      <c r="B1618" t="s">
        <v>2522</v>
      </c>
      <c r="C1618" t="s">
        <v>905</v>
      </c>
      <c r="D1618" t="s">
        <v>612</v>
      </c>
      <c r="E1618">
        <v>1</v>
      </c>
      <c r="F1618">
        <v>64.2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</row>
    <row r="1619" spans="2:18">
      <c r="B1619" t="s">
        <v>2523</v>
      </c>
      <c r="C1619" t="s">
        <v>905</v>
      </c>
      <c r="D1619" t="s">
        <v>612</v>
      </c>
      <c r="E1619">
        <v>1</v>
      </c>
      <c r="F1619">
        <v>132.19999999999999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</row>
    <row r="1620" spans="2:18">
      <c r="B1620" t="s">
        <v>2524</v>
      </c>
      <c r="C1620" t="s">
        <v>905</v>
      </c>
      <c r="D1620" t="s">
        <v>612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</row>
    <row r="1621" spans="2:18">
      <c r="B1621" t="s">
        <v>2525</v>
      </c>
      <c r="C1621" t="s">
        <v>905</v>
      </c>
      <c r="D1621" t="s">
        <v>612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</row>
    <row r="1622" spans="2:18">
      <c r="B1622" t="s">
        <v>2526</v>
      </c>
      <c r="C1622" t="s">
        <v>905</v>
      </c>
      <c r="D1622" t="s">
        <v>612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 spans="2:18">
      <c r="B1623" t="s">
        <v>2527</v>
      </c>
      <c r="C1623" t="s">
        <v>905</v>
      </c>
      <c r="D1623" t="s">
        <v>612</v>
      </c>
      <c r="E1623">
        <v>5</v>
      </c>
      <c r="F1623">
        <v>80</v>
      </c>
      <c r="G1623">
        <v>120</v>
      </c>
      <c r="H1623">
        <v>10</v>
      </c>
      <c r="I1623">
        <v>0</v>
      </c>
      <c r="J1623">
        <v>0</v>
      </c>
      <c r="K1623">
        <v>0</v>
      </c>
      <c r="L1623">
        <v>0</v>
      </c>
      <c r="M1623">
        <v>135</v>
      </c>
      <c r="N1623">
        <v>0</v>
      </c>
      <c r="O1623">
        <v>0</v>
      </c>
      <c r="P1623">
        <v>0</v>
      </c>
      <c r="Q1623">
        <v>0</v>
      </c>
      <c r="R1623">
        <v>135</v>
      </c>
    </row>
    <row r="1624" spans="2:18">
      <c r="B1624" t="s">
        <v>2528</v>
      </c>
      <c r="C1624" t="s">
        <v>905</v>
      </c>
      <c r="D1624" t="s">
        <v>612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200</v>
      </c>
      <c r="N1624">
        <v>0</v>
      </c>
      <c r="O1624">
        <v>0</v>
      </c>
      <c r="P1624">
        <v>0</v>
      </c>
      <c r="Q1624">
        <v>0</v>
      </c>
      <c r="R1624">
        <v>200</v>
      </c>
    </row>
    <row r="1625" spans="2:18">
      <c r="B1625" t="s">
        <v>2529</v>
      </c>
      <c r="C1625" t="s">
        <v>905</v>
      </c>
      <c r="D1625" t="s">
        <v>612</v>
      </c>
      <c r="E1625">
        <v>1</v>
      </c>
      <c r="F1625">
        <v>111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</row>
    <row r="1626" spans="2:18">
      <c r="B1626" t="s">
        <v>2530</v>
      </c>
      <c r="C1626" t="s">
        <v>905</v>
      </c>
      <c r="D1626" t="s">
        <v>612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</row>
    <row r="1627" spans="2:18">
      <c r="B1627" t="s">
        <v>2531</v>
      </c>
      <c r="C1627" t="s">
        <v>905</v>
      </c>
      <c r="D1627" t="s">
        <v>612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 spans="2:18">
      <c r="B1628" t="s">
        <v>2532</v>
      </c>
      <c r="C1628" t="s">
        <v>905</v>
      </c>
      <c r="D1628" t="s">
        <v>612</v>
      </c>
      <c r="E1628">
        <v>2</v>
      </c>
      <c r="F1628">
        <v>31.7</v>
      </c>
      <c r="G1628">
        <v>150</v>
      </c>
      <c r="H1628">
        <v>9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</row>
    <row r="1629" spans="2:18">
      <c r="B1629" t="s">
        <v>2533</v>
      </c>
      <c r="C1629" t="s">
        <v>905</v>
      </c>
      <c r="D1629" t="s">
        <v>612</v>
      </c>
      <c r="E1629">
        <v>0</v>
      </c>
      <c r="F1629">
        <v>0</v>
      </c>
      <c r="G1629">
        <v>90</v>
      </c>
      <c r="H1629">
        <v>2</v>
      </c>
      <c r="I1629">
        <v>0</v>
      </c>
      <c r="J1629">
        <v>0</v>
      </c>
      <c r="K1629">
        <v>0</v>
      </c>
      <c r="L1629">
        <v>0</v>
      </c>
      <c r="M1629">
        <v>90</v>
      </c>
      <c r="N1629">
        <v>0</v>
      </c>
      <c r="O1629">
        <v>0</v>
      </c>
      <c r="P1629">
        <v>0</v>
      </c>
      <c r="Q1629">
        <v>0</v>
      </c>
      <c r="R1629">
        <v>90</v>
      </c>
    </row>
    <row r="1630" spans="2:18">
      <c r="B1630" t="s">
        <v>2534</v>
      </c>
      <c r="C1630" t="s">
        <v>905</v>
      </c>
      <c r="D1630" t="s">
        <v>612</v>
      </c>
      <c r="E1630">
        <v>1</v>
      </c>
      <c r="F1630">
        <v>89.8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</row>
    <row r="1631" spans="2:18">
      <c r="B1631" t="s">
        <v>2535</v>
      </c>
      <c r="C1631" t="s">
        <v>905</v>
      </c>
      <c r="D1631" t="s">
        <v>612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</row>
    <row r="1632" spans="2:18">
      <c r="B1632" t="s">
        <v>2536</v>
      </c>
      <c r="C1632" t="s">
        <v>905</v>
      </c>
      <c r="D1632" t="s">
        <v>612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</row>
    <row r="1633" spans="2:18">
      <c r="B1633" t="s">
        <v>2537</v>
      </c>
      <c r="C1633" t="s">
        <v>905</v>
      </c>
      <c r="D1633" t="s">
        <v>612</v>
      </c>
      <c r="E1633">
        <v>3</v>
      </c>
      <c r="F1633">
        <v>21.5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</row>
    <row r="1634" spans="2:18">
      <c r="B1634" t="s">
        <v>2538</v>
      </c>
      <c r="C1634" t="s">
        <v>905</v>
      </c>
      <c r="D1634" t="s">
        <v>612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 spans="2:18">
      <c r="B1635" t="s">
        <v>2539</v>
      </c>
      <c r="C1635" t="s">
        <v>905</v>
      </c>
      <c r="D1635" t="s">
        <v>612</v>
      </c>
      <c r="E1635">
        <v>1</v>
      </c>
      <c r="F1635">
        <v>72.3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 spans="2:18">
      <c r="B1636" t="s">
        <v>2540</v>
      </c>
      <c r="C1636" t="s">
        <v>905</v>
      </c>
      <c r="D1636" t="s">
        <v>612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</row>
    <row r="1637" spans="2:18">
      <c r="B1637" t="s">
        <v>2541</v>
      </c>
      <c r="C1637" t="s">
        <v>905</v>
      </c>
      <c r="D1637" t="s">
        <v>612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</row>
    <row r="1638" spans="2:18">
      <c r="B1638" t="s">
        <v>2542</v>
      </c>
      <c r="C1638" t="s">
        <v>905</v>
      </c>
      <c r="D1638" t="s">
        <v>612</v>
      </c>
      <c r="E1638">
        <v>4</v>
      </c>
      <c r="F1638">
        <v>14.06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</row>
    <row r="1639" spans="2:18">
      <c r="B1639" t="s">
        <v>2543</v>
      </c>
      <c r="C1639" t="s">
        <v>905</v>
      </c>
      <c r="D1639" t="s">
        <v>612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</row>
    <row r="1640" spans="2:18">
      <c r="B1640" t="s">
        <v>2544</v>
      </c>
      <c r="C1640" t="s">
        <v>905</v>
      </c>
      <c r="D1640" t="s">
        <v>612</v>
      </c>
      <c r="E1640">
        <v>1</v>
      </c>
      <c r="F1640">
        <v>57.8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</row>
    <row r="1641" spans="2:18">
      <c r="B1641" t="s">
        <v>2545</v>
      </c>
      <c r="C1641" t="s">
        <v>905</v>
      </c>
      <c r="D1641" t="s">
        <v>612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 spans="2:18">
      <c r="B1642" t="s">
        <v>2546</v>
      </c>
      <c r="C1642" t="s">
        <v>905</v>
      </c>
      <c r="D1642" t="s">
        <v>612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</row>
    <row r="1643" spans="2:18">
      <c r="B1643" t="s">
        <v>2547</v>
      </c>
      <c r="C1643" t="s">
        <v>905</v>
      </c>
      <c r="D1643" t="s">
        <v>612</v>
      </c>
      <c r="E1643">
        <v>5</v>
      </c>
      <c r="F1643">
        <v>9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</row>
    <row r="1644" spans="2:18">
      <c r="B1644" t="s">
        <v>2548</v>
      </c>
      <c r="C1644" t="s">
        <v>905</v>
      </c>
      <c r="D1644" t="s">
        <v>612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15.14</v>
      </c>
      <c r="N1644">
        <v>0</v>
      </c>
      <c r="O1644">
        <v>0</v>
      </c>
      <c r="P1644">
        <v>0</v>
      </c>
      <c r="Q1644">
        <v>0</v>
      </c>
      <c r="R1644">
        <v>15.14</v>
      </c>
    </row>
    <row r="1645" spans="2:18">
      <c r="B1645" t="s">
        <v>2549</v>
      </c>
      <c r="C1645" t="s">
        <v>905</v>
      </c>
      <c r="D1645" t="s">
        <v>612</v>
      </c>
      <c r="E1645">
        <v>2</v>
      </c>
      <c r="F1645">
        <v>45.8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 spans="2:18">
      <c r="B1646" t="s">
        <v>2550</v>
      </c>
      <c r="C1646" t="s">
        <v>905</v>
      </c>
      <c r="D1646" t="s">
        <v>612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</row>
    <row r="1647" spans="2:18">
      <c r="B1647" t="s">
        <v>2551</v>
      </c>
      <c r="C1647" t="s">
        <v>905</v>
      </c>
      <c r="D1647" t="s">
        <v>612</v>
      </c>
      <c r="E1647">
        <v>6</v>
      </c>
      <c r="F1647">
        <v>5.6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 spans="2:18">
      <c r="B1648" t="s">
        <v>2552</v>
      </c>
      <c r="C1648" t="s">
        <v>905</v>
      </c>
      <c r="D1648" t="s">
        <v>612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2:18">
      <c r="B1649" t="s">
        <v>2553</v>
      </c>
      <c r="C1649" t="s">
        <v>905</v>
      </c>
      <c r="D1649" t="s">
        <v>612</v>
      </c>
      <c r="E1649">
        <v>2</v>
      </c>
      <c r="F1649">
        <v>36.1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2:18">
      <c r="B1650" t="s">
        <v>2554</v>
      </c>
      <c r="C1650" t="s">
        <v>905</v>
      </c>
      <c r="D1650" t="s">
        <v>612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2:18">
      <c r="B1651" t="s">
        <v>2555</v>
      </c>
      <c r="C1651" t="s">
        <v>905</v>
      </c>
      <c r="D1651" t="s">
        <v>612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</row>
    <row r="1652" spans="2:18">
      <c r="B1652" t="s">
        <v>2556</v>
      </c>
      <c r="C1652" t="s">
        <v>905</v>
      </c>
      <c r="D1652" t="s">
        <v>612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</row>
    <row r="1653" spans="2:18">
      <c r="B1653" t="s">
        <v>2557</v>
      </c>
      <c r="C1653" t="s">
        <v>905</v>
      </c>
      <c r="D1653" t="s">
        <v>612</v>
      </c>
      <c r="E1653">
        <v>8</v>
      </c>
      <c r="F1653">
        <v>3.31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</row>
    <row r="1654" spans="2:18">
      <c r="B1654" t="s">
        <v>2558</v>
      </c>
      <c r="C1654" t="s">
        <v>905</v>
      </c>
      <c r="D1654" t="s">
        <v>612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275</v>
      </c>
      <c r="N1654">
        <v>0</v>
      </c>
      <c r="O1654">
        <v>0</v>
      </c>
      <c r="P1654">
        <v>0</v>
      </c>
      <c r="Q1654">
        <v>0</v>
      </c>
      <c r="R1654">
        <v>275</v>
      </c>
    </row>
    <row r="1655" spans="2:18">
      <c r="B1655" t="s">
        <v>2559</v>
      </c>
      <c r="C1655" t="s">
        <v>905</v>
      </c>
      <c r="D1655" t="s">
        <v>612</v>
      </c>
      <c r="E1655">
        <v>2</v>
      </c>
      <c r="F1655">
        <v>28.3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</row>
    <row r="1656" spans="2:18">
      <c r="B1656" t="s">
        <v>2560</v>
      </c>
      <c r="C1656" t="s">
        <v>905</v>
      </c>
      <c r="D1656" t="s">
        <v>612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</row>
    <row r="1657" spans="2:18">
      <c r="B1657" t="s">
        <v>2561</v>
      </c>
      <c r="C1657" t="s">
        <v>905</v>
      </c>
      <c r="D1657" t="s">
        <v>612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</row>
    <row r="1658" spans="2:18">
      <c r="B1658" t="s">
        <v>2562</v>
      </c>
      <c r="C1658" t="s">
        <v>905</v>
      </c>
      <c r="D1658" t="s">
        <v>612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</row>
    <row r="1659" spans="2:18">
      <c r="B1659" t="s">
        <v>2563</v>
      </c>
      <c r="C1659" t="s">
        <v>905</v>
      </c>
      <c r="D1659" t="s">
        <v>612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</row>
    <row r="1660" spans="2:18">
      <c r="B1660" t="s">
        <v>2564</v>
      </c>
      <c r="C1660" t="s">
        <v>905</v>
      </c>
      <c r="D1660" t="s">
        <v>612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</row>
    <row r="1661" spans="2:18">
      <c r="B1661" t="s">
        <v>2565</v>
      </c>
      <c r="C1661" t="s">
        <v>905</v>
      </c>
      <c r="D1661" t="s">
        <v>612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</row>
    <row r="1662" spans="2:18">
      <c r="B1662" t="s">
        <v>2566</v>
      </c>
      <c r="C1662" t="s">
        <v>905</v>
      </c>
      <c r="D1662" t="s">
        <v>612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</row>
    <row r="1663" spans="2:18">
      <c r="B1663" t="s">
        <v>2567</v>
      </c>
      <c r="C1663" t="s">
        <v>905</v>
      </c>
      <c r="D1663" t="s">
        <v>612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</row>
    <row r="1664" spans="2:18">
      <c r="B1664" t="s">
        <v>2568</v>
      </c>
      <c r="C1664" t="s">
        <v>905</v>
      </c>
      <c r="D1664" t="s">
        <v>612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</row>
    <row r="1665" spans="2:18">
      <c r="B1665" t="s">
        <v>2569</v>
      </c>
      <c r="C1665" t="s">
        <v>905</v>
      </c>
      <c r="D1665" t="s">
        <v>612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</row>
    <row r="1666" spans="2:18">
      <c r="B1666" t="s">
        <v>2570</v>
      </c>
      <c r="C1666" t="s">
        <v>905</v>
      </c>
      <c r="D1666" t="s">
        <v>612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 spans="2:18">
      <c r="B1667" t="s">
        <v>2571</v>
      </c>
      <c r="C1667" t="s">
        <v>905</v>
      </c>
      <c r="D1667" t="s">
        <v>612</v>
      </c>
      <c r="E1667">
        <v>3</v>
      </c>
      <c r="F1667">
        <v>36.450000000000003</v>
      </c>
      <c r="G1667">
        <v>116.1</v>
      </c>
      <c r="H1667">
        <v>133</v>
      </c>
      <c r="I1667">
        <v>0</v>
      </c>
      <c r="J1667">
        <v>0</v>
      </c>
      <c r="K1667">
        <v>0</v>
      </c>
      <c r="L1667">
        <v>0</v>
      </c>
      <c r="M1667">
        <v>24.3</v>
      </c>
      <c r="N1667">
        <v>0</v>
      </c>
      <c r="O1667">
        <v>0</v>
      </c>
      <c r="P1667">
        <v>0</v>
      </c>
      <c r="Q1667">
        <v>0</v>
      </c>
      <c r="R1667">
        <v>24.3</v>
      </c>
    </row>
    <row r="1668" spans="2:18">
      <c r="B1668" t="s">
        <v>2572</v>
      </c>
      <c r="C1668" t="s">
        <v>905</v>
      </c>
      <c r="D1668" t="s">
        <v>612</v>
      </c>
      <c r="E1668">
        <v>10</v>
      </c>
      <c r="F1668">
        <v>9.4700000000000006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</row>
    <row r="1669" spans="2:18">
      <c r="B1669" t="s">
        <v>2573</v>
      </c>
      <c r="C1669" t="s">
        <v>905</v>
      </c>
      <c r="D1669" t="s">
        <v>612</v>
      </c>
      <c r="E1669">
        <v>2</v>
      </c>
      <c r="F1669">
        <v>47.548999999999999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31.7</v>
      </c>
      <c r="N1669">
        <v>0</v>
      </c>
      <c r="O1669">
        <v>0</v>
      </c>
      <c r="P1669">
        <v>0</v>
      </c>
      <c r="Q1669">
        <v>0</v>
      </c>
      <c r="R1669">
        <v>31.7</v>
      </c>
    </row>
    <row r="1670" spans="2:18">
      <c r="B1670" t="s">
        <v>2574</v>
      </c>
      <c r="C1670" t="s">
        <v>905</v>
      </c>
      <c r="D1670" t="s">
        <v>612</v>
      </c>
      <c r="E1670">
        <v>2</v>
      </c>
      <c r="F1670">
        <v>65.3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</row>
    <row r="1671" spans="2:18">
      <c r="B1671" t="s">
        <v>2575</v>
      </c>
      <c r="C1671" t="s">
        <v>905</v>
      </c>
      <c r="D1671" t="s">
        <v>612</v>
      </c>
      <c r="E1671">
        <v>4</v>
      </c>
      <c r="F1671">
        <v>28.1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</row>
    <row r="1672" spans="2:18">
      <c r="B1672" t="s">
        <v>2576</v>
      </c>
      <c r="C1672" t="s">
        <v>905</v>
      </c>
      <c r="D1672" t="s">
        <v>612</v>
      </c>
      <c r="E1672">
        <v>1</v>
      </c>
      <c r="F1672">
        <v>72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48</v>
      </c>
      <c r="N1672">
        <v>0</v>
      </c>
      <c r="O1672">
        <v>0</v>
      </c>
      <c r="P1672">
        <v>0</v>
      </c>
      <c r="Q1672">
        <v>0</v>
      </c>
      <c r="R1672">
        <v>48</v>
      </c>
    </row>
    <row r="1673" spans="2:18">
      <c r="B1673" t="s">
        <v>2577</v>
      </c>
      <c r="C1673" t="s">
        <v>905</v>
      </c>
      <c r="D1673" t="s">
        <v>612</v>
      </c>
      <c r="E1673">
        <v>1</v>
      </c>
      <c r="F1673">
        <v>101.3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</row>
    <row r="1674" spans="2:18">
      <c r="B1674" t="s">
        <v>2578</v>
      </c>
      <c r="C1674" t="s">
        <v>905</v>
      </c>
      <c r="D1674" t="s">
        <v>612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</row>
    <row r="1675" spans="2:18">
      <c r="B1675" t="s">
        <v>2579</v>
      </c>
      <c r="C1675" t="s">
        <v>905</v>
      </c>
      <c r="D1675" t="s">
        <v>612</v>
      </c>
      <c r="E1675">
        <v>1</v>
      </c>
      <c r="F1675">
        <v>119.1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</row>
    <row r="1676" spans="2:18">
      <c r="B1676" t="s">
        <v>2580</v>
      </c>
      <c r="C1676" t="s">
        <v>905</v>
      </c>
      <c r="D1676" t="s">
        <v>612</v>
      </c>
      <c r="E1676">
        <v>1</v>
      </c>
      <c r="F1676">
        <v>98.25</v>
      </c>
      <c r="G1676">
        <v>210</v>
      </c>
      <c r="H1676">
        <v>5</v>
      </c>
      <c r="I1676">
        <v>0</v>
      </c>
      <c r="J1676">
        <v>0</v>
      </c>
      <c r="K1676">
        <v>0</v>
      </c>
      <c r="L1676">
        <v>0</v>
      </c>
      <c r="M1676">
        <v>65.5</v>
      </c>
      <c r="N1676">
        <v>0</v>
      </c>
      <c r="O1676">
        <v>0</v>
      </c>
      <c r="P1676">
        <v>0</v>
      </c>
      <c r="Q1676">
        <v>0</v>
      </c>
      <c r="R1676">
        <v>65.5</v>
      </c>
    </row>
    <row r="1677" spans="2:18">
      <c r="B1677" t="s">
        <v>2581</v>
      </c>
      <c r="C1677" t="s">
        <v>905</v>
      </c>
      <c r="D1677" t="s">
        <v>612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 spans="2:18">
      <c r="B1678" t="s">
        <v>2582</v>
      </c>
      <c r="C1678" t="s">
        <v>905</v>
      </c>
      <c r="D1678" t="s">
        <v>612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2:18">
      <c r="B1679" t="s">
        <v>2583</v>
      </c>
      <c r="C1679" t="s">
        <v>905</v>
      </c>
      <c r="D1679" t="s">
        <v>612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 spans="2:18">
      <c r="B1680" t="s">
        <v>2584</v>
      </c>
      <c r="C1680" t="s">
        <v>905</v>
      </c>
      <c r="D1680" t="s">
        <v>612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</row>
    <row r="1681" spans="2:18">
      <c r="B1681" t="s">
        <v>2585</v>
      </c>
      <c r="C1681" t="s">
        <v>905</v>
      </c>
      <c r="D1681" t="s">
        <v>612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 spans="2:18">
      <c r="B1682" t="s">
        <v>2586</v>
      </c>
      <c r="C1682" t="s">
        <v>905</v>
      </c>
      <c r="D1682" t="s">
        <v>612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 spans="2:18">
      <c r="B1683" t="s">
        <v>2587</v>
      </c>
      <c r="C1683" t="s">
        <v>905</v>
      </c>
      <c r="D1683" t="s">
        <v>612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</row>
    <row r="1684" spans="2:18">
      <c r="B1684" t="s">
        <v>2588</v>
      </c>
      <c r="C1684" t="s">
        <v>905</v>
      </c>
      <c r="D1684" t="s">
        <v>612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</row>
    <row r="1685" spans="2:18">
      <c r="B1685" t="s">
        <v>2589</v>
      </c>
      <c r="C1685" t="s">
        <v>905</v>
      </c>
      <c r="D1685" t="s">
        <v>612</v>
      </c>
      <c r="E1685">
        <v>1</v>
      </c>
      <c r="F1685">
        <v>188.25</v>
      </c>
      <c r="G1685">
        <v>410.8</v>
      </c>
      <c r="H1685">
        <v>32</v>
      </c>
      <c r="I1685">
        <v>0</v>
      </c>
      <c r="J1685">
        <v>0</v>
      </c>
      <c r="K1685">
        <v>0</v>
      </c>
      <c r="L1685">
        <v>0</v>
      </c>
      <c r="M1685">
        <v>125.5</v>
      </c>
      <c r="N1685">
        <v>0</v>
      </c>
      <c r="O1685">
        <v>0</v>
      </c>
      <c r="P1685">
        <v>0</v>
      </c>
      <c r="Q1685">
        <v>0</v>
      </c>
      <c r="R1685">
        <v>125.5</v>
      </c>
    </row>
    <row r="1686" spans="2:18">
      <c r="B1686" t="s">
        <v>2590</v>
      </c>
      <c r="C1686" t="s">
        <v>905</v>
      </c>
      <c r="D1686" t="s">
        <v>612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</row>
    <row r="1687" spans="2:18">
      <c r="B1687" t="s">
        <v>2591</v>
      </c>
      <c r="C1687" t="s">
        <v>905</v>
      </c>
      <c r="D1687" t="s">
        <v>612</v>
      </c>
      <c r="E1687">
        <v>1</v>
      </c>
      <c r="F1687">
        <v>193.95</v>
      </c>
      <c r="G1687">
        <v>460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129.30000000000001</v>
      </c>
      <c r="N1687">
        <v>0</v>
      </c>
      <c r="O1687">
        <v>0</v>
      </c>
      <c r="P1687">
        <v>0</v>
      </c>
      <c r="Q1687">
        <v>0</v>
      </c>
      <c r="R1687">
        <v>129.30000000000001</v>
      </c>
    </row>
    <row r="1688" spans="2:18">
      <c r="B1688" t="s">
        <v>2592</v>
      </c>
      <c r="C1688" t="s">
        <v>905</v>
      </c>
      <c r="D1688" t="s">
        <v>612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</row>
    <row r="1689" spans="2:18">
      <c r="B1689" t="s">
        <v>2593</v>
      </c>
      <c r="C1689" t="s">
        <v>905</v>
      </c>
      <c r="D1689" t="s">
        <v>612</v>
      </c>
      <c r="E1689">
        <v>1</v>
      </c>
      <c r="F1689">
        <v>342.3</v>
      </c>
      <c r="G1689">
        <v>516.70000000000005</v>
      </c>
      <c r="H1689">
        <v>2</v>
      </c>
      <c r="I1689">
        <v>0</v>
      </c>
      <c r="J1689">
        <v>0</v>
      </c>
      <c r="K1689">
        <v>0</v>
      </c>
      <c r="L1689">
        <v>0</v>
      </c>
      <c r="M1689">
        <v>219.8</v>
      </c>
      <c r="N1689">
        <v>0</v>
      </c>
      <c r="O1689">
        <v>0</v>
      </c>
      <c r="P1689">
        <v>0</v>
      </c>
      <c r="Q1689">
        <v>0</v>
      </c>
      <c r="R1689">
        <v>219.8</v>
      </c>
    </row>
    <row r="1690" spans="2:18">
      <c r="B1690" t="s">
        <v>2594</v>
      </c>
      <c r="C1690" t="s">
        <v>905</v>
      </c>
      <c r="D1690" t="s">
        <v>612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</row>
    <row r="1691" spans="2:18">
      <c r="B1691" t="s">
        <v>2595</v>
      </c>
      <c r="C1691" t="s">
        <v>905</v>
      </c>
      <c r="D1691" t="s">
        <v>612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</row>
    <row r="1692" spans="2:18">
      <c r="B1692" t="s">
        <v>2596</v>
      </c>
      <c r="C1692" t="s">
        <v>905</v>
      </c>
      <c r="D1692" t="s">
        <v>612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2:18">
      <c r="B1693" t="s">
        <v>2597</v>
      </c>
      <c r="C1693" t="s">
        <v>905</v>
      </c>
      <c r="D1693" t="s">
        <v>612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535</v>
      </c>
      <c r="N1693">
        <v>0</v>
      </c>
      <c r="O1693">
        <v>0</v>
      </c>
      <c r="P1693">
        <v>0</v>
      </c>
      <c r="Q1693">
        <v>0</v>
      </c>
      <c r="R1693">
        <v>535</v>
      </c>
    </row>
    <row r="1694" spans="2:18">
      <c r="B1694" t="s">
        <v>2598</v>
      </c>
      <c r="C1694" t="s">
        <v>905</v>
      </c>
      <c r="D1694" t="s">
        <v>612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205</v>
      </c>
      <c r="N1694">
        <v>0</v>
      </c>
      <c r="O1694">
        <v>0</v>
      </c>
      <c r="P1694">
        <v>0</v>
      </c>
      <c r="Q1694">
        <v>0</v>
      </c>
      <c r="R1694">
        <v>205</v>
      </c>
    </row>
    <row r="1695" spans="2:18">
      <c r="B1695" t="s">
        <v>2599</v>
      </c>
      <c r="C1695" t="s">
        <v>905</v>
      </c>
      <c r="D1695" t="s">
        <v>612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</row>
    <row r="1696" spans="2:18">
      <c r="B1696" t="s">
        <v>2600</v>
      </c>
      <c r="C1696" t="s">
        <v>905</v>
      </c>
      <c r="D1696" t="s">
        <v>612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</row>
    <row r="1697" spans="2:18">
      <c r="B1697" t="s">
        <v>2601</v>
      </c>
      <c r="C1697" t="s">
        <v>905</v>
      </c>
      <c r="D1697" t="s">
        <v>612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</row>
    <row r="1698" spans="2:18">
      <c r="B1698" t="s">
        <v>2602</v>
      </c>
      <c r="C1698" t="s">
        <v>905</v>
      </c>
      <c r="D1698" t="s">
        <v>612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</row>
    <row r="1699" spans="2:18">
      <c r="B1699" t="s">
        <v>2603</v>
      </c>
      <c r="C1699" t="s">
        <v>905</v>
      </c>
      <c r="D1699" t="s">
        <v>612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</row>
    <row r="1700" spans="2:18">
      <c r="B1700" t="s">
        <v>2604</v>
      </c>
      <c r="C1700" t="s">
        <v>905</v>
      </c>
      <c r="D1700" t="s">
        <v>612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</row>
    <row r="1701" spans="2:18">
      <c r="B1701" t="s">
        <v>2605</v>
      </c>
      <c r="C1701" t="s">
        <v>905</v>
      </c>
      <c r="D1701" t="s">
        <v>612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</row>
    <row r="1702" spans="2:18">
      <c r="B1702" t="s">
        <v>2606</v>
      </c>
      <c r="C1702" t="s">
        <v>905</v>
      </c>
      <c r="D1702" t="s">
        <v>612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2:18">
      <c r="B1703" t="s">
        <v>2607</v>
      </c>
      <c r="C1703" t="s">
        <v>905</v>
      </c>
      <c r="D1703" t="s">
        <v>612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 spans="2:18">
      <c r="B1704" t="s">
        <v>2608</v>
      </c>
      <c r="C1704" t="s">
        <v>905</v>
      </c>
      <c r="D1704" t="s">
        <v>612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2:18">
      <c r="B1705" t="s">
        <v>2609</v>
      </c>
      <c r="C1705" t="s">
        <v>905</v>
      </c>
      <c r="D1705" t="s">
        <v>612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</row>
    <row r="1706" spans="2:18">
      <c r="B1706" t="s">
        <v>2610</v>
      </c>
      <c r="C1706" t="s">
        <v>905</v>
      </c>
      <c r="D1706" t="s">
        <v>612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</row>
    <row r="1707" spans="2:18">
      <c r="B1707" t="s">
        <v>2611</v>
      </c>
      <c r="C1707" t="s">
        <v>905</v>
      </c>
      <c r="D1707" t="s">
        <v>612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</row>
    <row r="1708" spans="2:18">
      <c r="B1708" t="s">
        <v>2612</v>
      </c>
      <c r="C1708" t="s">
        <v>905</v>
      </c>
      <c r="D1708" t="s">
        <v>612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</row>
    <row r="1709" spans="2:18">
      <c r="B1709" t="s">
        <v>2613</v>
      </c>
      <c r="C1709" t="s">
        <v>905</v>
      </c>
      <c r="D1709" t="s">
        <v>612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</row>
    <row r="1710" spans="2:18">
      <c r="B1710" t="s">
        <v>2614</v>
      </c>
      <c r="C1710" t="s">
        <v>905</v>
      </c>
      <c r="D1710" t="s">
        <v>612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2:18">
      <c r="B1711" t="s">
        <v>2615</v>
      </c>
      <c r="C1711" t="s">
        <v>905</v>
      </c>
      <c r="D1711" t="s">
        <v>612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</row>
    <row r="1712" spans="2:18">
      <c r="B1712" t="s">
        <v>2616</v>
      </c>
      <c r="C1712" t="s">
        <v>905</v>
      </c>
      <c r="D1712" t="s">
        <v>612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 spans="2:18">
      <c r="B1713" t="s">
        <v>2617</v>
      </c>
      <c r="C1713" t="s">
        <v>905</v>
      </c>
      <c r="D1713" t="s">
        <v>612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</row>
    <row r="1714" spans="2:18">
      <c r="B1714" t="s">
        <v>2618</v>
      </c>
      <c r="C1714" t="s">
        <v>905</v>
      </c>
      <c r="D1714" t="s">
        <v>612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2:18">
      <c r="B1715" t="s">
        <v>2619</v>
      </c>
      <c r="C1715" t="s">
        <v>905</v>
      </c>
      <c r="D1715" t="s">
        <v>612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</row>
    <row r="1716" spans="2:18">
      <c r="B1716" t="s">
        <v>2620</v>
      </c>
      <c r="C1716" t="s">
        <v>905</v>
      </c>
      <c r="D1716" t="s">
        <v>612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</row>
    <row r="1717" spans="2:18">
      <c r="B1717" t="s">
        <v>2621</v>
      </c>
      <c r="C1717" t="s">
        <v>905</v>
      </c>
      <c r="D1717" t="s">
        <v>612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</row>
    <row r="1718" spans="2:18">
      <c r="B1718" t="s">
        <v>2622</v>
      </c>
      <c r="C1718" t="s">
        <v>905</v>
      </c>
      <c r="D1718" t="s">
        <v>612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</row>
    <row r="1719" spans="2:18">
      <c r="B1719" t="s">
        <v>2623</v>
      </c>
      <c r="C1719" t="s">
        <v>905</v>
      </c>
      <c r="D1719" t="s">
        <v>612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</row>
    <row r="1720" spans="2:18">
      <c r="B1720" t="s">
        <v>2624</v>
      </c>
      <c r="C1720" t="s">
        <v>905</v>
      </c>
      <c r="D1720" t="s">
        <v>612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</row>
    <row r="1721" spans="2:18">
      <c r="B1721" t="s">
        <v>2625</v>
      </c>
      <c r="C1721" t="s">
        <v>905</v>
      </c>
      <c r="D1721" t="s">
        <v>612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</row>
    <row r="1722" spans="2:18">
      <c r="B1722" t="s">
        <v>2626</v>
      </c>
      <c r="C1722" t="s">
        <v>905</v>
      </c>
      <c r="D1722" t="s">
        <v>612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</row>
    <row r="1723" spans="2:18">
      <c r="B1723" t="s">
        <v>2627</v>
      </c>
      <c r="C1723" t="s">
        <v>905</v>
      </c>
      <c r="D1723" t="s">
        <v>612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</row>
    <row r="1724" spans="2:18">
      <c r="B1724" t="s">
        <v>2628</v>
      </c>
      <c r="C1724" t="s">
        <v>905</v>
      </c>
      <c r="D1724" t="s">
        <v>612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</row>
    <row r="1725" spans="2:18">
      <c r="B1725" t="s">
        <v>2629</v>
      </c>
      <c r="C1725" t="s">
        <v>905</v>
      </c>
      <c r="D1725" t="s">
        <v>612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</row>
    <row r="1726" spans="2:18">
      <c r="B1726" t="s">
        <v>2630</v>
      </c>
      <c r="C1726" t="s">
        <v>905</v>
      </c>
      <c r="D1726" t="s">
        <v>612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</row>
    <row r="1727" spans="2:18">
      <c r="B1727" t="s">
        <v>2631</v>
      </c>
      <c r="C1727" t="s">
        <v>905</v>
      </c>
      <c r="D1727" t="s">
        <v>612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</row>
    <row r="1728" spans="2:18">
      <c r="B1728" t="s">
        <v>2632</v>
      </c>
      <c r="C1728" t="s">
        <v>905</v>
      </c>
      <c r="D1728" t="s">
        <v>612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</row>
    <row r="1729" spans="2:18">
      <c r="B1729" t="s">
        <v>2633</v>
      </c>
      <c r="C1729" t="s">
        <v>905</v>
      </c>
      <c r="D1729" t="s">
        <v>612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</row>
    <row r="1730" spans="2:18">
      <c r="B1730" t="s">
        <v>2634</v>
      </c>
      <c r="C1730" t="s">
        <v>905</v>
      </c>
      <c r="D1730" t="s">
        <v>612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</row>
    <row r="1731" spans="2:18">
      <c r="B1731" t="s">
        <v>2635</v>
      </c>
      <c r="C1731" t="s">
        <v>905</v>
      </c>
      <c r="D1731" t="s">
        <v>612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</row>
    <row r="1732" spans="2:18">
      <c r="B1732" t="s">
        <v>2636</v>
      </c>
      <c r="C1732" t="s">
        <v>905</v>
      </c>
      <c r="D1732" t="s">
        <v>612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</row>
    <row r="1733" spans="2:18">
      <c r="B1733" t="s">
        <v>2637</v>
      </c>
      <c r="C1733" t="s">
        <v>905</v>
      </c>
      <c r="D1733" t="s">
        <v>612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</row>
    <row r="1734" spans="2:18">
      <c r="B1734" t="s">
        <v>2638</v>
      </c>
      <c r="C1734" t="s">
        <v>905</v>
      </c>
      <c r="D1734" t="s">
        <v>612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 spans="2:18">
      <c r="B1735" t="s">
        <v>2639</v>
      </c>
      <c r="C1735" t="s">
        <v>905</v>
      </c>
      <c r="D1735" t="s">
        <v>612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2:18">
      <c r="B1736" t="s">
        <v>2640</v>
      </c>
      <c r="C1736" t="s">
        <v>905</v>
      </c>
      <c r="D1736" t="s">
        <v>612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</row>
    <row r="1737" spans="2:18">
      <c r="B1737" t="s">
        <v>2641</v>
      </c>
      <c r="C1737" t="s">
        <v>905</v>
      </c>
      <c r="D1737" t="s">
        <v>612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2:18">
      <c r="B1738" t="s">
        <v>2642</v>
      </c>
      <c r="C1738" t="s">
        <v>905</v>
      </c>
      <c r="D1738" t="s">
        <v>612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</row>
    <row r="1739" spans="2:18">
      <c r="B1739" t="s">
        <v>2643</v>
      </c>
      <c r="C1739" t="s">
        <v>905</v>
      </c>
      <c r="D1739" t="s">
        <v>612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 spans="2:18">
      <c r="B1740" t="s">
        <v>2644</v>
      </c>
      <c r="C1740" t="s">
        <v>905</v>
      </c>
      <c r="D1740" t="s">
        <v>612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</row>
    <row r="1741" spans="2:18">
      <c r="B1741" t="s">
        <v>2645</v>
      </c>
      <c r="C1741" t="s">
        <v>905</v>
      </c>
      <c r="D1741" t="s">
        <v>612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 spans="2:18">
      <c r="B1742" t="s">
        <v>2646</v>
      </c>
      <c r="C1742" t="s">
        <v>905</v>
      </c>
      <c r="D1742" t="s">
        <v>612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2:18">
      <c r="B1743" t="s">
        <v>2647</v>
      </c>
      <c r="C1743" t="s">
        <v>905</v>
      </c>
      <c r="D1743" t="s">
        <v>612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2:18">
      <c r="B1744" t="s">
        <v>2648</v>
      </c>
      <c r="C1744" t="s">
        <v>905</v>
      </c>
      <c r="D1744" t="s">
        <v>612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</row>
    <row r="1745" spans="2:18">
      <c r="B1745" t="s">
        <v>2649</v>
      </c>
      <c r="C1745" t="s">
        <v>905</v>
      </c>
      <c r="D1745" t="s">
        <v>612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</row>
    <row r="1746" spans="2:18">
      <c r="B1746" t="s">
        <v>2650</v>
      </c>
      <c r="C1746" t="s">
        <v>905</v>
      </c>
      <c r="D1746" t="s">
        <v>612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2:18">
      <c r="B1747" t="s">
        <v>2651</v>
      </c>
      <c r="C1747" t="s">
        <v>905</v>
      </c>
      <c r="D1747" t="s">
        <v>612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 spans="2:18">
      <c r="B1748" t="s">
        <v>2652</v>
      </c>
      <c r="C1748" t="s">
        <v>905</v>
      </c>
      <c r="D1748" t="s">
        <v>612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</row>
    <row r="1749" spans="2:18">
      <c r="B1749" t="s">
        <v>2653</v>
      </c>
      <c r="C1749" t="s">
        <v>905</v>
      </c>
      <c r="D1749" t="s">
        <v>612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</row>
    <row r="1750" spans="2:18">
      <c r="B1750" t="s">
        <v>2654</v>
      </c>
      <c r="C1750" t="s">
        <v>905</v>
      </c>
      <c r="D1750" t="s">
        <v>612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 spans="2:18">
      <c r="B1751" t="s">
        <v>2655</v>
      </c>
      <c r="C1751" t="s">
        <v>905</v>
      </c>
      <c r="D1751" t="s">
        <v>612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 spans="2:18">
      <c r="B1752" t="s">
        <v>2656</v>
      </c>
      <c r="C1752" t="s">
        <v>905</v>
      </c>
      <c r="D1752" t="s">
        <v>612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2:18">
      <c r="B1753" t="s">
        <v>2657</v>
      </c>
      <c r="C1753" t="s">
        <v>905</v>
      </c>
      <c r="D1753" t="s">
        <v>612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2:18">
      <c r="B1754" t="s">
        <v>2658</v>
      </c>
      <c r="C1754" t="s">
        <v>905</v>
      </c>
      <c r="D1754" t="s">
        <v>612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</row>
    <row r="1755" spans="2:18">
      <c r="B1755" t="s">
        <v>2659</v>
      </c>
      <c r="C1755" t="s">
        <v>905</v>
      </c>
      <c r="D1755" t="s">
        <v>612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</row>
    <row r="1756" spans="2:18">
      <c r="B1756" t="s">
        <v>2660</v>
      </c>
      <c r="C1756" t="s">
        <v>905</v>
      </c>
      <c r="D1756" t="s">
        <v>612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 spans="2:18">
      <c r="B1757" t="s">
        <v>2661</v>
      </c>
      <c r="C1757" t="s">
        <v>905</v>
      </c>
      <c r="D1757" t="s">
        <v>612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</row>
    <row r="1758" spans="2:18">
      <c r="B1758" t="s">
        <v>2662</v>
      </c>
      <c r="C1758" t="s">
        <v>905</v>
      </c>
      <c r="D1758" t="s">
        <v>612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</row>
    <row r="1759" spans="2:18">
      <c r="B1759" t="s">
        <v>2663</v>
      </c>
      <c r="C1759" t="s">
        <v>905</v>
      </c>
      <c r="D1759" t="s">
        <v>612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 spans="2:18">
      <c r="B1760" t="s">
        <v>2664</v>
      </c>
      <c r="C1760" t="s">
        <v>905</v>
      </c>
      <c r="D1760" t="s">
        <v>612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 spans="2:18">
      <c r="B1761" t="s">
        <v>2665</v>
      </c>
      <c r="C1761" t="s">
        <v>905</v>
      </c>
      <c r="D1761" t="s">
        <v>612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2:18">
      <c r="B1762" t="s">
        <v>2666</v>
      </c>
      <c r="C1762" t="s">
        <v>905</v>
      </c>
      <c r="D1762" t="s">
        <v>612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2:18">
      <c r="B1763" t="s">
        <v>2667</v>
      </c>
      <c r="C1763" t="s">
        <v>905</v>
      </c>
      <c r="D1763" t="s">
        <v>612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</row>
    <row r="1764" spans="2:18">
      <c r="B1764" t="s">
        <v>2668</v>
      </c>
      <c r="C1764" t="s">
        <v>905</v>
      </c>
      <c r="D1764" t="s">
        <v>612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 spans="2:18">
      <c r="B1765" t="s">
        <v>2669</v>
      </c>
      <c r="C1765" t="s">
        <v>905</v>
      </c>
      <c r="D1765" t="s">
        <v>612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 spans="2:18">
      <c r="B1766" t="s">
        <v>2670</v>
      </c>
      <c r="C1766" t="s">
        <v>905</v>
      </c>
      <c r="D1766" t="s">
        <v>612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 spans="2:18">
      <c r="B1767" t="s">
        <v>2671</v>
      </c>
      <c r="C1767" t="s">
        <v>905</v>
      </c>
      <c r="D1767" t="s">
        <v>612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</row>
    <row r="1768" spans="2:18">
      <c r="B1768" t="s">
        <v>2672</v>
      </c>
      <c r="C1768" t="s">
        <v>905</v>
      </c>
      <c r="D1768" t="s">
        <v>612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 spans="2:18">
      <c r="B1769" t="s">
        <v>2673</v>
      </c>
      <c r="C1769" t="s">
        <v>905</v>
      </c>
      <c r="D1769" t="s">
        <v>612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</row>
    <row r="1770" spans="2:18">
      <c r="B1770" t="s">
        <v>2674</v>
      </c>
      <c r="C1770" t="s">
        <v>905</v>
      </c>
      <c r="D1770" t="s">
        <v>612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2:18">
      <c r="B1771" t="s">
        <v>2675</v>
      </c>
      <c r="C1771" t="s">
        <v>905</v>
      </c>
      <c r="D1771" t="s">
        <v>612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</row>
    <row r="1772" spans="2:18">
      <c r="B1772" t="s">
        <v>2676</v>
      </c>
      <c r="C1772" t="s">
        <v>905</v>
      </c>
      <c r="D1772" t="s">
        <v>612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</row>
    <row r="1773" spans="2:18">
      <c r="B1773" t="s">
        <v>2677</v>
      </c>
      <c r="C1773" t="s">
        <v>905</v>
      </c>
      <c r="D1773" t="s">
        <v>612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</row>
    <row r="1774" spans="2:18">
      <c r="B1774" t="s">
        <v>2678</v>
      </c>
      <c r="C1774" t="s">
        <v>905</v>
      </c>
      <c r="D1774" t="s">
        <v>612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</row>
    <row r="1775" spans="2:18">
      <c r="B1775" t="s">
        <v>2679</v>
      </c>
      <c r="C1775" t="s">
        <v>905</v>
      </c>
      <c r="D1775" t="s">
        <v>612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</row>
    <row r="1776" spans="2:18">
      <c r="B1776" t="s">
        <v>2680</v>
      </c>
      <c r="C1776" t="s">
        <v>905</v>
      </c>
      <c r="D1776" t="s">
        <v>612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</row>
    <row r="1777" spans="2:18">
      <c r="B1777" t="s">
        <v>2681</v>
      </c>
      <c r="C1777" t="s">
        <v>905</v>
      </c>
      <c r="D1777" t="s">
        <v>612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2:18">
      <c r="B1778" t="s">
        <v>2682</v>
      </c>
      <c r="C1778" t="s">
        <v>905</v>
      </c>
      <c r="D1778" t="s">
        <v>612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 spans="2:18">
      <c r="B1779" t="s">
        <v>2683</v>
      </c>
      <c r="C1779" t="s">
        <v>905</v>
      </c>
      <c r="D1779" t="s">
        <v>612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</row>
    <row r="1780" spans="2:18">
      <c r="B1780" t="s">
        <v>2684</v>
      </c>
      <c r="C1780" t="s">
        <v>905</v>
      </c>
      <c r="D1780" t="s">
        <v>612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2:18">
      <c r="B1781" t="s">
        <v>2685</v>
      </c>
      <c r="C1781" t="s">
        <v>905</v>
      </c>
      <c r="D1781" t="s">
        <v>612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2:18">
      <c r="B1782" t="s">
        <v>2686</v>
      </c>
      <c r="C1782" t="s">
        <v>905</v>
      </c>
      <c r="D1782" t="s">
        <v>612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2:18">
      <c r="B1783" t="s">
        <v>2687</v>
      </c>
      <c r="C1783" t="s">
        <v>905</v>
      </c>
      <c r="D1783" t="s">
        <v>612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</row>
    <row r="1784" spans="2:18">
      <c r="B1784" t="s">
        <v>2688</v>
      </c>
      <c r="C1784" t="s">
        <v>905</v>
      </c>
      <c r="D1784" t="s">
        <v>612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</row>
    <row r="1785" spans="2:18">
      <c r="B1785" t="s">
        <v>2689</v>
      </c>
      <c r="C1785" t="s">
        <v>905</v>
      </c>
      <c r="D1785" t="s">
        <v>612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 spans="2:18">
      <c r="B1786" t="s">
        <v>2690</v>
      </c>
      <c r="C1786" t="s">
        <v>905</v>
      </c>
      <c r="D1786" t="s">
        <v>612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 spans="2:18">
      <c r="B1787" t="s">
        <v>2691</v>
      </c>
      <c r="C1787" t="s">
        <v>905</v>
      </c>
      <c r="D1787" t="s">
        <v>612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 spans="2:18">
      <c r="B1788" t="s">
        <v>2692</v>
      </c>
      <c r="C1788" t="s">
        <v>905</v>
      </c>
      <c r="D1788" t="s">
        <v>612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2:18">
      <c r="B1789" t="s">
        <v>2693</v>
      </c>
      <c r="C1789" t="s">
        <v>905</v>
      </c>
      <c r="D1789" t="s">
        <v>612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 spans="2:18">
      <c r="B1790" t="s">
        <v>2694</v>
      </c>
      <c r="C1790" t="s">
        <v>905</v>
      </c>
      <c r="D1790" t="s">
        <v>612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</row>
    <row r="1791" spans="2:18">
      <c r="B1791" t="s">
        <v>2695</v>
      </c>
      <c r="C1791" t="s">
        <v>905</v>
      </c>
      <c r="D1791" t="s">
        <v>612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</row>
    <row r="1792" spans="2:18">
      <c r="B1792" t="s">
        <v>2696</v>
      </c>
      <c r="C1792" t="s">
        <v>905</v>
      </c>
      <c r="D1792" t="s">
        <v>612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 spans="2:18">
      <c r="B1793" t="s">
        <v>2697</v>
      </c>
      <c r="C1793" t="s">
        <v>905</v>
      </c>
      <c r="D1793" t="s">
        <v>612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2:18">
      <c r="B1794" t="s">
        <v>2698</v>
      </c>
      <c r="C1794" t="s">
        <v>905</v>
      </c>
      <c r="D1794" t="s">
        <v>612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</row>
    <row r="1795" spans="2:18">
      <c r="B1795" t="s">
        <v>2699</v>
      </c>
      <c r="C1795" t="s">
        <v>905</v>
      </c>
      <c r="D1795" t="s">
        <v>612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</row>
    <row r="1796" spans="2:18">
      <c r="B1796" t="s">
        <v>2700</v>
      </c>
      <c r="C1796" t="s">
        <v>905</v>
      </c>
      <c r="D1796" t="s">
        <v>612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</row>
    <row r="1797" spans="2:18">
      <c r="B1797" t="s">
        <v>2701</v>
      </c>
      <c r="C1797" t="s">
        <v>905</v>
      </c>
      <c r="D1797" t="s">
        <v>612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</row>
    <row r="1798" spans="2:18">
      <c r="B1798" t="s">
        <v>2702</v>
      </c>
      <c r="C1798" t="s">
        <v>905</v>
      </c>
      <c r="D1798" t="s">
        <v>612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</row>
    <row r="1799" spans="2:18">
      <c r="B1799" t="s">
        <v>2703</v>
      </c>
      <c r="C1799" t="s">
        <v>905</v>
      </c>
      <c r="D1799" t="s">
        <v>612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</row>
    <row r="1800" spans="2:18">
      <c r="B1800" t="s">
        <v>2704</v>
      </c>
      <c r="C1800" t="s">
        <v>905</v>
      </c>
      <c r="D1800" t="s">
        <v>612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</row>
    <row r="1801" spans="2:18">
      <c r="B1801" t="s">
        <v>2705</v>
      </c>
      <c r="C1801" t="s">
        <v>905</v>
      </c>
      <c r="D1801" t="s">
        <v>612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</row>
    <row r="1802" spans="2:18">
      <c r="B1802" t="s">
        <v>2706</v>
      </c>
      <c r="C1802" t="s">
        <v>905</v>
      </c>
      <c r="D1802" t="s">
        <v>612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2:18">
      <c r="B1803" t="s">
        <v>2707</v>
      </c>
      <c r="C1803" t="s">
        <v>905</v>
      </c>
      <c r="D1803" t="s">
        <v>612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 spans="2:18">
      <c r="B1804" t="s">
        <v>2708</v>
      </c>
      <c r="C1804" t="s">
        <v>905</v>
      </c>
      <c r="D1804" t="s">
        <v>612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2:18">
      <c r="B1805" t="s">
        <v>2709</v>
      </c>
      <c r="C1805" t="s">
        <v>905</v>
      </c>
      <c r="D1805" t="s">
        <v>612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 spans="2:18">
      <c r="B1806" t="s">
        <v>2710</v>
      </c>
      <c r="C1806" t="s">
        <v>905</v>
      </c>
      <c r="D1806" t="s">
        <v>612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</row>
    <row r="1807" spans="2:18">
      <c r="B1807" t="s">
        <v>2711</v>
      </c>
      <c r="C1807" t="s">
        <v>905</v>
      </c>
      <c r="D1807" t="s">
        <v>612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</row>
    <row r="1808" spans="2:18">
      <c r="B1808" t="s">
        <v>2712</v>
      </c>
      <c r="C1808" t="s">
        <v>905</v>
      </c>
      <c r="D1808" t="s">
        <v>612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 spans="2:18">
      <c r="B1809" t="s">
        <v>2713</v>
      </c>
      <c r="C1809" t="s">
        <v>905</v>
      </c>
      <c r="D1809" t="s">
        <v>612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</row>
    <row r="1810" spans="2:18">
      <c r="B1810" t="s">
        <v>2714</v>
      </c>
      <c r="C1810" t="s">
        <v>905</v>
      </c>
      <c r="D1810" t="s">
        <v>612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</row>
    <row r="1811" spans="2:18">
      <c r="B1811" t="s">
        <v>2715</v>
      </c>
      <c r="C1811" t="s">
        <v>905</v>
      </c>
      <c r="D1811" t="s">
        <v>612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2:18">
      <c r="B1812" t="s">
        <v>2716</v>
      </c>
      <c r="C1812" t="s">
        <v>905</v>
      </c>
      <c r="D1812" t="s">
        <v>612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2:18">
      <c r="B1813" t="s">
        <v>2717</v>
      </c>
      <c r="C1813" t="s">
        <v>905</v>
      </c>
      <c r="D1813" t="s">
        <v>612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</row>
    <row r="1814" spans="2:18">
      <c r="B1814" t="s">
        <v>2718</v>
      </c>
      <c r="C1814" t="s">
        <v>905</v>
      </c>
      <c r="D1814" t="s">
        <v>612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2:18">
      <c r="B1815" t="s">
        <v>2719</v>
      </c>
      <c r="C1815" t="s">
        <v>905</v>
      </c>
      <c r="D1815" t="s">
        <v>612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</row>
    <row r="1816" spans="2:18">
      <c r="B1816" t="s">
        <v>2720</v>
      </c>
      <c r="C1816" t="s">
        <v>905</v>
      </c>
      <c r="D1816" t="s">
        <v>612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</row>
    <row r="1817" spans="2:18">
      <c r="B1817" t="s">
        <v>2721</v>
      </c>
      <c r="C1817" t="s">
        <v>905</v>
      </c>
      <c r="D1817" t="s">
        <v>612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2:18">
      <c r="B1818" t="s">
        <v>2722</v>
      </c>
      <c r="C1818" t="s">
        <v>905</v>
      </c>
      <c r="D1818" t="s">
        <v>612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2:18">
      <c r="B1819" t="s">
        <v>2723</v>
      </c>
      <c r="C1819" t="s">
        <v>905</v>
      </c>
      <c r="D1819" t="s">
        <v>612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</row>
    <row r="1820" spans="2:18">
      <c r="B1820" t="s">
        <v>2724</v>
      </c>
      <c r="C1820" t="s">
        <v>905</v>
      </c>
      <c r="D1820" t="s">
        <v>612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 spans="2:18">
      <c r="B1821" t="s">
        <v>2725</v>
      </c>
      <c r="C1821" t="s">
        <v>905</v>
      </c>
      <c r="D1821" t="s">
        <v>612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</row>
    <row r="1822" spans="2:18">
      <c r="B1822" t="s">
        <v>2726</v>
      </c>
      <c r="C1822" t="s">
        <v>905</v>
      </c>
      <c r="D1822" t="s">
        <v>612</v>
      </c>
      <c r="E1822">
        <v>7</v>
      </c>
      <c r="F1822">
        <v>3.601</v>
      </c>
      <c r="G1822">
        <v>4.29</v>
      </c>
      <c r="H1822">
        <v>47</v>
      </c>
      <c r="I1822">
        <v>5.0949999999999998</v>
      </c>
      <c r="J1822">
        <v>3.601</v>
      </c>
      <c r="K1822">
        <v>5.5</v>
      </c>
      <c r="L1822">
        <v>3.601</v>
      </c>
      <c r="M1822">
        <v>5.5060000000000002</v>
      </c>
      <c r="N1822">
        <v>-0.34589999999999999</v>
      </c>
      <c r="O1822">
        <v>7215</v>
      </c>
      <c r="P1822">
        <v>3457582.6</v>
      </c>
      <c r="Q1822">
        <v>0</v>
      </c>
      <c r="R1822">
        <v>4.1859999999999999</v>
      </c>
    </row>
    <row r="1823" spans="2:18">
      <c r="B1823" t="s">
        <v>2727</v>
      </c>
      <c r="C1823" t="s">
        <v>905</v>
      </c>
      <c r="D1823" t="s">
        <v>612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</row>
    <row r="1824" spans="2:18">
      <c r="B1824" t="s">
        <v>2728</v>
      </c>
      <c r="C1824" t="s">
        <v>905</v>
      </c>
      <c r="D1824" t="s">
        <v>612</v>
      </c>
      <c r="E1824">
        <v>5</v>
      </c>
      <c r="F1824">
        <v>70</v>
      </c>
      <c r="G1824">
        <v>74</v>
      </c>
      <c r="H1824">
        <v>10</v>
      </c>
      <c r="I1824">
        <v>81</v>
      </c>
      <c r="J1824">
        <v>69</v>
      </c>
      <c r="K1824">
        <v>81</v>
      </c>
      <c r="L1824">
        <v>73.998999999999995</v>
      </c>
      <c r="M1824">
        <v>84.64</v>
      </c>
      <c r="N1824">
        <v>-0.12570000000000001</v>
      </c>
      <c r="O1824">
        <v>556</v>
      </c>
      <c r="P1824">
        <v>4361897.3</v>
      </c>
      <c r="Q1824">
        <v>0</v>
      </c>
      <c r="R1824">
        <v>73.998999999999995</v>
      </c>
    </row>
    <row r="1825" spans="2:18">
      <c r="B1825" t="s">
        <v>2729</v>
      </c>
      <c r="C1825" t="s">
        <v>905</v>
      </c>
      <c r="D1825" t="s">
        <v>612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</row>
    <row r="1826" spans="2:18">
      <c r="B1826" t="s">
        <v>2730</v>
      </c>
      <c r="C1826" t="s">
        <v>905</v>
      </c>
      <c r="D1826" t="s">
        <v>612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</row>
    <row r="1827" spans="2:18">
      <c r="B1827" t="s">
        <v>2731</v>
      </c>
      <c r="C1827" t="s">
        <v>905</v>
      </c>
      <c r="D1827" t="s">
        <v>612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</row>
    <row r="1828" spans="2:18">
      <c r="B1828" t="s">
        <v>2732</v>
      </c>
      <c r="C1828" t="s">
        <v>905</v>
      </c>
      <c r="D1828" t="s">
        <v>612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</row>
    <row r="1829" spans="2:18">
      <c r="B1829" t="s">
        <v>2733</v>
      </c>
      <c r="C1829" t="s">
        <v>905</v>
      </c>
      <c r="D1829" t="s">
        <v>612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</row>
    <row r="1830" spans="2:18">
      <c r="B1830" t="s">
        <v>2734</v>
      </c>
      <c r="C1830" t="s">
        <v>905</v>
      </c>
      <c r="D1830" t="s">
        <v>612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</row>
    <row r="1831" spans="2:18">
      <c r="B1831" t="s">
        <v>2735</v>
      </c>
      <c r="C1831" t="s">
        <v>905</v>
      </c>
      <c r="D1831" t="s">
        <v>612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</row>
    <row r="1832" spans="2:18">
      <c r="B1832" t="s">
        <v>2736</v>
      </c>
      <c r="C1832" t="s">
        <v>905</v>
      </c>
      <c r="D1832" t="s">
        <v>612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 spans="2:18">
      <c r="B1833" t="s">
        <v>2737</v>
      </c>
      <c r="C1833" t="s">
        <v>905</v>
      </c>
      <c r="D1833" t="s">
        <v>612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</row>
    <row r="1834" spans="2:18">
      <c r="B1834" t="s">
        <v>2738</v>
      </c>
      <c r="C1834" t="s">
        <v>905</v>
      </c>
      <c r="D1834" t="s">
        <v>612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</row>
    <row r="1835" spans="2:18">
      <c r="B1835" t="s">
        <v>2739</v>
      </c>
      <c r="C1835" t="s">
        <v>905</v>
      </c>
      <c r="D1835" t="s">
        <v>612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</row>
    <row r="1836" spans="2:18">
      <c r="B1836" t="s">
        <v>2740</v>
      </c>
      <c r="C1836" t="s">
        <v>905</v>
      </c>
      <c r="D1836" t="s">
        <v>612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</row>
    <row r="1837" spans="2:18">
      <c r="B1837" t="s">
        <v>2741</v>
      </c>
      <c r="C1837" t="s">
        <v>905</v>
      </c>
      <c r="D1837" t="s">
        <v>612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 spans="2:18">
      <c r="B1838" t="s">
        <v>2742</v>
      </c>
      <c r="C1838" t="s">
        <v>905</v>
      </c>
      <c r="D1838" t="s">
        <v>612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</row>
    <row r="1839" spans="2:18">
      <c r="B1839" t="s">
        <v>2743</v>
      </c>
      <c r="C1839" t="s">
        <v>905</v>
      </c>
      <c r="D1839" t="s">
        <v>612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</row>
    <row r="1840" spans="2:18">
      <c r="B1840" t="s">
        <v>2744</v>
      </c>
      <c r="C1840" t="s">
        <v>905</v>
      </c>
      <c r="D1840" t="s">
        <v>612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</row>
    <row r="1841" spans="2:18">
      <c r="B1841" t="s">
        <v>2745</v>
      </c>
      <c r="C1841" t="s">
        <v>905</v>
      </c>
      <c r="D1841" t="s">
        <v>612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</row>
    <row r="1842" spans="2:18">
      <c r="B1842" t="s">
        <v>2746</v>
      </c>
      <c r="C1842" t="s">
        <v>905</v>
      </c>
      <c r="D1842" t="s">
        <v>612</v>
      </c>
      <c r="E1842">
        <v>1</v>
      </c>
      <c r="F1842">
        <v>3.01</v>
      </c>
      <c r="G1842">
        <v>3.49</v>
      </c>
      <c r="H1842">
        <v>18</v>
      </c>
      <c r="I1842">
        <v>4</v>
      </c>
      <c r="J1842">
        <v>2.7</v>
      </c>
      <c r="K1842">
        <v>4.4550000000000001</v>
      </c>
      <c r="L1842">
        <v>3.01</v>
      </c>
      <c r="M1842">
        <v>4.1749999999999998</v>
      </c>
      <c r="N1842">
        <v>-0.27900000000000003</v>
      </c>
      <c r="O1842">
        <v>3720</v>
      </c>
      <c r="P1842">
        <v>1372017.3</v>
      </c>
      <c r="Q1842">
        <v>0</v>
      </c>
      <c r="R1842">
        <v>3.1840000000000002</v>
      </c>
    </row>
    <row r="1843" spans="2:18">
      <c r="B1843" t="s">
        <v>2747</v>
      </c>
      <c r="C1843" t="s">
        <v>905</v>
      </c>
      <c r="D1843" t="s">
        <v>612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</row>
    <row r="1844" spans="2:18">
      <c r="B1844" t="s">
        <v>2748</v>
      </c>
      <c r="C1844" t="s">
        <v>905</v>
      </c>
      <c r="D1844" t="s">
        <v>612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</row>
    <row r="1845" spans="2:18">
      <c r="B1845" t="s">
        <v>2749</v>
      </c>
      <c r="C1845" t="s">
        <v>905</v>
      </c>
      <c r="D1845" t="s">
        <v>612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</row>
    <row r="1846" spans="2:18">
      <c r="B1846" t="s">
        <v>2750</v>
      </c>
      <c r="C1846" t="s">
        <v>905</v>
      </c>
      <c r="D1846" t="s">
        <v>612</v>
      </c>
      <c r="E1846">
        <v>5</v>
      </c>
      <c r="F1846">
        <v>225</v>
      </c>
      <c r="G1846">
        <v>295</v>
      </c>
      <c r="H1846">
        <v>5</v>
      </c>
      <c r="I1846">
        <v>230</v>
      </c>
      <c r="J1846">
        <v>230</v>
      </c>
      <c r="K1846">
        <v>295</v>
      </c>
      <c r="L1846">
        <v>295</v>
      </c>
      <c r="M1846">
        <v>230</v>
      </c>
      <c r="N1846">
        <v>0.28260000000000002</v>
      </c>
      <c r="O1846">
        <v>75</v>
      </c>
      <c r="P1846">
        <v>1911500</v>
      </c>
      <c r="Q1846">
        <v>0</v>
      </c>
      <c r="R1846">
        <v>275.5</v>
      </c>
    </row>
    <row r="1847" spans="2:18">
      <c r="B1847" t="s">
        <v>2751</v>
      </c>
      <c r="C1847" t="s">
        <v>905</v>
      </c>
      <c r="D1847" t="s">
        <v>612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</row>
    <row r="1848" spans="2:18">
      <c r="B1848" t="s">
        <v>2752</v>
      </c>
      <c r="C1848" t="s">
        <v>905</v>
      </c>
      <c r="D1848" t="s">
        <v>612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</row>
    <row r="1849" spans="2:18">
      <c r="B1849" t="s">
        <v>2753</v>
      </c>
      <c r="C1849" t="s">
        <v>905</v>
      </c>
      <c r="D1849" t="s">
        <v>612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</row>
    <row r="1850" spans="2:18">
      <c r="B1850" t="s">
        <v>2754</v>
      </c>
      <c r="C1850" t="s">
        <v>905</v>
      </c>
      <c r="D1850" t="s">
        <v>612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</row>
    <row r="1851" spans="2:18">
      <c r="B1851" t="s">
        <v>2755</v>
      </c>
      <c r="C1851" t="s">
        <v>905</v>
      </c>
      <c r="D1851" t="s">
        <v>612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</row>
    <row r="1852" spans="2:18">
      <c r="B1852" t="s">
        <v>2756</v>
      </c>
      <c r="C1852" t="s">
        <v>905</v>
      </c>
      <c r="D1852" t="s">
        <v>612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</row>
    <row r="1853" spans="2:18">
      <c r="B1853" t="s">
        <v>2757</v>
      </c>
      <c r="C1853" t="s">
        <v>905</v>
      </c>
      <c r="D1853" t="s">
        <v>612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</row>
    <row r="1854" spans="2:18">
      <c r="B1854" t="s">
        <v>2758</v>
      </c>
      <c r="C1854" t="s">
        <v>905</v>
      </c>
      <c r="D1854" t="s">
        <v>612</v>
      </c>
      <c r="E1854">
        <v>1</v>
      </c>
      <c r="F1854">
        <v>2.5249999999999999</v>
      </c>
      <c r="G1854">
        <v>2.89</v>
      </c>
      <c r="H1854">
        <v>30</v>
      </c>
      <c r="I1854">
        <v>3.4550000000000001</v>
      </c>
      <c r="J1854">
        <v>2.08</v>
      </c>
      <c r="K1854">
        <v>4</v>
      </c>
      <c r="L1854">
        <v>2.8</v>
      </c>
      <c r="M1854">
        <v>3.121</v>
      </c>
      <c r="N1854">
        <v>-0.1028</v>
      </c>
      <c r="O1854">
        <v>2324</v>
      </c>
      <c r="P1854">
        <v>696964.9</v>
      </c>
      <c r="Q1854">
        <v>0</v>
      </c>
      <c r="R1854">
        <v>2.7850000000000001</v>
      </c>
    </row>
    <row r="1855" spans="2:18">
      <c r="B1855" t="s">
        <v>2759</v>
      </c>
      <c r="C1855" t="s">
        <v>905</v>
      </c>
      <c r="D1855" t="s">
        <v>612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 spans="2:18">
      <c r="B1856" t="s">
        <v>2760</v>
      </c>
      <c r="C1856" t="s">
        <v>905</v>
      </c>
      <c r="D1856" t="s">
        <v>612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</row>
    <row r="1857" spans="2:18">
      <c r="B1857" t="s">
        <v>2761</v>
      </c>
      <c r="C1857" t="s">
        <v>905</v>
      </c>
      <c r="D1857" t="s">
        <v>612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</row>
    <row r="1858" spans="2:18">
      <c r="B1858" t="s">
        <v>2762</v>
      </c>
      <c r="C1858" t="s">
        <v>905</v>
      </c>
      <c r="D1858" t="s">
        <v>612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 spans="2:18">
      <c r="B1859" t="s">
        <v>2763</v>
      </c>
      <c r="C1859" t="s">
        <v>905</v>
      </c>
      <c r="D1859" t="s">
        <v>612</v>
      </c>
      <c r="E1859">
        <v>1</v>
      </c>
      <c r="F1859">
        <v>35</v>
      </c>
      <c r="G1859">
        <v>50</v>
      </c>
      <c r="H1859">
        <v>20</v>
      </c>
      <c r="I1859">
        <v>35</v>
      </c>
      <c r="J1859">
        <v>35</v>
      </c>
      <c r="K1859">
        <v>35</v>
      </c>
      <c r="L1859">
        <v>35</v>
      </c>
      <c r="M1859">
        <v>40</v>
      </c>
      <c r="N1859">
        <v>-0.125</v>
      </c>
      <c r="O1859">
        <v>34</v>
      </c>
      <c r="P1859">
        <v>119000</v>
      </c>
      <c r="Q1859">
        <v>0</v>
      </c>
      <c r="R1859">
        <v>35</v>
      </c>
    </row>
    <row r="1860" spans="2:18">
      <c r="B1860" t="s">
        <v>2764</v>
      </c>
      <c r="C1860" t="s">
        <v>905</v>
      </c>
      <c r="D1860" t="s">
        <v>612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</row>
    <row r="1861" spans="2:18">
      <c r="B1861" t="s">
        <v>2765</v>
      </c>
      <c r="C1861" t="s">
        <v>905</v>
      </c>
      <c r="D1861" t="s">
        <v>612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210</v>
      </c>
      <c r="N1861">
        <v>0</v>
      </c>
      <c r="O1861">
        <v>0</v>
      </c>
      <c r="P1861">
        <v>0</v>
      </c>
      <c r="Q1861">
        <v>0</v>
      </c>
      <c r="R1861">
        <v>210</v>
      </c>
    </row>
    <row r="1862" spans="2:18">
      <c r="B1862" t="s">
        <v>2766</v>
      </c>
      <c r="C1862" t="s">
        <v>905</v>
      </c>
      <c r="D1862" t="s">
        <v>612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</row>
    <row r="1863" spans="2:18">
      <c r="B1863" t="s">
        <v>2767</v>
      </c>
      <c r="C1863" t="s">
        <v>905</v>
      </c>
      <c r="D1863" t="s">
        <v>612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</row>
    <row r="1864" spans="2:18">
      <c r="B1864" t="s">
        <v>2768</v>
      </c>
      <c r="C1864" t="s">
        <v>905</v>
      </c>
      <c r="D1864" t="s">
        <v>612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</row>
    <row r="1865" spans="2:18">
      <c r="B1865" t="s">
        <v>2769</v>
      </c>
      <c r="C1865" t="s">
        <v>905</v>
      </c>
      <c r="D1865" t="s">
        <v>612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</row>
    <row r="1866" spans="2:18">
      <c r="B1866" t="s">
        <v>2770</v>
      </c>
      <c r="C1866" t="s">
        <v>905</v>
      </c>
      <c r="D1866" t="s">
        <v>612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</row>
    <row r="1867" spans="2:18">
      <c r="B1867" t="s">
        <v>2771</v>
      </c>
      <c r="C1867" t="s">
        <v>905</v>
      </c>
      <c r="D1867" t="s">
        <v>612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</row>
    <row r="1868" spans="2:18">
      <c r="B1868" t="s">
        <v>2772</v>
      </c>
      <c r="C1868" t="s">
        <v>905</v>
      </c>
      <c r="D1868" t="s">
        <v>612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</row>
    <row r="1869" spans="2:18">
      <c r="B1869" t="s">
        <v>2773</v>
      </c>
      <c r="C1869" t="s">
        <v>905</v>
      </c>
      <c r="D1869" t="s">
        <v>612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</row>
    <row r="1870" spans="2:18">
      <c r="B1870" t="s">
        <v>2774</v>
      </c>
      <c r="C1870" t="s">
        <v>905</v>
      </c>
      <c r="D1870" t="s">
        <v>612</v>
      </c>
      <c r="E1870">
        <v>25</v>
      </c>
      <c r="F1870">
        <v>2.0009999999999999</v>
      </c>
      <c r="G1870">
        <v>2.7949999999999999</v>
      </c>
      <c r="H1870">
        <v>16</v>
      </c>
      <c r="I1870">
        <v>2.0099999999999998</v>
      </c>
      <c r="J1870">
        <v>1.28</v>
      </c>
      <c r="K1870">
        <v>3.4550000000000001</v>
      </c>
      <c r="L1870">
        <v>2.0009999999999999</v>
      </c>
      <c r="M1870">
        <v>2.4359999999999999</v>
      </c>
      <c r="N1870">
        <v>-0.17849999999999999</v>
      </c>
      <c r="O1870">
        <v>3248</v>
      </c>
      <c r="P1870">
        <v>790633.4</v>
      </c>
      <c r="Q1870">
        <v>0</v>
      </c>
      <c r="R1870">
        <v>2.0259999999999998</v>
      </c>
    </row>
    <row r="1871" spans="2:18">
      <c r="B1871" t="s">
        <v>2775</v>
      </c>
      <c r="C1871" t="s">
        <v>905</v>
      </c>
      <c r="D1871" t="s">
        <v>612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 spans="2:18">
      <c r="B1872" t="s">
        <v>2776</v>
      </c>
      <c r="C1872" t="s">
        <v>905</v>
      </c>
      <c r="D1872" t="s">
        <v>612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</row>
    <row r="1873" spans="2:18">
      <c r="B1873" t="s">
        <v>2777</v>
      </c>
      <c r="C1873" t="s">
        <v>905</v>
      </c>
      <c r="D1873" t="s">
        <v>612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</row>
    <row r="1874" spans="2:18">
      <c r="B1874" t="s">
        <v>2778</v>
      </c>
      <c r="C1874" t="s">
        <v>905</v>
      </c>
      <c r="D1874" t="s">
        <v>612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</row>
    <row r="1875" spans="2:18">
      <c r="B1875" t="s">
        <v>2779</v>
      </c>
      <c r="C1875" t="s">
        <v>905</v>
      </c>
      <c r="D1875" t="s">
        <v>612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</row>
    <row r="1876" spans="2:18">
      <c r="B1876" t="s">
        <v>2780</v>
      </c>
      <c r="C1876" t="s">
        <v>905</v>
      </c>
      <c r="D1876" t="s">
        <v>612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 spans="2:18">
      <c r="B1877" t="s">
        <v>2781</v>
      </c>
      <c r="C1877" t="s">
        <v>905</v>
      </c>
      <c r="D1877" t="s">
        <v>612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 spans="2:18">
      <c r="B1878" t="s">
        <v>2782</v>
      </c>
      <c r="C1878" t="s">
        <v>905</v>
      </c>
      <c r="D1878" t="s">
        <v>612</v>
      </c>
      <c r="E1878">
        <v>14</v>
      </c>
      <c r="F1878">
        <v>8</v>
      </c>
      <c r="G1878">
        <v>242.5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8</v>
      </c>
      <c r="N1878">
        <v>0</v>
      </c>
      <c r="O1878">
        <v>0</v>
      </c>
      <c r="P1878">
        <v>0</v>
      </c>
      <c r="Q1878">
        <v>0</v>
      </c>
      <c r="R1878">
        <v>8</v>
      </c>
    </row>
    <row r="1879" spans="2:18">
      <c r="B1879" t="s">
        <v>2783</v>
      </c>
      <c r="C1879" t="s">
        <v>905</v>
      </c>
      <c r="D1879" t="s">
        <v>612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 spans="2:18">
      <c r="B1880" t="s">
        <v>2784</v>
      </c>
      <c r="C1880" t="s">
        <v>905</v>
      </c>
      <c r="D1880" t="s">
        <v>612</v>
      </c>
      <c r="E1880">
        <v>10</v>
      </c>
      <c r="F1880">
        <v>35</v>
      </c>
      <c r="G1880">
        <v>250</v>
      </c>
      <c r="H1880">
        <v>5</v>
      </c>
      <c r="I1880">
        <v>0</v>
      </c>
      <c r="J1880">
        <v>0</v>
      </c>
      <c r="K1880">
        <v>0</v>
      </c>
      <c r="L1880">
        <v>0</v>
      </c>
      <c r="M1880">
        <v>68</v>
      </c>
      <c r="N1880">
        <v>0</v>
      </c>
      <c r="O1880">
        <v>0</v>
      </c>
      <c r="P1880">
        <v>0</v>
      </c>
      <c r="Q1880">
        <v>0</v>
      </c>
      <c r="R1880">
        <v>68</v>
      </c>
    </row>
    <row r="1881" spans="2:18">
      <c r="B1881" t="s">
        <v>2785</v>
      </c>
      <c r="C1881" t="s">
        <v>905</v>
      </c>
      <c r="D1881" t="s">
        <v>612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 spans="2:18">
      <c r="B1882" t="s">
        <v>2786</v>
      </c>
      <c r="C1882" t="s">
        <v>905</v>
      </c>
      <c r="D1882" t="s">
        <v>612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 spans="2:18">
      <c r="B1883" t="s">
        <v>2787</v>
      </c>
      <c r="C1883" t="s">
        <v>905</v>
      </c>
      <c r="D1883" t="s">
        <v>612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 spans="2:18">
      <c r="B1884" t="s">
        <v>2788</v>
      </c>
      <c r="C1884" t="s">
        <v>905</v>
      </c>
      <c r="D1884" t="s">
        <v>612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</row>
    <row r="1885" spans="2:18">
      <c r="B1885" t="s">
        <v>2789</v>
      </c>
      <c r="C1885" t="s">
        <v>905</v>
      </c>
      <c r="D1885" t="s">
        <v>612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2:18">
      <c r="B1886" t="s">
        <v>2790</v>
      </c>
      <c r="C1886" t="s">
        <v>905</v>
      </c>
      <c r="D1886" t="s">
        <v>612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2:18">
      <c r="B1887" t="s">
        <v>2791</v>
      </c>
      <c r="C1887" t="s">
        <v>905</v>
      </c>
      <c r="D1887" t="s">
        <v>612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</row>
    <row r="1888" spans="2:18">
      <c r="B1888" t="s">
        <v>2792</v>
      </c>
      <c r="C1888" t="s">
        <v>905</v>
      </c>
      <c r="D1888" t="s">
        <v>612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</row>
    <row r="1889" spans="2:18">
      <c r="B1889" t="s">
        <v>2793</v>
      </c>
      <c r="C1889" t="s">
        <v>905</v>
      </c>
      <c r="D1889" t="s">
        <v>612</v>
      </c>
      <c r="E1889">
        <v>24</v>
      </c>
      <c r="F1889">
        <v>1.9</v>
      </c>
      <c r="G1889">
        <v>2.1989999999999998</v>
      </c>
      <c r="H1889">
        <v>1</v>
      </c>
      <c r="I1889">
        <v>2.5</v>
      </c>
      <c r="J1889">
        <v>1.556</v>
      </c>
      <c r="K1889">
        <v>2.5</v>
      </c>
      <c r="L1889">
        <v>2.1989999999999998</v>
      </c>
      <c r="M1889">
        <v>2.097</v>
      </c>
      <c r="N1889">
        <v>4.8599999999999997E-2</v>
      </c>
      <c r="O1889">
        <v>7113</v>
      </c>
      <c r="P1889">
        <v>1403458</v>
      </c>
      <c r="Q1889">
        <v>0</v>
      </c>
      <c r="R1889">
        <v>2.1190000000000002</v>
      </c>
    </row>
    <row r="1890" spans="2:18">
      <c r="B1890" t="s">
        <v>2794</v>
      </c>
      <c r="C1890" t="s">
        <v>905</v>
      </c>
      <c r="D1890" t="s">
        <v>612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</row>
    <row r="1891" spans="2:18">
      <c r="B1891" t="s">
        <v>2795</v>
      </c>
      <c r="C1891" t="s">
        <v>905</v>
      </c>
      <c r="D1891" t="s">
        <v>612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</row>
    <row r="1892" spans="2:18">
      <c r="B1892" t="s">
        <v>2796</v>
      </c>
      <c r="C1892" t="s">
        <v>905</v>
      </c>
      <c r="D1892" t="s">
        <v>612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</row>
    <row r="1893" spans="2:18">
      <c r="B1893" t="s">
        <v>2797</v>
      </c>
      <c r="C1893" t="s">
        <v>905</v>
      </c>
      <c r="D1893" t="s">
        <v>612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</row>
    <row r="1894" spans="2:18">
      <c r="B1894" t="s">
        <v>2798</v>
      </c>
      <c r="C1894" t="s">
        <v>905</v>
      </c>
      <c r="D1894" t="s">
        <v>612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 spans="2:18">
      <c r="B1895" t="s">
        <v>2799</v>
      </c>
      <c r="C1895" t="s">
        <v>905</v>
      </c>
      <c r="D1895" t="s">
        <v>612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2:18">
      <c r="B1896" t="s">
        <v>2800</v>
      </c>
      <c r="C1896" t="s">
        <v>905</v>
      </c>
      <c r="D1896" t="s">
        <v>612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2:18">
      <c r="B1897" t="s">
        <v>2801</v>
      </c>
      <c r="C1897" t="s">
        <v>905</v>
      </c>
      <c r="D1897" t="s">
        <v>612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 spans="2:18">
      <c r="B1898" t="s">
        <v>2802</v>
      </c>
      <c r="C1898" t="s">
        <v>905</v>
      </c>
      <c r="D1898" t="s">
        <v>612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2:18">
      <c r="B1899" t="s">
        <v>2803</v>
      </c>
      <c r="C1899" t="s">
        <v>905</v>
      </c>
      <c r="D1899" t="s">
        <v>612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</row>
    <row r="1900" spans="2:18">
      <c r="B1900" t="s">
        <v>2804</v>
      </c>
      <c r="C1900" t="s">
        <v>905</v>
      </c>
      <c r="D1900" t="s">
        <v>612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2:18">
      <c r="B1901" t="s">
        <v>2805</v>
      </c>
      <c r="C1901" t="s">
        <v>905</v>
      </c>
      <c r="D1901" t="s">
        <v>612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2:18">
      <c r="B1902" t="s">
        <v>2806</v>
      </c>
      <c r="C1902" t="s">
        <v>905</v>
      </c>
      <c r="D1902" t="s">
        <v>612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 spans="2:18">
      <c r="B1903" t="s">
        <v>2807</v>
      </c>
      <c r="C1903" t="s">
        <v>905</v>
      </c>
      <c r="D1903" t="s">
        <v>612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2:18">
      <c r="B1904" t="s">
        <v>2808</v>
      </c>
      <c r="C1904" t="s">
        <v>905</v>
      </c>
      <c r="D1904" t="s">
        <v>612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 spans="2:18">
      <c r="B1905" t="s">
        <v>2809</v>
      </c>
      <c r="C1905" t="s">
        <v>905</v>
      </c>
      <c r="D1905" t="s">
        <v>612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2:18">
      <c r="B1906" t="s">
        <v>2810</v>
      </c>
      <c r="C1906" t="s">
        <v>905</v>
      </c>
      <c r="D1906" t="s">
        <v>612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2:18">
      <c r="B1907" t="s">
        <v>2811</v>
      </c>
      <c r="C1907" t="s">
        <v>905</v>
      </c>
      <c r="D1907" t="s">
        <v>612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2:18">
      <c r="B1908" t="s">
        <v>2812</v>
      </c>
      <c r="C1908" t="s">
        <v>905</v>
      </c>
      <c r="D1908" t="s">
        <v>612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</row>
    <row r="1909" spans="2:18">
      <c r="B1909" t="s">
        <v>2813</v>
      </c>
      <c r="C1909" t="s">
        <v>905</v>
      </c>
      <c r="D1909" t="s">
        <v>612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</row>
    <row r="1910" spans="2:18">
      <c r="B1910" t="s">
        <v>2814</v>
      </c>
      <c r="C1910" t="s">
        <v>905</v>
      </c>
      <c r="D1910" t="s">
        <v>612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2:18">
      <c r="B1911" t="s">
        <v>2815</v>
      </c>
      <c r="C1911" t="s">
        <v>905</v>
      </c>
      <c r="D1911" t="s">
        <v>612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</row>
    <row r="1912" spans="2:18">
      <c r="B1912" t="s">
        <v>2816</v>
      </c>
      <c r="C1912" t="s">
        <v>905</v>
      </c>
      <c r="D1912" t="s">
        <v>612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</row>
    <row r="1913" spans="2:18">
      <c r="B1913" t="s">
        <v>2817</v>
      </c>
      <c r="C1913" t="s">
        <v>905</v>
      </c>
      <c r="D1913" t="s">
        <v>612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 spans="2:18">
      <c r="B1914" t="s">
        <v>2818</v>
      </c>
      <c r="C1914" t="s">
        <v>905</v>
      </c>
      <c r="D1914" t="s">
        <v>612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2:18">
      <c r="B1915" t="s">
        <v>2819</v>
      </c>
      <c r="C1915" t="s">
        <v>905</v>
      </c>
      <c r="D1915" t="s">
        <v>612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</row>
    <row r="1916" spans="2:18">
      <c r="B1916" t="s">
        <v>2820</v>
      </c>
      <c r="C1916" t="s">
        <v>905</v>
      </c>
      <c r="D1916" t="s">
        <v>612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</row>
    <row r="1917" spans="2:18">
      <c r="B1917" t="s">
        <v>2821</v>
      </c>
      <c r="C1917" t="s">
        <v>905</v>
      </c>
      <c r="D1917" t="s">
        <v>612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</row>
    <row r="1918" spans="2:18">
      <c r="B1918" t="s">
        <v>2822</v>
      </c>
      <c r="C1918" t="s">
        <v>905</v>
      </c>
      <c r="D1918" t="s">
        <v>612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2:18">
      <c r="B1919" t="s">
        <v>2823</v>
      </c>
      <c r="C1919" t="s">
        <v>905</v>
      </c>
      <c r="D1919" t="s">
        <v>612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</row>
    <row r="1920" spans="2:18">
      <c r="B1920" t="s">
        <v>2824</v>
      </c>
      <c r="C1920" t="s">
        <v>905</v>
      </c>
      <c r="D1920" t="s">
        <v>612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 spans="2:18">
      <c r="B1921" t="s">
        <v>2825</v>
      </c>
      <c r="C1921" t="s">
        <v>905</v>
      </c>
      <c r="D1921" t="s">
        <v>612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2:18">
      <c r="B1922" t="s">
        <v>2826</v>
      </c>
      <c r="C1922" t="s">
        <v>905</v>
      </c>
      <c r="D1922" t="s">
        <v>612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</row>
    <row r="1923" spans="2:18">
      <c r="B1923" t="s">
        <v>2827</v>
      </c>
      <c r="C1923" t="s">
        <v>905</v>
      </c>
      <c r="D1923" t="s">
        <v>612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 spans="2:18">
      <c r="B1924" t="s">
        <v>2828</v>
      </c>
      <c r="C1924" t="s">
        <v>905</v>
      </c>
      <c r="D1924" t="s">
        <v>612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2:18">
      <c r="B1925" t="s">
        <v>2829</v>
      </c>
      <c r="C1925" t="s">
        <v>905</v>
      </c>
      <c r="D1925" t="s">
        <v>612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</row>
    <row r="1926" spans="2:18">
      <c r="B1926" t="s">
        <v>2830</v>
      </c>
      <c r="C1926" t="s">
        <v>905</v>
      </c>
      <c r="D1926" t="s">
        <v>612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 spans="2:18">
      <c r="B1927" t="s">
        <v>2831</v>
      </c>
      <c r="C1927" t="s">
        <v>905</v>
      </c>
      <c r="D1927" t="s">
        <v>612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</row>
    <row r="1928" spans="2:18">
      <c r="B1928" t="s">
        <v>2832</v>
      </c>
      <c r="C1928" t="s">
        <v>905</v>
      </c>
      <c r="D1928" t="s">
        <v>612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</row>
    <row r="1929" spans="2:18">
      <c r="B1929" t="s">
        <v>2833</v>
      </c>
      <c r="C1929" t="s">
        <v>905</v>
      </c>
      <c r="D1929" t="s">
        <v>612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 spans="2:18">
      <c r="B1930" t="s">
        <v>2834</v>
      </c>
      <c r="C1930" t="s">
        <v>905</v>
      </c>
      <c r="D1930" t="s">
        <v>612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</row>
    <row r="1931" spans="2:18">
      <c r="B1931" t="s">
        <v>2835</v>
      </c>
      <c r="C1931" t="s">
        <v>905</v>
      </c>
      <c r="D1931" t="s">
        <v>612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</row>
    <row r="1932" spans="2:18">
      <c r="B1932" t="s">
        <v>2836</v>
      </c>
      <c r="C1932" t="s">
        <v>905</v>
      </c>
      <c r="D1932" t="s">
        <v>612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</row>
    <row r="1933" spans="2:18">
      <c r="B1933" t="s">
        <v>2837</v>
      </c>
      <c r="C1933" t="s">
        <v>905</v>
      </c>
      <c r="D1933" t="s">
        <v>612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2:18">
      <c r="B1934" t="s">
        <v>2838</v>
      </c>
      <c r="C1934" t="s">
        <v>905</v>
      </c>
      <c r="D1934" t="s">
        <v>612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</row>
    <row r="1935" spans="2:18">
      <c r="B1935" t="s">
        <v>2839</v>
      </c>
      <c r="C1935" t="s">
        <v>905</v>
      </c>
      <c r="D1935" t="s">
        <v>612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 spans="2:18">
      <c r="B1936" t="s">
        <v>2840</v>
      </c>
      <c r="C1936" t="s">
        <v>905</v>
      </c>
      <c r="D1936" t="s">
        <v>612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2:18">
      <c r="B1937" t="s">
        <v>2841</v>
      </c>
      <c r="C1937" t="s">
        <v>905</v>
      </c>
      <c r="D1937" t="s">
        <v>612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</row>
    <row r="1938" spans="2:18">
      <c r="B1938" t="s">
        <v>2842</v>
      </c>
      <c r="C1938" t="s">
        <v>905</v>
      </c>
      <c r="D1938" t="s">
        <v>612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</row>
    <row r="1939" spans="2:18">
      <c r="B1939" t="s">
        <v>2843</v>
      </c>
      <c r="C1939" t="s">
        <v>905</v>
      </c>
      <c r="D1939" t="s">
        <v>612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</row>
    <row r="1940" spans="2:18">
      <c r="B1940" t="s">
        <v>2844</v>
      </c>
      <c r="C1940" t="s">
        <v>905</v>
      </c>
      <c r="D1940" t="s">
        <v>612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 spans="2:18">
      <c r="B1941" t="s">
        <v>2845</v>
      </c>
      <c r="C1941" t="s">
        <v>905</v>
      </c>
      <c r="D1941" t="s">
        <v>612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 spans="2:18">
      <c r="B1942" t="s">
        <v>2846</v>
      </c>
      <c r="C1942" t="s">
        <v>905</v>
      </c>
      <c r="D1942" t="s">
        <v>612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2:18">
      <c r="B1943" t="s">
        <v>2847</v>
      </c>
      <c r="C1943" t="s">
        <v>905</v>
      </c>
      <c r="D1943" t="s">
        <v>612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 spans="2:18">
      <c r="B1944" t="s">
        <v>2848</v>
      </c>
      <c r="C1944" t="s">
        <v>905</v>
      </c>
      <c r="D1944" t="s">
        <v>612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 spans="2:18">
      <c r="B1945" t="s">
        <v>2849</v>
      </c>
      <c r="C1945" t="s">
        <v>905</v>
      </c>
      <c r="D1945" t="s">
        <v>612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</row>
    <row r="1946" spans="2:18">
      <c r="B1946" t="s">
        <v>2850</v>
      </c>
      <c r="C1946" t="s">
        <v>905</v>
      </c>
      <c r="D1946" t="s">
        <v>612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</row>
    <row r="1947" spans="2:18">
      <c r="B1947" t="s">
        <v>2851</v>
      </c>
      <c r="C1947" t="s">
        <v>905</v>
      </c>
      <c r="D1947" t="s">
        <v>612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</row>
    <row r="1948" spans="2:18">
      <c r="B1948" t="s">
        <v>2852</v>
      </c>
      <c r="C1948" t="s">
        <v>905</v>
      </c>
      <c r="D1948" t="s">
        <v>612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 spans="2:18">
      <c r="B1949" t="s">
        <v>2853</v>
      </c>
      <c r="C1949" t="s">
        <v>905</v>
      </c>
      <c r="D1949" t="s">
        <v>612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</row>
    <row r="1950" spans="2:18">
      <c r="B1950" t="s">
        <v>2854</v>
      </c>
      <c r="C1950" t="s">
        <v>905</v>
      </c>
      <c r="D1950" t="s">
        <v>612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</row>
    <row r="1951" spans="2:18">
      <c r="B1951" t="s">
        <v>2855</v>
      </c>
      <c r="C1951" t="s">
        <v>905</v>
      </c>
      <c r="D1951" t="s">
        <v>612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</row>
    <row r="1952" spans="2:18">
      <c r="B1952" t="s">
        <v>2856</v>
      </c>
      <c r="C1952" t="s">
        <v>905</v>
      </c>
      <c r="D1952" t="s">
        <v>612</v>
      </c>
      <c r="E1952">
        <v>1</v>
      </c>
      <c r="F1952">
        <v>0.01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5221.7030000000004</v>
      </c>
      <c r="N1952">
        <v>0</v>
      </c>
      <c r="O1952">
        <v>0</v>
      </c>
      <c r="P1952">
        <v>0</v>
      </c>
      <c r="Q1952">
        <v>0</v>
      </c>
      <c r="R1952">
        <v>5221.7030000000004</v>
      </c>
    </row>
    <row r="1953" spans="2:18">
      <c r="B1953" t="s">
        <v>2857</v>
      </c>
      <c r="C1953" t="s">
        <v>905</v>
      </c>
      <c r="D1953" t="s">
        <v>612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</row>
    <row r="1954" spans="2:18">
      <c r="B1954" t="s">
        <v>2858</v>
      </c>
      <c r="C1954" t="s">
        <v>905</v>
      </c>
      <c r="D1954" t="s">
        <v>612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 spans="2:18">
      <c r="B1955" t="s">
        <v>2859</v>
      </c>
      <c r="C1955" t="s">
        <v>905</v>
      </c>
      <c r="D1955" t="s">
        <v>612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</row>
    <row r="1956" spans="2:18">
      <c r="B1956" t="s">
        <v>2860</v>
      </c>
      <c r="C1956" t="s">
        <v>905</v>
      </c>
      <c r="D1956" t="s">
        <v>612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</row>
    <row r="1957" spans="2:18">
      <c r="B1957" t="s">
        <v>2861</v>
      </c>
      <c r="C1957" t="s">
        <v>905</v>
      </c>
      <c r="D1957" t="s">
        <v>612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</row>
    <row r="1958" spans="2:18">
      <c r="B1958" t="s">
        <v>2862</v>
      </c>
      <c r="C1958" t="s">
        <v>905</v>
      </c>
      <c r="D1958" t="s">
        <v>612</v>
      </c>
      <c r="E1958">
        <v>0</v>
      </c>
      <c r="F1958">
        <v>0</v>
      </c>
      <c r="G1958">
        <v>4830</v>
      </c>
      <c r="H1958">
        <v>5</v>
      </c>
      <c r="I1958">
        <v>0</v>
      </c>
      <c r="J1958">
        <v>0</v>
      </c>
      <c r="K1958">
        <v>0</v>
      </c>
      <c r="L1958">
        <v>0</v>
      </c>
      <c r="M1958">
        <v>4756.8630000000003</v>
      </c>
      <c r="N1958">
        <v>0</v>
      </c>
      <c r="O1958">
        <v>0</v>
      </c>
      <c r="P1958">
        <v>0</v>
      </c>
      <c r="Q1958">
        <v>0</v>
      </c>
      <c r="R1958">
        <v>4756.8630000000003</v>
      </c>
    </row>
    <row r="1959" spans="2:18">
      <c r="B1959" t="s">
        <v>2863</v>
      </c>
      <c r="C1959" t="s">
        <v>905</v>
      </c>
      <c r="D1959" t="s">
        <v>612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</row>
    <row r="1960" spans="2:18">
      <c r="B1960" t="s">
        <v>2864</v>
      </c>
      <c r="C1960" t="s">
        <v>905</v>
      </c>
      <c r="D1960" t="s">
        <v>612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 spans="2:18">
      <c r="B1961" t="s">
        <v>2865</v>
      </c>
      <c r="C1961" t="s">
        <v>905</v>
      </c>
      <c r="D1961" t="s">
        <v>612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</row>
    <row r="1962" spans="2:18">
      <c r="B1962" t="s">
        <v>2866</v>
      </c>
      <c r="C1962" t="s">
        <v>905</v>
      </c>
      <c r="D1962" t="s">
        <v>612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</row>
    <row r="1963" spans="2:18">
      <c r="B1963" t="s">
        <v>2867</v>
      </c>
      <c r="C1963" t="s">
        <v>905</v>
      </c>
      <c r="D1963" t="s">
        <v>612</v>
      </c>
      <c r="E1963">
        <v>0</v>
      </c>
      <c r="F1963">
        <v>0</v>
      </c>
      <c r="G1963">
        <v>0</v>
      </c>
      <c r="H1963">
        <v>0</v>
      </c>
      <c r="I1963">
        <v>3460.07</v>
      </c>
      <c r="J1963">
        <v>3460.07</v>
      </c>
      <c r="K1963">
        <v>3460.07</v>
      </c>
      <c r="L1963">
        <v>3460.07</v>
      </c>
      <c r="M1963">
        <v>3713.01</v>
      </c>
      <c r="N1963">
        <v>-6.8099999999999994E-2</v>
      </c>
      <c r="O1963">
        <v>1</v>
      </c>
      <c r="P1963">
        <v>346007</v>
      </c>
      <c r="Q1963">
        <v>0</v>
      </c>
      <c r="R1963">
        <v>3460.07</v>
      </c>
    </row>
    <row r="1964" spans="2:18">
      <c r="B1964" t="s">
        <v>2868</v>
      </c>
      <c r="C1964" t="s">
        <v>905</v>
      </c>
      <c r="D1964" t="s">
        <v>612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2:18">
      <c r="B1965" t="s">
        <v>2869</v>
      </c>
      <c r="C1965" t="s">
        <v>905</v>
      </c>
      <c r="D1965" t="s">
        <v>612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2:18">
      <c r="B1966" t="s">
        <v>2870</v>
      </c>
      <c r="C1966" t="s">
        <v>905</v>
      </c>
      <c r="D1966" t="s">
        <v>612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 spans="2:18">
      <c r="B1967" t="s">
        <v>2871</v>
      </c>
      <c r="C1967" t="s">
        <v>905</v>
      </c>
      <c r="D1967" t="s">
        <v>612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</row>
    <row r="1968" spans="2:18">
      <c r="B1968" t="s">
        <v>2872</v>
      </c>
      <c r="C1968" t="s">
        <v>905</v>
      </c>
      <c r="D1968" t="s">
        <v>612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3545.08</v>
      </c>
      <c r="N1968">
        <v>0</v>
      </c>
      <c r="O1968">
        <v>0</v>
      </c>
      <c r="P1968">
        <v>0</v>
      </c>
      <c r="Q1968">
        <v>0</v>
      </c>
      <c r="R1968">
        <v>3545.08</v>
      </c>
    </row>
    <row r="1969" spans="2:18">
      <c r="B1969" t="s">
        <v>2873</v>
      </c>
      <c r="C1969" t="s">
        <v>905</v>
      </c>
      <c r="D1969" t="s">
        <v>612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</row>
    <row r="1970" spans="2:18">
      <c r="B1970" t="s">
        <v>2874</v>
      </c>
      <c r="C1970" t="s">
        <v>905</v>
      </c>
      <c r="D1970" t="s">
        <v>612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</row>
    <row r="1971" spans="2:18">
      <c r="B1971" t="s">
        <v>2875</v>
      </c>
      <c r="C1971" t="s">
        <v>905</v>
      </c>
      <c r="D1971" t="s">
        <v>612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</row>
    <row r="1972" spans="2:18">
      <c r="B1972" t="s">
        <v>2876</v>
      </c>
      <c r="C1972" t="s">
        <v>905</v>
      </c>
      <c r="D1972" t="s">
        <v>612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</row>
    <row r="1973" spans="2:18">
      <c r="B1973" t="s">
        <v>2877</v>
      </c>
      <c r="C1973" t="s">
        <v>905</v>
      </c>
      <c r="D1973" t="s">
        <v>612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</row>
    <row r="1974" spans="2:18">
      <c r="B1974" t="s">
        <v>2878</v>
      </c>
      <c r="C1974" t="s">
        <v>905</v>
      </c>
      <c r="D1974" t="s">
        <v>612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 spans="2:18">
      <c r="B1975" t="s">
        <v>2879</v>
      </c>
      <c r="C1975" t="s">
        <v>905</v>
      </c>
      <c r="D1975" t="s">
        <v>612</v>
      </c>
      <c r="E1975">
        <v>0</v>
      </c>
      <c r="F1975">
        <v>0</v>
      </c>
      <c r="G1975">
        <v>0</v>
      </c>
      <c r="H1975">
        <v>0</v>
      </c>
      <c r="I1975">
        <v>2287.71</v>
      </c>
      <c r="J1975">
        <v>2218.75</v>
      </c>
      <c r="K1975">
        <v>2330.54</v>
      </c>
      <c r="L1975">
        <v>2275.38</v>
      </c>
      <c r="M1975">
        <v>2471.7449999999999</v>
      </c>
      <c r="N1975">
        <v>-7.9399999999999998E-2</v>
      </c>
      <c r="O1975">
        <v>289</v>
      </c>
      <c r="P1975">
        <v>65822046</v>
      </c>
      <c r="Q1975">
        <v>0</v>
      </c>
      <c r="R1975">
        <v>2275.38</v>
      </c>
    </row>
    <row r="1976" spans="2:18">
      <c r="B1976" t="s">
        <v>2880</v>
      </c>
      <c r="C1976" t="s">
        <v>905</v>
      </c>
      <c r="D1976" t="s">
        <v>612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</row>
    <row r="1977" spans="2:18">
      <c r="B1977" t="s">
        <v>2881</v>
      </c>
      <c r="C1977" t="s">
        <v>905</v>
      </c>
      <c r="D1977" t="s">
        <v>612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</row>
    <row r="1978" spans="2:18">
      <c r="B1978" t="s">
        <v>2882</v>
      </c>
      <c r="C1978" t="s">
        <v>905</v>
      </c>
      <c r="D1978" t="s">
        <v>612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</row>
    <row r="1979" spans="2:18">
      <c r="B1979" t="s">
        <v>2883</v>
      </c>
      <c r="C1979" t="s">
        <v>905</v>
      </c>
      <c r="D1979" t="s">
        <v>612</v>
      </c>
      <c r="E1979">
        <v>7</v>
      </c>
      <c r="F1979">
        <v>1850</v>
      </c>
      <c r="G1979">
        <v>0</v>
      </c>
      <c r="H1979">
        <v>0</v>
      </c>
      <c r="I1979">
        <v>2150</v>
      </c>
      <c r="J1979">
        <v>1860</v>
      </c>
      <c r="K1979">
        <v>2150</v>
      </c>
      <c r="L1979">
        <v>2026.8</v>
      </c>
      <c r="M1979">
        <v>2136.1060000000002</v>
      </c>
      <c r="N1979">
        <v>-5.11E-2</v>
      </c>
      <c r="O1979">
        <v>485</v>
      </c>
      <c r="P1979">
        <v>98463573</v>
      </c>
      <c r="Q1979">
        <v>0</v>
      </c>
      <c r="R1979">
        <v>2026.8</v>
      </c>
    </row>
    <row r="1980" spans="2:18">
      <c r="B1980" t="s">
        <v>2884</v>
      </c>
      <c r="C1980" t="s">
        <v>905</v>
      </c>
      <c r="D1980" t="s">
        <v>612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</row>
    <row r="1981" spans="2:18">
      <c r="B1981" t="s">
        <v>2885</v>
      </c>
      <c r="C1981" t="s">
        <v>905</v>
      </c>
      <c r="D1981" t="s">
        <v>612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 spans="2:18">
      <c r="B1982" t="s">
        <v>2886</v>
      </c>
      <c r="C1982" t="s">
        <v>905</v>
      </c>
      <c r="D1982" t="s">
        <v>612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 spans="2:18">
      <c r="B1983" t="s">
        <v>2887</v>
      </c>
      <c r="C1983" t="s">
        <v>905</v>
      </c>
      <c r="D1983" t="s">
        <v>612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 spans="2:18">
      <c r="B1984" t="s">
        <v>2888</v>
      </c>
      <c r="C1984" t="s">
        <v>905</v>
      </c>
      <c r="D1984" t="s">
        <v>612</v>
      </c>
      <c r="E1984">
        <v>0</v>
      </c>
      <c r="F1984">
        <v>0</v>
      </c>
      <c r="G1984">
        <v>0</v>
      </c>
      <c r="H1984">
        <v>0</v>
      </c>
      <c r="I1984">
        <v>1792.202</v>
      </c>
      <c r="J1984">
        <v>1620</v>
      </c>
      <c r="K1984">
        <v>1792.202</v>
      </c>
      <c r="L1984">
        <v>1650</v>
      </c>
      <c r="M1984">
        <v>1886.0930000000001</v>
      </c>
      <c r="N1984">
        <v>-0.12509999999999999</v>
      </c>
      <c r="O1984">
        <v>353</v>
      </c>
      <c r="P1984">
        <v>60055551.100000001</v>
      </c>
      <c r="Q1984">
        <v>0</v>
      </c>
      <c r="R1984">
        <v>1650</v>
      </c>
    </row>
    <row r="1985" spans="2:18">
      <c r="B1985" t="s">
        <v>2889</v>
      </c>
      <c r="C1985" t="s">
        <v>905</v>
      </c>
      <c r="D1985" t="s">
        <v>612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2:18">
      <c r="B1986" t="s">
        <v>2890</v>
      </c>
      <c r="C1986" t="s">
        <v>905</v>
      </c>
      <c r="D1986" t="s">
        <v>612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 spans="2:18">
      <c r="B1987" t="s">
        <v>2891</v>
      </c>
      <c r="C1987" t="s">
        <v>905</v>
      </c>
      <c r="D1987" t="s">
        <v>612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</row>
    <row r="1988" spans="2:18">
      <c r="B1988" t="s">
        <v>2892</v>
      </c>
      <c r="C1988" t="s">
        <v>905</v>
      </c>
      <c r="D1988" t="s">
        <v>612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 spans="2:18">
      <c r="B1989" t="s">
        <v>2893</v>
      </c>
      <c r="C1989" t="s">
        <v>905</v>
      </c>
      <c r="D1989" t="s">
        <v>612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 spans="2:18">
      <c r="B1990" t="s">
        <v>2894</v>
      </c>
      <c r="C1990" t="s">
        <v>905</v>
      </c>
      <c r="D1990" t="s">
        <v>612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 spans="2:18">
      <c r="B1991" t="s">
        <v>2895</v>
      </c>
      <c r="C1991" t="s">
        <v>905</v>
      </c>
      <c r="D1991" t="s">
        <v>612</v>
      </c>
      <c r="E1991">
        <v>1</v>
      </c>
      <c r="F1991">
        <v>1250.55</v>
      </c>
      <c r="G1991">
        <v>0</v>
      </c>
      <c r="H1991">
        <v>0</v>
      </c>
      <c r="I1991">
        <v>1600</v>
      </c>
      <c r="J1991">
        <v>1600</v>
      </c>
      <c r="K1991">
        <v>1600</v>
      </c>
      <c r="L1991">
        <v>1600</v>
      </c>
      <c r="M1991">
        <v>1700.5319999999999</v>
      </c>
      <c r="N1991">
        <v>-5.91E-2</v>
      </c>
      <c r="O1991">
        <v>4</v>
      </c>
      <c r="P1991">
        <v>640000</v>
      </c>
      <c r="Q1991">
        <v>0</v>
      </c>
      <c r="R1991">
        <v>1600</v>
      </c>
    </row>
    <row r="1992" spans="2:18">
      <c r="B1992" t="s">
        <v>2896</v>
      </c>
      <c r="C1992" t="s">
        <v>905</v>
      </c>
      <c r="D1992" t="s">
        <v>612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</row>
    <row r="1993" spans="2:18">
      <c r="B1993" t="s">
        <v>2897</v>
      </c>
      <c r="C1993" t="s">
        <v>905</v>
      </c>
      <c r="D1993" t="s">
        <v>612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</row>
    <row r="1994" spans="2:18">
      <c r="B1994" t="s">
        <v>2898</v>
      </c>
      <c r="C1994" t="s">
        <v>905</v>
      </c>
      <c r="D1994" t="s">
        <v>612</v>
      </c>
      <c r="E1994">
        <v>2</v>
      </c>
      <c r="F1994">
        <v>1250</v>
      </c>
      <c r="G1994">
        <v>1500</v>
      </c>
      <c r="H1994">
        <v>1</v>
      </c>
      <c r="I1994">
        <v>1400</v>
      </c>
      <c r="J1994">
        <v>1300</v>
      </c>
      <c r="K1994">
        <v>1400</v>
      </c>
      <c r="L1994">
        <v>1300</v>
      </c>
      <c r="M1994">
        <v>1600</v>
      </c>
      <c r="N1994">
        <v>-0.1875</v>
      </c>
      <c r="O1994">
        <v>24</v>
      </c>
      <c r="P1994">
        <v>3181522.2</v>
      </c>
      <c r="Q1994">
        <v>0</v>
      </c>
      <c r="R1994">
        <v>1300</v>
      </c>
    </row>
    <row r="1995" spans="2:18">
      <c r="B1995" t="s">
        <v>2899</v>
      </c>
      <c r="C1995" t="s">
        <v>905</v>
      </c>
      <c r="D1995" t="s">
        <v>612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</row>
    <row r="1996" spans="2:18">
      <c r="B1996" t="s">
        <v>2900</v>
      </c>
      <c r="C1996" t="s">
        <v>905</v>
      </c>
      <c r="D1996" t="s">
        <v>612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</row>
    <row r="1997" spans="2:18">
      <c r="B1997" t="s">
        <v>2901</v>
      </c>
      <c r="C1997" t="s">
        <v>905</v>
      </c>
      <c r="D1997" t="s">
        <v>612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</row>
    <row r="1998" spans="2:18">
      <c r="B1998" t="s">
        <v>2902</v>
      </c>
      <c r="C1998" t="s">
        <v>905</v>
      </c>
      <c r="D1998" t="s">
        <v>612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</row>
    <row r="1999" spans="2:18">
      <c r="B1999" t="s">
        <v>2903</v>
      </c>
      <c r="C1999" t="s">
        <v>905</v>
      </c>
      <c r="D1999" t="s">
        <v>612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</row>
    <row r="2000" spans="2:18">
      <c r="B2000" t="s">
        <v>2904</v>
      </c>
      <c r="C2000" t="s">
        <v>905</v>
      </c>
      <c r="D2000" t="s">
        <v>612</v>
      </c>
      <c r="E2000">
        <v>1</v>
      </c>
      <c r="F2000">
        <v>950.5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1300</v>
      </c>
      <c r="N2000">
        <v>0</v>
      </c>
      <c r="O2000">
        <v>0</v>
      </c>
      <c r="P2000">
        <v>0</v>
      </c>
      <c r="Q2000">
        <v>0</v>
      </c>
      <c r="R2000">
        <v>1300</v>
      </c>
    </row>
    <row r="2001" spans="2:18">
      <c r="B2001" t="s">
        <v>2905</v>
      </c>
      <c r="C2001" t="s">
        <v>905</v>
      </c>
      <c r="D2001" t="s">
        <v>612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</row>
    <row r="2002" spans="2:18">
      <c r="B2002" t="s">
        <v>2906</v>
      </c>
      <c r="C2002" t="s">
        <v>905</v>
      </c>
      <c r="D2002" t="s">
        <v>612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</row>
    <row r="2003" spans="2:18">
      <c r="B2003" t="s">
        <v>2907</v>
      </c>
      <c r="C2003" t="s">
        <v>905</v>
      </c>
      <c r="D2003" t="s">
        <v>612</v>
      </c>
      <c r="E2003">
        <v>11</v>
      </c>
      <c r="F2003">
        <v>851.55</v>
      </c>
      <c r="G2003">
        <v>0</v>
      </c>
      <c r="H2003">
        <v>0</v>
      </c>
      <c r="I2003">
        <v>1002.179</v>
      </c>
      <c r="J2003">
        <v>851.55</v>
      </c>
      <c r="K2003">
        <v>1002.179</v>
      </c>
      <c r="L2003">
        <v>851.55</v>
      </c>
      <c r="M2003">
        <v>1070.7929999999999</v>
      </c>
      <c r="N2003">
        <v>-0.20469999999999999</v>
      </c>
      <c r="O2003">
        <v>64</v>
      </c>
      <c r="P2003">
        <v>5906368.4000000004</v>
      </c>
      <c r="Q2003">
        <v>0</v>
      </c>
      <c r="R2003">
        <v>851.55</v>
      </c>
    </row>
    <row r="2004" spans="2:18">
      <c r="B2004" t="s">
        <v>2908</v>
      </c>
      <c r="C2004" t="s">
        <v>905</v>
      </c>
      <c r="D2004" t="s">
        <v>612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</row>
    <row r="2005" spans="2:18">
      <c r="B2005" t="s">
        <v>2909</v>
      </c>
      <c r="C2005" t="s">
        <v>905</v>
      </c>
      <c r="D2005" t="s">
        <v>612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</row>
    <row r="2006" spans="2:18">
      <c r="B2006" t="s">
        <v>2910</v>
      </c>
      <c r="C2006" t="s">
        <v>905</v>
      </c>
      <c r="D2006" t="s">
        <v>612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</row>
    <row r="2007" spans="2:18">
      <c r="B2007" t="s">
        <v>2911</v>
      </c>
      <c r="C2007" t="s">
        <v>905</v>
      </c>
      <c r="D2007" t="s">
        <v>612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</row>
    <row r="2008" spans="2:18">
      <c r="B2008" t="s">
        <v>2912</v>
      </c>
      <c r="C2008" t="s">
        <v>905</v>
      </c>
      <c r="D2008" t="s">
        <v>612</v>
      </c>
      <c r="E2008">
        <v>1</v>
      </c>
      <c r="F2008">
        <v>611.11</v>
      </c>
      <c r="G2008">
        <v>0</v>
      </c>
      <c r="H2008">
        <v>0</v>
      </c>
      <c r="I2008">
        <v>900</v>
      </c>
      <c r="J2008">
        <v>700</v>
      </c>
      <c r="K2008">
        <v>900</v>
      </c>
      <c r="L2008">
        <v>700</v>
      </c>
      <c r="M2008">
        <v>959.45600000000002</v>
      </c>
      <c r="N2008">
        <v>-0.27039999999999997</v>
      </c>
      <c r="O2008">
        <v>139</v>
      </c>
      <c r="P2008">
        <v>10804637.1</v>
      </c>
      <c r="Q2008">
        <v>0</v>
      </c>
      <c r="R2008">
        <v>701</v>
      </c>
    </row>
    <row r="2009" spans="2:18">
      <c r="B2009" t="s">
        <v>2913</v>
      </c>
      <c r="C2009" t="s">
        <v>905</v>
      </c>
      <c r="D2009" t="s">
        <v>612</v>
      </c>
      <c r="E2009">
        <v>1</v>
      </c>
      <c r="F2009">
        <v>1235</v>
      </c>
      <c r="G2009">
        <v>1589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1400</v>
      </c>
      <c r="N2009">
        <v>0</v>
      </c>
      <c r="O2009">
        <v>0</v>
      </c>
      <c r="P2009">
        <v>0</v>
      </c>
      <c r="Q2009">
        <v>0</v>
      </c>
      <c r="R2009">
        <v>1400</v>
      </c>
    </row>
    <row r="2010" spans="2:18">
      <c r="B2010" t="s">
        <v>2914</v>
      </c>
      <c r="C2010" t="s">
        <v>905</v>
      </c>
      <c r="D2010" t="s">
        <v>612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 spans="2:18">
      <c r="B2011" t="s">
        <v>2915</v>
      </c>
      <c r="C2011" t="s">
        <v>905</v>
      </c>
      <c r="D2011" t="s">
        <v>612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</row>
    <row r="2012" spans="2:18">
      <c r="B2012" t="s">
        <v>2916</v>
      </c>
      <c r="C2012" t="s">
        <v>905</v>
      </c>
      <c r="D2012" t="s">
        <v>612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</row>
    <row r="2013" spans="2:18">
      <c r="B2013" t="s">
        <v>2917</v>
      </c>
      <c r="C2013" t="s">
        <v>905</v>
      </c>
      <c r="D2013" t="s">
        <v>612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</row>
    <row r="2014" spans="2:18">
      <c r="B2014" t="s">
        <v>2918</v>
      </c>
      <c r="C2014" t="s">
        <v>905</v>
      </c>
      <c r="D2014" t="s">
        <v>612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</row>
    <row r="2015" spans="2:18">
      <c r="B2015" t="s">
        <v>2919</v>
      </c>
      <c r="C2015" t="s">
        <v>905</v>
      </c>
      <c r="D2015" t="s">
        <v>612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</row>
    <row r="2016" spans="2:18">
      <c r="B2016" t="s">
        <v>2920</v>
      </c>
      <c r="C2016" t="s">
        <v>905</v>
      </c>
      <c r="D2016" t="s">
        <v>612</v>
      </c>
      <c r="E2016">
        <v>15</v>
      </c>
      <c r="F2016">
        <v>530</v>
      </c>
      <c r="G2016">
        <v>650</v>
      </c>
      <c r="H2016">
        <v>1</v>
      </c>
      <c r="I2016">
        <v>500</v>
      </c>
      <c r="J2016">
        <v>500</v>
      </c>
      <c r="K2016">
        <v>749.99</v>
      </c>
      <c r="L2016">
        <v>540</v>
      </c>
      <c r="M2016">
        <v>790</v>
      </c>
      <c r="N2016">
        <v>-0.31640000000000001</v>
      </c>
      <c r="O2016">
        <v>522</v>
      </c>
      <c r="P2016">
        <v>31092911.800000001</v>
      </c>
      <c r="Q2016">
        <v>0</v>
      </c>
      <c r="R2016">
        <v>540.25</v>
      </c>
    </row>
    <row r="2017" spans="2:18">
      <c r="B2017" t="s">
        <v>2921</v>
      </c>
      <c r="C2017" t="s">
        <v>905</v>
      </c>
      <c r="D2017" t="s">
        <v>612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</row>
    <row r="2018" spans="2:18">
      <c r="B2018" t="s">
        <v>2922</v>
      </c>
      <c r="C2018" t="s">
        <v>905</v>
      </c>
      <c r="D2018" t="s">
        <v>612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 spans="2:18">
      <c r="B2019" t="s">
        <v>2923</v>
      </c>
      <c r="C2019" t="s">
        <v>905</v>
      </c>
      <c r="D2019" t="s">
        <v>612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 spans="2:18">
      <c r="B2020" t="s">
        <v>2924</v>
      </c>
      <c r="C2020" t="s">
        <v>905</v>
      </c>
      <c r="D2020" t="s">
        <v>612</v>
      </c>
      <c r="E2020">
        <v>4</v>
      </c>
      <c r="F2020">
        <v>904.00099999999998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900</v>
      </c>
      <c r="N2020">
        <v>0</v>
      </c>
      <c r="O2020">
        <v>0</v>
      </c>
      <c r="P2020">
        <v>0</v>
      </c>
      <c r="Q2020">
        <v>0</v>
      </c>
      <c r="R2020">
        <v>900</v>
      </c>
    </row>
    <row r="2021" spans="2:18">
      <c r="B2021" t="s">
        <v>2925</v>
      </c>
      <c r="C2021" t="s">
        <v>905</v>
      </c>
      <c r="D2021" t="s">
        <v>612</v>
      </c>
      <c r="E2021">
        <v>1</v>
      </c>
      <c r="F2021">
        <v>385</v>
      </c>
      <c r="G2021">
        <v>430</v>
      </c>
      <c r="H2021">
        <v>2</v>
      </c>
      <c r="I2021">
        <v>581.99</v>
      </c>
      <c r="J2021">
        <v>300.10000000000002</v>
      </c>
      <c r="K2021">
        <v>581.99</v>
      </c>
      <c r="L2021">
        <v>381</v>
      </c>
      <c r="M2021">
        <v>688.798</v>
      </c>
      <c r="N2021">
        <v>-0.44679999999999997</v>
      </c>
      <c r="O2021">
        <v>273</v>
      </c>
      <c r="P2021">
        <v>11342600.5</v>
      </c>
      <c r="Q2021">
        <v>0</v>
      </c>
      <c r="R2021">
        <v>390.19799999999998</v>
      </c>
    </row>
    <row r="2022" spans="2:18">
      <c r="B2022" t="s">
        <v>2926</v>
      </c>
      <c r="C2022" t="s">
        <v>905</v>
      </c>
      <c r="D2022" t="s">
        <v>612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2:18">
      <c r="B2023" t="s">
        <v>2927</v>
      </c>
      <c r="C2023" t="s">
        <v>905</v>
      </c>
      <c r="D2023" t="s">
        <v>612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</row>
    <row r="2024" spans="2:18">
      <c r="B2024" t="s">
        <v>2928</v>
      </c>
      <c r="C2024" t="s">
        <v>905</v>
      </c>
      <c r="D2024" t="s">
        <v>612</v>
      </c>
      <c r="E2024">
        <v>104</v>
      </c>
      <c r="F2024">
        <v>300</v>
      </c>
      <c r="G2024">
        <v>319.99900000000002</v>
      </c>
      <c r="H2024">
        <v>1</v>
      </c>
      <c r="I2024">
        <v>441</v>
      </c>
      <c r="J2024">
        <v>300</v>
      </c>
      <c r="K2024">
        <v>441</v>
      </c>
      <c r="L2024">
        <v>300</v>
      </c>
      <c r="M2024">
        <v>487.548</v>
      </c>
      <c r="N2024">
        <v>-0.3846</v>
      </c>
      <c r="O2024">
        <v>12635</v>
      </c>
      <c r="P2024">
        <v>413860485.30000001</v>
      </c>
      <c r="Q2024">
        <v>0</v>
      </c>
      <c r="R2024">
        <v>300.12799999999999</v>
      </c>
    </row>
    <row r="2025" spans="2:18">
      <c r="B2025" t="s">
        <v>2929</v>
      </c>
      <c r="C2025" t="s">
        <v>905</v>
      </c>
      <c r="D2025" t="s">
        <v>612</v>
      </c>
      <c r="E2025">
        <v>10</v>
      </c>
      <c r="F2025">
        <v>830</v>
      </c>
      <c r="G2025">
        <v>850</v>
      </c>
      <c r="H2025">
        <v>1</v>
      </c>
      <c r="I2025">
        <v>800.00099999999998</v>
      </c>
      <c r="J2025">
        <v>800.00099999999998</v>
      </c>
      <c r="K2025">
        <v>900</v>
      </c>
      <c r="L2025">
        <v>845</v>
      </c>
      <c r="M2025">
        <v>1020</v>
      </c>
      <c r="N2025">
        <v>-0.17150000000000001</v>
      </c>
      <c r="O2025">
        <v>179</v>
      </c>
      <c r="P2025">
        <v>15401712.699999999</v>
      </c>
      <c r="Q2025">
        <v>0</v>
      </c>
      <c r="R2025">
        <v>845</v>
      </c>
    </row>
    <row r="2026" spans="2:18">
      <c r="B2026" t="s">
        <v>2930</v>
      </c>
      <c r="C2026" t="s">
        <v>905</v>
      </c>
      <c r="D2026" t="s">
        <v>612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</row>
    <row r="2027" spans="2:18">
      <c r="B2027" t="s">
        <v>2931</v>
      </c>
      <c r="C2027" t="s">
        <v>905</v>
      </c>
      <c r="D2027" t="s">
        <v>612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</row>
    <row r="2028" spans="2:18">
      <c r="B2028" t="s">
        <v>2932</v>
      </c>
      <c r="C2028" t="s">
        <v>905</v>
      </c>
      <c r="D2028" t="s">
        <v>612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 spans="2:18">
      <c r="B2029" t="s">
        <v>2933</v>
      </c>
      <c r="C2029" t="s">
        <v>905</v>
      </c>
      <c r="D2029" t="s">
        <v>612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</row>
    <row r="2030" spans="2:18">
      <c r="B2030" t="s">
        <v>2934</v>
      </c>
      <c r="C2030" t="s">
        <v>905</v>
      </c>
      <c r="D2030" t="s">
        <v>612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 spans="2:18">
      <c r="B2031" t="s">
        <v>2935</v>
      </c>
      <c r="C2031" t="s">
        <v>905</v>
      </c>
      <c r="D2031" t="s">
        <v>612</v>
      </c>
      <c r="E2031">
        <v>1</v>
      </c>
      <c r="F2031">
        <v>730.01</v>
      </c>
      <c r="G2031">
        <v>750</v>
      </c>
      <c r="H2031">
        <v>189</v>
      </c>
      <c r="I2031">
        <v>751</v>
      </c>
      <c r="J2031">
        <v>730.01099999999997</v>
      </c>
      <c r="K2031">
        <v>761</v>
      </c>
      <c r="L2031">
        <v>750</v>
      </c>
      <c r="M2031">
        <v>790</v>
      </c>
      <c r="N2031">
        <v>-5.0599999999999999E-2</v>
      </c>
      <c r="O2031">
        <v>58</v>
      </c>
      <c r="P2031">
        <v>4318214.9000000004</v>
      </c>
      <c r="Q2031">
        <v>0</v>
      </c>
      <c r="R2031">
        <v>750</v>
      </c>
    </row>
    <row r="2032" spans="2:18">
      <c r="B2032" t="s">
        <v>2936</v>
      </c>
      <c r="C2032" t="s">
        <v>905</v>
      </c>
      <c r="D2032" t="s">
        <v>612</v>
      </c>
      <c r="E2032">
        <v>7</v>
      </c>
      <c r="F2032">
        <v>196</v>
      </c>
      <c r="G2032">
        <v>200</v>
      </c>
      <c r="H2032">
        <v>40</v>
      </c>
      <c r="I2032">
        <v>299.99900000000002</v>
      </c>
      <c r="J2032">
        <v>192.30099999999999</v>
      </c>
      <c r="K2032">
        <v>309.99900000000002</v>
      </c>
      <c r="L2032">
        <v>200</v>
      </c>
      <c r="M2032">
        <v>343.464</v>
      </c>
      <c r="N2032">
        <v>-0.41760000000000003</v>
      </c>
      <c r="O2032">
        <v>10036</v>
      </c>
      <c r="P2032">
        <v>223756462.69999999</v>
      </c>
      <c r="Q2032">
        <v>0</v>
      </c>
      <c r="R2032">
        <v>200.31200000000001</v>
      </c>
    </row>
    <row r="2033" spans="2:18">
      <c r="B2033" t="s">
        <v>2937</v>
      </c>
      <c r="C2033" t="s">
        <v>905</v>
      </c>
      <c r="D2033" t="s">
        <v>612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 spans="2:18">
      <c r="B2034" t="s">
        <v>2938</v>
      </c>
      <c r="C2034" t="s">
        <v>905</v>
      </c>
      <c r="D2034" t="s">
        <v>612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 spans="2:18">
      <c r="B2035" t="s">
        <v>2939</v>
      </c>
      <c r="C2035" t="s">
        <v>905</v>
      </c>
      <c r="D2035" t="s">
        <v>612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</row>
    <row r="2036" spans="2:18">
      <c r="B2036" t="s">
        <v>2940</v>
      </c>
      <c r="C2036" t="s">
        <v>905</v>
      </c>
      <c r="D2036" t="s">
        <v>612</v>
      </c>
      <c r="E2036">
        <v>10</v>
      </c>
      <c r="F2036">
        <v>151.101</v>
      </c>
      <c r="G2036">
        <v>156.4</v>
      </c>
      <c r="H2036">
        <v>22</v>
      </c>
      <c r="I2036">
        <v>270</v>
      </c>
      <c r="J2036">
        <v>151</v>
      </c>
      <c r="K2036">
        <v>270</v>
      </c>
      <c r="L2036">
        <v>152</v>
      </c>
      <c r="M2036">
        <v>260.35399999999998</v>
      </c>
      <c r="N2036">
        <v>-0.41610000000000003</v>
      </c>
      <c r="O2036">
        <v>27205</v>
      </c>
      <c r="P2036">
        <v>491776378.60000002</v>
      </c>
      <c r="Q2036">
        <v>0</v>
      </c>
      <c r="R2036">
        <v>153.65</v>
      </c>
    </row>
    <row r="2037" spans="2:18">
      <c r="B2037" t="s">
        <v>2941</v>
      </c>
      <c r="C2037" t="s">
        <v>905</v>
      </c>
      <c r="D2037" t="s">
        <v>612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</row>
    <row r="2038" spans="2:18">
      <c r="B2038" t="s">
        <v>2942</v>
      </c>
      <c r="C2038" t="s">
        <v>905</v>
      </c>
      <c r="D2038" t="s">
        <v>612</v>
      </c>
      <c r="E2038">
        <v>10</v>
      </c>
      <c r="F2038">
        <v>615.00099999999998</v>
      </c>
      <c r="G2038">
        <v>633</v>
      </c>
      <c r="H2038">
        <v>1</v>
      </c>
      <c r="I2038">
        <v>645</v>
      </c>
      <c r="J2038">
        <v>615</v>
      </c>
      <c r="K2038">
        <v>650</v>
      </c>
      <c r="L2038">
        <v>615</v>
      </c>
      <c r="M2038">
        <v>713.90899999999999</v>
      </c>
      <c r="N2038">
        <v>-0.13850000000000001</v>
      </c>
      <c r="O2038">
        <v>178</v>
      </c>
      <c r="P2038">
        <v>11315504.6</v>
      </c>
      <c r="Q2038">
        <v>0</v>
      </c>
      <c r="R2038">
        <v>615.00099999999998</v>
      </c>
    </row>
    <row r="2039" spans="2:18">
      <c r="B2039" t="s">
        <v>2943</v>
      </c>
      <c r="C2039" t="s">
        <v>905</v>
      </c>
      <c r="D2039" t="s">
        <v>612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</row>
    <row r="2040" spans="2:18">
      <c r="B2040" t="s">
        <v>2944</v>
      </c>
      <c r="C2040" t="s">
        <v>905</v>
      </c>
      <c r="D2040" t="s">
        <v>612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</row>
    <row r="2041" spans="2:18">
      <c r="B2041" t="s">
        <v>2945</v>
      </c>
      <c r="C2041" t="s">
        <v>905</v>
      </c>
      <c r="D2041" t="s">
        <v>612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</row>
    <row r="2042" spans="2:18">
      <c r="B2042" t="s">
        <v>2946</v>
      </c>
      <c r="C2042" t="s">
        <v>905</v>
      </c>
      <c r="D2042" t="s">
        <v>612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</row>
    <row r="2043" spans="2:18">
      <c r="B2043" t="s">
        <v>2947</v>
      </c>
      <c r="C2043" t="s">
        <v>905</v>
      </c>
      <c r="D2043" t="s">
        <v>612</v>
      </c>
      <c r="E2043">
        <v>1</v>
      </c>
      <c r="F2043">
        <v>81.200999999999993</v>
      </c>
      <c r="G2043">
        <v>82.501000000000005</v>
      </c>
      <c r="H2043">
        <v>87</v>
      </c>
      <c r="I2043">
        <v>131</v>
      </c>
      <c r="J2043">
        <v>81.2</v>
      </c>
      <c r="K2043">
        <v>139</v>
      </c>
      <c r="L2043">
        <v>82</v>
      </c>
      <c r="M2043">
        <v>151.87200000000001</v>
      </c>
      <c r="N2043">
        <v>-0.46</v>
      </c>
      <c r="O2043">
        <v>47853</v>
      </c>
      <c r="P2043">
        <v>495871160.69999999</v>
      </c>
      <c r="Q2043">
        <v>0</v>
      </c>
      <c r="R2043">
        <v>84.052999999999997</v>
      </c>
    </row>
    <row r="2044" spans="2:18">
      <c r="B2044" t="s">
        <v>2948</v>
      </c>
      <c r="C2044" t="s">
        <v>905</v>
      </c>
      <c r="D2044" t="s">
        <v>612</v>
      </c>
      <c r="E2044">
        <v>3</v>
      </c>
      <c r="F2044">
        <v>491.1</v>
      </c>
      <c r="G2044">
        <v>499</v>
      </c>
      <c r="H2044">
        <v>3</v>
      </c>
      <c r="I2044">
        <v>574</v>
      </c>
      <c r="J2044">
        <v>490</v>
      </c>
      <c r="K2044">
        <v>574</v>
      </c>
      <c r="L2044">
        <v>493</v>
      </c>
      <c r="M2044">
        <v>565.6</v>
      </c>
      <c r="N2044">
        <v>-0.1283</v>
      </c>
      <c r="O2044">
        <v>378</v>
      </c>
      <c r="P2044">
        <v>19069312.5</v>
      </c>
      <c r="Q2044">
        <v>0</v>
      </c>
      <c r="R2044">
        <v>497.00599999999997</v>
      </c>
    </row>
    <row r="2045" spans="2:18">
      <c r="B2045" t="s">
        <v>2949</v>
      </c>
      <c r="C2045" t="s">
        <v>905</v>
      </c>
      <c r="D2045" t="s">
        <v>612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</row>
    <row r="2046" spans="2:18">
      <c r="B2046" t="s">
        <v>2950</v>
      </c>
      <c r="C2046" t="s">
        <v>905</v>
      </c>
      <c r="D2046" t="s">
        <v>612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 spans="2:18">
      <c r="B2047" t="s">
        <v>2951</v>
      </c>
      <c r="C2047" t="s">
        <v>905</v>
      </c>
      <c r="D2047" t="s">
        <v>612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</row>
    <row r="2048" spans="2:18">
      <c r="B2048" t="s">
        <v>2952</v>
      </c>
      <c r="C2048" t="s">
        <v>905</v>
      </c>
      <c r="D2048" t="s">
        <v>612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</row>
    <row r="2049" spans="2:18">
      <c r="B2049" t="s">
        <v>2953</v>
      </c>
      <c r="C2049" t="s">
        <v>905</v>
      </c>
      <c r="D2049" t="s">
        <v>612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</row>
    <row r="2050" spans="2:18">
      <c r="B2050" t="s">
        <v>2954</v>
      </c>
      <c r="C2050" t="s">
        <v>905</v>
      </c>
      <c r="D2050" t="s">
        <v>612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</row>
    <row r="2051" spans="2:18">
      <c r="B2051" t="s">
        <v>2955</v>
      </c>
      <c r="C2051" t="s">
        <v>905</v>
      </c>
      <c r="D2051" t="s">
        <v>612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</row>
    <row r="2052" spans="2:18">
      <c r="B2052" t="s">
        <v>2956</v>
      </c>
      <c r="C2052" t="s">
        <v>905</v>
      </c>
      <c r="D2052" t="s">
        <v>612</v>
      </c>
      <c r="E2052">
        <v>16</v>
      </c>
      <c r="F2052">
        <v>350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</row>
    <row r="2053" spans="2:18">
      <c r="B2053" t="s">
        <v>2957</v>
      </c>
      <c r="C2053" t="s">
        <v>905</v>
      </c>
      <c r="D2053" t="s">
        <v>612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</row>
    <row r="2054" spans="2:18">
      <c r="B2054" t="s">
        <v>2958</v>
      </c>
      <c r="C2054" t="s">
        <v>905</v>
      </c>
      <c r="D2054" t="s">
        <v>612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 spans="2:18">
      <c r="B2055" t="s">
        <v>2959</v>
      </c>
      <c r="C2055" t="s">
        <v>905</v>
      </c>
      <c r="D2055" t="s">
        <v>612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 spans="2:18">
      <c r="B2056" t="s">
        <v>2960</v>
      </c>
      <c r="C2056" t="s">
        <v>905</v>
      </c>
      <c r="D2056" t="s">
        <v>612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</row>
    <row r="2057" spans="2:18">
      <c r="B2057" t="s">
        <v>2961</v>
      </c>
      <c r="C2057" t="s">
        <v>905</v>
      </c>
      <c r="D2057" t="s">
        <v>612</v>
      </c>
      <c r="E2057">
        <v>4</v>
      </c>
      <c r="F2057">
        <v>38.6</v>
      </c>
      <c r="G2057">
        <v>39</v>
      </c>
      <c r="H2057">
        <v>13</v>
      </c>
      <c r="I2057">
        <v>70</v>
      </c>
      <c r="J2057">
        <v>36.549999999999997</v>
      </c>
      <c r="K2057">
        <v>70</v>
      </c>
      <c r="L2057">
        <v>38.6</v>
      </c>
      <c r="M2057">
        <v>76.718999999999994</v>
      </c>
      <c r="N2057">
        <v>-0.49680000000000002</v>
      </c>
      <c r="O2057">
        <v>47137</v>
      </c>
      <c r="P2057">
        <v>244098920.69999999</v>
      </c>
      <c r="Q2057">
        <v>0</v>
      </c>
      <c r="R2057">
        <v>39.798999999999999</v>
      </c>
    </row>
    <row r="2058" spans="2:18">
      <c r="B2058" t="s">
        <v>2962</v>
      </c>
      <c r="C2058" t="s">
        <v>905</v>
      </c>
      <c r="D2058" t="s">
        <v>612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2:18">
      <c r="B2059" t="s">
        <v>2963</v>
      </c>
      <c r="C2059" t="s">
        <v>905</v>
      </c>
      <c r="D2059" t="s">
        <v>612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2:18">
      <c r="B2060" t="s">
        <v>2964</v>
      </c>
      <c r="C2060" t="s">
        <v>905</v>
      </c>
      <c r="D2060" t="s">
        <v>612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 spans="2:18">
      <c r="B2061" t="s">
        <v>2965</v>
      </c>
      <c r="C2061" t="s">
        <v>905</v>
      </c>
      <c r="D2061" t="s">
        <v>612</v>
      </c>
      <c r="E2061">
        <v>23</v>
      </c>
      <c r="F2061">
        <v>330</v>
      </c>
      <c r="G2061">
        <v>440</v>
      </c>
      <c r="H2061">
        <v>20</v>
      </c>
      <c r="I2061">
        <v>420</v>
      </c>
      <c r="J2061">
        <v>420</v>
      </c>
      <c r="K2061">
        <v>420</v>
      </c>
      <c r="L2061">
        <v>420</v>
      </c>
      <c r="M2061">
        <v>466.21600000000001</v>
      </c>
      <c r="N2061">
        <v>-9.9099999999999994E-2</v>
      </c>
      <c r="O2061">
        <v>6</v>
      </c>
      <c r="P2061">
        <v>252000</v>
      </c>
      <c r="Q2061">
        <v>0</v>
      </c>
      <c r="R2061">
        <v>420</v>
      </c>
    </row>
    <row r="2062" spans="2:18">
      <c r="B2062" t="s">
        <v>2966</v>
      </c>
      <c r="C2062" t="s">
        <v>905</v>
      </c>
      <c r="D2062" t="s">
        <v>612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 spans="2:18">
      <c r="B2063" t="s">
        <v>2967</v>
      </c>
      <c r="C2063" t="s">
        <v>905</v>
      </c>
      <c r="D2063" t="s">
        <v>612</v>
      </c>
      <c r="E2063">
        <v>1</v>
      </c>
      <c r="F2063">
        <v>500</v>
      </c>
      <c r="G2063">
        <v>745</v>
      </c>
      <c r="H2063">
        <v>2</v>
      </c>
      <c r="I2063">
        <v>780</v>
      </c>
      <c r="J2063">
        <v>780</v>
      </c>
      <c r="K2063">
        <v>780</v>
      </c>
      <c r="L2063">
        <v>780</v>
      </c>
      <c r="M2063">
        <v>740</v>
      </c>
      <c r="N2063">
        <v>5.3999999999999999E-2</v>
      </c>
      <c r="O2063">
        <v>2</v>
      </c>
      <c r="P2063">
        <v>156000</v>
      </c>
      <c r="Q2063">
        <v>0</v>
      </c>
      <c r="R2063">
        <v>780</v>
      </c>
    </row>
    <row r="2064" spans="2:18">
      <c r="B2064" t="s">
        <v>2968</v>
      </c>
      <c r="C2064" t="s">
        <v>905</v>
      </c>
      <c r="D2064" t="s">
        <v>612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 spans="2:18">
      <c r="B2065" t="s">
        <v>2969</v>
      </c>
      <c r="C2065" t="s">
        <v>905</v>
      </c>
      <c r="D2065" t="s">
        <v>612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2:18">
      <c r="B2066" t="s">
        <v>2970</v>
      </c>
      <c r="C2066" t="s">
        <v>905</v>
      </c>
      <c r="D2066" t="s">
        <v>612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2:18">
      <c r="B2067" t="s">
        <v>2971</v>
      </c>
      <c r="C2067" t="s">
        <v>905</v>
      </c>
      <c r="D2067" t="s">
        <v>612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 spans="2:18">
      <c r="B2068" t="s">
        <v>2972</v>
      </c>
      <c r="C2068" t="s">
        <v>905</v>
      </c>
      <c r="D2068" t="s">
        <v>612</v>
      </c>
      <c r="E2068">
        <v>2</v>
      </c>
      <c r="F2068">
        <v>260</v>
      </c>
      <c r="G2068">
        <v>279.49900000000002</v>
      </c>
      <c r="H2068">
        <v>1</v>
      </c>
      <c r="I2068">
        <v>305</v>
      </c>
      <c r="J2068">
        <v>265</v>
      </c>
      <c r="K2068">
        <v>315</v>
      </c>
      <c r="L2068">
        <v>270</v>
      </c>
      <c r="M2068">
        <v>306.88799999999998</v>
      </c>
      <c r="N2068">
        <v>-0.1202</v>
      </c>
      <c r="O2068">
        <v>417</v>
      </c>
      <c r="P2068">
        <v>11676349.1</v>
      </c>
      <c r="Q2068">
        <v>0</v>
      </c>
      <c r="R2068">
        <v>275.93099999999998</v>
      </c>
    </row>
    <row r="2069" spans="2:18">
      <c r="B2069" t="s">
        <v>2973</v>
      </c>
      <c r="C2069" t="s">
        <v>905</v>
      </c>
      <c r="D2069" t="s">
        <v>612</v>
      </c>
      <c r="E2069">
        <v>24</v>
      </c>
      <c r="F2069">
        <v>20</v>
      </c>
      <c r="G2069">
        <v>21</v>
      </c>
      <c r="H2069">
        <v>2</v>
      </c>
      <c r="I2069">
        <v>33</v>
      </c>
      <c r="J2069">
        <v>20</v>
      </c>
      <c r="K2069">
        <v>33.999000000000002</v>
      </c>
      <c r="L2069">
        <v>20.99</v>
      </c>
      <c r="M2069">
        <v>37.856000000000002</v>
      </c>
      <c r="N2069">
        <v>-0.44550000000000001</v>
      </c>
      <c r="O2069">
        <v>27481</v>
      </c>
      <c r="P2069">
        <v>77477871.200000003</v>
      </c>
      <c r="Q2069">
        <v>0</v>
      </c>
      <c r="R2069">
        <v>20.545000000000002</v>
      </c>
    </row>
    <row r="2070" spans="2:18">
      <c r="B2070" t="s">
        <v>2974</v>
      </c>
      <c r="C2070" t="s">
        <v>905</v>
      </c>
      <c r="D2070" t="s">
        <v>612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</row>
    <row r="2071" spans="2:18">
      <c r="B2071" t="s">
        <v>2975</v>
      </c>
      <c r="C2071" t="s">
        <v>905</v>
      </c>
      <c r="D2071" t="s">
        <v>612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</row>
    <row r="2072" spans="2:18">
      <c r="B2072" t="s">
        <v>2976</v>
      </c>
      <c r="C2072" t="s">
        <v>905</v>
      </c>
      <c r="D2072" t="s">
        <v>612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</row>
    <row r="2073" spans="2:18">
      <c r="B2073" t="s">
        <v>2977</v>
      </c>
      <c r="C2073" t="s">
        <v>905</v>
      </c>
      <c r="D2073" t="s">
        <v>612</v>
      </c>
      <c r="E2073">
        <v>0</v>
      </c>
      <c r="F2073">
        <v>0</v>
      </c>
      <c r="G2073">
        <v>610</v>
      </c>
      <c r="H2073">
        <v>3</v>
      </c>
      <c r="I2073">
        <v>600</v>
      </c>
      <c r="J2073">
        <v>600</v>
      </c>
      <c r="K2073">
        <v>600</v>
      </c>
      <c r="L2073">
        <v>600</v>
      </c>
      <c r="M2073">
        <v>600.5</v>
      </c>
      <c r="N2073">
        <v>-8.0000000000000004E-4</v>
      </c>
      <c r="O2073">
        <v>2</v>
      </c>
      <c r="P2073">
        <v>120000</v>
      </c>
      <c r="Q2073">
        <v>0</v>
      </c>
      <c r="R2073">
        <v>600</v>
      </c>
    </row>
    <row r="2074" spans="2:18">
      <c r="B2074" t="s">
        <v>2978</v>
      </c>
      <c r="C2074" t="s">
        <v>905</v>
      </c>
      <c r="D2074" t="s">
        <v>612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 spans="2:18">
      <c r="B2075" t="s">
        <v>2979</v>
      </c>
      <c r="C2075" t="s">
        <v>905</v>
      </c>
      <c r="D2075" t="s">
        <v>612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</row>
    <row r="2076" spans="2:18">
      <c r="B2076" t="s">
        <v>2980</v>
      </c>
      <c r="C2076" t="s">
        <v>905</v>
      </c>
      <c r="D2076" t="s">
        <v>612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</row>
    <row r="2077" spans="2:18">
      <c r="B2077" t="s">
        <v>2981</v>
      </c>
      <c r="C2077" t="s">
        <v>905</v>
      </c>
      <c r="D2077" t="s">
        <v>612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</row>
    <row r="2078" spans="2:18">
      <c r="B2078" t="s">
        <v>2982</v>
      </c>
      <c r="C2078" t="s">
        <v>905</v>
      </c>
      <c r="D2078" t="s">
        <v>612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 spans="2:18">
      <c r="B2079" t="s">
        <v>2983</v>
      </c>
      <c r="C2079" t="s">
        <v>905</v>
      </c>
      <c r="D2079" t="s">
        <v>612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</row>
    <row r="2080" spans="2:18">
      <c r="B2080" t="s">
        <v>2984</v>
      </c>
      <c r="C2080" t="s">
        <v>905</v>
      </c>
      <c r="D2080" t="s">
        <v>612</v>
      </c>
      <c r="E2080">
        <v>107</v>
      </c>
      <c r="F2080">
        <v>11.12</v>
      </c>
      <c r="G2080">
        <v>12.5</v>
      </c>
      <c r="H2080">
        <v>15</v>
      </c>
      <c r="I2080">
        <v>17.600000000000001</v>
      </c>
      <c r="J2080">
        <v>11.11</v>
      </c>
      <c r="K2080">
        <v>18.446000000000002</v>
      </c>
      <c r="L2080">
        <v>12.59</v>
      </c>
      <c r="M2080">
        <v>19.637</v>
      </c>
      <c r="N2080">
        <v>-0.35880000000000001</v>
      </c>
      <c r="O2080">
        <v>12299</v>
      </c>
      <c r="P2080">
        <v>18511698</v>
      </c>
      <c r="Q2080">
        <v>0</v>
      </c>
      <c r="R2080">
        <v>12.048</v>
      </c>
    </row>
    <row r="2081" spans="2:18">
      <c r="B2081" t="s">
        <v>2985</v>
      </c>
      <c r="C2081" t="s">
        <v>905</v>
      </c>
      <c r="D2081" t="s">
        <v>612</v>
      </c>
      <c r="E2081">
        <v>5</v>
      </c>
      <c r="F2081">
        <v>180</v>
      </c>
      <c r="G2081">
        <v>195</v>
      </c>
      <c r="H2081">
        <v>60</v>
      </c>
      <c r="I2081">
        <v>180</v>
      </c>
      <c r="J2081">
        <v>180</v>
      </c>
      <c r="K2081">
        <v>210</v>
      </c>
      <c r="L2081">
        <v>191</v>
      </c>
      <c r="M2081">
        <v>217.58600000000001</v>
      </c>
      <c r="N2081">
        <v>-0.1221</v>
      </c>
      <c r="O2081">
        <v>193</v>
      </c>
      <c r="P2081">
        <v>3798500</v>
      </c>
      <c r="Q2081">
        <v>0</v>
      </c>
      <c r="R2081">
        <v>194.636</v>
      </c>
    </row>
    <row r="2082" spans="2:18">
      <c r="B2082" t="s">
        <v>2986</v>
      </c>
      <c r="C2082" t="s">
        <v>905</v>
      </c>
      <c r="D2082" t="s">
        <v>612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</row>
    <row r="2083" spans="2:18">
      <c r="B2083" t="s">
        <v>2987</v>
      </c>
      <c r="C2083" t="s">
        <v>905</v>
      </c>
      <c r="D2083" t="s">
        <v>612</v>
      </c>
      <c r="E2083">
        <v>1</v>
      </c>
      <c r="F2083">
        <v>106.8</v>
      </c>
      <c r="G2083">
        <v>575</v>
      </c>
      <c r="H2083">
        <v>6</v>
      </c>
      <c r="I2083">
        <v>550</v>
      </c>
      <c r="J2083">
        <v>550</v>
      </c>
      <c r="K2083">
        <v>550</v>
      </c>
      <c r="L2083">
        <v>550</v>
      </c>
      <c r="M2083">
        <v>680</v>
      </c>
      <c r="N2083">
        <v>-0.19109999999999999</v>
      </c>
      <c r="O2083">
        <v>2</v>
      </c>
      <c r="P2083">
        <v>110000</v>
      </c>
      <c r="Q2083">
        <v>0</v>
      </c>
      <c r="R2083">
        <v>550</v>
      </c>
    </row>
    <row r="2084" spans="2:18">
      <c r="B2084" t="s">
        <v>2988</v>
      </c>
      <c r="C2084" t="s">
        <v>905</v>
      </c>
      <c r="D2084" t="s">
        <v>612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 spans="2:18">
      <c r="B2085" t="s">
        <v>2989</v>
      </c>
      <c r="C2085" t="s">
        <v>905</v>
      </c>
      <c r="D2085" t="s">
        <v>612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 spans="2:18">
      <c r="B2086" t="s">
        <v>2990</v>
      </c>
      <c r="C2086" t="s">
        <v>905</v>
      </c>
      <c r="D2086" t="s">
        <v>612</v>
      </c>
      <c r="E2086">
        <v>1</v>
      </c>
      <c r="F2086">
        <v>6.25</v>
      </c>
      <c r="G2086">
        <v>7.2</v>
      </c>
      <c r="H2086">
        <v>96</v>
      </c>
      <c r="I2086">
        <v>9.8000000000000007</v>
      </c>
      <c r="J2086">
        <v>6.05</v>
      </c>
      <c r="K2086">
        <v>10.999000000000001</v>
      </c>
      <c r="L2086">
        <v>7.2</v>
      </c>
      <c r="M2086">
        <v>11.849</v>
      </c>
      <c r="N2086">
        <v>-0.39229999999999998</v>
      </c>
      <c r="O2086">
        <v>10144</v>
      </c>
      <c r="P2086">
        <v>9155748.4000000004</v>
      </c>
      <c r="Q2086">
        <v>0</v>
      </c>
      <c r="R2086">
        <v>6.9950000000000001</v>
      </c>
    </row>
    <row r="2087" spans="2:18">
      <c r="B2087" t="s">
        <v>2991</v>
      </c>
      <c r="C2087" t="s">
        <v>905</v>
      </c>
      <c r="D2087" t="s">
        <v>612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</row>
    <row r="2088" spans="2:18">
      <c r="B2088" t="s">
        <v>2992</v>
      </c>
      <c r="C2088" t="s">
        <v>905</v>
      </c>
      <c r="D2088" t="s">
        <v>612</v>
      </c>
      <c r="E2088">
        <v>1</v>
      </c>
      <c r="F2088">
        <v>161</v>
      </c>
      <c r="G2088">
        <v>230</v>
      </c>
      <c r="H2088">
        <v>50</v>
      </c>
      <c r="I2088">
        <v>170</v>
      </c>
      <c r="J2088">
        <v>155</v>
      </c>
      <c r="K2088">
        <v>170</v>
      </c>
      <c r="L2088">
        <v>158</v>
      </c>
      <c r="M2088">
        <v>170.167</v>
      </c>
      <c r="N2088">
        <v>-7.1499999999999994E-2</v>
      </c>
      <c r="O2088">
        <v>14</v>
      </c>
      <c r="P2088">
        <v>233800</v>
      </c>
      <c r="Q2088">
        <v>0</v>
      </c>
      <c r="R2088">
        <v>156</v>
      </c>
    </row>
    <row r="2089" spans="2:18">
      <c r="B2089" t="s">
        <v>2993</v>
      </c>
      <c r="C2089" t="s">
        <v>905</v>
      </c>
      <c r="D2089" t="s">
        <v>612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2:18">
      <c r="B2090" t="s">
        <v>2994</v>
      </c>
      <c r="C2090" t="s">
        <v>905</v>
      </c>
      <c r="D2090" t="s">
        <v>612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</row>
    <row r="2091" spans="2:18">
      <c r="B2091" t="s">
        <v>2995</v>
      </c>
      <c r="C2091" t="s">
        <v>905</v>
      </c>
      <c r="D2091" t="s">
        <v>612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</row>
    <row r="2092" spans="2:18">
      <c r="B2092" t="s">
        <v>2996</v>
      </c>
      <c r="C2092" t="s">
        <v>905</v>
      </c>
      <c r="D2092" t="s">
        <v>612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</row>
    <row r="2093" spans="2:18">
      <c r="B2093" t="s">
        <v>2997</v>
      </c>
      <c r="C2093" t="s">
        <v>905</v>
      </c>
      <c r="D2093" t="s">
        <v>612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 spans="2:18">
      <c r="B2094" t="s">
        <v>2998</v>
      </c>
      <c r="C2094" t="s">
        <v>905</v>
      </c>
      <c r="D2094" t="s">
        <v>612</v>
      </c>
      <c r="E2094">
        <v>4</v>
      </c>
      <c r="F2094">
        <v>125</v>
      </c>
      <c r="G2094">
        <v>139</v>
      </c>
      <c r="H2094">
        <v>50</v>
      </c>
      <c r="I2094">
        <v>130</v>
      </c>
      <c r="J2094">
        <v>120</v>
      </c>
      <c r="K2094">
        <v>135</v>
      </c>
      <c r="L2094">
        <v>135</v>
      </c>
      <c r="M2094">
        <v>142</v>
      </c>
      <c r="N2094">
        <v>-4.9200000000000001E-2</v>
      </c>
      <c r="O2094">
        <v>310</v>
      </c>
      <c r="P2094">
        <v>3893400</v>
      </c>
      <c r="Q2094">
        <v>0</v>
      </c>
      <c r="R2094">
        <v>133.846</v>
      </c>
    </row>
    <row r="2095" spans="2:18">
      <c r="B2095" t="s">
        <v>2999</v>
      </c>
      <c r="C2095" t="s">
        <v>905</v>
      </c>
      <c r="D2095" t="s">
        <v>612</v>
      </c>
      <c r="E2095">
        <v>400</v>
      </c>
      <c r="F2095">
        <v>4.5999999999999996</v>
      </c>
      <c r="G2095">
        <v>5.69</v>
      </c>
      <c r="H2095">
        <v>14</v>
      </c>
      <c r="I2095">
        <v>6.2</v>
      </c>
      <c r="J2095">
        <v>4.2</v>
      </c>
      <c r="K2095">
        <v>7.8</v>
      </c>
      <c r="L2095">
        <v>5.69</v>
      </c>
      <c r="M2095">
        <v>8.3970000000000002</v>
      </c>
      <c r="N2095">
        <v>-0.32229999999999998</v>
      </c>
      <c r="O2095">
        <v>6525</v>
      </c>
      <c r="P2095">
        <v>4455107.5999999996</v>
      </c>
      <c r="Q2095">
        <v>0</v>
      </c>
      <c r="R2095">
        <v>5.0709999999999997</v>
      </c>
    </row>
    <row r="2096" spans="2:18">
      <c r="B2096" t="s">
        <v>3000</v>
      </c>
      <c r="C2096" t="s">
        <v>905</v>
      </c>
      <c r="D2096" t="s">
        <v>612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</row>
    <row r="2097" spans="2:18">
      <c r="B2097" t="s">
        <v>3001</v>
      </c>
      <c r="C2097" t="s">
        <v>905</v>
      </c>
      <c r="D2097" t="s">
        <v>612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 spans="2:18">
      <c r="B2098" t="s">
        <v>3002</v>
      </c>
      <c r="C2098" t="s">
        <v>905</v>
      </c>
      <c r="D2098" t="s">
        <v>612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2:18">
      <c r="B2099" t="s">
        <v>3003</v>
      </c>
      <c r="C2099" t="s">
        <v>905</v>
      </c>
      <c r="D2099" t="s">
        <v>612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</row>
    <row r="2100" spans="2:18">
      <c r="B2100" t="s">
        <v>3004</v>
      </c>
      <c r="C2100" t="s">
        <v>905</v>
      </c>
      <c r="D2100" t="s">
        <v>612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</row>
    <row r="2101" spans="2:18">
      <c r="B2101" t="s">
        <v>3005</v>
      </c>
      <c r="C2101" t="s">
        <v>905</v>
      </c>
      <c r="D2101" t="s">
        <v>612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</row>
    <row r="2102" spans="2:18">
      <c r="B2102" t="s">
        <v>3006</v>
      </c>
      <c r="C2102" t="s">
        <v>905</v>
      </c>
      <c r="D2102" t="s">
        <v>612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</row>
    <row r="2103" spans="2:18">
      <c r="B2103" t="s">
        <v>3007</v>
      </c>
      <c r="C2103" t="s">
        <v>905</v>
      </c>
      <c r="D2103" t="s">
        <v>612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</row>
    <row r="2104" spans="2:18">
      <c r="B2104" t="s">
        <v>3008</v>
      </c>
      <c r="C2104" t="s">
        <v>905</v>
      </c>
      <c r="D2104" t="s">
        <v>612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</row>
    <row r="2105" spans="2:18">
      <c r="B2105" t="s">
        <v>3009</v>
      </c>
      <c r="C2105" t="s">
        <v>905</v>
      </c>
      <c r="D2105" t="s">
        <v>612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</row>
    <row r="2106" spans="2:18">
      <c r="B2106" t="s">
        <v>3010</v>
      </c>
      <c r="C2106" t="s">
        <v>905</v>
      </c>
      <c r="D2106" t="s">
        <v>612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</row>
    <row r="2107" spans="2:18">
      <c r="B2107" t="s">
        <v>3011</v>
      </c>
      <c r="C2107" t="s">
        <v>905</v>
      </c>
      <c r="D2107" t="s">
        <v>612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</row>
    <row r="2108" spans="2:18">
      <c r="B2108" t="s">
        <v>3012</v>
      </c>
      <c r="C2108" t="s">
        <v>905</v>
      </c>
      <c r="D2108" t="s">
        <v>612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1858.07</v>
      </c>
      <c r="N2108">
        <v>0</v>
      </c>
      <c r="O2108">
        <v>0</v>
      </c>
      <c r="P2108">
        <v>0</v>
      </c>
      <c r="Q2108">
        <v>0</v>
      </c>
      <c r="R2108">
        <v>1858.07</v>
      </c>
    </row>
    <row r="2109" spans="2:18">
      <c r="B2109" t="s">
        <v>3013</v>
      </c>
      <c r="C2109" t="s">
        <v>905</v>
      </c>
      <c r="D2109" t="s">
        <v>612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</row>
    <row r="2110" spans="2:18">
      <c r="B2110" t="s">
        <v>3014</v>
      </c>
      <c r="C2110" t="s">
        <v>905</v>
      </c>
      <c r="D2110" t="s">
        <v>612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</row>
    <row r="2111" spans="2:18">
      <c r="B2111" t="s">
        <v>3015</v>
      </c>
      <c r="C2111" t="s">
        <v>905</v>
      </c>
      <c r="D2111" t="s">
        <v>612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</row>
    <row r="2112" spans="2:18">
      <c r="B2112" t="s">
        <v>3016</v>
      </c>
      <c r="C2112" t="s">
        <v>905</v>
      </c>
      <c r="D2112" t="s">
        <v>612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</row>
    <row r="2113" spans="2:18">
      <c r="B2113" t="s">
        <v>3017</v>
      </c>
      <c r="C2113" t="s">
        <v>905</v>
      </c>
      <c r="D2113" t="s">
        <v>612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</row>
    <row r="2114" spans="2:18">
      <c r="B2114" t="s">
        <v>3018</v>
      </c>
      <c r="C2114" t="s">
        <v>905</v>
      </c>
      <c r="D2114" t="s">
        <v>612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</row>
    <row r="2115" spans="2:18">
      <c r="B2115" t="s">
        <v>3019</v>
      </c>
      <c r="C2115" t="s">
        <v>905</v>
      </c>
      <c r="D2115" t="s">
        <v>612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</row>
    <row r="2116" spans="2:18">
      <c r="B2116" t="s">
        <v>3020</v>
      </c>
      <c r="C2116" t="s">
        <v>905</v>
      </c>
      <c r="D2116" t="s">
        <v>612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</row>
    <row r="2117" spans="2:18">
      <c r="B2117" t="s">
        <v>3021</v>
      </c>
      <c r="C2117" t="s">
        <v>905</v>
      </c>
      <c r="D2117" t="s">
        <v>612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</row>
    <row r="2118" spans="2:18">
      <c r="B2118" t="s">
        <v>3022</v>
      </c>
      <c r="C2118" t="s">
        <v>905</v>
      </c>
      <c r="D2118" t="s">
        <v>612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 spans="2:18">
      <c r="B2119" t="s">
        <v>3023</v>
      </c>
      <c r="C2119" t="s">
        <v>905</v>
      </c>
      <c r="D2119" t="s">
        <v>612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</row>
    <row r="2120" spans="2:18">
      <c r="B2120" t="s">
        <v>3024</v>
      </c>
      <c r="C2120" t="s">
        <v>905</v>
      </c>
      <c r="D2120" t="s">
        <v>612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</row>
    <row r="2121" spans="2:18">
      <c r="B2121" t="s">
        <v>3025</v>
      </c>
      <c r="C2121" t="s">
        <v>905</v>
      </c>
      <c r="D2121" t="s">
        <v>612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 spans="2:18">
      <c r="B2122" t="s">
        <v>3026</v>
      </c>
      <c r="C2122" t="s">
        <v>905</v>
      </c>
      <c r="D2122" t="s">
        <v>612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</row>
    <row r="2123" spans="2:18">
      <c r="B2123" t="s">
        <v>3027</v>
      </c>
      <c r="C2123" t="s">
        <v>905</v>
      </c>
      <c r="D2123" t="s">
        <v>612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 spans="2:18">
      <c r="B2124" t="s">
        <v>3028</v>
      </c>
      <c r="C2124" t="s">
        <v>905</v>
      </c>
      <c r="D2124" t="s">
        <v>612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</row>
    <row r="2125" spans="2:18">
      <c r="B2125" t="s">
        <v>3029</v>
      </c>
      <c r="C2125" t="s">
        <v>905</v>
      </c>
      <c r="D2125" t="s">
        <v>612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 spans="2:18">
      <c r="B2126" t="s">
        <v>3030</v>
      </c>
      <c r="C2126" t="s">
        <v>905</v>
      </c>
      <c r="D2126" t="s">
        <v>612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2160</v>
      </c>
      <c r="N2126">
        <v>0</v>
      </c>
      <c r="O2126">
        <v>0</v>
      </c>
      <c r="P2126">
        <v>0</v>
      </c>
      <c r="Q2126">
        <v>0</v>
      </c>
      <c r="R2126">
        <v>2160</v>
      </c>
    </row>
    <row r="2127" spans="2:18">
      <c r="B2127" t="s">
        <v>3031</v>
      </c>
      <c r="C2127" t="s">
        <v>905</v>
      </c>
      <c r="D2127" t="s">
        <v>612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</row>
    <row r="2128" spans="2:18">
      <c r="B2128" t="s">
        <v>3032</v>
      </c>
      <c r="C2128" t="s">
        <v>905</v>
      </c>
      <c r="D2128" t="s">
        <v>612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</row>
    <row r="2129" spans="2:18">
      <c r="B2129" t="s">
        <v>3033</v>
      </c>
      <c r="C2129" t="s">
        <v>905</v>
      </c>
      <c r="D2129" t="s">
        <v>612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 spans="2:18">
      <c r="B2130" t="s">
        <v>3034</v>
      </c>
      <c r="C2130" t="s">
        <v>905</v>
      </c>
      <c r="D2130" t="s">
        <v>612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2:18">
      <c r="B2131" t="s">
        <v>3035</v>
      </c>
      <c r="C2131" t="s">
        <v>905</v>
      </c>
      <c r="D2131" t="s">
        <v>612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 spans="2:18">
      <c r="B2132" t="s">
        <v>3036</v>
      </c>
      <c r="C2132" t="s">
        <v>905</v>
      </c>
      <c r="D2132" t="s">
        <v>612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 spans="2:18">
      <c r="B2133" t="s">
        <v>3037</v>
      </c>
      <c r="C2133" t="s">
        <v>905</v>
      </c>
      <c r="D2133" t="s">
        <v>612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 spans="2:18">
      <c r="B2134" t="s">
        <v>3038</v>
      </c>
      <c r="C2134" t="s">
        <v>905</v>
      </c>
      <c r="D2134" t="s">
        <v>612</v>
      </c>
      <c r="E2134">
        <v>1</v>
      </c>
      <c r="F2134">
        <v>3236.67</v>
      </c>
      <c r="G2134">
        <v>3447.01</v>
      </c>
      <c r="H2134">
        <v>7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2:18">
      <c r="B2135" t="s">
        <v>3039</v>
      </c>
      <c r="C2135" t="s">
        <v>905</v>
      </c>
      <c r="D2135" t="s">
        <v>612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2:18">
      <c r="B2136" t="s">
        <v>3040</v>
      </c>
      <c r="C2136" t="s">
        <v>905</v>
      </c>
      <c r="D2136" t="s">
        <v>612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</row>
    <row r="2137" spans="2:18">
      <c r="B2137" t="s">
        <v>3041</v>
      </c>
      <c r="C2137" t="s">
        <v>905</v>
      </c>
      <c r="D2137" t="s">
        <v>612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</row>
    <row r="2138" spans="2:18">
      <c r="B2138" t="s">
        <v>3042</v>
      </c>
      <c r="C2138" t="s">
        <v>905</v>
      </c>
      <c r="D2138" t="s">
        <v>612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</row>
    <row r="2139" spans="2:18">
      <c r="B2139" t="s">
        <v>3043</v>
      </c>
      <c r="C2139" t="s">
        <v>905</v>
      </c>
      <c r="D2139" t="s">
        <v>612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</row>
    <row r="2140" spans="2:18">
      <c r="B2140" t="s">
        <v>3044</v>
      </c>
      <c r="C2140" t="s">
        <v>905</v>
      </c>
      <c r="D2140" t="s">
        <v>612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</row>
    <row r="2141" spans="2:18">
      <c r="B2141" t="s">
        <v>3045</v>
      </c>
      <c r="C2141" t="s">
        <v>905</v>
      </c>
      <c r="D2141" t="s">
        <v>612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2:18">
      <c r="B2142" t="s">
        <v>3046</v>
      </c>
      <c r="C2142" t="s">
        <v>905</v>
      </c>
      <c r="D2142" t="s">
        <v>612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</row>
    <row r="2143" spans="2:18">
      <c r="B2143" t="s">
        <v>3047</v>
      </c>
      <c r="C2143" t="s">
        <v>905</v>
      </c>
      <c r="D2143" t="s">
        <v>612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</row>
    <row r="2144" spans="2:18">
      <c r="B2144" t="s">
        <v>3048</v>
      </c>
      <c r="C2144" t="s">
        <v>905</v>
      </c>
      <c r="D2144" t="s">
        <v>612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</row>
    <row r="2145" spans="2:18">
      <c r="B2145" t="s">
        <v>3049</v>
      </c>
      <c r="C2145" t="s">
        <v>905</v>
      </c>
      <c r="D2145" t="s">
        <v>612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</row>
    <row r="2146" spans="2:18">
      <c r="B2146" t="s">
        <v>3050</v>
      </c>
      <c r="C2146" t="s">
        <v>905</v>
      </c>
      <c r="D2146" t="s">
        <v>612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</row>
    <row r="2147" spans="2:18">
      <c r="B2147" t="s">
        <v>3051</v>
      </c>
      <c r="C2147" t="s">
        <v>905</v>
      </c>
      <c r="D2147" t="s">
        <v>612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 spans="2:18">
      <c r="B2148" t="s">
        <v>3052</v>
      </c>
      <c r="C2148" t="s">
        <v>905</v>
      </c>
      <c r="D2148" t="s">
        <v>612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</row>
    <row r="2149" spans="2:18">
      <c r="B2149" t="s">
        <v>3053</v>
      </c>
      <c r="C2149" t="s">
        <v>905</v>
      </c>
      <c r="D2149" t="s">
        <v>612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</row>
    <row r="2150" spans="2:18">
      <c r="B2150" t="s">
        <v>3054</v>
      </c>
      <c r="C2150" t="s">
        <v>905</v>
      </c>
      <c r="D2150" t="s">
        <v>612</v>
      </c>
      <c r="E2150">
        <v>1</v>
      </c>
      <c r="F2150">
        <v>3628.56</v>
      </c>
      <c r="G2150">
        <v>3847.81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</row>
    <row r="2151" spans="2:18">
      <c r="B2151" t="s">
        <v>3055</v>
      </c>
      <c r="C2151" t="s">
        <v>905</v>
      </c>
      <c r="D2151" t="s">
        <v>612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</row>
    <row r="2152" spans="2:18">
      <c r="B2152" t="s">
        <v>3056</v>
      </c>
      <c r="C2152" t="s">
        <v>905</v>
      </c>
      <c r="D2152" t="s">
        <v>612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 spans="2:18">
      <c r="B2153" t="s">
        <v>3057</v>
      </c>
      <c r="C2153" t="s">
        <v>905</v>
      </c>
      <c r="D2153" t="s">
        <v>612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</row>
    <row r="2154" spans="2:18">
      <c r="B2154" t="s">
        <v>3058</v>
      </c>
      <c r="C2154" t="s">
        <v>905</v>
      </c>
      <c r="D2154" t="s">
        <v>612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 spans="2:18">
      <c r="B2155" t="s">
        <v>3059</v>
      </c>
      <c r="C2155" t="s">
        <v>905</v>
      </c>
      <c r="D2155" t="s">
        <v>612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</row>
    <row r="2156" spans="2:18">
      <c r="B2156" t="s">
        <v>3060</v>
      </c>
      <c r="C2156" t="s">
        <v>905</v>
      </c>
      <c r="D2156" t="s">
        <v>612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</row>
    <row r="2157" spans="2:18">
      <c r="B2157" t="s">
        <v>3061</v>
      </c>
      <c r="C2157" t="s">
        <v>905</v>
      </c>
      <c r="D2157" t="s">
        <v>612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</row>
    <row r="2158" spans="2:18">
      <c r="B2158" t="s">
        <v>3062</v>
      </c>
      <c r="C2158" t="s">
        <v>905</v>
      </c>
      <c r="D2158" t="s">
        <v>612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2:18">
      <c r="B2159" t="s">
        <v>3063</v>
      </c>
      <c r="C2159" t="s">
        <v>905</v>
      </c>
      <c r="D2159" t="s">
        <v>612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</row>
    <row r="2160" spans="2:18">
      <c r="B2160" t="s">
        <v>3064</v>
      </c>
      <c r="C2160" t="s">
        <v>905</v>
      </c>
      <c r="D2160" t="s">
        <v>612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</row>
    <row r="2161" spans="2:18">
      <c r="B2161" t="s">
        <v>3065</v>
      </c>
      <c r="C2161" t="s">
        <v>905</v>
      </c>
      <c r="D2161" t="s">
        <v>612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</row>
    <row r="2162" spans="2:18">
      <c r="B2162" t="s">
        <v>3066</v>
      </c>
      <c r="C2162" t="s">
        <v>905</v>
      </c>
      <c r="D2162" t="s">
        <v>612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</row>
    <row r="2163" spans="2:18">
      <c r="B2163" t="s">
        <v>3067</v>
      </c>
      <c r="C2163" t="s">
        <v>905</v>
      </c>
      <c r="D2163" t="s">
        <v>612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 spans="2:18">
      <c r="B2164" t="s">
        <v>3068</v>
      </c>
      <c r="C2164" t="s">
        <v>905</v>
      </c>
      <c r="D2164" t="s">
        <v>612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</row>
    <row r="2165" spans="2:18">
      <c r="B2165" t="s">
        <v>3069</v>
      </c>
      <c r="C2165" t="s">
        <v>905</v>
      </c>
      <c r="D2165" t="s">
        <v>612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</row>
    <row r="2166" spans="2:18">
      <c r="B2166" t="s">
        <v>3070</v>
      </c>
      <c r="C2166" t="s">
        <v>905</v>
      </c>
      <c r="D2166" t="s">
        <v>612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 spans="2:18">
      <c r="B2167" t="s">
        <v>3071</v>
      </c>
      <c r="C2167" t="s">
        <v>905</v>
      </c>
      <c r="D2167" t="s">
        <v>612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</row>
    <row r="2168" spans="2:18">
      <c r="B2168" t="s">
        <v>3072</v>
      </c>
      <c r="C2168" t="s">
        <v>905</v>
      </c>
      <c r="D2168" t="s">
        <v>612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 spans="2:18">
      <c r="B2169" t="s">
        <v>3073</v>
      </c>
      <c r="C2169" t="s">
        <v>905</v>
      </c>
      <c r="D2169" t="s">
        <v>612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3350</v>
      </c>
      <c r="N2169">
        <v>0</v>
      </c>
      <c r="O2169">
        <v>0</v>
      </c>
      <c r="P2169">
        <v>0</v>
      </c>
      <c r="Q2169">
        <v>0</v>
      </c>
      <c r="R2169">
        <v>3350</v>
      </c>
    </row>
    <row r="2170" spans="2:18">
      <c r="B2170" t="s">
        <v>3074</v>
      </c>
      <c r="C2170" t="s">
        <v>905</v>
      </c>
      <c r="D2170" t="s">
        <v>612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2:18">
      <c r="B2171" t="s">
        <v>3075</v>
      </c>
      <c r="C2171" t="s">
        <v>905</v>
      </c>
      <c r="D2171" t="s">
        <v>612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</row>
    <row r="2172" spans="2:18">
      <c r="B2172" t="s">
        <v>3076</v>
      </c>
      <c r="C2172" t="s">
        <v>905</v>
      </c>
      <c r="D2172" t="s">
        <v>612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</row>
    <row r="2173" spans="2:18">
      <c r="B2173" t="s">
        <v>3077</v>
      </c>
      <c r="C2173" t="s">
        <v>905</v>
      </c>
      <c r="D2173" t="s">
        <v>612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</row>
    <row r="2174" spans="2:18">
      <c r="B2174" t="s">
        <v>3078</v>
      </c>
      <c r="C2174" t="s">
        <v>905</v>
      </c>
      <c r="D2174" t="s">
        <v>612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 spans="2:18">
      <c r="B2175" t="s">
        <v>3079</v>
      </c>
      <c r="C2175" t="s">
        <v>905</v>
      </c>
      <c r="D2175" t="s">
        <v>612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</row>
    <row r="2176" spans="2:18">
      <c r="B2176" t="s">
        <v>3080</v>
      </c>
      <c r="C2176" t="s">
        <v>905</v>
      </c>
      <c r="D2176" t="s">
        <v>612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</row>
    <row r="2177" spans="2:18">
      <c r="B2177" t="s">
        <v>3081</v>
      </c>
      <c r="C2177" t="s">
        <v>905</v>
      </c>
      <c r="D2177" t="s">
        <v>612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 spans="2:18">
      <c r="B2178" t="s">
        <v>3082</v>
      </c>
      <c r="C2178" t="s">
        <v>905</v>
      </c>
      <c r="D2178" t="s">
        <v>612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</row>
    <row r="2179" spans="2:18">
      <c r="B2179" t="s">
        <v>3083</v>
      </c>
      <c r="C2179" t="s">
        <v>905</v>
      </c>
      <c r="D2179" t="s">
        <v>612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</row>
    <row r="2180" spans="2:18">
      <c r="B2180" t="s">
        <v>3084</v>
      </c>
      <c r="C2180" t="s">
        <v>905</v>
      </c>
      <c r="D2180" t="s">
        <v>612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</row>
    <row r="2181" spans="2:18">
      <c r="B2181" t="s">
        <v>3085</v>
      </c>
      <c r="C2181" t="s">
        <v>905</v>
      </c>
      <c r="D2181" t="s">
        <v>612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</row>
    <row r="2182" spans="2:18">
      <c r="B2182" t="s">
        <v>3086</v>
      </c>
      <c r="C2182" t="s">
        <v>905</v>
      </c>
      <c r="D2182" t="s">
        <v>612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</row>
    <row r="2183" spans="2:18">
      <c r="B2183" t="s">
        <v>3087</v>
      </c>
      <c r="C2183" t="s">
        <v>905</v>
      </c>
      <c r="D2183" t="s">
        <v>612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</row>
    <row r="2184" spans="2:18">
      <c r="B2184" t="s">
        <v>3088</v>
      </c>
      <c r="C2184" t="s">
        <v>905</v>
      </c>
      <c r="D2184" t="s">
        <v>612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</row>
    <row r="2185" spans="2:18">
      <c r="B2185" t="s">
        <v>3089</v>
      </c>
      <c r="C2185" t="s">
        <v>905</v>
      </c>
      <c r="D2185" t="s">
        <v>612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</row>
    <row r="2186" spans="2:18">
      <c r="B2186" t="s">
        <v>3090</v>
      </c>
      <c r="C2186" t="s">
        <v>905</v>
      </c>
      <c r="D2186" t="s">
        <v>612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 spans="2:18">
      <c r="B2187" t="s">
        <v>3091</v>
      </c>
      <c r="C2187" t="s">
        <v>905</v>
      </c>
      <c r="D2187" t="s">
        <v>612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</row>
    <row r="2188" spans="2:18">
      <c r="B2188" t="s">
        <v>3092</v>
      </c>
      <c r="C2188" t="s">
        <v>905</v>
      </c>
      <c r="D2188" t="s">
        <v>612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</row>
    <row r="2189" spans="2:18">
      <c r="B2189" t="s">
        <v>3093</v>
      </c>
      <c r="C2189" t="s">
        <v>905</v>
      </c>
      <c r="D2189" t="s">
        <v>612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 spans="2:18">
      <c r="B2190" t="s">
        <v>3094</v>
      </c>
      <c r="C2190" t="s">
        <v>905</v>
      </c>
      <c r="D2190" t="s">
        <v>612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</row>
    <row r="2191" spans="2:18">
      <c r="B2191" t="s">
        <v>3095</v>
      </c>
      <c r="C2191" t="s">
        <v>905</v>
      </c>
      <c r="D2191" t="s">
        <v>612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 spans="2:18">
      <c r="B2192" t="s">
        <v>3096</v>
      </c>
      <c r="C2192" t="s">
        <v>905</v>
      </c>
      <c r="D2192" t="s">
        <v>612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</row>
    <row r="2193" spans="2:18">
      <c r="B2193" t="s">
        <v>3097</v>
      </c>
      <c r="C2193" t="s">
        <v>905</v>
      </c>
      <c r="D2193" t="s">
        <v>612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</row>
    <row r="2194" spans="2:18">
      <c r="B2194" t="s">
        <v>3098</v>
      </c>
      <c r="C2194" t="s">
        <v>905</v>
      </c>
      <c r="D2194" t="s">
        <v>612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</row>
    <row r="2195" spans="2:18">
      <c r="B2195" t="s">
        <v>3099</v>
      </c>
      <c r="C2195" t="s">
        <v>905</v>
      </c>
      <c r="D2195" t="s">
        <v>612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</row>
    <row r="2196" spans="2:18">
      <c r="B2196" t="s">
        <v>3100</v>
      </c>
      <c r="C2196" t="s">
        <v>905</v>
      </c>
      <c r="D2196" t="s">
        <v>612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</row>
    <row r="2197" spans="2:18">
      <c r="B2197" t="s">
        <v>3101</v>
      </c>
      <c r="C2197" t="s">
        <v>905</v>
      </c>
      <c r="D2197" t="s">
        <v>612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 spans="2:18">
      <c r="B2198" t="s">
        <v>3102</v>
      </c>
      <c r="C2198" t="s">
        <v>905</v>
      </c>
      <c r="D2198" t="s">
        <v>612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 spans="2:18">
      <c r="B2199" t="s">
        <v>3103</v>
      </c>
      <c r="C2199" t="s">
        <v>905</v>
      </c>
      <c r="D2199" t="s">
        <v>612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</row>
    <row r="2200" spans="2:18">
      <c r="B2200" t="s">
        <v>3104</v>
      </c>
      <c r="C2200" t="s">
        <v>905</v>
      </c>
      <c r="D2200" t="s">
        <v>612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</row>
    <row r="2201" spans="2:18">
      <c r="B2201" t="s">
        <v>3105</v>
      </c>
      <c r="C2201" t="s">
        <v>905</v>
      </c>
      <c r="D2201" t="s">
        <v>612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 spans="2:18">
      <c r="B2202" t="s">
        <v>3106</v>
      </c>
      <c r="C2202" t="s">
        <v>905</v>
      </c>
      <c r="D2202" t="s">
        <v>612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</row>
    <row r="2203" spans="2:18">
      <c r="B2203" t="s">
        <v>3107</v>
      </c>
      <c r="C2203" t="s">
        <v>905</v>
      </c>
      <c r="D2203" t="s">
        <v>612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</row>
    <row r="2204" spans="2:18">
      <c r="B2204" t="s">
        <v>3108</v>
      </c>
      <c r="C2204" t="s">
        <v>905</v>
      </c>
      <c r="D2204" t="s">
        <v>612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</row>
    <row r="2205" spans="2:18">
      <c r="B2205" t="s">
        <v>3109</v>
      </c>
      <c r="C2205" t="s">
        <v>905</v>
      </c>
      <c r="D2205" t="s">
        <v>612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</row>
    <row r="2206" spans="2:18">
      <c r="B2206" t="s">
        <v>3110</v>
      </c>
      <c r="C2206" t="s">
        <v>905</v>
      </c>
      <c r="D2206" t="s">
        <v>612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</row>
    <row r="2207" spans="2:18">
      <c r="B2207" t="s">
        <v>3111</v>
      </c>
      <c r="C2207" t="s">
        <v>905</v>
      </c>
      <c r="D2207" t="s">
        <v>612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</row>
    <row r="2208" spans="2:18">
      <c r="B2208" t="s">
        <v>3112</v>
      </c>
      <c r="C2208" t="s">
        <v>905</v>
      </c>
      <c r="D2208" t="s">
        <v>612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</row>
    <row r="2209" spans="2:18">
      <c r="B2209" t="s">
        <v>3113</v>
      </c>
      <c r="C2209" t="s">
        <v>905</v>
      </c>
      <c r="D2209" t="s">
        <v>612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</row>
    <row r="2210" spans="2:18">
      <c r="B2210" t="s">
        <v>3114</v>
      </c>
      <c r="C2210" t="s">
        <v>905</v>
      </c>
      <c r="D2210" t="s">
        <v>612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</row>
    <row r="2211" spans="2:18">
      <c r="B2211" t="s">
        <v>3115</v>
      </c>
      <c r="C2211" t="s">
        <v>905</v>
      </c>
      <c r="D2211" t="s">
        <v>612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</row>
    <row r="2212" spans="2:18">
      <c r="B2212" t="s">
        <v>3116</v>
      </c>
      <c r="C2212" t="s">
        <v>905</v>
      </c>
      <c r="D2212" t="s">
        <v>612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</row>
    <row r="2213" spans="2:18">
      <c r="B2213" t="s">
        <v>3117</v>
      </c>
      <c r="C2213" t="s">
        <v>905</v>
      </c>
      <c r="D2213" t="s">
        <v>612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</row>
    <row r="2214" spans="2:18">
      <c r="B2214" t="s">
        <v>3118</v>
      </c>
      <c r="C2214" t="s">
        <v>905</v>
      </c>
      <c r="D2214" t="s">
        <v>612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</row>
    <row r="2215" spans="2:18">
      <c r="B2215" t="s">
        <v>3119</v>
      </c>
      <c r="C2215" t="s">
        <v>905</v>
      </c>
      <c r="D2215" t="s">
        <v>612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</row>
    <row r="2216" spans="2:18">
      <c r="B2216" t="s">
        <v>3120</v>
      </c>
      <c r="C2216" t="s">
        <v>905</v>
      </c>
      <c r="D2216" t="s">
        <v>612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</row>
    <row r="2217" spans="2:18">
      <c r="B2217" t="s">
        <v>3121</v>
      </c>
      <c r="C2217" t="s">
        <v>905</v>
      </c>
      <c r="D2217" t="s">
        <v>612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</row>
    <row r="2218" spans="2:18">
      <c r="B2218" t="s">
        <v>3122</v>
      </c>
      <c r="C2218" t="s">
        <v>905</v>
      </c>
      <c r="D2218" t="s">
        <v>612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</row>
    <row r="2219" spans="2:18">
      <c r="B2219" t="s">
        <v>3123</v>
      </c>
      <c r="C2219" t="s">
        <v>905</v>
      </c>
      <c r="D2219" t="s">
        <v>612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</row>
    <row r="2220" spans="2:18">
      <c r="B2220" t="s">
        <v>3124</v>
      </c>
      <c r="C2220" t="s">
        <v>905</v>
      </c>
      <c r="D2220" t="s">
        <v>612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</row>
    <row r="2221" spans="2:18">
      <c r="B2221" t="s">
        <v>3125</v>
      </c>
      <c r="C2221" t="s">
        <v>905</v>
      </c>
      <c r="D2221" t="s">
        <v>612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</row>
    <row r="2222" spans="2:18">
      <c r="B2222" t="s">
        <v>3126</v>
      </c>
      <c r="C2222" t="s">
        <v>905</v>
      </c>
      <c r="D2222" t="s">
        <v>612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</row>
    <row r="2223" spans="2:18">
      <c r="B2223" t="s">
        <v>3127</v>
      </c>
      <c r="C2223" t="s">
        <v>905</v>
      </c>
      <c r="D2223" t="s">
        <v>612</v>
      </c>
      <c r="E2223">
        <v>0</v>
      </c>
      <c r="F2223">
        <v>0</v>
      </c>
      <c r="G2223">
        <v>0.05</v>
      </c>
      <c r="H2223">
        <v>376</v>
      </c>
      <c r="I2223">
        <v>0.01</v>
      </c>
      <c r="J2223">
        <v>0.01</v>
      </c>
      <c r="K2223">
        <v>0.06</v>
      </c>
      <c r="L2223">
        <v>4.9000000000000002E-2</v>
      </c>
      <c r="M2223">
        <v>0.02</v>
      </c>
      <c r="N2223">
        <v>1.45</v>
      </c>
      <c r="O2223">
        <v>1332</v>
      </c>
      <c r="P2223">
        <v>6831.8</v>
      </c>
      <c r="Q2223">
        <v>0</v>
      </c>
      <c r="R2223">
        <v>4.9000000000000002E-2</v>
      </c>
    </row>
    <row r="2224" spans="2:18">
      <c r="B2224" t="s">
        <v>3128</v>
      </c>
      <c r="C2224" t="s">
        <v>905</v>
      </c>
      <c r="D2224" t="s">
        <v>612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</row>
    <row r="2225" spans="2:18">
      <c r="B2225" t="s">
        <v>3129</v>
      </c>
      <c r="C2225" t="s">
        <v>905</v>
      </c>
      <c r="D2225" t="s">
        <v>612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 spans="2:18">
      <c r="B2226" t="s">
        <v>3130</v>
      </c>
      <c r="C2226" t="s">
        <v>905</v>
      </c>
      <c r="D2226" t="s">
        <v>612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 spans="2:18">
      <c r="B2227" t="s">
        <v>3131</v>
      </c>
      <c r="C2227" t="s">
        <v>905</v>
      </c>
      <c r="D2227" t="s">
        <v>612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</row>
    <row r="2228" spans="2:18">
      <c r="B2228" t="s">
        <v>3132</v>
      </c>
      <c r="C2228" t="s">
        <v>905</v>
      </c>
      <c r="D2228" t="s">
        <v>612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</row>
    <row r="2229" spans="2:18">
      <c r="B2229" t="s">
        <v>3133</v>
      </c>
      <c r="C2229" t="s">
        <v>905</v>
      </c>
      <c r="D2229" t="s">
        <v>612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</row>
    <row r="2230" spans="2:18">
      <c r="B2230" t="s">
        <v>3134</v>
      </c>
      <c r="C2230" t="s">
        <v>905</v>
      </c>
      <c r="D2230" t="s">
        <v>612</v>
      </c>
      <c r="E2230">
        <v>4000</v>
      </c>
      <c r="F2230">
        <v>1E-3</v>
      </c>
      <c r="G2230">
        <v>0.08</v>
      </c>
      <c r="H2230">
        <v>1</v>
      </c>
      <c r="I2230">
        <v>1E-3</v>
      </c>
      <c r="J2230">
        <v>1E-3</v>
      </c>
      <c r="K2230">
        <v>1E-3</v>
      </c>
      <c r="L2230">
        <v>1E-3</v>
      </c>
      <c r="M2230">
        <v>1E-3</v>
      </c>
      <c r="N2230">
        <v>0</v>
      </c>
      <c r="O2230">
        <v>1324</v>
      </c>
      <c r="P2230">
        <v>132.4</v>
      </c>
      <c r="Q2230">
        <v>0</v>
      </c>
      <c r="R2230">
        <v>1E-3</v>
      </c>
    </row>
    <row r="2231" spans="2:18">
      <c r="B2231" t="s">
        <v>3135</v>
      </c>
      <c r="C2231" t="s">
        <v>905</v>
      </c>
      <c r="D2231" t="s">
        <v>612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</row>
    <row r="2232" spans="2:18">
      <c r="B2232" t="s">
        <v>3136</v>
      </c>
      <c r="C2232" t="s">
        <v>905</v>
      </c>
      <c r="D2232" t="s">
        <v>612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</row>
    <row r="2233" spans="2:18">
      <c r="B2233" t="s">
        <v>3137</v>
      </c>
      <c r="C2233" t="s">
        <v>905</v>
      </c>
      <c r="D2233" t="s">
        <v>612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 spans="2:18">
      <c r="B2234" t="s">
        <v>3138</v>
      </c>
      <c r="C2234" t="s">
        <v>905</v>
      </c>
      <c r="D2234" t="s">
        <v>612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</row>
    <row r="2235" spans="2:18">
      <c r="B2235" t="s">
        <v>3139</v>
      </c>
      <c r="C2235" t="s">
        <v>905</v>
      </c>
      <c r="D2235" t="s">
        <v>612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</row>
    <row r="2236" spans="2:18">
      <c r="B2236" t="s">
        <v>3140</v>
      </c>
      <c r="C2236" t="s">
        <v>905</v>
      </c>
      <c r="D2236" t="s">
        <v>612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</row>
    <row r="2237" spans="2:18">
      <c r="B2237" t="s">
        <v>3141</v>
      </c>
      <c r="C2237" t="s">
        <v>905</v>
      </c>
      <c r="D2237" t="s">
        <v>612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</row>
    <row r="2238" spans="2:18">
      <c r="B2238" t="s">
        <v>3142</v>
      </c>
      <c r="C2238" t="s">
        <v>905</v>
      </c>
      <c r="D2238" t="s">
        <v>612</v>
      </c>
      <c r="E2238">
        <v>1000</v>
      </c>
      <c r="F2238">
        <v>6.0000000000000001E-3</v>
      </c>
      <c r="G2238">
        <v>9.5000000000000001E-2</v>
      </c>
      <c r="H2238">
        <v>10</v>
      </c>
      <c r="I2238">
        <v>2.7E-2</v>
      </c>
      <c r="J2238">
        <v>2E-3</v>
      </c>
      <c r="K2238">
        <v>0.1</v>
      </c>
      <c r="L2238">
        <v>6.0000000000000001E-3</v>
      </c>
      <c r="M2238">
        <v>2.4E-2</v>
      </c>
      <c r="N2238">
        <v>-0.75</v>
      </c>
      <c r="O2238">
        <v>6773</v>
      </c>
      <c r="P2238">
        <v>27637.4</v>
      </c>
      <c r="Q2238">
        <v>0</v>
      </c>
      <c r="R2238">
        <v>3.3000000000000002E-2</v>
      </c>
    </row>
    <row r="2239" spans="2:18">
      <c r="B2239" t="s">
        <v>3143</v>
      </c>
      <c r="C2239" t="s">
        <v>905</v>
      </c>
      <c r="D2239" t="s">
        <v>612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</row>
    <row r="2240" spans="2:18">
      <c r="B2240" t="s">
        <v>3144</v>
      </c>
      <c r="C2240" t="s">
        <v>905</v>
      </c>
      <c r="D2240" t="s">
        <v>612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</row>
    <row r="2241" spans="2:18">
      <c r="B2241" t="s">
        <v>3145</v>
      </c>
      <c r="C2241" t="s">
        <v>905</v>
      </c>
      <c r="D2241" t="s">
        <v>612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</row>
    <row r="2242" spans="2:18">
      <c r="B2242" t="s">
        <v>3146</v>
      </c>
      <c r="C2242" t="s">
        <v>905</v>
      </c>
      <c r="D2242" t="s">
        <v>612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</row>
    <row r="2243" spans="2:18">
      <c r="B2243" t="s">
        <v>3147</v>
      </c>
      <c r="C2243" t="s">
        <v>905</v>
      </c>
      <c r="D2243" t="s">
        <v>612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</row>
    <row r="2244" spans="2:18">
      <c r="B2244" t="s">
        <v>3148</v>
      </c>
      <c r="C2244" t="s">
        <v>905</v>
      </c>
      <c r="D2244" t="s">
        <v>612</v>
      </c>
      <c r="E2244">
        <v>32</v>
      </c>
      <c r="F2244">
        <v>9.0999999999999998E-2</v>
      </c>
      <c r="G2244">
        <v>0.159</v>
      </c>
      <c r="H2244">
        <v>2</v>
      </c>
      <c r="I2244">
        <v>0.03</v>
      </c>
      <c r="J2244">
        <v>0.03</v>
      </c>
      <c r="K2244">
        <v>0.16</v>
      </c>
      <c r="L2244">
        <v>9.0999999999999998E-2</v>
      </c>
      <c r="M2244">
        <v>0.03</v>
      </c>
      <c r="N2244">
        <v>2.0333000000000001</v>
      </c>
      <c r="O2244">
        <v>3327</v>
      </c>
      <c r="P2244">
        <v>24679</v>
      </c>
      <c r="Q2244">
        <v>0</v>
      </c>
      <c r="R2244">
        <v>9.1999999999999998E-2</v>
      </c>
    </row>
    <row r="2245" spans="2:18">
      <c r="B2245" t="s">
        <v>3149</v>
      </c>
      <c r="C2245" t="s">
        <v>905</v>
      </c>
      <c r="D2245" t="s">
        <v>612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</row>
    <row r="2246" spans="2:18">
      <c r="B2246" t="s">
        <v>3150</v>
      </c>
      <c r="C2246" t="s">
        <v>905</v>
      </c>
      <c r="D2246" t="s">
        <v>612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</row>
    <row r="2247" spans="2:18">
      <c r="B2247" t="s">
        <v>3151</v>
      </c>
      <c r="C2247" t="s">
        <v>905</v>
      </c>
      <c r="D2247" t="s">
        <v>612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</row>
    <row r="2248" spans="2:18">
      <c r="B2248" t="s">
        <v>3152</v>
      </c>
      <c r="C2248" t="s">
        <v>905</v>
      </c>
      <c r="D2248" t="s">
        <v>612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</row>
    <row r="2249" spans="2:18">
      <c r="B2249" t="s">
        <v>3153</v>
      </c>
      <c r="C2249" t="s">
        <v>905</v>
      </c>
      <c r="D2249" t="s">
        <v>612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</row>
    <row r="2250" spans="2:18">
      <c r="B2250" t="s">
        <v>3154</v>
      </c>
      <c r="C2250" t="s">
        <v>905</v>
      </c>
      <c r="D2250" t="s">
        <v>612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 spans="2:18">
      <c r="B2251" t="s">
        <v>3155</v>
      </c>
      <c r="C2251" t="s">
        <v>905</v>
      </c>
      <c r="D2251" t="s">
        <v>612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</row>
    <row r="2252" spans="2:18">
      <c r="B2252" t="s">
        <v>3156</v>
      </c>
      <c r="C2252" t="s">
        <v>905</v>
      </c>
      <c r="D2252" t="s">
        <v>612</v>
      </c>
      <c r="E2252">
        <v>2</v>
      </c>
      <c r="F2252">
        <v>0.65100000000000002</v>
      </c>
      <c r="G2252">
        <v>2</v>
      </c>
      <c r="H2252">
        <v>3</v>
      </c>
      <c r="I2252">
        <v>0.4</v>
      </c>
      <c r="J2252">
        <v>0.4</v>
      </c>
      <c r="K2252">
        <v>2</v>
      </c>
      <c r="L2252">
        <v>0.65300000000000002</v>
      </c>
      <c r="M2252">
        <v>0.42899999999999999</v>
      </c>
      <c r="N2252">
        <v>0.52210000000000001</v>
      </c>
      <c r="O2252">
        <v>641</v>
      </c>
      <c r="P2252">
        <v>65444.800000000003</v>
      </c>
      <c r="Q2252">
        <v>0</v>
      </c>
      <c r="R2252">
        <v>1.0629999999999999</v>
      </c>
    </row>
    <row r="2253" spans="2:18">
      <c r="B2253" t="s">
        <v>3157</v>
      </c>
      <c r="C2253" t="s">
        <v>905</v>
      </c>
      <c r="D2253" t="s">
        <v>612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</row>
    <row r="2254" spans="2:18">
      <c r="B2254" t="s">
        <v>3158</v>
      </c>
      <c r="C2254" t="s">
        <v>905</v>
      </c>
      <c r="D2254" t="s">
        <v>612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</row>
    <row r="2255" spans="2:18">
      <c r="B2255" t="s">
        <v>3159</v>
      </c>
      <c r="C2255" t="s">
        <v>905</v>
      </c>
      <c r="D2255" t="s">
        <v>612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 spans="2:18">
      <c r="B2256" t="s">
        <v>3160</v>
      </c>
      <c r="C2256" t="s">
        <v>905</v>
      </c>
      <c r="D2256" t="s">
        <v>612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</row>
    <row r="2257" spans="2:18">
      <c r="B2257" t="s">
        <v>3161</v>
      </c>
      <c r="C2257" t="s">
        <v>905</v>
      </c>
      <c r="D2257" t="s">
        <v>612</v>
      </c>
      <c r="E2257">
        <v>1</v>
      </c>
      <c r="F2257">
        <v>1.5029999999999999</v>
      </c>
      <c r="G2257">
        <v>1.9590000000000001</v>
      </c>
      <c r="H2257">
        <v>387</v>
      </c>
      <c r="I2257">
        <v>1.45</v>
      </c>
      <c r="J2257">
        <v>1.01</v>
      </c>
      <c r="K2257">
        <v>2.2999999999999998</v>
      </c>
      <c r="L2257">
        <v>1.5029999999999999</v>
      </c>
      <c r="M2257">
        <v>1.3</v>
      </c>
      <c r="N2257">
        <v>0.15609999999999999</v>
      </c>
      <c r="O2257">
        <v>5102</v>
      </c>
      <c r="P2257">
        <v>892467</v>
      </c>
      <c r="Q2257">
        <v>0</v>
      </c>
      <c r="R2257">
        <v>1.5980000000000001</v>
      </c>
    </row>
    <row r="2258" spans="2:18">
      <c r="B2258" t="s">
        <v>3162</v>
      </c>
      <c r="C2258" t="s">
        <v>905</v>
      </c>
      <c r="D2258" t="s">
        <v>612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</row>
    <row r="2259" spans="2:18">
      <c r="B2259" t="s">
        <v>3163</v>
      </c>
      <c r="C2259" t="s">
        <v>905</v>
      </c>
      <c r="D2259" t="s">
        <v>612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</row>
    <row r="2260" spans="2:18">
      <c r="B2260" t="s">
        <v>3164</v>
      </c>
      <c r="C2260" t="s">
        <v>905</v>
      </c>
      <c r="D2260" t="s">
        <v>612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</row>
    <row r="2261" spans="2:18">
      <c r="B2261" t="s">
        <v>3165</v>
      </c>
      <c r="C2261" t="s">
        <v>905</v>
      </c>
      <c r="D2261" t="s">
        <v>612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 spans="2:18">
      <c r="B2262" t="s">
        <v>3166</v>
      </c>
      <c r="C2262" t="s">
        <v>905</v>
      </c>
      <c r="D2262" t="s">
        <v>612</v>
      </c>
      <c r="E2262">
        <v>21</v>
      </c>
      <c r="F2262">
        <v>1.7729999999999999</v>
      </c>
      <c r="G2262">
        <v>2.35</v>
      </c>
      <c r="H2262">
        <v>7</v>
      </c>
      <c r="I2262">
        <v>1.8049999999999999</v>
      </c>
      <c r="J2262">
        <v>1.502</v>
      </c>
      <c r="K2262">
        <v>3.58</v>
      </c>
      <c r="L2262">
        <v>1.915</v>
      </c>
      <c r="M2262">
        <v>1.532</v>
      </c>
      <c r="N2262">
        <v>0.24990000000000001</v>
      </c>
      <c r="O2262">
        <v>6806</v>
      </c>
      <c r="P2262">
        <v>1617835.9</v>
      </c>
      <c r="Q2262">
        <v>0</v>
      </c>
      <c r="R2262">
        <v>2.1970000000000001</v>
      </c>
    </row>
    <row r="2263" spans="2:18">
      <c r="B2263" t="s">
        <v>3167</v>
      </c>
      <c r="C2263" t="s">
        <v>905</v>
      </c>
      <c r="D2263" t="s">
        <v>612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 spans="2:18">
      <c r="B2264" t="s">
        <v>3168</v>
      </c>
      <c r="C2264" t="s">
        <v>905</v>
      </c>
      <c r="D2264" t="s">
        <v>612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</row>
    <row r="2265" spans="2:18">
      <c r="B2265" t="s">
        <v>3169</v>
      </c>
      <c r="C2265" t="s">
        <v>905</v>
      </c>
      <c r="D2265" t="s">
        <v>612</v>
      </c>
      <c r="E2265">
        <v>1</v>
      </c>
      <c r="F2265">
        <v>30</v>
      </c>
      <c r="G2265">
        <v>38</v>
      </c>
      <c r="H2265">
        <v>7</v>
      </c>
      <c r="I2265">
        <v>27</v>
      </c>
      <c r="J2265">
        <v>27</v>
      </c>
      <c r="K2265">
        <v>38</v>
      </c>
      <c r="L2265">
        <v>38</v>
      </c>
      <c r="M2265">
        <v>20</v>
      </c>
      <c r="N2265">
        <v>0.9</v>
      </c>
      <c r="O2265">
        <v>84</v>
      </c>
      <c r="P2265">
        <v>283600</v>
      </c>
      <c r="Q2265">
        <v>0</v>
      </c>
      <c r="R2265">
        <v>37.700000000000003</v>
      </c>
    </row>
    <row r="2266" spans="2:18">
      <c r="B2266" t="s">
        <v>3170</v>
      </c>
      <c r="C2266" t="s">
        <v>905</v>
      </c>
      <c r="D2266" t="s">
        <v>612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 spans="2:18">
      <c r="B2267" t="s">
        <v>3171</v>
      </c>
      <c r="C2267" t="s">
        <v>905</v>
      </c>
      <c r="D2267" t="s">
        <v>612</v>
      </c>
      <c r="E2267">
        <v>20</v>
      </c>
      <c r="F2267">
        <v>1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 spans="2:18">
      <c r="B2268" t="s">
        <v>3172</v>
      </c>
      <c r="C2268" t="s">
        <v>905</v>
      </c>
      <c r="D2268" t="s">
        <v>612</v>
      </c>
      <c r="E2268">
        <v>0</v>
      </c>
      <c r="F2268">
        <v>0</v>
      </c>
      <c r="G2268">
        <v>3000</v>
      </c>
      <c r="H2268">
        <v>10</v>
      </c>
      <c r="I2268">
        <v>0</v>
      </c>
      <c r="J2268">
        <v>0</v>
      </c>
      <c r="K2268">
        <v>0</v>
      </c>
      <c r="L2268">
        <v>0</v>
      </c>
      <c r="M2268">
        <v>4</v>
      </c>
      <c r="N2268">
        <v>0</v>
      </c>
      <c r="O2268">
        <v>0</v>
      </c>
      <c r="P2268">
        <v>0</v>
      </c>
      <c r="Q2268">
        <v>0</v>
      </c>
      <c r="R2268">
        <v>4</v>
      </c>
    </row>
    <row r="2269" spans="2:18">
      <c r="B2269" t="s">
        <v>3173</v>
      </c>
      <c r="C2269" t="s">
        <v>905</v>
      </c>
      <c r="D2269" t="s">
        <v>612</v>
      </c>
      <c r="E2269">
        <v>1</v>
      </c>
      <c r="F2269">
        <v>12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</row>
    <row r="2270" spans="2:18">
      <c r="B2270" t="s">
        <v>3174</v>
      </c>
      <c r="C2270" t="s">
        <v>905</v>
      </c>
      <c r="D2270" t="s">
        <v>612</v>
      </c>
      <c r="E2270">
        <v>16</v>
      </c>
      <c r="F2270">
        <v>2.77</v>
      </c>
      <c r="G2270">
        <v>3.69</v>
      </c>
      <c r="H2270">
        <v>20</v>
      </c>
      <c r="I2270">
        <v>2</v>
      </c>
      <c r="J2270">
        <v>2</v>
      </c>
      <c r="K2270">
        <v>5</v>
      </c>
      <c r="L2270">
        <v>2.8149999999999999</v>
      </c>
      <c r="M2270">
        <v>2.16</v>
      </c>
      <c r="N2270">
        <v>0.30320000000000003</v>
      </c>
      <c r="O2270">
        <v>1899</v>
      </c>
      <c r="P2270">
        <v>679275.3</v>
      </c>
      <c r="Q2270">
        <v>0</v>
      </c>
      <c r="R2270">
        <v>3.4140000000000001</v>
      </c>
    </row>
    <row r="2271" spans="2:18">
      <c r="B2271" t="s">
        <v>3175</v>
      </c>
      <c r="C2271" t="s">
        <v>905</v>
      </c>
      <c r="D2271" t="s">
        <v>612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</row>
    <row r="2272" spans="2:18">
      <c r="B2272" t="s">
        <v>3176</v>
      </c>
      <c r="C2272" t="s">
        <v>905</v>
      </c>
      <c r="D2272" t="s">
        <v>612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</row>
    <row r="2273" spans="2:18">
      <c r="B2273" t="s">
        <v>3177</v>
      </c>
      <c r="C2273" t="s">
        <v>905</v>
      </c>
      <c r="D2273" t="s">
        <v>612</v>
      </c>
      <c r="E2273">
        <v>92</v>
      </c>
      <c r="F2273">
        <v>4.21</v>
      </c>
      <c r="G2273">
        <v>4.9989999999999997</v>
      </c>
      <c r="H2273">
        <v>10</v>
      </c>
      <c r="I2273">
        <v>3</v>
      </c>
      <c r="J2273">
        <v>3</v>
      </c>
      <c r="K2273">
        <v>5.55</v>
      </c>
      <c r="L2273">
        <v>4.2110000000000003</v>
      </c>
      <c r="M2273">
        <v>2.661</v>
      </c>
      <c r="N2273">
        <v>0.58240000000000003</v>
      </c>
      <c r="O2273">
        <v>12795</v>
      </c>
      <c r="P2273">
        <v>5492156</v>
      </c>
      <c r="Q2273">
        <v>0</v>
      </c>
      <c r="R2273">
        <v>4.8520000000000003</v>
      </c>
    </row>
    <row r="2274" spans="2:18">
      <c r="B2274" t="s">
        <v>3178</v>
      </c>
      <c r="C2274" t="s">
        <v>905</v>
      </c>
      <c r="D2274" t="s">
        <v>612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</row>
    <row r="2275" spans="2:18">
      <c r="B2275" t="s">
        <v>3179</v>
      </c>
      <c r="C2275" t="s">
        <v>905</v>
      </c>
      <c r="D2275" t="s">
        <v>612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</row>
    <row r="2276" spans="2:18">
      <c r="B2276" t="s">
        <v>3180</v>
      </c>
      <c r="C2276" t="s">
        <v>905</v>
      </c>
      <c r="D2276" t="s">
        <v>612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</row>
    <row r="2277" spans="2:18">
      <c r="B2277" t="s">
        <v>3181</v>
      </c>
      <c r="C2277" t="s">
        <v>905</v>
      </c>
      <c r="D2277" t="s">
        <v>612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</row>
    <row r="2278" spans="2:18">
      <c r="B2278" t="s">
        <v>3182</v>
      </c>
      <c r="C2278" t="s">
        <v>905</v>
      </c>
      <c r="D2278" t="s">
        <v>612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</row>
    <row r="2279" spans="2:18">
      <c r="B2279" t="s">
        <v>3183</v>
      </c>
      <c r="C2279" t="s">
        <v>905</v>
      </c>
      <c r="D2279" t="s">
        <v>612</v>
      </c>
      <c r="E2279">
        <v>8</v>
      </c>
      <c r="F2279">
        <v>7.4</v>
      </c>
      <c r="G2279">
        <v>10.999000000000001</v>
      </c>
      <c r="H2279">
        <v>10</v>
      </c>
      <c r="I2279">
        <v>7.5</v>
      </c>
      <c r="J2279">
        <v>6.1109999999999998</v>
      </c>
      <c r="K2279">
        <v>17.899999999999999</v>
      </c>
      <c r="L2279">
        <v>10</v>
      </c>
      <c r="M2279">
        <v>5.1520000000000001</v>
      </c>
      <c r="N2279">
        <v>0.94089999999999996</v>
      </c>
      <c r="O2279">
        <v>7929</v>
      </c>
      <c r="P2279">
        <v>7862373.9000000004</v>
      </c>
      <c r="Q2279">
        <v>0</v>
      </c>
      <c r="R2279">
        <v>10.271000000000001</v>
      </c>
    </row>
    <row r="2280" spans="2:18">
      <c r="B2280" t="s">
        <v>3184</v>
      </c>
      <c r="C2280" t="s">
        <v>905</v>
      </c>
      <c r="D2280" t="s">
        <v>612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</row>
    <row r="2281" spans="2:18">
      <c r="B2281" t="s">
        <v>3185</v>
      </c>
      <c r="C2281" t="s">
        <v>905</v>
      </c>
      <c r="D2281" t="s">
        <v>612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</row>
    <row r="2282" spans="2:18">
      <c r="B2282" t="s">
        <v>3186</v>
      </c>
      <c r="C2282" t="s">
        <v>905</v>
      </c>
      <c r="D2282" t="s">
        <v>612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 spans="2:18">
      <c r="B2283" t="s">
        <v>3187</v>
      </c>
      <c r="C2283" t="s">
        <v>905</v>
      </c>
      <c r="D2283" t="s">
        <v>612</v>
      </c>
      <c r="E2283">
        <v>1</v>
      </c>
      <c r="F2283">
        <v>20.5</v>
      </c>
      <c r="G2283">
        <v>25</v>
      </c>
      <c r="H2283">
        <v>30</v>
      </c>
      <c r="I2283">
        <v>12.499000000000001</v>
      </c>
      <c r="J2283">
        <v>9.0009999999999994</v>
      </c>
      <c r="K2283">
        <v>28</v>
      </c>
      <c r="L2283">
        <v>20.5</v>
      </c>
      <c r="M2283">
        <v>8.6180000000000003</v>
      </c>
      <c r="N2283">
        <v>1.3787</v>
      </c>
      <c r="O2283">
        <v>12451</v>
      </c>
      <c r="P2283">
        <v>22483320.199999999</v>
      </c>
      <c r="Q2283">
        <v>0</v>
      </c>
      <c r="R2283">
        <v>19.384</v>
      </c>
    </row>
    <row r="2284" spans="2:18">
      <c r="B2284" t="s">
        <v>3188</v>
      </c>
      <c r="C2284" t="s">
        <v>905</v>
      </c>
      <c r="D2284" t="s">
        <v>612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</row>
    <row r="2285" spans="2:18">
      <c r="B2285" t="s">
        <v>3189</v>
      </c>
      <c r="C2285" t="s">
        <v>905</v>
      </c>
      <c r="D2285" t="s">
        <v>612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</row>
    <row r="2286" spans="2:18">
      <c r="B2286" t="s">
        <v>3190</v>
      </c>
      <c r="C2286" t="s">
        <v>905</v>
      </c>
      <c r="D2286" t="s">
        <v>612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</row>
    <row r="2287" spans="2:18">
      <c r="B2287" t="s">
        <v>3191</v>
      </c>
      <c r="C2287" t="s">
        <v>905</v>
      </c>
      <c r="D2287" t="s">
        <v>612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</row>
    <row r="2288" spans="2:18">
      <c r="B2288" t="s">
        <v>3192</v>
      </c>
      <c r="C2288" t="s">
        <v>905</v>
      </c>
      <c r="D2288" t="s">
        <v>612</v>
      </c>
      <c r="E2288">
        <v>26</v>
      </c>
      <c r="F2288">
        <v>36.201000000000001</v>
      </c>
      <c r="G2288">
        <v>40</v>
      </c>
      <c r="H2288">
        <v>54</v>
      </c>
      <c r="I2288">
        <v>19.989999999999998</v>
      </c>
      <c r="J2288">
        <v>17</v>
      </c>
      <c r="K2288">
        <v>49</v>
      </c>
      <c r="L2288">
        <v>37</v>
      </c>
      <c r="M2288">
        <v>16.318000000000001</v>
      </c>
      <c r="N2288">
        <v>1.2674000000000001</v>
      </c>
      <c r="O2288">
        <v>10484</v>
      </c>
      <c r="P2288">
        <v>38549652.700000003</v>
      </c>
      <c r="Q2288">
        <v>0</v>
      </c>
      <c r="R2288">
        <v>37.555999999999997</v>
      </c>
    </row>
    <row r="2289" spans="2:18">
      <c r="B2289" t="s">
        <v>3193</v>
      </c>
      <c r="C2289" t="s">
        <v>905</v>
      </c>
      <c r="D2289" t="s">
        <v>612</v>
      </c>
      <c r="E2289">
        <v>1</v>
      </c>
      <c r="F2289">
        <v>132</v>
      </c>
      <c r="G2289">
        <v>157.999</v>
      </c>
      <c r="H2289">
        <v>12</v>
      </c>
      <c r="I2289">
        <v>60.5</v>
      </c>
      <c r="J2289">
        <v>60.5</v>
      </c>
      <c r="K2289">
        <v>170</v>
      </c>
      <c r="L2289">
        <v>158.999</v>
      </c>
      <c r="M2289">
        <v>110</v>
      </c>
      <c r="N2289">
        <v>0.44540000000000002</v>
      </c>
      <c r="O2289">
        <v>102</v>
      </c>
      <c r="P2289">
        <v>1544316</v>
      </c>
      <c r="Q2289">
        <v>0</v>
      </c>
      <c r="R2289">
        <v>158.285</v>
      </c>
    </row>
    <row r="2290" spans="2:18">
      <c r="B2290" t="s">
        <v>3194</v>
      </c>
      <c r="C2290" t="s">
        <v>905</v>
      </c>
      <c r="D2290" t="s">
        <v>612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</row>
    <row r="2291" spans="2:18">
      <c r="B2291" t="s">
        <v>3195</v>
      </c>
      <c r="C2291" t="s">
        <v>905</v>
      </c>
      <c r="D2291" t="s">
        <v>612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</row>
    <row r="2292" spans="2:18">
      <c r="B2292" t="s">
        <v>3196</v>
      </c>
      <c r="C2292" t="s">
        <v>905</v>
      </c>
      <c r="D2292" t="s">
        <v>612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</row>
    <row r="2293" spans="2:18">
      <c r="B2293" t="s">
        <v>3197</v>
      </c>
      <c r="C2293" t="s">
        <v>905</v>
      </c>
      <c r="D2293" t="s">
        <v>612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</row>
    <row r="2294" spans="2:18">
      <c r="B2294" t="s">
        <v>3198</v>
      </c>
      <c r="C2294" t="s">
        <v>905</v>
      </c>
      <c r="D2294" t="s">
        <v>612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 spans="2:18">
      <c r="B2295" t="s">
        <v>3199</v>
      </c>
      <c r="C2295" t="s">
        <v>905</v>
      </c>
      <c r="D2295" t="s">
        <v>612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</row>
    <row r="2296" spans="2:18">
      <c r="B2296" t="s">
        <v>3200</v>
      </c>
      <c r="C2296" t="s">
        <v>905</v>
      </c>
      <c r="D2296" t="s">
        <v>612</v>
      </c>
      <c r="E2296">
        <v>4</v>
      </c>
      <c r="F2296">
        <v>73</v>
      </c>
      <c r="G2296">
        <v>79</v>
      </c>
      <c r="H2296">
        <v>31</v>
      </c>
      <c r="I2296">
        <v>45.5</v>
      </c>
      <c r="J2296">
        <v>40</v>
      </c>
      <c r="K2296">
        <v>95.001000000000005</v>
      </c>
      <c r="L2296">
        <v>75.510000000000005</v>
      </c>
      <c r="M2296">
        <v>37.055999999999997</v>
      </c>
      <c r="N2296">
        <v>1.0377000000000001</v>
      </c>
      <c r="O2296">
        <v>20231</v>
      </c>
      <c r="P2296">
        <v>156409682.19999999</v>
      </c>
      <c r="Q2296">
        <v>0</v>
      </c>
      <c r="R2296">
        <v>80.137</v>
      </c>
    </row>
    <row r="2297" spans="2:18">
      <c r="B2297" t="s">
        <v>3201</v>
      </c>
      <c r="C2297" t="s">
        <v>905</v>
      </c>
      <c r="D2297" t="s">
        <v>612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 spans="2:18">
      <c r="B2298" t="s">
        <v>3202</v>
      </c>
      <c r="C2298" t="s">
        <v>905</v>
      </c>
      <c r="D2298" t="s">
        <v>612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2:18">
      <c r="B2299" t="s">
        <v>3203</v>
      </c>
      <c r="C2299" t="s">
        <v>905</v>
      </c>
      <c r="D2299" t="s">
        <v>612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</row>
    <row r="2300" spans="2:18">
      <c r="B2300" t="s">
        <v>3204</v>
      </c>
      <c r="C2300" t="s">
        <v>905</v>
      </c>
      <c r="D2300" t="s">
        <v>612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 spans="2:18">
      <c r="B2301" t="s">
        <v>3205</v>
      </c>
      <c r="C2301" t="s">
        <v>905</v>
      </c>
      <c r="D2301" t="s">
        <v>612</v>
      </c>
      <c r="E2301">
        <v>0</v>
      </c>
      <c r="F2301">
        <v>0</v>
      </c>
      <c r="G2301">
        <v>288</v>
      </c>
      <c r="H2301">
        <v>2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2:18">
      <c r="B2302" t="s">
        <v>3206</v>
      </c>
      <c r="C2302" t="s">
        <v>905</v>
      </c>
      <c r="D2302" t="s">
        <v>612</v>
      </c>
      <c r="E2302">
        <v>1</v>
      </c>
      <c r="F2302">
        <v>135.39500000000001</v>
      </c>
      <c r="G2302">
        <v>140</v>
      </c>
      <c r="H2302">
        <v>23</v>
      </c>
      <c r="I2302">
        <v>86.594999999999999</v>
      </c>
      <c r="J2302">
        <v>81.004999999999995</v>
      </c>
      <c r="K2302">
        <v>166</v>
      </c>
      <c r="L2302">
        <v>138.999</v>
      </c>
      <c r="M2302">
        <v>73.959000000000003</v>
      </c>
      <c r="N2302">
        <v>0.87939999999999996</v>
      </c>
      <c r="O2302">
        <v>10295</v>
      </c>
      <c r="P2302">
        <v>134922653</v>
      </c>
      <c r="Q2302">
        <v>0</v>
      </c>
      <c r="R2302">
        <v>139.16999999999999</v>
      </c>
    </row>
    <row r="2303" spans="2:18">
      <c r="B2303" t="s">
        <v>3207</v>
      </c>
      <c r="C2303" t="s">
        <v>905</v>
      </c>
      <c r="D2303" t="s">
        <v>612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</row>
    <row r="2304" spans="2:18">
      <c r="B2304" t="s">
        <v>3208</v>
      </c>
      <c r="C2304" t="s">
        <v>905</v>
      </c>
      <c r="D2304" t="s">
        <v>612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 spans="2:18">
      <c r="B2305" t="s">
        <v>3209</v>
      </c>
      <c r="C2305" t="s">
        <v>905</v>
      </c>
      <c r="D2305" t="s">
        <v>612</v>
      </c>
      <c r="E2305">
        <v>32</v>
      </c>
      <c r="F2305">
        <v>100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</row>
    <row r="2306" spans="2:18">
      <c r="B2306" t="s">
        <v>3210</v>
      </c>
      <c r="C2306" t="s">
        <v>905</v>
      </c>
      <c r="D2306" t="s">
        <v>612</v>
      </c>
      <c r="E2306">
        <v>9</v>
      </c>
      <c r="F2306">
        <v>200.04</v>
      </c>
      <c r="G2306">
        <v>203.98</v>
      </c>
      <c r="H2306">
        <v>3</v>
      </c>
      <c r="I2306">
        <v>150</v>
      </c>
      <c r="J2306">
        <v>120</v>
      </c>
      <c r="K2306">
        <v>250</v>
      </c>
      <c r="L2306">
        <v>203.99</v>
      </c>
      <c r="M2306">
        <v>110.137</v>
      </c>
      <c r="N2306">
        <v>0.85209999999999997</v>
      </c>
      <c r="O2306">
        <v>26933</v>
      </c>
      <c r="P2306">
        <v>528829748.80000001</v>
      </c>
      <c r="Q2306">
        <v>0</v>
      </c>
      <c r="R2306">
        <v>207.75800000000001</v>
      </c>
    </row>
    <row r="2307" spans="2:18">
      <c r="B2307" t="s">
        <v>3211</v>
      </c>
      <c r="C2307" t="s">
        <v>905</v>
      </c>
      <c r="D2307" t="s">
        <v>612</v>
      </c>
      <c r="E2307">
        <v>4</v>
      </c>
      <c r="F2307">
        <v>320</v>
      </c>
      <c r="G2307">
        <v>330</v>
      </c>
      <c r="H2307">
        <v>160</v>
      </c>
      <c r="I2307">
        <v>300</v>
      </c>
      <c r="J2307">
        <v>280</v>
      </c>
      <c r="K2307">
        <v>392</v>
      </c>
      <c r="L2307">
        <v>325</v>
      </c>
      <c r="M2307">
        <v>251.55199999999999</v>
      </c>
      <c r="N2307">
        <v>0.29189999999999999</v>
      </c>
      <c r="O2307">
        <v>747</v>
      </c>
      <c r="P2307">
        <v>24066201.600000001</v>
      </c>
      <c r="Q2307">
        <v>0</v>
      </c>
      <c r="R2307">
        <v>325</v>
      </c>
    </row>
    <row r="2308" spans="2:18">
      <c r="B2308" t="s">
        <v>3212</v>
      </c>
      <c r="C2308" t="s">
        <v>905</v>
      </c>
      <c r="D2308" t="s">
        <v>612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</row>
    <row r="2309" spans="2:18">
      <c r="B2309" t="s">
        <v>3213</v>
      </c>
      <c r="C2309" t="s">
        <v>905</v>
      </c>
      <c r="D2309" t="s">
        <v>612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 spans="2:18">
      <c r="B2310" t="s">
        <v>3214</v>
      </c>
      <c r="C2310" t="s">
        <v>905</v>
      </c>
      <c r="D2310" t="s">
        <v>612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2:18">
      <c r="B2311" t="s">
        <v>3215</v>
      </c>
      <c r="C2311" t="s">
        <v>905</v>
      </c>
      <c r="D2311" t="s">
        <v>612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</row>
    <row r="2312" spans="2:18">
      <c r="B2312" t="s">
        <v>3216</v>
      </c>
      <c r="C2312" t="s">
        <v>905</v>
      </c>
      <c r="D2312" t="s">
        <v>612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 spans="2:18">
      <c r="B2313" t="s">
        <v>3217</v>
      </c>
      <c r="C2313" t="s">
        <v>905</v>
      </c>
      <c r="D2313" t="s">
        <v>612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360</v>
      </c>
      <c r="N2313">
        <v>0</v>
      </c>
      <c r="O2313">
        <v>0</v>
      </c>
      <c r="P2313">
        <v>0</v>
      </c>
      <c r="Q2313">
        <v>0</v>
      </c>
      <c r="R2313">
        <v>360</v>
      </c>
    </row>
    <row r="2314" spans="2:18">
      <c r="B2314" t="s">
        <v>3218</v>
      </c>
      <c r="C2314" t="s">
        <v>905</v>
      </c>
      <c r="D2314" t="s">
        <v>612</v>
      </c>
      <c r="E2314">
        <v>5</v>
      </c>
      <c r="F2314">
        <v>437</v>
      </c>
      <c r="G2314">
        <v>469.99900000000002</v>
      </c>
      <c r="H2314">
        <v>2</v>
      </c>
      <c r="I2314">
        <v>432</v>
      </c>
      <c r="J2314">
        <v>381</v>
      </c>
      <c r="K2314">
        <v>470</v>
      </c>
      <c r="L2314">
        <v>437.00099999999998</v>
      </c>
      <c r="M2314">
        <v>351.52199999999999</v>
      </c>
      <c r="N2314">
        <v>0.24310000000000001</v>
      </c>
      <c r="O2314">
        <v>44</v>
      </c>
      <c r="P2314">
        <v>1942100.4</v>
      </c>
      <c r="Q2314">
        <v>0</v>
      </c>
      <c r="R2314">
        <v>442.334</v>
      </c>
    </row>
    <row r="2315" spans="2:18">
      <c r="B2315" t="s">
        <v>3219</v>
      </c>
      <c r="C2315" t="s">
        <v>905</v>
      </c>
      <c r="D2315" t="s">
        <v>612</v>
      </c>
      <c r="E2315">
        <v>10</v>
      </c>
      <c r="F2315">
        <v>342.67</v>
      </c>
      <c r="G2315">
        <v>377.39699999999999</v>
      </c>
      <c r="H2315">
        <v>1</v>
      </c>
      <c r="I2315">
        <v>168.001</v>
      </c>
      <c r="J2315">
        <v>168.001</v>
      </c>
      <c r="K2315">
        <v>405.21899999999999</v>
      </c>
      <c r="L2315">
        <v>344</v>
      </c>
      <c r="M2315">
        <v>197.108</v>
      </c>
      <c r="N2315">
        <v>0.74519999999999997</v>
      </c>
      <c r="O2315">
        <v>9762</v>
      </c>
      <c r="P2315">
        <v>320527695.30000001</v>
      </c>
      <c r="Q2315">
        <v>0</v>
      </c>
      <c r="R2315">
        <v>352.42099999999999</v>
      </c>
    </row>
    <row r="2316" spans="2:18">
      <c r="B2316" t="s">
        <v>3220</v>
      </c>
      <c r="C2316" t="s">
        <v>905</v>
      </c>
      <c r="D2316" t="s">
        <v>612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 spans="2:18">
      <c r="B2317" t="s">
        <v>3221</v>
      </c>
      <c r="C2317" t="s">
        <v>905</v>
      </c>
      <c r="D2317" t="s">
        <v>612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 spans="2:18">
      <c r="B2318" t="s">
        <v>3222</v>
      </c>
      <c r="C2318" t="s">
        <v>905</v>
      </c>
      <c r="D2318" t="s">
        <v>612</v>
      </c>
      <c r="E2318">
        <v>1</v>
      </c>
      <c r="F2318">
        <v>296.89999999999998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2:18">
      <c r="B2319" t="s">
        <v>3223</v>
      </c>
      <c r="C2319" t="s">
        <v>905</v>
      </c>
      <c r="D2319" t="s">
        <v>612</v>
      </c>
      <c r="E2319">
        <v>10</v>
      </c>
      <c r="F2319">
        <v>445.01</v>
      </c>
      <c r="G2319">
        <v>454.99900000000002</v>
      </c>
      <c r="H2319">
        <v>30</v>
      </c>
      <c r="I2319">
        <v>289.99700000000001</v>
      </c>
      <c r="J2319">
        <v>288.98899999999998</v>
      </c>
      <c r="K2319">
        <v>484.02</v>
      </c>
      <c r="L2319">
        <v>450</v>
      </c>
      <c r="M2319">
        <v>275.55700000000002</v>
      </c>
      <c r="N2319">
        <v>0.63300000000000001</v>
      </c>
      <c r="O2319">
        <v>17130</v>
      </c>
      <c r="P2319">
        <v>727401428.79999995</v>
      </c>
      <c r="Q2319">
        <v>0</v>
      </c>
      <c r="R2319">
        <v>453.97399999999999</v>
      </c>
    </row>
    <row r="2320" spans="2:18">
      <c r="B2320" t="s">
        <v>3224</v>
      </c>
      <c r="C2320" t="s">
        <v>905</v>
      </c>
      <c r="D2320" t="s">
        <v>612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2:18">
      <c r="B2321" t="s">
        <v>3225</v>
      </c>
      <c r="C2321" t="s">
        <v>905</v>
      </c>
      <c r="D2321" t="s">
        <v>612</v>
      </c>
      <c r="E2321">
        <v>2</v>
      </c>
      <c r="F2321">
        <v>599.99900000000002</v>
      </c>
      <c r="G2321">
        <v>600</v>
      </c>
      <c r="H2321">
        <v>2</v>
      </c>
      <c r="I2321">
        <v>474</v>
      </c>
      <c r="J2321">
        <v>474</v>
      </c>
      <c r="K2321">
        <v>676</v>
      </c>
      <c r="L2321">
        <v>599.99900000000002</v>
      </c>
      <c r="M2321">
        <v>466.89400000000001</v>
      </c>
      <c r="N2321">
        <v>0.28499999999999998</v>
      </c>
      <c r="O2321">
        <v>699</v>
      </c>
      <c r="P2321">
        <v>41823651.200000003</v>
      </c>
      <c r="Q2321">
        <v>0</v>
      </c>
      <c r="R2321">
        <v>595.62400000000002</v>
      </c>
    </row>
    <row r="2322" spans="2:18">
      <c r="B2322" t="s">
        <v>3226</v>
      </c>
      <c r="C2322" t="s">
        <v>905</v>
      </c>
      <c r="D2322" t="s">
        <v>612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 spans="2:18">
      <c r="B2323" t="s">
        <v>3227</v>
      </c>
      <c r="C2323" t="s">
        <v>905</v>
      </c>
      <c r="D2323" t="s">
        <v>612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</row>
    <row r="2324" spans="2:18">
      <c r="B2324" t="s">
        <v>3228</v>
      </c>
      <c r="C2324" t="s">
        <v>905</v>
      </c>
      <c r="D2324" t="s">
        <v>612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</row>
    <row r="2325" spans="2:18">
      <c r="B2325" t="s">
        <v>3229</v>
      </c>
      <c r="C2325" t="s">
        <v>905</v>
      </c>
      <c r="D2325" t="s">
        <v>612</v>
      </c>
      <c r="E2325">
        <v>1</v>
      </c>
      <c r="F2325">
        <v>455.2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</row>
    <row r="2326" spans="2:18">
      <c r="B2326" t="s">
        <v>3230</v>
      </c>
      <c r="C2326" t="s">
        <v>905</v>
      </c>
      <c r="D2326" t="s">
        <v>612</v>
      </c>
      <c r="E2326">
        <v>15</v>
      </c>
      <c r="F2326">
        <v>685</v>
      </c>
      <c r="G2326">
        <v>710</v>
      </c>
      <c r="H2326">
        <v>1</v>
      </c>
      <c r="I2326">
        <v>476.99900000000002</v>
      </c>
      <c r="J2326">
        <v>476.99900000000002</v>
      </c>
      <c r="K2326">
        <v>745</v>
      </c>
      <c r="L2326">
        <v>690</v>
      </c>
      <c r="M2326">
        <v>463.87200000000001</v>
      </c>
      <c r="N2326">
        <v>0.4874</v>
      </c>
      <c r="O2326">
        <v>3422</v>
      </c>
      <c r="P2326">
        <v>217459452.80000001</v>
      </c>
      <c r="Q2326">
        <v>0</v>
      </c>
      <c r="R2326">
        <v>691.19200000000001</v>
      </c>
    </row>
    <row r="2327" spans="2:18">
      <c r="B2327" t="s">
        <v>3231</v>
      </c>
      <c r="C2327" t="s">
        <v>905</v>
      </c>
      <c r="D2327" t="s">
        <v>612</v>
      </c>
      <c r="E2327">
        <v>4</v>
      </c>
      <c r="F2327">
        <v>761</v>
      </c>
      <c r="G2327">
        <v>790</v>
      </c>
      <c r="H2327">
        <v>15</v>
      </c>
      <c r="I2327">
        <v>586.00099999999998</v>
      </c>
      <c r="J2327">
        <v>586.00099999999998</v>
      </c>
      <c r="K2327">
        <v>990</v>
      </c>
      <c r="L2327">
        <v>770</v>
      </c>
      <c r="M2327">
        <v>585.88199999999995</v>
      </c>
      <c r="N2327">
        <v>0.31419999999999998</v>
      </c>
      <c r="O2327">
        <v>485</v>
      </c>
      <c r="P2327">
        <v>35668775.100000001</v>
      </c>
      <c r="Q2327">
        <v>0</v>
      </c>
      <c r="R2327">
        <v>766.29</v>
      </c>
    </row>
    <row r="2328" spans="2:18">
      <c r="B2328" t="s">
        <v>3232</v>
      </c>
      <c r="C2328" t="s">
        <v>905</v>
      </c>
      <c r="D2328" t="s">
        <v>612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</row>
    <row r="2329" spans="2:18">
      <c r="B2329" t="s">
        <v>3233</v>
      </c>
      <c r="C2329" t="s">
        <v>905</v>
      </c>
      <c r="D2329" t="s">
        <v>612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 spans="2:18">
      <c r="B2330" t="s">
        <v>3234</v>
      </c>
      <c r="C2330" t="s">
        <v>905</v>
      </c>
      <c r="D2330" t="s">
        <v>612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 spans="2:18">
      <c r="B2331" t="s">
        <v>3235</v>
      </c>
      <c r="C2331" t="s">
        <v>905</v>
      </c>
      <c r="D2331" t="s">
        <v>612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2:18">
      <c r="B2332" t="s">
        <v>3236</v>
      </c>
      <c r="C2332" t="s">
        <v>905</v>
      </c>
      <c r="D2332" t="s">
        <v>612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</row>
    <row r="2333" spans="2:18">
      <c r="B2333" t="s">
        <v>3237</v>
      </c>
      <c r="C2333" t="s">
        <v>905</v>
      </c>
      <c r="D2333" t="s">
        <v>612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</row>
    <row r="2334" spans="2:18">
      <c r="B2334" t="s">
        <v>3238</v>
      </c>
      <c r="C2334" t="s">
        <v>905</v>
      </c>
      <c r="D2334" t="s">
        <v>612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2:18">
      <c r="B2335" t="s">
        <v>3239</v>
      </c>
      <c r="C2335" t="s">
        <v>905</v>
      </c>
      <c r="D2335" t="s">
        <v>612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 spans="2:18">
      <c r="B2336" t="s">
        <v>3240</v>
      </c>
      <c r="C2336" t="s">
        <v>905</v>
      </c>
      <c r="D2336" t="s">
        <v>612</v>
      </c>
      <c r="E2336">
        <v>10</v>
      </c>
      <c r="F2336">
        <v>611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 spans="2:18">
      <c r="B2337" t="s">
        <v>3241</v>
      </c>
      <c r="C2337" t="s">
        <v>905</v>
      </c>
      <c r="D2337" t="s">
        <v>612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 spans="2:18">
      <c r="B2338" t="s">
        <v>3242</v>
      </c>
      <c r="C2338" t="s">
        <v>905</v>
      </c>
      <c r="D2338" t="s">
        <v>612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2:18">
      <c r="B2339" t="s">
        <v>3243</v>
      </c>
      <c r="C2339" t="s">
        <v>905</v>
      </c>
      <c r="D2339" t="s">
        <v>612</v>
      </c>
      <c r="E2339">
        <v>1</v>
      </c>
      <c r="F2339">
        <v>967</v>
      </c>
      <c r="G2339">
        <v>1014.99</v>
      </c>
      <c r="H2339">
        <v>15</v>
      </c>
      <c r="I2339">
        <v>830</v>
      </c>
      <c r="J2339">
        <v>830</v>
      </c>
      <c r="K2339">
        <v>1044.9000000000001</v>
      </c>
      <c r="L2339">
        <v>1020</v>
      </c>
      <c r="M2339">
        <v>720</v>
      </c>
      <c r="N2339">
        <v>0.41660000000000003</v>
      </c>
      <c r="O2339">
        <v>1007</v>
      </c>
      <c r="P2339">
        <v>99442276.299999997</v>
      </c>
      <c r="Q2339">
        <v>0</v>
      </c>
      <c r="R2339">
        <v>1017.3150000000001</v>
      </c>
    </row>
    <row r="2340" spans="2:18">
      <c r="B2340" t="s">
        <v>3244</v>
      </c>
      <c r="C2340" t="s">
        <v>905</v>
      </c>
      <c r="D2340" t="s">
        <v>612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</row>
    <row r="2341" spans="2:18">
      <c r="B2341" t="s">
        <v>3245</v>
      </c>
      <c r="C2341" t="s">
        <v>905</v>
      </c>
      <c r="D2341" t="s">
        <v>612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</row>
    <row r="2342" spans="2:18">
      <c r="B2342" t="s">
        <v>3246</v>
      </c>
      <c r="C2342" t="s">
        <v>905</v>
      </c>
      <c r="D2342" t="s">
        <v>612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2:18">
      <c r="B2343" t="s">
        <v>3247</v>
      </c>
      <c r="C2343" t="s">
        <v>905</v>
      </c>
      <c r="D2343" t="s">
        <v>612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</row>
    <row r="2344" spans="2:18">
      <c r="B2344" t="s">
        <v>3248</v>
      </c>
      <c r="C2344" t="s">
        <v>905</v>
      </c>
      <c r="D2344" t="s">
        <v>612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 spans="2:18">
      <c r="B2345" t="s">
        <v>3249</v>
      </c>
      <c r="C2345" t="s">
        <v>905</v>
      </c>
      <c r="D2345" t="s">
        <v>612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2:18">
      <c r="B2346" t="s">
        <v>3250</v>
      </c>
      <c r="C2346" t="s">
        <v>905</v>
      </c>
      <c r="D2346" t="s">
        <v>612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</row>
    <row r="2347" spans="2:18">
      <c r="B2347" t="s">
        <v>3251</v>
      </c>
      <c r="C2347" t="s">
        <v>905</v>
      </c>
      <c r="D2347" t="s">
        <v>612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 spans="2:18">
      <c r="B2348" t="s">
        <v>3252</v>
      </c>
      <c r="C2348" t="s">
        <v>905</v>
      </c>
      <c r="D2348" t="s">
        <v>612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</row>
    <row r="2349" spans="2:18">
      <c r="B2349" t="s">
        <v>3253</v>
      </c>
      <c r="C2349" t="s">
        <v>905</v>
      </c>
      <c r="D2349" t="s">
        <v>612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</row>
    <row r="2350" spans="2:18">
      <c r="B2350" t="s">
        <v>3254</v>
      </c>
      <c r="C2350" t="s">
        <v>905</v>
      </c>
      <c r="D2350" t="s">
        <v>612</v>
      </c>
      <c r="E2350">
        <v>100</v>
      </c>
      <c r="F2350">
        <v>800</v>
      </c>
      <c r="G2350">
        <v>1800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500</v>
      </c>
      <c r="N2350">
        <v>0</v>
      </c>
      <c r="O2350">
        <v>0</v>
      </c>
      <c r="P2350">
        <v>0</v>
      </c>
      <c r="Q2350">
        <v>0</v>
      </c>
      <c r="R2350">
        <v>500</v>
      </c>
    </row>
    <row r="2351" spans="2:18">
      <c r="B2351" t="s">
        <v>3255</v>
      </c>
      <c r="C2351" t="s">
        <v>905</v>
      </c>
      <c r="D2351" t="s">
        <v>612</v>
      </c>
      <c r="E2351">
        <v>1</v>
      </c>
      <c r="F2351">
        <v>1255.5</v>
      </c>
      <c r="G2351">
        <v>1422.0840000000001</v>
      </c>
      <c r="H2351">
        <v>5</v>
      </c>
      <c r="I2351">
        <v>0</v>
      </c>
      <c r="J2351">
        <v>0</v>
      </c>
      <c r="K2351">
        <v>0</v>
      </c>
      <c r="L2351">
        <v>0</v>
      </c>
      <c r="M2351">
        <v>1053.53</v>
      </c>
      <c r="N2351">
        <v>0</v>
      </c>
      <c r="O2351">
        <v>0</v>
      </c>
      <c r="P2351">
        <v>0</v>
      </c>
      <c r="Q2351">
        <v>0</v>
      </c>
      <c r="R2351">
        <v>1053.53</v>
      </c>
    </row>
    <row r="2352" spans="2:18">
      <c r="B2352" t="s">
        <v>3256</v>
      </c>
      <c r="C2352" t="s">
        <v>905</v>
      </c>
      <c r="D2352" t="s">
        <v>612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 spans="2:18">
      <c r="B2353" t="s">
        <v>3257</v>
      </c>
      <c r="C2353" t="s">
        <v>905</v>
      </c>
      <c r="D2353" t="s">
        <v>612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2:18">
      <c r="B2354" t="s">
        <v>3258</v>
      </c>
      <c r="C2354" t="s">
        <v>905</v>
      </c>
      <c r="D2354" t="s">
        <v>612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</row>
    <row r="2355" spans="2:18">
      <c r="B2355" t="s">
        <v>3259</v>
      </c>
      <c r="C2355" t="s">
        <v>905</v>
      </c>
      <c r="D2355" t="s">
        <v>612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</row>
    <row r="2356" spans="2:18">
      <c r="B2356" t="s">
        <v>3260</v>
      </c>
      <c r="C2356" t="s">
        <v>905</v>
      </c>
      <c r="D2356" t="s">
        <v>612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</row>
    <row r="2357" spans="2:18">
      <c r="B2357" t="s">
        <v>3261</v>
      </c>
      <c r="C2357" t="s">
        <v>905</v>
      </c>
      <c r="D2357" t="s">
        <v>612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</row>
    <row r="2358" spans="2:18">
      <c r="B2358" t="s">
        <v>3262</v>
      </c>
      <c r="C2358" t="s">
        <v>905</v>
      </c>
      <c r="D2358" t="s">
        <v>612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 spans="2:18">
      <c r="B2359" t="s">
        <v>3263</v>
      </c>
      <c r="C2359" t="s">
        <v>905</v>
      </c>
      <c r="D2359" t="s">
        <v>612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</row>
    <row r="2360" spans="2:18">
      <c r="B2360" t="s">
        <v>3264</v>
      </c>
      <c r="C2360" t="s">
        <v>905</v>
      </c>
      <c r="D2360" t="s">
        <v>612</v>
      </c>
      <c r="E2360">
        <v>1</v>
      </c>
      <c r="F2360">
        <v>1555.5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1450.462</v>
      </c>
      <c r="N2360">
        <v>0</v>
      </c>
      <c r="O2360">
        <v>0</v>
      </c>
      <c r="P2360">
        <v>0</v>
      </c>
      <c r="Q2360">
        <v>0</v>
      </c>
      <c r="R2360">
        <v>1450.462</v>
      </c>
    </row>
    <row r="2361" spans="2:18">
      <c r="B2361" t="s">
        <v>3265</v>
      </c>
      <c r="C2361" t="s">
        <v>905</v>
      </c>
      <c r="D2361" t="s">
        <v>612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</row>
    <row r="2362" spans="2:18">
      <c r="B2362" t="s">
        <v>3266</v>
      </c>
      <c r="C2362" t="s">
        <v>905</v>
      </c>
      <c r="D2362" t="s">
        <v>612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</row>
    <row r="2363" spans="2:18">
      <c r="B2363" t="s">
        <v>3267</v>
      </c>
      <c r="C2363" t="s">
        <v>905</v>
      </c>
      <c r="D2363" t="s">
        <v>612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</row>
    <row r="2364" spans="2:18">
      <c r="B2364" t="s">
        <v>3268</v>
      </c>
      <c r="C2364" t="s">
        <v>905</v>
      </c>
      <c r="D2364" t="s">
        <v>612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 spans="2:18">
      <c r="B2365" t="s">
        <v>3269</v>
      </c>
      <c r="C2365" t="s">
        <v>905</v>
      </c>
      <c r="D2365" t="s">
        <v>612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</row>
    <row r="2366" spans="2:18">
      <c r="B2366" t="s">
        <v>3270</v>
      </c>
      <c r="C2366" t="s">
        <v>905</v>
      </c>
      <c r="D2366" t="s">
        <v>612</v>
      </c>
      <c r="E2366">
        <v>1</v>
      </c>
      <c r="F2366">
        <v>1815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1622.1120000000001</v>
      </c>
      <c r="N2366">
        <v>0</v>
      </c>
      <c r="O2366">
        <v>0</v>
      </c>
      <c r="P2366">
        <v>0</v>
      </c>
      <c r="Q2366">
        <v>0</v>
      </c>
      <c r="R2366">
        <v>1622.1120000000001</v>
      </c>
    </row>
    <row r="2367" spans="2:18">
      <c r="B2367" t="s">
        <v>3271</v>
      </c>
      <c r="C2367" t="s">
        <v>905</v>
      </c>
      <c r="D2367" t="s">
        <v>612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</row>
    <row r="2368" spans="2:18">
      <c r="B2368" t="s">
        <v>3272</v>
      </c>
      <c r="C2368" t="s">
        <v>905</v>
      </c>
      <c r="D2368" t="s">
        <v>612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</row>
    <row r="2369" spans="2:18">
      <c r="B2369" t="s">
        <v>3273</v>
      </c>
      <c r="C2369" t="s">
        <v>905</v>
      </c>
      <c r="D2369" t="s">
        <v>612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</row>
    <row r="2370" spans="2:18">
      <c r="B2370" t="s">
        <v>3274</v>
      </c>
      <c r="C2370" t="s">
        <v>905</v>
      </c>
      <c r="D2370" t="s">
        <v>612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 spans="2:18">
      <c r="B2371" t="s">
        <v>3275</v>
      </c>
      <c r="C2371" t="s">
        <v>905</v>
      </c>
      <c r="D2371" t="s">
        <v>612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 spans="2:18">
      <c r="B2372" t="s">
        <v>3276</v>
      </c>
      <c r="C2372" t="s">
        <v>905</v>
      </c>
      <c r="D2372" t="s">
        <v>612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2:18">
      <c r="B2373" t="s">
        <v>3277</v>
      </c>
      <c r="C2373" t="s">
        <v>905</v>
      </c>
      <c r="D2373" t="s">
        <v>612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2:18">
      <c r="B2374" t="s">
        <v>3278</v>
      </c>
      <c r="C2374" t="s">
        <v>905</v>
      </c>
      <c r="D2374" t="s">
        <v>612</v>
      </c>
      <c r="E2374">
        <v>1</v>
      </c>
      <c r="F2374">
        <v>2100.5</v>
      </c>
      <c r="G2374">
        <v>0</v>
      </c>
      <c r="H2374">
        <v>0</v>
      </c>
      <c r="I2374">
        <v>2000</v>
      </c>
      <c r="J2374">
        <v>1897.22</v>
      </c>
      <c r="K2374">
        <v>2211.0839999999998</v>
      </c>
      <c r="L2374">
        <v>2211.0839999999998</v>
      </c>
      <c r="M2374">
        <v>2031.48</v>
      </c>
      <c r="N2374">
        <v>8.8400000000000006E-2</v>
      </c>
      <c r="O2374">
        <v>47</v>
      </c>
      <c r="P2374">
        <v>10020263.6</v>
      </c>
      <c r="Q2374">
        <v>0</v>
      </c>
      <c r="R2374">
        <v>2211.0839999999998</v>
      </c>
    </row>
    <row r="2375" spans="2:18">
      <c r="B2375" t="s">
        <v>3279</v>
      </c>
      <c r="C2375" t="s">
        <v>905</v>
      </c>
      <c r="D2375" t="s">
        <v>612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2:18">
      <c r="B2376" t="s">
        <v>3280</v>
      </c>
      <c r="C2376" t="s">
        <v>905</v>
      </c>
      <c r="D2376" t="s">
        <v>612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</row>
    <row r="2377" spans="2:18">
      <c r="B2377" t="s">
        <v>3281</v>
      </c>
      <c r="C2377" t="s">
        <v>905</v>
      </c>
      <c r="D2377" t="s">
        <v>612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</row>
    <row r="2378" spans="2:18">
      <c r="B2378" t="s">
        <v>3282</v>
      </c>
      <c r="C2378" t="s">
        <v>905</v>
      </c>
      <c r="D2378" t="s">
        <v>612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 spans="2:18">
      <c r="B2379" t="s">
        <v>3283</v>
      </c>
      <c r="C2379" t="s">
        <v>905</v>
      </c>
      <c r="D2379" t="s">
        <v>612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 spans="2:18">
      <c r="B2380" t="s">
        <v>3284</v>
      </c>
      <c r="C2380" t="s">
        <v>905</v>
      </c>
      <c r="D2380" t="s">
        <v>612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</row>
    <row r="2381" spans="2:18">
      <c r="B2381" t="s">
        <v>3285</v>
      </c>
      <c r="C2381" t="s">
        <v>905</v>
      </c>
      <c r="D2381" t="s">
        <v>612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 spans="2:18">
      <c r="B2382" t="s">
        <v>3286</v>
      </c>
      <c r="C2382" t="s">
        <v>905</v>
      </c>
      <c r="D2382" t="s">
        <v>612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2:18">
      <c r="B2383" t="s">
        <v>3287</v>
      </c>
      <c r="C2383" t="s">
        <v>905</v>
      </c>
      <c r="D2383" t="s">
        <v>612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</row>
    <row r="2384" spans="2:18">
      <c r="B2384" t="s">
        <v>3288</v>
      </c>
      <c r="C2384" t="s">
        <v>905</v>
      </c>
      <c r="D2384" t="s">
        <v>612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</row>
    <row r="2385" spans="2:18">
      <c r="B2385" t="s">
        <v>3289</v>
      </c>
      <c r="C2385" t="s">
        <v>905</v>
      </c>
      <c r="D2385" t="s">
        <v>612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</row>
    <row r="2386" spans="2:18">
      <c r="B2386" t="s">
        <v>3290</v>
      </c>
      <c r="C2386" t="s">
        <v>905</v>
      </c>
      <c r="D2386" t="s">
        <v>612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</row>
    <row r="2387" spans="2:18">
      <c r="B2387" t="s">
        <v>3291</v>
      </c>
      <c r="C2387" t="s">
        <v>905</v>
      </c>
      <c r="D2387" t="s">
        <v>612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</row>
    <row r="2388" spans="2:18">
      <c r="B2388" t="s">
        <v>3292</v>
      </c>
      <c r="C2388" t="s">
        <v>905</v>
      </c>
      <c r="D2388" t="s">
        <v>612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</row>
    <row r="2389" spans="2:18">
      <c r="B2389" t="s">
        <v>3293</v>
      </c>
      <c r="C2389" t="s">
        <v>905</v>
      </c>
      <c r="D2389" t="s">
        <v>612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</row>
    <row r="2390" spans="2:18">
      <c r="B2390" t="s">
        <v>3294</v>
      </c>
      <c r="C2390" t="s">
        <v>905</v>
      </c>
      <c r="D2390" t="s">
        <v>612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</row>
    <row r="2391" spans="2:18">
      <c r="B2391" t="s">
        <v>3295</v>
      </c>
      <c r="C2391" t="s">
        <v>905</v>
      </c>
      <c r="D2391" t="s">
        <v>612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</row>
    <row r="2392" spans="2:18">
      <c r="B2392" t="s">
        <v>3296</v>
      </c>
      <c r="C2392" t="s">
        <v>905</v>
      </c>
      <c r="D2392" t="s">
        <v>612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 spans="2:18">
      <c r="B2393" t="s">
        <v>3297</v>
      </c>
      <c r="C2393" t="s">
        <v>905</v>
      </c>
      <c r="D2393" t="s">
        <v>612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 spans="2:18">
      <c r="B2394" t="s">
        <v>3298</v>
      </c>
      <c r="C2394" t="s">
        <v>905</v>
      </c>
      <c r="D2394" t="s">
        <v>612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</row>
    <row r="2395" spans="2:18">
      <c r="B2395" t="s">
        <v>3299</v>
      </c>
      <c r="C2395" t="s">
        <v>905</v>
      </c>
      <c r="D2395" t="s">
        <v>612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</row>
    <row r="2396" spans="2:18">
      <c r="B2396" t="s">
        <v>3300</v>
      </c>
      <c r="C2396" t="s">
        <v>905</v>
      </c>
      <c r="D2396" t="s">
        <v>612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 spans="2:18">
      <c r="B2397" t="s">
        <v>3301</v>
      </c>
      <c r="C2397" t="s">
        <v>905</v>
      </c>
      <c r="D2397" t="s">
        <v>612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</row>
    <row r="2398" spans="2:18">
      <c r="B2398" t="s">
        <v>3302</v>
      </c>
      <c r="C2398" t="s">
        <v>905</v>
      </c>
      <c r="D2398" t="s">
        <v>612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 spans="2:18">
      <c r="B2399" t="s">
        <v>3303</v>
      </c>
      <c r="C2399" t="s">
        <v>905</v>
      </c>
      <c r="D2399" t="s">
        <v>612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</row>
    <row r="2400" spans="2:18">
      <c r="B2400" t="s">
        <v>3304</v>
      </c>
      <c r="C2400" t="s">
        <v>905</v>
      </c>
      <c r="D2400" t="s">
        <v>612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 spans="2:18">
      <c r="B2401" t="s">
        <v>3305</v>
      </c>
      <c r="C2401" t="s">
        <v>905</v>
      </c>
      <c r="D2401" t="s">
        <v>612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2:18">
      <c r="B2402" t="s">
        <v>3306</v>
      </c>
      <c r="C2402" t="s">
        <v>905</v>
      </c>
      <c r="D2402" t="s">
        <v>612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2:18">
      <c r="B2403" t="s">
        <v>3307</v>
      </c>
      <c r="C2403" t="s">
        <v>905</v>
      </c>
      <c r="D2403" t="s">
        <v>612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</row>
    <row r="2404" spans="2:18">
      <c r="B2404" t="s">
        <v>3308</v>
      </c>
      <c r="C2404" t="s">
        <v>905</v>
      </c>
      <c r="D2404" t="s">
        <v>612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</row>
    <row r="2405" spans="2:18">
      <c r="B2405" t="s">
        <v>3309</v>
      </c>
      <c r="C2405" t="s">
        <v>905</v>
      </c>
      <c r="D2405" t="s">
        <v>612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</row>
    <row r="2406" spans="2:18">
      <c r="B2406" t="s">
        <v>3310</v>
      </c>
      <c r="C2406" t="s">
        <v>905</v>
      </c>
      <c r="D2406" t="s">
        <v>612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 spans="2:18">
      <c r="B2407" t="s">
        <v>3311</v>
      </c>
      <c r="C2407" t="s">
        <v>905</v>
      </c>
      <c r="D2407" t="s">
        <v>612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 spans="2:18">
      <c r="B2408" t="s">
        <v>3312</v>
      </c>
      <c r="C2408" t="s">
        <v>905</v>
      </c>
      <c r="D2408" t="s">
        <v>612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 spans="2:18">
      <c r="B2409" t="s">
        <v>3313</v>
      </c>
      <c r="C2409" t="s">
        <v>905</v>
      </c>
      <c r="D2409" t="s">
        <v>612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2:18">
      <c r="B2410" t="s">
        <v>3314</v>
      </c>
      <c r="C2410" t="s">
        <v>905</v>
      </c>
      <c r="D2410" t="s">
        <v>612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 spans="2:18">
      <c r="B2411" t="s">
        <v>3315</v>
      </c>
      <c r="C2411" t="s">
        <v>905</v>
      </c>
      <c r="D2411" t="s">
        <v>612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</row>
    <row r="2412" spans="2:18">
      <c r="B2412" t="s">
        <v>3316</v>
      </c>
      <c r="C2412" t="s">
        <v>905</v>
      </c>
      <c r="D2412" t="s">
        <v>612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</row>
    <row r="2413" spans="2:18">
      <c r="B2413" t="s">
        <v>3317</v>
      </c>
      <c r="C2413" t="s">
        <v>905</v>
      </c>
      <c r="D2413" t="s">
        <v>612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 spans="2:18">
      <c r="B2414" t="s">
        <v>3318</v>
      </c>
      <c r="C2414" t="s">
        <v>905</v>
      </c>
      <c r="D2414" t="s">
        <v>612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 spans="2:18">
      <c r="B2415" t="s">
        <v>3319</v>
      </c>
      <c r="C2415" t="s">
        <v>905</v>
      </c>
      <c r="D2415" t="s">
        <v>612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</row>
    <row r="2416" spans="2:18">
      <c r="B2416" t="s">
        <v>3320</v>
      </c>
      <c r="C2416" t="s">
        <v>905</v>
      </c>
      <c r="D2416" t="s">
        <v>612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 spans="2:18">
      <c r="B2417" t="s">
        <v>3321</v>
      </c>
      <c r="C2417" t="s">
        <v>905</v>
      </c>
      <c r="D2417" t="s">
        <v>612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</row>
    <row r="2418" spans="2:18">
      <c r="B2418" t="s">
        <v>3322</v>
      </c>
      <c r="C2418" t="s">
        <v>905</v>
      </c>
      <c r="D2418" t="s">
        <v>612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</row>
    <row r="2419" spans="2:18">
      <c r="B2419" t="s">
        <v>3323</v>
      </c>
      <c r="C2419" t="s">
        <v>905</v>
      </c>
      <c r="D2419" t="s">
        <v>612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 spans="2:18">
      <c r="B2420" t="s">
        <v>3324</v>
      </c>
      <c r="C2420" t="s">
        <v>905</v>
      </c>
      <c r="D2420" t="s">
        <v>612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 spans="2:18">
      <c r="B2421" t="s">
        <v>3325</v>
      </c>
      <c r="C2421" t="s">
        <v>905</v>
      </c>
      <c r="D2421" t="s">
        <v>612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 spans="2:18">
      <c r="B2422" t="s">
        <v>3326</v>
      </c>
      <c r="C2422" t="s">
        <v>905</v>
      </c>
      <c r="D2422" t="s">
        <v>612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2:18">
      <c r="B2423" t="s">
        <v>3327</v>
      </c>
      <c r="C2423" t="s">
        <v>905</v>
      </c>
      <c r="D2423" t="s">
        <v>612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</row>
    <row r="2424" spans="2:18">
      <c r="B2424" t="s">
        <v>3328</v>
      </c>
      <c r="C2424" t="s">
        <v>905</v>
      </c>
      <c r="D2424" t="s">
        <v>612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2:18">
      <c r="B2425" t="s">
        <v>3329</v>
      </c>
      <c r="C2425" t="s">
        <v>905</v>
      </c>
      <c r="D2425" t="s">
        <v>612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 spans="2:18">
      <c r="B2426" t="s">
        <v>3330</v>
      </c>
      <c r="C2426" t="s">
        <v>905</v>
      </c>
      <c r="D2426" t="s">
        <v>612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</row>
    <row r="2427" spans="2:18">
      <c r="B2427" t="s">
        <v>3331</v>
      </c>
      <c r="C2427" t="s">
        <v>905</v>
      </c>
      <c r="D2427" t="s">
        <v>612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</row>
    <row r="2428" spans="2:18">
      <c r="B2428" t="s">
        <v>3332</v>
      </c>
      <c r="C2428" t="s">
        <v>905</v>
      </c>
      <c r="D2428" t="s">
        <v>612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 spans="2:18">
      <c r="B2429" t="s">
        <v>3333</v>
      </c>
      <c r="C2429" t="s">
        <v>905</v>
      </c>
      <c r="D2429" t="s">
        <v>612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 spans="2:18">
      <c r="B2430" t="s">
        <v>3334</v>
      </c>
      <c r="C2430" t="s">
        <v>905</v>
      </c>
      <c r="D2430" t="s">
        <v>612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2:18">
      <c r="B2431" t="s">
        <v>3335</v>
      </c>
      <c r="C2431" t="s">
        <v>905</v>
      </c>
      <c r="D2431" t="s">
        <v>612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 spans="2:18">
      <c r="B2432" t="s">
        <v>3336</v>
      </c>
      <c r="C2432" t="s">
        <v>905</v>
      </c>
      <c r="D2432" t="s">
        <v>612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</row>
    <row r="2433" spans="2:18">
      <c r="B2433" t="s">
        <v>3337</v>
      </c>
      <c r="C2433" t="s">
        <v>905</v>
      </c>
      <c r="D2433" t="s">
        <v>612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 spans="2:18">
      <c r="B2434" t="s">
        <v>3338</v>
      </c>
      <c r="C2434" t="s">
        <v>905</v>
      </c>
      <c r="D2434" t="s">
        <v>612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2:18">
      <c r="B2435" t="s">
        <v>3339</v>
      </c>
      <c r="C2435" t="s">
        <v>905</v>
      </c>
      <c r="D2435" t="s">
        <v>612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</row>
    <row r="2436" spans="2:18">
      <c r="B2436" t="s">
        <v>3340</v>
      </c>
      <c r="C2436" t="s">
        <v>905</v>
      </c>
      <c r="D2436" t="s">
        <v>612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2:18">
      <c r="B2437" t="s">
        <v>3341</v>
      </c>
      <c r="C2437" t="s">
        <v>905</v>
      </c>
      <c r="D2437" t="s">
        <v>612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 spans="2:18">
      <c r="B2438" t="s">
        <v>3342</v>
      </c>
      <c r="C2438" t="s">
        <v>905</v>
      </c>
      <c r="D2438" t="s">
        <v>612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2:18">
      <c r="B2439" t="s">
        <v>3343</v>
      </c>
      <c r="C2439" t="s">
        <v>905</v>
      </c>
      <c r="D2439" t="s">
        <v>612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</row>
    <row r="2440" spans="2:18">
      <c r="B2440" t="s">
        <v>3344</v>
      </c>
      <c r="C2440" t="s">
        <v>905</v>
      </c>
      <c r="D2440" t="s">
        <v>612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 spans="2:18">
      <c r="B2441" t="s">
        <v>3345</v>
      </c>
      <c r="C2441" t="s">
        <v>905</v>
      </c>
      <c r="D2441" t="s">
        <v>612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 spans="2:18">
      <c r="B2442" t="s">
        <v>3346</v>
      </c>
      <c r="C2442" t="s">
        <v>905</v>
      </c>
      <c r="D2442" t="s">
        <v>612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2:18">
      <c r="B2443" t="s">
        <v>3347</v>
      </c>
      <c r="C2443" t="s">
        <v>905</v>
      </c>
      <c r="D2443" t="s">
        <v>612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</row>
    <row r="2444" spans="2:18">
      <c r="B2444" t="s">
        <v>3348</v>
      </c>
      <c r="C2444" t="s">
        <v>905</v>
      </c>
      <c r="D2444" t="s">
        <v>612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 spans="2:18">
      <c r="B2445" t="s">
        <v>3349</v>
      </c>
      <c r="C2445" t="s">
        <v>905</v>
      </c>
      <c r="D2445" t="s">
        <v>612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</row>
    <row r="2446" spans="2:18">
      <c r="B2446" t="s">
        <v>3350</v>
      </c>
      <c r="C2446" t="s">
        <v>905</v>
      </c>
      <c r="D2446" t="s">
        <v>612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 spans="2:18">
      <c r="B2447" t="s">
        <v>3351</v>
      </c>
      <c r="C2447" t="s">
        <v>905</v>
      </c>
      <c r="D2447" t="s">
        <v>612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2:18">
      <c r="B2448" t="s">
        <v>3352</v>
      </c>
      <c r="C2448" t="s">
        <v>905</v>
      </c>
      <c r="D2448" t="s">
        <v>612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</row>
    <row r="2449" spans="2:18">
      <c r="B2449" t="s">
        <v>3353</v>
      </c>
      <c r="C2449" t="s">
        <v>905</v>
      </c>
      <c r="D2449" t="s">
        <v>612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</row>
    <row r="2450" spans="2:18">
      <c r="B2450" t="s">
        <v>3354</v>
      </c>
      <c r="C2450" t="s">
        <v>905</v>
      </c>
      <c r="D2450" t="s">
        <v>612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2:18">
      <c r="B2451" t="s">
        <v>3355</v>
      </c>
      <c r="C2451" t="s">
        <v>905</v>
      </c>
      <c r="D2451" t="s">
        <v>612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</row>
    <row r="2452" spans="2:18">
      <c r="B2452" t="s">
        <v>3356</v>
      </c>
      <c r="C2452" t="s">
        <v>905</v>
      </c>
      <c r="D2452" t="s">
        <v>612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 spans="2:18">
      <c r="B2453" t="s">
        <v>3357</v>
      </c>
      <c r="C2453" t="s">
        <v>905</v>
      </c>
      <c r="D2453" t="s">
        <v>612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</row>
    <row r="2454" spans="2:18">
      <c r="B2454" t="s">
        <v>3358</v>
      </c>
      <c r="C2454" t="s">
        <v>905</v>
      </c>
      <c r="D2454" t="s">
        <v>612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2:18">
      <c r="B2455" t="s">
        <v>3359</v>
      </c>
      <c r="C2455" t="s">
        <v>905</v>
      </c>
      <c r="D2455" t="s">
        <v>612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</row>
    <row r="2456" spans="2:18">
      <c r="B2456" t="s">
        <v>3360</v>
      </c>
      <c r="C2456" t="s">
        <v>905</v>
      </c>
      <c r="D2456" t="s">
        <v>612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</row>
    <row r="2457" spans="2:18">
      <c r="B2457" t="s">
        <v>3361</v>
      </c>
      <c r="C2457" t="s">
        <v>905</v>
      </c>
      <c r="D2457" t="s">
        <v>612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</row>
    <row r="2458" spans="2:18">
      <c r="B2458" t="s">
        <v>3362</v>
      </c>
      <c r="C2458" t="s">
        <v>905</v>
      </c>
      <c r="D2458" t="s">
        <v>612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 spans="2:18">
      <c r="B2459" t="s">
        <v>3363</v>
      </c>
      <c r="C2459" t="s">
        <v>905</v>
      </c>
      <c r="D2459" t="s">
        <v>612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 spans="2:18">
      <c r="B2460" t="s">
        <v>3364</v>
      </c>
      <c r="C2460" t="s">
        <v>905</v>
      </c>
      <c r="D2460" t="s">
        <v>612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</row>
    <row r="2461" spans="2:18">
      <c r="B2461" t="s">
        <v>3365</v>
      </c>
      <c r="C2461" t="s">
        <v>905</v>
      </c>
      <c r="D2461" t="s">
        <v>612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</row>
    <row r="2462" spans="2:18">
      <c r="B2462" t="s">
        <v>3366</v>
      </c>
      <c r="C2462" t="s">
        <v>905</v>
      </c>
      <c r="D2462" t="s">
        <v>612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</row>
    <row r="2463" spans="2:18">
      <c r="B2463" t="s">
        <v>3367</v>
      </c>
      <c r="C2463" t="s">
        <v>905</v>
      </c>
      <c r="D2463" t="s">
        <v>612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</row>
    <row r="2464" spans="2:18">
      <c r="B2464" t="s">
        <v>3368</v>
      </c>
      <c r="C2464" t="s">
        <v>905</v>
      </c>
      <c r="D2464" t="s">
        <v>612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</row>
    <row r="2465" spans="2:18">
      <c r="B2465" t="s">
        <v>3369</v>
      </c>
      <c r="C2465" t="s">
        <v>905</v>
      </c>
      <c r="D2465" t="s">
        <v>612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</row>
    <row r="2466" spans="2:18">
      <c r="B2466" t="s">
        <v>3370</v>
      </c>
      <c r="C2466" t="s">
        <v>905</v>
      </c>
      <c r="D2466" t="s">
        <v>612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 spans="2:18">
      <c r="B2467" t="s">
        <v>3371</v>
      </c>
      <c r="C2467" t="s">
        <v>905</v>
      </c>
      <c r="D2467" t="s">
        <v>612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</row>
    <row r="2468" spans="2:18">
      <c r="B2468" t="s">
        <v>3372</v>
      </c>
      <c r="C2468" t="s">
        <v>905</v>
      </c>
      <c r="D2468" t="s">
        <v>612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</row>
    <row r="2469" spans="2:18">
      <c r="B2469" t="s">
        <v>3373</v>
      </c>
      <c r="C2469" t="s">
        <v>905</v>
      </c>
      <c r="D2469" t="s">
        <v>612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 spans="2:18">
      <c r="B2470" t="s">
        <v>3374</v>
      </c>
      <c r="C2470" t="s">
        <v>905</v>
      </c>
      <c r="D2470" t="s">
        <v>612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 spans="2:18">
      <c r="B2471" t="s">
        <v>3375</v>
      </c>
      <c r="C2471" t="s">
        <v>905</v>
      </c>
      <c r="D2471" t="s">
        <v>612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 spans="2:18">
      <c r="B2472" t="s">
        <v>3376</v>
      </c>
      <c r="C2472" t="s">
        <v>905</v>
      </c>
      <c r="D2472" t="s">
        <v>612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</row>
    <row r="2473" spans="2:18">
      <c r="B2473" t="s">
        <v>3377</v>
      </c>
      <c r="C2473" t="s">
        <v>905</v>
      </c>
      <c r="D2473" t="s">
        <v>612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</row>
    <row r="2474" spans="2:18">
      <c r="B2474" t="s">
        <v>3378</v>
      </c>
      <c r="C2474" t="s">
        <v>905</v>
      </c>
      <c r="D2474" t="s">
        <v>612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2:18">
      <c r="B2475" t="s">
        <v>3379</v>
      </c>
      <c r="C2475" t="s">
        <v>905</v>
      </c>
      <c r="D2475" t="s">
        <v>612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</row>
    <row r="2476" spans="2:18">
      <c r="B2476" t="s">
        <v>3380</v>
      </c>
      <c r="C2476" t="s">
        <v>905</v>
      </c>
      <c r="D2476" t="s">
        <v>612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2:18">
      <c r="B2477" t="s">
        <v>3381</v>
      </c>
      <c r="C2477" t="s">
        <v>905</v>
      </c>
      <c r="D2477" t="s">
        <v>612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</row>
    <row r="2478" spans="2:18">
      <c r="B2478" t="s">
        <v>3382</v>
      </c>
      <c r="C2478" t="s">
        <v>905</v>
      </c>
      <c r="D2478" t="s">
        <v>612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 spans="2:18">
      <c r="B2479" t="s">
        <v>3383</v>
      </c>
      <c r="C2479" t="s">
        <v>905</v>
      </c>
      <c r="D2479" t="s">
        <v>612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</row>
    <row r="2480" spans="2:18">
      <c r="B2480" t="s">
        <v>3384</v>
      </c>
      <c r="C2480" t="s">
        <v>905</v>
      </c>
      <c r="D2480" t="s">
        <v>612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</row>
    <row r="2481" spans="2:18">
      <c r="B2481" t="s">
        <v>3385</v>
      </c>
      <c r="C2481" t="s">
        <v>905</v>
      </c>
      <c r="D2481" t="s">
        <v>612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2:18">
      <c r="B2482" t="s">
        <v>3386</v>
      </c>
      <c r="C2482" t="s">
        <v>905</v>
      </c>
      <c r="D2482" t="s">
        <v>612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2:18">
      <c r="B2483" t="s">
        <v>3387</v>
      </c>
      <c r="C2483" t="s">
        <v>905</v>
      </c>
      <c r="D2483" t="s">
        <v>612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</row>
    <row r="2484" spans="2:18">
      <c r="B2484" t="s">
        <v>3388</v>
      </c>
      <c r="C2484" t="s">
        <v>905</v>
      </c>
      <c r="D2484" t="s">
        <v>612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2:18">
      <c r="B2485" t="s">
        <v>3389</v>
      </c>
      <c r="C2485" t="s">
        <v>905</v>
      </c>
      <c r="D2485" t="s">
        <v>612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 spans="2:18">
      <c r="B2486" t="s">
        <v>3390</v>
      </c>
      <c r="C2486" t="s">
        <v>905</v>
      </c>
      <c r="D2486" t="s">
        <v>612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2:18">
      <c r="B2487" t="s">
        <v>3391</v>
      </c>
      <c r="C2487" t="s">
        <v>905</v>
      </c>
      <c r="D2487" t="s">
        <v>612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</row>
    <row r="2488" spans="2:18">
      <c r="B2488" t="s">
        <v>3392</v>
      </c>
      <c r="C2488" t="s">
        <v>905</v>
      </c>
      <c r="D2488" t="s">
        <v>612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</row>
    <row r="2489" spans="2:18">
      <c r="B2489" t="s">
        <v>3393</v>
      </c>
      <c r="C2489" t="s">
        <v>905</v>
      </c>
      <c r="D2489" t="s">
        <v>612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 spans="2:18">
      <c r="B2490" t="s">
        <v>3394</v>
      </c>
      <c r="C2490" t="s">
        <v>905</v>
      </c>
      <c r="D2490" t="s">
        <v>612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2:18">
      <c r="B2491" t="s">
        <v>3395</v>
      </c>
      <c r="C2491" t="s">
        <v>905</v>
      </c>
      <c r="D2491" t="s">
        <v>612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</row>
    <row r="2492" spans="2:18">
      <c r="B2492" t="s">
        <v>3396</v>
      </c>
      <c r="C2492" t="s">
        <v>905</v>
      </c>
      <c r="D2492" t="s">
        <v>612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</row>
    <row r="2493" spans="2:18">
      <c r="B2493" t="s">
        <v>3397</v>
      </c>
      <c r="C2493" t="s">
        <v>905</v>
      </c>
      <c r="D2493" t="s">
        <v>612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</row>
    <row r="2494" spans="2:18">
      <c r="B2494" t="s">
        <v>3398</v>
      </c>
      <c r="C2494" t="s">
        <v>905</v>
      </c>
      <c r="D2494" t="s">
        <v>612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</row>
    <row r="2495" spans="2:18">
      <c r="B2495" t="s">
        <v>3399</v>
      </c>
      <c r="C2495" t="s">
        <v>905</v>
      </c>
      <c r="D2495" t="s">
        <v>612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</row>
    <row r="2496" spans="2:18">
      <c r="B2496" t="s">
        <v>3400</v>
      </c>
      <c r="C2496" t="s">
        <v>905</v>
      </c>
      <c r="D2496" t="s">
        <v>612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 spans="2:18">
      <c r="B2497" t="s">
        <v>3401</v>
      </c>
      <c r="C2497" t="s">
        <v>905</v>
      </c>
      <c r="D2497" t="s">
        <v>612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</row>
    <row r="2498" spans="2:18">
      <c r="B2498" t="s">
        <v>3402</v>
      </c>
      <c r="C2498" t="s">
        <v>905</v>
      </c>
      <c r="D2498" t="s">
        <v>612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2:18">
      <c r="B2499" t="s">
        <v>3403</v>
      </c>
      <c r="C2499" t="s">
        <v>905</v>
      </c>
      <c r="D2499" t="s">
        <v>612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</row>
    <row r="2500" spans="2:18">
      <c r="B2500" t="s">
        <v>3404</v>
      </c>
      <c r="C2500" t="s">
        <v>905</v>
      </c>
      <c r="D2500" t="s">
        <v>612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</row>
    <row r="2501" spans="2:18">
      <c r="B2501" t="s">
        <v>3405</v>
      </c>
      <c r="C2501" t="s">
        <v>905</v>
      </c>
      <c r="D2501" t="s">
        <v>612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</row>
    <row r="2502" spans="2:18">
      <c r="B2502" t="s">
        <v>3406</v>
      </c>
      <c r="C2502" t="s">
        <v>905</v>
      </c>
      <c r="D2502" t="s">
        <v>612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</row>
    <row r="2503" spans="2:18">
      <c r="B2503" t="s">
        <v>3407</v>
      </c>
      <c r="C2503" t="s">
        <v>905</v>
      </c>
      <c r="D2503" t="s">
        <v>612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</row>
    <row r="2504" spans="2:18">
      <c r="B2504" t="s">
        <v>3408</v>
      </c>
      <c r="C2504" t="s">
        <v>905</v>
      </c>
      <c r="D2504" t="s">
        <v>612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</row>
    <row r="2505" spans="2:18">
      <c r="B2505" t="s">
        <v>3409</v>
      </c>
      <c r="C2505" t="s">
        <v>905</v>
      </c>
      <c r="D2505" t="s">
        <v>612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</row>
    <row r="2506" spans="2:18">
      <c r="B2506" t="s">
        <v>3410</v>
      </c>
      <c r="C2506" t="s">
        <v>905</v>
      </c>
      <c r="D2506" t="s">
        <v>612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</row>
    <row r="2507" spans="2:18">
      <c r="B2507" t="s">
        <v>3411</v>
      </c>
      <c r="C2507" t="s">
        <v>905</v>
      </c>
      <c r="D2507" t="s">
        <v>612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</row>
    <row r="2508" spans="2:18">
      <c r="B2508" t="s">
        <v>3412</v>
      </c>
      <c r="C2508" t="s">
        <v>905</v>
      </c>
      <c r="D2508" t="s">
        <v>612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</row>
    <row r="2509" spans="2:18">
      <c r="B2509" t="s">
        <v>3413</v>
      </c>
      <c r="C2509" t="s">
        <v>905</v>
      </c>
      <c r="D2509" t="s">
        <v>612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</row>
    <row r="2510" spans="2:18">
      <c r="B2510" t="s">
        <v>3414</v>
      </c>
      <c r="C2510" t="s">
        <v>905</v>
      </c>
      <c r="D2510" t="s">
        <v>612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</row>
    <row r="2511" spans="2:18">
      <c r="B2511" t="s">
        <v>3415</v>
      </c>
      <c r="C2511" t="s">
        <v>905</v>
      </c>
      <c r="D2511" t="s">
        <v>612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</row>
    <row r="2512" spans="2:18">
      <c r="B2512" t="s">
        <v>3416</v>
      </c>
      <c r="C2512" t="s">
        <v>905</v>
      </c>
      <c r="D2512" t="s">
        <v>612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</row>
    <row r="2513" spans="2:18">
      <c r="B2513" t="s">
        <v>3417</v>
      </c>
      <c r="C2513" t="s">
        <v>905</v>
      </c>
      <c r="D2513" t="s">
        <v>612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2:18">
      <c r="B2514" t="s">
        <v>3418</v>
      </c>
      <c r="C2514" t="s">
        <v>905</v>
      </c>
      <c r="D2514" t="s">
        <v>612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 spans="2:18">
      <c r="B2515" t="s">
        <v>3419</v>
      </c>
      <c r="C2515" t="s">
        <v>905</v>
      </c>
      <c r="D2515" t="s">
        <v>612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</row>
    <row r="2516" spans="2:18">
      <c r="B2516" t="s">
        <v>3420</v>
      </c>
      <c r="C2516" t="s">
        <v>905</v>
      </c>
      <c r="D2516" t="s">
        <v>612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</row>
    <row r="2517" spans="2:18">
      <c r="B2517" t="s">
        <v>3421</v>
      </c>
      <c r="C2517" t="s">
        <v>905</v>
      </c>
      <c r="D2517" t="s">
        <v>612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</row>
    <row r="2518" spans="2:18">
      <c r="B2518" t="s">
        <v>3422</v>
      </c>
      <c r="C2518" t="s">
        <v>905</v>
      </c>
      <c r="D2518" t="s">
        <v>612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 spans="2:18">
      <c r="B2519" t="s">
        <v>3423</v>
      </c>
      <c r="C2519" t="s">
        <v>905</v>
      </c>
      <c r="D2519" t="s">
        <v>612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</row>
    <row r="2520" spans="2:18">
      <c r="B2520" t="s">
        <v>3424</v>
      </c>
      <c r="C2520" t="s">
        <v>905</v>
      </c>
      <c r="D2520" t="s">
        <v>612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</row>
    <row r="2521" spans="2:18">
      <c r="B2521" t="s">
        <v>3425</v>
      </c>
      <c r="C2521" t="s">
        <v>905</v>
      </c>
      <c r="D2521" t="s">
        <v>612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</row>
    <row r="2522" spans="2:18">
      <c r="B2522" t="s">
        <v>3426</v>
      </c>
      <c r="C2522" t="s">
        <v>905</v>
      </c>
      <c r="D2522" t="s">
        <v>612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</row>
    <row r="2523" spans="2:18">
      <c r="B2523" t="s">
        <v>3427</v>
      </c>
      <c r="C2523" t="s">
        <v>905</v>
      </c>
      <c r="D2523" t="s">
        <v>612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</row>
    <row r="2524" spans="2:18">
      <c r="B2524" t="s">
        <v>3428</v>
      </c>
      <c r="C2524" t="s">
        <v>905</v>
      </c>
      <c r="D2524" t="s">
        <v>612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</row>
    <row r="2525" spans="2:18">
      <c r="B2525" t="s">
        <v>3429</v>
      </c>
      <c r="C2525" t="s">
        <v>905</v>
      </c>
      <c r="D2525" t="s">
        <v>612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</row>
    <row r="2526" spans="2:18">
      <c r="B2526" t="s">
        <v>3430</v>
      </c>
      <c r="C2526" t="s">
        <v>905</v>
      </c>
      <c r="D2526" t="s">
        <v>612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 spans="2:18">
      <c r="B2527" t="s">
        <v>3431</v>
      </c>
      <c r="C2527" t="s">
        <v>905</v>
      </c>
      <c r="D2527" t="s">
        <v>612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</row>
    <row r="2528" spans="2:18">
      <c r="B2528" t="s">
        <v>3432</v>
      </c>
      <c r="C2528" t="s">
        <v>905</v>
      </c>
      <c r="D2528" t="s">
        <v>612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</row>
    <row r="2529" spans="2:18">
      <c r="B2529" t="s">
        <v>3433</v>
      </c>
      <c r="C2529" t="s">
        <v>905</v>
      </c>
      <c r="D2529" t="s">
        <v>612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</row>
    <row r="2530" spans="2:18">
      <c r="B2530" t="s">
        <v>3434</v>
      </c>
      <c r="C2530" t="s">
        <v>905</v>
      </c>
      <c r="D2530" t="s">
        <v>612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 spans="2:18">
      <c r="B2531" t="s">
        <v>3435</v>
      </c>
      <c r="C2531" t="s">
        <v>905</v>
      </c>
      <c r="D2531" t="s">
        <v>612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</row>
    <row r="2532" spans="2:18">
      <c r="B2532" t="s">
        <v>3436</v>
      </c>
      <c r="C2532" t="s">
        <v>905</v>
      </c>
      <c r="D2532" t="s">
        <v>612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</row>
    <row r="2533" spans="2:18">
      <c r="B2533" t="s">
        <v>3437</v>
      </c>
      <c r="C2533" t="s">
        <v>905</v>
      </c>
      <c r="D2533" t="s">
        <v>612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</row>
    <row r="2534" spans="2:18">
      <c r="B2534" t="s">
        <v>3438</v>
      </c>
      <c r="C2534" t="s">
        <v>905</v>
      </c>
      <c r="D2534" t="s">
        <v>612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</row>
    <row r="2535" spans="2:18">
      <c r="B2535" t="s">
        <v>3439</v>
      </c>
      <c r="C2535" t="s">
        <v>905</v>
      </c>
      <c r="D2535" t="s">
        <v>612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</row>
    <row r="2536" spans="2:18">
      <c r="B2536" t="s">
        <v>3440</v>
      </c>
      <c r="C2536" t="s">
        <v>905</v>
      </c>
      <c r="D2536" t="s">
        <v>612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</row>
    <row r="2537" spans="2:18">
      <c r="B2537" t="s">
        <v>3441</v>
      </c>
      <c r="C2537" t="s">
        <v>905</v>
      </c>
      <c r="D2537" t="s">
        <v>612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</row>
    <row r="2538" spans="2:18">
      <c r="B2538" t="s">
        <v>3442</v>
      </c>
      <c r="C2538" t="s">
        <v>905</v>
      </c>
      <c r="D2538" t="s">
        <v>612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</row>
    <row r="2539" spans="2:18">
      <c r="B2539" t="s">
        <v>3443</v>
      </c>
      <c r="C2539" t="s">
        <v>905</v>
      </c>
      <c r="D2539" t="s">
        <v>612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</row>
    <row r="2540" spans="2:18">
      <c r="B2540" t="s">
        <v>3444</v>
      </c>
      <c r="C2540" t="s">
        <v>905</v>
      </c>
      <c r="D2540" t="s">
        <v>612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</row>
    <row r="2541" spans="2:18">
      <c r="B2541" t="s">
        <v>3445</v>
      </c>
      <c r="C2541" t="s">
        <v>905</v>
      </c>
      <c r="D2541" t="s">
        <v>612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</row>
    <row r="2542" spans="2:18">
      <c r="B2542" t="s">
        <v>3446</v>
      </c>
      <c r="C2542" t="s">
        <v>905</v>
      </c>
      <c r="D2542" t="s">
        <v>612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</row>
    <row r="2543" spans="2:18">
      <c r="B2543" t="s">
        <v>3447</v>
      </c>
      <c r="C2543" t="s">
        <v>905</v>
      </c>
      <c r="D2543" t="s">
        <v>612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</row>
    <row r="2544" spans="2:18">
      <c r="B2544" t="s">
        <v>3448</v>
      </c>
      <c r="C2544" t="s">
        <v>905</v>
      </c>
      <c r="D2544" t="s">
        <v>612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</row>
    <row r="2545" spans="2:18">
      <c r="B2545" t="s">
        <v>3449</v>
      </c>
      <c r="C2545" t="s">
        <v>905</v>
      </c>
      <c r="D2545" t="s">
        <v>612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</row>
    <row r="2546" spans="2:18">
      <c r="B2546" t="s">
        <v>3450</v>
      </c>
      <c r="C2546" t="s">
        <v>905</v>
      </c>
      <c r="D2546" t="s">
        <v>612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</row>
    <row r="2547" spans="2:18">
      <c r="B2547" t="s">
        <v>3451</v>
      </c>
      <c r="C2547" t="s">
        <v>905</v>
      </c>
      <c r="D2547" t="s">
        <v>612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</row>
    <row r="2548" spans="2:18">
      <c r="B2548" t="s">
        <v>3452</v>
      </c>
      <c r="C2548" t="s">
        <v>905</v>
      </c>
      <c r="D2548" t="s">
        <v>612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 spans="2:18">
      <c r="B2549" t="s">
        <v>3453</v>
      </c>
      <c r="C2549" t="s">
        <v>905</v>
      </c>
      <c r="D2549" t="s">
        <v>612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</row>
    <row r="2550" spans="2:18">
      <c r="B2550" t="s">
        <v>3454</v>
      </c>
      <c r="C2550" t="s">
        <v>905</v>
      </c>
      <c r="D2550" t="s">
        <v>612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</row>
    <row r="2551" spans="2:18">
      <c r="B2551" t="s">
        <v>3455</v>
      </c>
      <c r="C2551" t="s">
        <v>905</v>
      </c>
      <c r="D2551" t="s">
        <v>612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</row>
    <row r="2552" spans="2:18">
      <c r="B2552" t="s">
        <v>3456</v>
      </c>
      <c r="C2552" t="s">
        <v>905</v>
      </c>
      <c r="D2552" t="s">
        <v>612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</row>
    <row r="2553" spans="2:18">
      <c r="B2553" t="s">
        <v>3457</v>
      </c>
      <c r="C2553" t="s">
        <v>905</v>
      </c>
      <c r="D2553" t="s">
        <v>612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</row>
    <row r="2554" spans="2:18">
      <c r="B2554" t="s">
        <v>3458</v>
      </c>
      <c r="C2554" t="s">
        <v>905</v>
      </c>
      <c r="D2554" t="s">
        <v>612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</row>
    <row r="2555" spans="2:18">
      <c r="B2555" t="s">
        <v>3459</v>
      </c>
      <c r="C2555" t="s">
        <v>905</v>
      </c>
      <c r="D2555" t="s">
        <v>612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</row>
    <row r="2556" spans="2:18">
      <c r="B2556" t="s">
        <v>3460</v>
      </c>
      <c r="C2556" t="s">
        <v>905</v>
      </c>
      <c r="D2556" t="s">
        <v>612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</row>
    <row r="2557" spans="2:18">
      <c r="B2557" t="s">
        <v>3461</v>
      </c>
      <c r="C2557" t="s">
        <v>905</v>
      </c>
      <c r="D2557" t="s">
        <v>612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</row>
    <row r="2558" spans="2:18">
      <c r="B2558" t="s">
        <v>3462</v>
      </c>
      <c r="C2558" t="s">
        <v>905</v>
      </c>
      <c r="D2558" t="s">
        <v>612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</row>
    <row r="2559" spans="2:18">
      <c r="B2559" t="s">
        <v>3463</v>
      </c>
      <c r="C2559" t="s">
        <v>905</v>
      </c>
      <c r="D2559" t="s">
        <v>612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</row>
    <row r="2560" spans="2:18">
      <c r="B2560" t="s">
        <v>3464</v>
      </c>
      <c r="C2560" t="s">
        <v>905</v>
      </c>
      <c r="D2560" t="s">
        <v>612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</row>
    <row r="2561" spans="2:18">
      <c r="B2561" t="s">
        <v>3465</v>
      </c>
      <c r="C2561" t="s">
        <v>905</v>
      </c>
      <c r="D2561" t="s">
        <v>612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</row>
    <row r="2562" spans="2:18">
      <c r="B2562" t="s">
        <v>3466</v>
      </c>
      <c r="C2562" t="s">
        <v>905</v>
      </c>
      <c r="D2562" t="s">
        <v>612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 spans="2:18">
      <c r="B2563" t="s">
        <v>3467</v>
      </c>
      <c r="C2563" t="s">
        <v>905</v>
      </c>
      <c r="D2563" t="s">
        <v>612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</row>
    <row r="2564" spans="2:18">
      <c r="B2564" t="s">
        <v>3468</v>
      </c>
      <c r="C2564" t="s">
        <v>905</v>
      </c>
      <c r="D2564" t="s">
        <v>612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</row>
    <row r="2565" spans="2:18">
      <c r="B2565" t="s">
        <v>3469</v>
      </c>
      <c r="C2565" t="s">
        <v>905</v>
      </c>
      <c r="D2565" t="s">
        <v>612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</row>
    <row r="2566" spans="2:18">
      <c r="B2566" t="s">
        <v>3470</v>
      </c>
      <c r="C2566" t="s">
        <v>905</v>
      </c>
      <c r="D2566" t="s">
        <v>612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</row>
    <row r="2567" spans="2:18">
      <c r="B2567" t="s">
        <v>3471</v>
      </c>
      <c r="C2567" t="s">
        <v>905</v>
      </c>
      <c r="D2567" t="s">
        <v>612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</row>
    <row r="2568" spans="2:18">
      <c r="B2568" t="s">
        <v>3472</v>
      </c>
      <c r="C2568" t="s">
        <v>905</v>
      </c>
      <c r="D2568" t="s">
        <v>612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</row>
    <row r="2569" spans="2:18">
      <c r="B2569" t="s">
        <v>3473</v>
      </c>
      <c r="C2569" t="s">
        <v>905</v>
      </c>
      <c r="D2569" t="s">
        <v>612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</row>
    <row r="2570" spans="2:18">
      <c r="B2570" t="s">
        <v>3474</v>
      </c>
      <c r="C2570" t="s">
        <v>905</v>
      </c>
      <c r="D2570" t="s">
        <v>612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</row>
    <row r="2571" spans="2:18">
      <c r="B2571" t="s">
        <v>3475</v>
      </c>
      <c r="C2571" t="s">
        <v>905</v>
      </c>
      <c r="D2571" t="s">
        <v>612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</row>
    <row r="2572" spans="2:18">
      <c r="B2572" t="s">
        <v>3476</v>
      </c>
      <c r="C2572" t="s">
        <v>905</v>
      </c>
      <c r="D2572" t="s">
        <v>612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</row>
    <row r="2573" spans="2:18">
      <c r="B2573" t="s">
        <v>3477</v>
      </c>
      <c r="C2573" t="s">
        <v>905</v>
      </c>
      <c r="D2573" t="s">
        <v>612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</row>
    <row r="2574" spans="2:18">
      <c r="B2574" t="s">
        <v>3478</v>
      </c>
      <c r="C2574" t="s">
        <v>905</v>
      </c>
      <c r="D2574" t="s">
        <v>612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 spans="2:18">
      <c r="B2575" t="s">
        <v>3479</v>
      </c>
      <c r="C2575" t="s">
        <v>905</v>
      </c>
      <c r="D2575" t="s">
        <v>612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</row>
    <row r="2576" spans="2:18">
      <c r="B2576" t="s">
        <v>3480</v>
      </c>
      <c r="C2576" t="s">
        <v>905</v>
      </c>
      <c r="D2576" t="s">
        <v>612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</row>
    <row r="2577" spans="2:18">
      <c r="B2577" t="s">
        <v>3481</v>
      </c>
      <c r="C2577" t="s">
        <v>905</v>
      </c>
      <c r="D2577" t="s">
        <v>612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</row>
    <row r="2578" spans="2:18">
      <c r="B2578" t="s">
        <v>3482</v>
      </c>
      <c r="C2578" t="s">
        <v>905</v>
      </c>
      <c r="D2578" t="s">
        <v>612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</row>
    <row r="2579" spans="2:18">
      <c r="B2579" t="s">
        <v>3483</v>
      </c>
      <c r="C2579" t="s">
        <v>905</v>
      </c>
      <c r="D2579" t="s">
        <v>612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</row>
    <row r="2580" spans="2:18">
      <c r="B2580" t="s">
        <v>3484</v>
      </c>
      <c r="C2580" t="s">
        <v>905</v>
      </c>
      <c r="D2580" t="s">
        <v>612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</row>
    <row r="2581" spans="2:18">
      <c r="B2581" t="s">
        <v>3485</v>
      </c>
      <c r="C2581" t="s">
        <v>905</v>
      </c>
      <c r="D2581" t="s">
        <v>612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</row>
    <row r="2582" spans="2:18">
      <c r="B2582" t="s">
        <v>3486</v>
      </c>
      <c r="C2582" t="s">
        <v>905</v>
      </c>
      <c r="D2582" t="s">
        <v>612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</row>
    <row r="2583" spans="2:18">
      <c r="B2583" t="s">
        <v>3487</v>
      </c>
      <c r="C2583" t="s">
        <v>905</v>
      </c>
      <c r="D2583" t="s">
        <v>612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</row>
    <row r="2584" spans="2:18">
      <c r="B2584" t="s">
        <v>3488</v>
      </c>
      <c r="C2584" t="s">
        <v>905</v>
      </c>
      <c r="D2584" t="s">
        <v>612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</row>
    <row r="2585" spans="2:18">
      <c r="B2585" t="s">
        <v>3489</v>
      </c>
      <c r="C2585" t="s">
        <v>905</v>
      </c>
      <c r="D2585" t="s">
        <v>612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</row>
    <row r="2586" spans="2:18">
      <c r="B2586" t="s">
        <v>3490</v>
      </c>
      <c r="C2586" t="s">
        <v>905</v>
      </c>
      <c r="D2586" t="s">
        <v>612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</row>
    <row r="2587" spans="2:18">
      <c r="B2587" t="s">
        <v>3491</v>
      </c>
      <c r="C2587" t="s">
        <v>905</v>
      </c>
      <c r="D2587" t="s">
        <v>612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</row>
    <row r="2588" spans="2:18">
      <c r="B2588" t="s">
        <v>3492</v>
      </c>
      <c r="C2588" t="s">
        <v>905</v>
      </c>
      <c r="D2588" t="s">
        <v>612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</row>
    <row r="2589" spans="2:18">
      <c r="B2589" t="s">
        <v>3493</v>
      </c>
      <c r="C2589" t="s">
        <v>905</v>
      </c>
      <c r="D2589" t="s">
        <v>612</v>
      </c>
      <c r="E2589">
        <v>1</v>
      </c>
      <c r="F2589">
        <v>256.8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</row>
    <row r="2590" spans="2:18">
      <c r="B2590" t="s">
        <v>3494</v>
      </c>
      <c r="C2590" t="s">
        <v>905</v>
      </c>
      <c r="D2590" t="s">
        <v>612</v>
      </c>
      <c r="E2590">
        <v>1</v>
      </c>
      <c r="F2590">
        <v>162.19999999999999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</row>
    <row r="2591" spans="2:18">
      <c r="B2591" t="s">
        <v>3495</v>
      </c>
      <c r="C2591" t="s">
        <v>905</v>
      </c>
      <c r="D2591" t="s">
        <v>612</v>
      </c>
      <c r="E2591">
        <v>8</v>
      </c>
      <c r="F2591">
        <v>32.700000000000003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 spans="2:18">
      <c r="B2592" t="s">
        <v>3496</v>
      </c>
      <c r="C2592" t="s">
        <v>905</v>
      </c>
      <c r="D2592" t="s">
        <v>612</v>
      </c>
      <c r="E2592">
        <v>1</v>
      </c>
      <c r="F2592">
        <v>288.60000000000002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</row>
    <row r="2593" spans="2:18">
      <c r="B2593" t="s">
        <v>3497</v>
      </c>
      <c r="C2593" t="s">
        <v>905</v>
      </c>
      <c r="D2593" t="s">
        <v>612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</row>
    <row r="2594" spans="2:18">
      <c r="B2594" t="s">
        <v>3498</v>
      </c>
      <c r="C2594" t="s">
        <v>905</v>
      </c>
      <c r="D2594" t="s">
        <v>612</v>
      </c>
      <c r="E2594">
        <v>2</v>
      </c>
      <c r="F2594">
        <v>102.5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</row>
    <row r="2595" spans="2:18">
      <c r="B2595" t="s">
        <v>3499</v>
      </c>
      <c r="C2595" t="s">
        <v>905</v>
      </c>
      <c r="D2595" t="s">
        <v>612</v>
      </c>
      <c r="E2595">
        <v>31</v>
      </c>
      <c r="F2595">
        <v>5.68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</row>
    <row r="2596" spans="2:18">
      <c r="B2596" t="s">
        <v>3500</v>
      </c>
      <c r="C2596" t="s">
        <v>905</v>
      </c>
      <c r="D2596" t="s">
        <v>612</v>
      </c>
      <c r="E2596">
        <v>1</v>
      </c>
      <c r="F2596">
        <v>216.1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</row>
    <row r="2597" spans="2:18">
      <c r="B2597" t="s">
        <v>3501</v>
      </c>
      <c r="C2597" t="s">
        <v>905</v>
      </c>
      <c r="D2597" t="s">
        <v>612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</row>
    <row r="2598" spans="2:18">
      <c r="B2598" t="s">
        <v>3502</v>
      </c>
      <c r="C2598" t="s">
        <v>905</v>
      </c>
      <c r="D2598" t="s">
        <v>612</v>
      </c>
      <c r="E2598">
        <v>2</v>
      </c>
      <c r="F2598">
        <v>53.3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</row>
    <row r="2599" spans="2:18">
      <c r="B2599" t="s">
        <v>3503</v>
      </c>
      <c r="C2599" t="s">
        <v>905</v>
      </c>
      <c r="D2599" t="s">
        <v>612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56.7</v>
      </c>
      <c r="N2599">
        <v>0</v>
      </c>
      <c r="O2599">
        <v>0</v>
      </c>
      <c r="P2599">
        <v>0</v>
      </c>
      <c r="Q2599">
        <v>0</v>
      </c>
      <c r="R2599">
        <v>56.7</v>
      </c>
    </row>
    <row r="2600" spans="2:18">
      <c r="B2600" t="s">
        <v>3504</v>
      </c>
      <c r="C2600" t="s">
        <v>905</v>
      </c>
      <c r="D2600" t="s">
        <v>612</v>
      </c>
      <c r="E2600">
        <v>1</v>
      </c>
      <c r="F2600">
        <v>147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</row>
    <row r="2601" spans="2:18">
      <c r="B2601" t="s">
        <v>3505</v>
      </c>
      <c r="C2601" t="s">
        <v>905</v>
      </c>
      <c r="D2601" t="s">
        <v>612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</row>
    <row r="2602" spans="2:18">
      <c r="B2602" t="s">
        <v>3506</v>
      </c>
      <c r="C2602" t="s">
        <v>905</v>
      </c>
      <c r="D2602" t="s">
        <v>612</v>
      </c>
      <c r="E2602">
        <v>4</v>
      </c>
      <c r="F2602">
        <v>31.5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</row>
    <row r="2603" spans="2:18">
      <c r="B2603" t="s">
        <v>3507</v>
      </c>
      <c r="C2603" t="s">
        <v>905</v>
      </c>
      <c r="D2603" t="s">
        <v>612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179.9</v>
      </c>
      <c r="N2603">
        <v>0</v>
      </c>
      <c r="O2603">
        <v>0</v>
      </c>
      <c r="P2603">
        <v>0</v>
      </c>
      <c r="Q2603">
        <v>0</v>
      </c>
      <c r="R2603">
        <v>179.9</v>
      </c>
    </row>
    <row r="2604" spans="2:18">
      <c r="B2604" t="s">
        <v>3508</v>
      </c>
      <c r="C2604" t="s">
        <v>905</v>
      </c>
      <c r="D2604" t="s">
        <v>612</v>
      </c>
      <c r="E2604">
        <v>1</v>
      </c>
      <c r="F2604">
        <v>111.1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</row>
    <row r="2605" spans="2:18">
      <c r="B2605" t="s">
        <v>3509</v>
      </c>
      <c r="C2605" t="s">
        <v>905</v>
      </c>
      <c r="D2605" t="s">
        <v>612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 spans="2:18">
      <c r="B2606" t="s">
        <v>3510</v>
      </c>
      <c r="C2606" t="s">
        <v>905</v>
      </c>
      <c r="D2606" t="s">
        <v>612</v>
      </c>
      <c r="E2606">
        <v>6</v>
      </c>
      <c r="F2606">
        <v>15.29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</row>
    <row r="2607" spans="2:18">
      <c r="B2607" t="s">
        <v>3511</v>
      </c>
      <c r="C2607" t="s">
        <v>905</v>
      </c>
      <c r="D2607" t="s">
        <v>612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</row>
    <row r="2608" spans="2:18">
      <c r="B2608" t="s">
        <v>3512</v>
      </c>
      <c r="C2608" t="s">
        <v>905</v>
      </c>
      <c r="D2608" t="s">
        <v>612</v>
      </c>
      <c r="E2608">
        <v>1</v>
      </c>
      <c r="F2608">
        <v>78.400000000000006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</row>
    <row r="2609" spans="2:18">
      <c r="B2609" t="s">
        <v>3513</v>
      </c>
      <c r="C2609" t="s">
        <v>905</v>
      </c>
      <c r="D2609" t="s">
        <v>612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</row>
    <row r="2610" spans="2:18">
      <c r="B2610" t="s">
        <v>3514</v>
      </c>
      <c r="C2610" t="s">
        <v>905</v>
      </c>
      <c r="D2610" t="s">
        <v>612</v>
      </c>
      <c r="E2610">
        <v>9</v>
      </c>
      <c r="F2610">
        <v>6.9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</row>
    <row r="2611" spans="2:18">
      <c r="B2611" t="s">
        <v>3515</v>
      </c>
      <c r="C2611" t="s">
        <v>905</v>
      </c>
      <c r="D2611" t="s">
        <v>612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</row>
    <row r="2612" spans="2:18">
      <c r="B2612" t="s">
        <v>3516</v>
      </c>
      <c r="C2612" t="s">
        <v>905</v>
      </c>
      <c r="D2612" t="s">
        <v>612</v>
      </c>
      <c r="E2612">
        <v>2</v>
      </c>
      <c r="F2612">
        <v>52.9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</row>
    <row r="2613" spans="2:18">
      <c r="B2613" t="s">
        <v>3517</v>
      </c>
      <c r="C2613" t="s">
        <v>905</v>
      </c>
      <c r="D2613" t="s">
        <v>612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</row>
    <row r="2614" spans="2:18">
      <c r="B2614" t="s">
        <v>3518</v>
      </c>
      <c r="C2614" t="s">
        <v>905</v>
      </c>
      <c r="D2614" t="s">
        <v>612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</row>
    <row r="2615" spans="2:18">
      <c r="B2615" t="s">
        <v>3519</v>
      </c>
      <c r="C2615" t="s">
        <v>905</v>
      </c>
      <c r="D2615" t="s">
        <v>612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</row>
    <row r="2616" spans="2:18">
      <c r="B2616" t="s">
        <v>3520</v>
      </c>
      <c r="C2616" t="s">
        <v>905</v>
      </c>
      <c r="D2616" t="s">
        <v>612</v>
      </c>
      <c r="E2616">
        <v>3</v>
      </c>
      <c r="F2616">
        <v>34.700000000000003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2:18">
      <c r="B2617" t="s">
        <v>3521</v>
      </c>
      <c r="C2617" t="s">
        <v>905</v>
      </c>
      <c r="D2617" t="s">
        <v>612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</row>
    <row r="2618" spans="2:18">
      <c r="B2618" t="s">
        <v>3522</v>
      </c>
      <c r="C2618" t="s">
        <v>905</v>
      </c>
      <c r="D2618" t="s">
        <v>612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</row>
    <row r="2619" spans="2:18">
      <c r="B2619" t="s">
        <v>3523</v>
      </c>
      <c r="C2619" t="s">
        <v>905</v>
      </c>
      <c r="D2619" t="s">
        <v>612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</row>
    <row r="2620" spans="2:18">
      <c r="B2620" t="s">
        <v>3524</v>
      </c>
      <c r="C2620" t="s">
        <v>905</v>
      </c>
      <c r="D2620" t="s">
        <v>612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</row>
    <row r="2621" spans="2:18">
      <c r="B2621" t="s">
        <v>3525</v>
      </c>
      <c r="C2621" t="s">
        <v>905</v>
      </c>
      <c r="D2621" t="s">
        <v>612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</row>
    <row r="2622" spans="2:18">
      <c r="B2622" t="s">
        <v>3526</v>
      </c>
      <c r="C2622" t="s">
        <v>905</v>
      </c>
      <c r="D2622" t="s">
        <v>612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 spans="2:18">
      <c r="B2623" t="s">
        <v>3527</v>
      </c>
      <c r="C2623" t="s">
        <v>905</v>
      </c>
      <c r="D2623" t="s">
        <v>612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</row>
    <row r="2624" spans="2:18">
      <c r="B2624" t="s">
        <v>3528</v>
      </c>
      <c r="C2624" t="s">
        <v>905</v>
      </c>
      <c r="D2624" t="s">
        <v>612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 spans="2:18">
      <c r="B2625" t="s">
        <v>3529</v>
      </c>
      <c r="C2625" t="s">
        <v>905</v>
      </c>
      <c r="D2625" t="s">
        <v>612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 spans="2:18">
      <c r="B2626" t="s">
        <v>3530</v>
      </c>
      <c r="C2626" t="s">
        <v>905</v>
      </c>
      <c r="D2626" t="s">
        <v>612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</row>
    <row r="2627" spans="2:18">
      <c r="B2627" t="s">
        <v>3531</v>
      </c>
      <c r="C2627" t="s">
        <v>905</v>
      </c>
      <c r="D2627" t="s">
        <v>612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</row>
    <row r="2628" spans="2:18">
      <c r="B2628" t="s">
        <v>3532</v>
      </c>
      <c r="C2628" t="s">
        <v>905</v>
      </c>
      <c r="D2628" t="s">
        <v>612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</row>
    <row r="2629" spans="2:18">
      <c r="B2629" t="s">
        <v>3533</v>
      </c>
      <c r="C2629" t="s">
        <v>905</v>
      </c>
      <c r="D2629" t="s">
        <v>612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</row>
    <row r="2630" spans="2:18">
      <c r="B2630" t="s">
        <v>3534</v>
      </c>
      <c r="C2630" t="s">
        <v>905</v>
      </c>
      <c r="D2630" t="s">
        <v>612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</row>
    <row r="2631" spans="2:18">
      <c r="B2631" t="s">
        <v>3535</v>
      </c>
      <c r="C2631" t="s">
        <v>905</v>
      </c>
      <c r="D2631" t="s">
        <v>612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</row>
    <row r="2632" spans="2:18">
      <c r="B2632" t="s">
        <v>3536</v>
      </c>
      <c r="C2632" t="s">
        <v>905</v>
      </c>
      <c r="D2632" t="s">
        <v>612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 spans="2:18">
      <c r="B2633" t="s">
        <v>3537</v>
      </c>
      <c r="C2633" t="s">
        <v>905</v>
      </c>
      <c r="D2633" t="s">
        <v>612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 spans="2:18">
      <c r="B2634" t="s">
        <v>3538</v>
      </c>
      <c r="C2634" t="s">
        <v>905</v>
      </c>
      <c r="D2634" t="s">
        <v>612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2:18">
      <c r="B2635" t="s">
        <v>3539</v>
      </c>
      <c r="C2635" t="s">
        <v>905</v>
      </c>
      <c r="D2635" t="s">
        <v>612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</row>
    <row r="2636" spans="2:18">
      <c r="B2636" t="s">
        <v>3540</v>
      </c>
      <c r="C2636" t="s">
        <v>905</v>
      </c>
      <c r="D2636" t="s">
        <v>612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 spans="2:18">
      <c r="B2637" t="s">
        <v>3541</v>
      </c>
      <c r="C2637" t="s">
        <v>905</v>
      </c>
      <c r="D2637" t="s">
        <v>612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</row>
    <row r="2638" spans="2:18">
      <c r="B2638" t="s">
        <v>3542</v>
      </c>
      <c r="C2638" t="s">
        <v>905</v>
      </c>
      <c r="D2638" t="s">
        <v>612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</row>
    <row r="2639" spans="2:18">
      <c r="B2639" t="s">
        <v>3543</v>
      </c>
      <c r="C2639" t="s">
        <v>905</v>
      </c>
      <c r="D2639" t="s">
        <v>612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</row>
    <row r="2640" spans="2:18">
      <c r="B2640" t="s">
        <v>3544</v>
      </c>
      <c r="C2640" t="s">
        <v>905</v>
      </c>
      <c r="D2640" t="s">
        <v>612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 spans="2:18">
      <c r="B2641" t="s">
        <v>3545</v>
      </c>
      <c r="C2641" t="s">
        <v>905</v>
      </c>
      <c r="D2641" t="s">
        <v>612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</row>
    <row r="2642" spans="2:18">
      <c r="B2642" t="s">
        <v>3546</v>
      </c>
      <c r="C2642" t="s">
        <v>905</v>
      </c>
      <c r="D2642" t="s">
        <v>612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2:18">
      <c r="B2643" t="s">
        <v>3547</v>
      </c>
      <c r="C2643" t="s">
        <v>905</v>
      </c>
      <c r="D2643" t="s">
        <v>612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</row>
    <row r="2644" spans="2:18">
      <c r="B2644" t="s">
        <v>3548</v>
      </c>
      <c r="C2644" t="s">
        <v>905</v>
      </c>
      <c r="D2644" t="s">
        <v>612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2:18">
      <c r="B2645" t="s">
        <v>3549</v>
      </c>
      <c r="C2645" t="s">
        <v>905</v>
      </c>
      <c r="D2645" t="s">
        <v>612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2:18">
      <c r="B2646" t="s">
        <v>3550</v>
      </c>
      <c r="C2646" t="s">
        <v>905</v>
      </c>
      <c r="D2646" t="s">
        <v>612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</row>
    <row r="2647" spans="2:18">
      <c r="B2647" t="s">
        <v>3551</v>
      </c>
      <c r="C2647" t="s">
        <v>905</v>
      </c>
      <c r="D2647" t="s">
        <v>612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</row>
    <row r="2648" spans="2:18">
      <c r="B2648" t="s">
        <v>3552</v>
      </c>
      <c r="C2648" t="s">
        <v>905</v>
      </c>
      <c r="D2648" t="s">
        <v>612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</row>
    <row r="2649" spans="2:18">
      <c r="B2649" t="s">
        <v>3553</v>
      </c>
      <c r="C2649" t="s">
        <v>905</v>
      </c>
      <c r="D2649" t="s">
        <v>612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</row>
    <row r="2650" spans="2:18">
      <c r="B2650" t="s">
        <v>3554</v>
      </c>
      <c r="C2650" t="s">
        <v>905</v>
      </c>
      <c r="D2650" t="s">
        <v>612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</row>
    <row r="2651" spans="2:18">
      <c r="B2651" t="s">
        <v>3555</v>
      </c>
      <c r="C2651" t="s">
        <v>905</v>
      </c>
      <c r="D2651" t="s">
        <v>612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</row>
    <row r="2652" spans="2:18">
      <c r="B2652" t="s">
        <v>3556</v>
      </c>
      <c r="C2652" t="s">
        <v>905</v>
      </c>
      <c r="D2652" t="s">
        <v>612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</row>
    <row r="2653" spans="2:18">
      <c r="B2653" t="s">
        <v>3557</v>
      </c>
      <c r="C2653" t="s">
        <v>905</v>
      </c>
      <c r="D2653" t="s">
        <v>612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 spans="2:18">
      <c r="B2654" t="s">
        <v>3558</v>
      </c>
      <c r="C2654" t="s">
        <v>905</v>
      </c>
      <c r="D2654" t="s">
        <v>612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</row>
    <row r="2655" spans="2:18">
      <c r="B2655" t="s">
        <v>3559</v>
      </c>
      <c r="C2655" t="s">
        <v>905</v>
      </c>
      <c r="D2655" t="s">
        <v>612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</row>
    <row r="2656" spans="2:18">
      <c r="B2656" t="s">
        <v>3560</v>
      </c>
      <c r="C2656" t="s">
        <v>905</v>
      </c>
      <c r="D2656" t="s">
        <v>612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</row>
    <row r="2657" spans="2:18">
      <c r="B2657" t="s">
        <v>3561</v>
      </c>
      <c r="C2657" t="s">
        <v>905</v>
      </c>
      <c r="D2657" t="s">
        <v>612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</row>
    <row r="2658" spans="2:18">
      <c r="B2658" t="s">
        <v>3562</v>
      </c>
      <c r="C2658" t="s">
        <v>905</v>
      </c>
      <c r="D2658" t="s">
        <v>612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</row>
    <row r="2659" spans="2:18">
      <c r="B2659" t="s">
        <v>3563</v>
      </c>
      <c r="C2659" t="s">
        <v>905</v>
      </c>
      <c r="D2659" t="s">
        <v>612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</row>
    <row r="2660" spans="2:18">
      <c r="B2660" t="s">
        <v>3564</v>
      </c>
      <c r="C2660" t="s">
        <v>905</v>
      </c>
      <c r="D2660" t="s">
        <v>612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</row>
    <row r="2661" spans="2:18">
      <c r="B2661" t="s">
        <v>3565</v>
      </c>
      <c r="C2661" t="s">
        <v>905</v>
      </c>
      <c r="D2661" t="s">
        <v>612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</row>
    <row r="2662" spans="2:18">
      <c r="B2662" t="s">
        <v>3566</v>
      </c>
      <c r="C2662" t="s">
        <v>905</v>
      </c>
      <c r="D2662" t="s">
        <v>612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</row>
    <row r="2663" spans="2:18">
      <c r="B2663" t="s">
        <v>3567</v>
      </c>
      <c r="C2663" t="s">
        <v>905</v>
      </c>
      <c r="D2663" t="s">
        <v>612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</row>
    <row r="2664" spans="2:18">
      <c r="B2664" t="s">
        <v>3568</v>
      </c>
      <c r="C2664" t="s">
        <v>905</v>
      </c>
      <c r="D2664" t="s">
        <v>612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</row>
    <row r="2665" spans="2:18">
      <c r="B2665" t="s">
        <v>3569</v>
      </c>
      <c r="C2665" t="s">
        <v>905</v>
      </c>
      <c r="D2665" t="s">
        <v>612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</row>
    <row r="2666" spans="2:18">
      <c r="B2666" t="s">
        <v>3570</v>
      </c>
      <c r="C2666" t="s">
        <v>905</v>
      </c>
      <c r="D2666" t="s">
        <v>612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</row>
    <row r="2667" spans="2:18">
      <c r="B2667" t="s">
        <v>3571</v>
      </c>
      <c r="C2667" t="s">
        <v>905</v>
      </c>
      <c r="D2667" t="s">
        <v>612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</row>
    <row r="2668" spans="2:18">
      <c r="B2668" t="s">
        <v>3572</v>
      </c>
      <c r="C2668" t="s">
        <v>905</v>
      </c>
      <c r="D2668" t="s">
        <v>612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</row>
    <row r="2669" spans="2:18">
      <c r="B2669" t="s">
        <v>3573</v>
      </c>
      <c r="C2669" t="s">
        <v>905</v>
      </c>
      <c r="D2669" t="s">
        <v>612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</row>
    <row r="2670" spans="2:18">
      <c r="B2670" t="s">
        <v>3574</v>
      </c>
      <c r="C2670" t="s">
        <v>905</v>
      </c>
      <c r="D2670" t="s">
        <v>612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</row>
    <row r="2671" spans="2:18">
      <c r="B2671" t="s">
        <v>3575</v>
      </c>
      <c r="C2671" t="s">
        <v>905</v>
      </c>
      <c r="D2671" t="s">
        <v>612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</row>
    <row r="2672" spans="2:18">
      <c r="B2672" t="s">
        <v>3576</v>
      </c>
      <c r="C2672" t="s">
        <v>905</v>
      </c>
      <c r="D2672" t="s">
        <v>612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</row>
    <row r="2673" spans="2:18">
      <c r="B2673" t="s">
        <v>3577</v>
      </c>
      <c r="C2673" t="s">
        <v>905</v>
      </c>
      <c r="D2673" t="s">
        <v>612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</row>
    <row r="2674" spans="2:18">
      <c r="B2674" t="s">
        <v>3578</v>
      </c>
      <c r="C2674" t="s">
        <v>905</v>
      </c>
      <c r="D2674" t="s">
        <v>612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</row>
    <row r="2675" spans="2:18">
      <c r="B2675" t="s">
        <v>3579</v>
      </c>
      <c r="C2675" t="s">
        <v>905</v>
      </c>
      <c r="D2675" t="s">
        <v>612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 spans="2:18">
      <c r="B2676" t="s">
        <v>3580</v>
      </c>
      <c r="C2676" t="s">
        <v>905</v>
      </c>
      <c r="D2676" t="s">
        <v>612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</row>
    <row r="2677" spans="2:18">
      <c r="B2677" t="s">
        <v>3581</v>
      </c>
      <c r="C2677" t="s">
        <v>905</v>
      </c>
      <c r="D2677" t="s">
        <v>612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</row>
    <row r="2678" spans="2:18">
      <c r="B2678" t="s">
        <v>3582</v>
      </c>
      <c r="C2678" t="s">
        <v>905</v>
      </c>
      <c r="D2678" t="s">
        <v>612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</row>
    <row r="2679" spans="2:18">
      <c r="B2679" t="s">
        <v>3583</v>
      </c>
      <c r="C2679" t="s">
        <v>905</v>
      </c>
      <c r="D2679" t="s">
        <v>612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</row>
    <row r="2680" spans="2:18">
      <c r="B2680" t="s">
        <v>3584</v>
      </c>
      <c r="C2680" t="s">
        <v>905</v>
      </c>
      <c r="D2680" t="s">
        <v>612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</row>
    <row r="2681" spans="2:18">
      <c r="B2681" t="s">
        <v>3585</v>
      </c>
      <c r="C2681" t="s">
        <v>905</v>
      </c>
      <c r="D2681" t="s">
        <v>612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</row>
    <row r="2682" spans="2:18">
      <c r="B2682" t="s">
        <v>3586</v>
      </c>
      <c r="C2682" t="s">
        <v>905</v>
      </c>
      <c r="D2682" t="s">
        <v>612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 spans="2:18">
      <c r="B2683" t="s">
        <v>3587</v>
      </c>
      <c r="C2683" t="s">
        <v>905</v>
      </c>
      <c r="D2683" t="s">
        <v>612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</row>
    <row r="2684" spans="2:18">
      <c r="B2684" t="s">
        <v>3588</v>
      </c>
      <c r="C2684" t="s">
        <v>905</v>
      </c>
      <c r="D2684" t="s">
        <v>612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631.79999999999995</v>
      </c>
      <c r="N2684">
        <v>0</v>
      </c>
      <c r="O2684">
        <v>0</v>
      </c>
      <c r="P2684">
        <v>0</v>
      </c>
      <c r="Q2684">
        <v>0</v>
      </c>
      <c r="R2684">
        <v>631.79999999999995</v>
      </c>
    </row>
    <row r="2685" spans="2:18">
      <c r="B2685" t="s">
        <v>3589</v>
      </c>
      <c r="C2685" t="s">
        <v>905</v>
      </c>
      <c r="D2685" t="s">
        <v>612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</row>
    <row r="2686" spans="2:18">
      <c r="B2686" t="s">
        <v>3590</v>
      </c>
      <c r="C2686" t="s">
        <v>905</v>
      </c>
      <c r="D2686" t="s">
        <v>612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453.18799999999999</v>
      </c>
      <c r="N2686">
        <v>0</v>
      </c>
      <c r="O2686">
        <v>0</v>
      </c>
      <c r="P2686">
        <v>0</v>
      </c>
      <c r="Q2686">
        <v>0</v>
      </c>
      <c r="R2686">
        <v>453.18799999999999</v>
      </c>
    </row>
    <row r="2687" spans="2:18">
      <c r="B2687" t="s">
        <v>3591</v>
      </c>
      <c r="C2687" t="s">
        <v>905</v>
      </c>
      <c r="D2687" t="s">
        <v>612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</row>
    <row r="2688" spans="2:18">
      <c r="B2688" t="s">
        <v>3592</v>
      </c>
      <c r="C2688" t="s">
        <v>905</v>
      </c>
      <c r="D2688" t="s">
        <v>612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</row>
    <row r="2689" spans="2:18">
      <c r="B2689" t="s">
        <v>3593</v>
      </c>
      <c r="C2689" t="s">
        <v>905</v>
      </c>
      <c r="D2689" t="s">
        <v>612</v>
      </c>
      <c r="E2689">
        <v>0</v>
      </c>
      <c r="F2689">
        <v>0</v>
      </c>
      <c r="G2689">
        <v>320</v>
      </c>
      <c r="H2689">
        <v>10</v>
      </c>
      <c r="I2689">
        <v>320</v>
      </c>
      <c r="J2689">
        <v>320</v>
      </c>
      <c r="K2689">
        <v>320</v>
      </c>
      <c r="L2689">
        <v>320</v>
      </c>
      <c r="M2689">
        <v>0</v>
      </c>
      <c r="N2689">
        <v>0</v>
      </c>
      <c r="O2689">
        <v>10</v>
      </c>
      <c r="P2689">
        <v>320000</v>
      </c>
      <c r="Q2689">
        <v>0</v>
      </c>
      <c r="R2689">
        <v>320</v>
      </c>
    </row>
    <row r="2690" spans="2:18">
      <c r="B2690" t="s">
        <v>3594</v>
      </c>
      <c r="C2690" t="s">
        <v>905</v>
      </c>
      <c r="D2690" t="s">
        <v>612</v>
      </c>
      <c r="E2690">
        <v>0</v>
      </c>
      <c r="F2690">
        <v>0</v>
      </c>
      <c r="G2690">
        <v>310</v>
      </c>
      <c r="H2690">
        <v>4</v>
      </c>
      <c r="I2690">
        <v>0</v>
      </c>
      <c r="J2690">
        <v>0</v>
      </c>
      <c r="K2690">
        <v>0</v>
      </c>
      <c r="L2690">
        <v>0</v>
      </c>
      <c r="M2690">
        <v>330.31</v>
      </c>
      <c r="N2690">
        <v>0</v>
      </c>
      <c r="O2690">
        <v>0</v>
      </c>
      <c r="P2690">
        <v>0</v>
      </c>
      <c r="Q2690">
        <v>0</v>
      </c>
      <c r="R2690">
        <v>330.31</v>
      </c>
    </row>
    <row r="2691" spans="2:18">
      <c r="B2691" t="s">
        <v>3595</v>
      </c>
      <c r="C2691" t="s">
        <v>905</v>
      </c>
      <c r="D2691" t="s">
        <v>612</v>
      </c>
      <c r="E2691">
        <v>1</v>
      </c>
      <c r="F2691">
        <v>159.69999999999999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 spans="2:18">
      <c r="B2692" t="s">
        <v>3596</v>
      </c>
      <c r="C2692" t="s">
        <v>905</v>
      </c>
      <c r="D2692" t="s">
        <v>612</v>
      </c>
      <c r="E2692">
        <v>0</v>
      </c>
      <c r="F2692">
        <v>0</v>
      </c>
      <c r="G2692">
        <v>150</v>
      </c>
      <c r="H2692">
        <v>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</row>
    <row r="2693" spans="2:18">
      <c r="B2693" t="s">
        <v>3597</v>
      </c>
      <c r="C2693" t="s">
        <v>905</v>
      </c>
      <c r="D2693" t="s">
        <v>612</v>
      </c>
      <c r="E2693">
        <v>0</v>
      </c>
      <c r="F2693">
        <v>0</v>
      </c>
      <c r="G2693">
        <v>247.6</v>
      </c>
      <c r="H2693">
        <v>5</v>
      </c>
      <c r="I2693">
        <v>0</v>
      </c>
      <c r="J2693">
        <v>0</v>
      </c>
      <c r="K2693">
        <v>0</v>
      </c>
      <c r="L2693">
        <v>0</v>
      </c>
      <c r="M2693">
        <v>96</v>
      </c>
      <c r="N2693">
        <v>0</v>
      </c>
      <c r="O2693">
        <v>0</v>
      </c>
      <c r="P2693">
        <v>0</v>
      </c>
      <c r="Q2693">
        <v>0</v>
      </c>
      <c r="R2693">
        <v>96</v>
      </c>
    </row>
    <row r="2694" spans="2:18">
      <c r="B2694" t="s">
        <v>3598</v>
      </c>
      <c r="C2694" t="s">
        <v>905</v>
      </c>
      <c r="D2694" t="s">
        <v>612</v>
      </c>
      <c r="E2694">
        <v>8</v>
      </c>
      <c r="F2694">
        <v>30.9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2:18">
      <c r="B2695" t="s">
        <v>3599</v>
      </c>
      <c r="C2695" t="s">
        <v>905</v>
      </c>
      <c r="D2695" t="s">
        <v>612</v>
      </c>
      <c r="E2695">
        <v>1</v>
      </c>
      <c r="F2695">
        <v>217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</row>
    <row r="2696" spans="2:18">
      <c r="B2696" t="s">
        <v>3600</v>
      </c>
      <c r="C2696" t="s">
        <v>905</v>
      </c>
      <c r="D2696" t="s">
        <v>612</v>
      </c>
      <c r="E2696">
        <v>0</v>
      </c>
      <c r="F2696">
        <v>0</v>
      </c>
      <c r="G2696">
        <v>170</v>
      </c>
      <c r="H2696">
        <v>15</v>
      </c>
      <c r="I2696">
        <v>0</v>
      </c>
      <c r="J2696">
        <v>0</v>
      </c>
      <c r="K2696">
        <v>0</v>
      </c>
      <c r="L2696">
        <v>0</v>
      </c>
      <c r="M2696">
        <v>73.3</v>
      </c>
      <c r="N2696">
        <v>0</v>
      </c>
      <c r="O2696">
        <v>0</v>
      </c>
      <c r="P2696">
        <v>0</v>
      </c>
      <c r="Q2696">
        <v>0</v>
      </c>
      <c r="R2696">
        <v>73.3</v>
      </c>
    </row>
    <row r="2697" spans="2:18">
      <c r="B2697" t="s">
        <v>3601</v>
      </c>
      <c r="C2697" t="s">
        <v>905</v>
      </c>
      <c r="D2697" t="s">
        <v>612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130</v>
      </c>
      <c r="N2697">
        <v>0</v>
      </c>
      <c r="O2697">
        <v>0</v>
      </c>
      <c r="P2697">
        <v>0</v>
      </c>
      <c r="Q2697">
        <v>0</v>
      </c>
      <c r="R2697">
        <v>130</v>
      </c>
    </row>
    <row r="2698" spans="2:18">
      <c r="B2698" t="s">
        <v>3602</v>
      </c>
      <c r="C2698" t="s">
        <v>905</v>
      </c>
      <c r="D2698" t="s">
        <v>612</v>
      </c>
      <c r="E2698">
        <v>1</v>
      </c>
      <c r="F2698">
        <v>173.8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</row>
    <row r="2699" spans="2:18">
      <c r="B2699" t="s">
        <v>3603</v>
      </c>
      <c r="C2699" t="s">
        <v>905</v>
      </c>
      <c r="D2699" t="s">
        <v>612</v>
      </c>
      <c r="E2699">
        <v>1</v>
      </c>
      <c r="F2699">
        <v>60</v>
      </c>
      <c r="G2699">
        <v>105</v>
      </c>
      <c r="H2699">
        <v>12</v>
      </c>
      <c r="I2699">
        <v>84</v>
      </c>
      <c r="J2699">
        <v>84</v>
      </c>
      <c r="K2699">
        <v>85</v>
      </c>
      <c r="L2699">
        <v>85</v>
      </c>
      <c r="M2699">
        <v>52.5</v>
      </c>
      <c r="N2699">
        <v>0.61899999999999999</v>
      </c>
      <c r="O2699">
        <v>45</v>
      </c>
      <c r="P2699">
        <v>378500</v>
      </c>
      <c r="Q2699">
        <v>0</v>
      </c>
      <c r="R2699">
        <v>85</v>
      </c>
    </row>
    <row r="2700" spans="2:18">
      <c r="B2700" t="s">
        <v>3604</v>
      </c>
      <c r="C2700" t="s">
        <v>905</v>
      </c>
      <c r="D2700" t="s">
        <v>612</v>
      </c>
      <c r="E2700">
        <v>70</v>
      </c>
      <c r="F2700">
        <v>0.1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10</v>
      </c>
      <c r="N2700">
        <v>0</v>
      </c>
      <c r="O2700">
        <v>0</v>
      </c>
      <c r="P2700">
        <v>0</v>
      </c>
      <c r="Q2700">
        <v>0</v>
      </c>
      <c r="R2700">
        <v>10</v>
      </c>
    </row>
    <row r="2701" spans="2:18">
      <c r="B2701" t="s">
        <v>3605</v>
      </c>
      <c r="C2701" t="s">
        <v>905</v>
      </c>
      <c r="D2701" t="s">
        <v>612</v>
      </c>
      <c r="E2701">
        <v>1</v>
      </c>
      <c r="F2701">
        <v>140.30000000000001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</row>
    <row r="2702" spans="2:18">
      <c r="B2702" t="s">
        <v>3606</v>
      </c>
      <c r="C2702" t="s">
        <v>905</v>
      </c>
      <c r="D2702" t="s">
        <v>612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 spans="2:18">
      <c r="B2703" t="s">
        <v>3607</v>
      </c>
      <c r="C2703" t="s">
        <v>905</v>
      </c>
      <c r="D2703" t="s">
        <v>612</v>
      </c>
      <c r="E2703">
        <v>3</v>
      </c>
      <c r="F2703">
        <v>56.6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</row>
    <row r="2704" spans="2:18">
      <c r="B2704" t="s">
        <v>3608</v>
      </c>
      <c r="C2704" t="s">
        <v>905</v>
      </c>
      <c r="D2704" t="s">
        <v>612</v>
      </c>
      <c r="E2704">
        <v>1</v>
      </c>
      <c r="F2704">
        <v>124.4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</row>
    <row r="2705" spans="2:18">
      <c r="B2705" t="s">
        <v>3609</v>
      </c>
      <c r="C2705" t="s">
        <v>905</v>
      </c>
      <c r="D2705" t="s">
        <v>612</v>
      </c>
      <c r="E2705">
        <v>0</v>
      </c>
      <c r="F2705">
        <v>0</v>
      </c>
      <c r="G2705">
        <v>198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</row>
    <row r="2706" spans="2:18">
      <c r="B2706" t="s">
        <v>3610</v>
      </c>
      <c r="C2706" t="s">
        <v>905</v>
      </c>
      <c r="D2706" t="s">
        <v>612</v>
      </c>
      <c r="E2706">
        <v>0</v>
      </c>
      <c r="F2706">
        <v>0</v>
      </c>
      <c r="G2706">
        <v>100</v>
      </c>
      <c r="H2706">
        <v>21</v>
      </c>
      <c r="I2706">
        <v>0</v>
      </c>
      <c r="J2706">
        <v>0</v>
      </c>
      <c r="K2706">
        <v>0</v>
      </c>
      <c r="L2706">
        <v>0</v>
      </c>
      <c r="M2706">
        <v>51.000999999999998</v>
      </c>
      <c r="N2706">
        <v>0</v>
      </c>
      <c r="O2706">
        <v>0</v>
      </c>
      <c r="P2706">
        <v>0</v>
      </c>
      <c r="Q2706">
        <v>0</v>
      </c>
      <c r="R2706">
        <v>51.000999999999998</v>
      </c>
    </row>
    <row r="2707" spans="2:18">
      <c r="B2707" t="s">
        <v>3611</v>
      </c>
      <c r="C2707" t="s">
        <v>905</v>
      </c>
      <c r="D2707" t="s">
        <v>612</v>
      </c>
      <c r="E2707">
        <v>1</v>
      </c>
      <c r="F2707">
        <v>101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</row>
    <row r="2708" spans="2:18">
      <c r="B2708" t="s">
        <v>3612</v>
      </c>
      <c r="C2708" t="s">
        <v>905</v>
      </c>
      <c r="D2708" t="s">
        <v>612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</row>
    <row r="2709" spans="2:18">
      <c r="B2709" t="s">
        <v>3613</v>
      </c>
      <c r="C2709" t="s">
        <v>905</v>
      </c>
      <c r="D2709" t="s">
        <v>612</v>
      </c>
      <c r="E2709">
        <v>5</v>
      </c>
      <c r="F2709">
        <v>27.9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2:18">
      <c r="B2710" t="s">
        <v>3614</v>
      </c>
      <c r="C2710" t="s">
        <v>905</v>
      </c>
      <c r="D2710" t="s">
        <v>612</v>
      </c>
      <c r="E2710">
        <v>1</v>
      </c>
      <c r="F2710">
        <v>81.599999999999994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</row>
    <row r="2711" spans="2:18">
      <c r="B2711" t="s">
        <v>3615</v>
      </c>
      <c r="C2711" t="s">
        <v>905</v>
      </c>
      <c r="D2711" t="s">
        <v>612</v>
      </c>
      <c r="E2711">
        <v>6</v>
      </c>
      <c r="F2711">
        <v>18.55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</row>
    <row r="2712" spans="2:18">
      <c r="B2712" t="s">
        <v>3616</v>
      </c>
      <c r="C2712" t="s">
        <v>905</v>
      </c>
      <c r="D2712" t="s">
        <v>612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</row>
    <row r="2713" spans="2:18">
      <c r="B2713" t="s">
        <v>3617</v>
      </c>
      <c r="C2713" t="s">
        <v>905</v>
      </c>
      <c r="D2713" t="s">
        <v>612</v>
      </c>
      <c r="E2713">
        <v>2</v>
      </c>
      <c r="F2713">
        <v>65.900000000000006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</row>
    <row r="2714" spans="2:18">
      <c r="B2714" t="s">
        <v>3618</v>
      </c>
      <c r="C2714" t="s">
        <v>905</v>
      </c>
      <c r="D2714" t="s">
        <v>612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</row>
    <row r="2715" spans="2:18">
      <c r="B2715" t="s">
        <v>3619</v>
      </c>
      <c r="C2715" t="s">
        <v>905</v>
      </c>
      <c r="D2715" t="s">
        <v>612</v>
      </c>
      <c r="E2715">
        <v>8</v>
      </c>
      <c r="F2715">
        <v>12.01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</row>
    <row r="2716" spans="2:18">
      <c r="B2716" t="s">
        <v>3620</v>
      </c>
      <c r="C2716" t="s">
        <v>905</v>
      </c>
      <c r="D2716" t="s">
        <v>612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</row>
    <row r="2717" spans="2:18">
      <c r="B2717" t="s">
        <v>3621</v>
      </c>
      <c r="C2717" t="s">
        <v>905</v>
      </c>
      <c r="D2717" t="s">
        <v>612</v>
      </c>
      <c r="E2717">
        <v>0</v>
      </c>
      <c r="F2717">
        <v>0</v>
      </c>
      <c r="G2717">
        <v>120</v>
      </c>
      <c r="H2717">
        <v>20</v>
      </c>
      <c r="I2717">
        <v>0</v>
      </c>
      <c r="J2717">
        <v>0</v>
      </c>
      <c r="K2717">
        <v>0</v>
      </c>
      <c r="L2717">
        <v>0</v>
      </c>
      <c r="M2717">
        <v>170</v>
      </c>
      <c r="N2717">
        <v>0</v>
      </c>
      <c r="O2717">
        <v>0</v>
      </c>
      <c r="P2717">
        <v>0</v>
      </c>
      <c r="Q2717">
        <v>0</v>
      </c>
      <c r="R2717">
        <v>170</v>
      </c>
    </row>
    <row r="2718" spans="2:18">
      <c r="B2718" t="s">
        <v>3622</v>
      </c>
      <c r="C2718" t="s">
        <v>905</v>
      </c>
      <c r="D2718" t="s">
        <v>612</v>
      </c>
      <c r="E2718">
        <v>11</v>
      </c>
      <c r="F2718">
        <v>7.45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 spans="2:18">
      <c r="B2719" t="s">
        <v>3623</v>
      </c>
      <c r="C2719" t="s">
        <v>905</v>
      </c>
      <c r="D2719" t="s">
        <v>612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</row>
    <row r="2720" spans="2:18">
      <c r="B2720" t="s">
        <v>3624</v>
      </c>
      <c r="C2720" t="s">
        <v>905</v>
      </c>
      <c r="D2720" t="s">
        <v>612</v>
      </c>
      <c r="E2720">
        <v>2</v>
      </c>
      <c r="F2720">
        <v>45.3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</row>
    <row r="2721" spans="2:18">
      <c r="B2721" t="s">
        <v>3625</v>
      </c>
      <c r="C2721" t="s">
        <v>905</v>
      </c>
      <c r="D2721" t="s">
        <v>612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2:18">
      <c r="B2722" t="s">
        <v>3626</v>
      </c>
      <c r="C2722" t="s">
        <v>905</v>
      </c>
      <c r="D2722" t="s">
        <v>612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</row>
    <row r="2723" spans="2:18">
      <c r="B2723" t="s">
        <v>3627</v>
      </c>
      <c r="C2723" t="s">
        <v>905</v>
      </c>
      <c r="D2723" t="s">
        <v>612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</row>
    <row r="2724" spans="2:18">
      <c r="B2724" t="s">
        <v>3628</v>
      </c>
      <c r="C2724" t="s">
        <v>905</v>
      </c>
      <c r="D2724" t="s">
        <v>612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</row>
    <row r="2725" spans="2:18">
      <c r="B2725" t="s">
        <v>3629</v>
      </c>
      <c r="C2725" t="s">
        <v>905</v>
      </c>
      <c r="D2725" t="s">
        <v>612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</row>
    <row r="2726" spans="2:18">
      <c r="B2726" t="s">
        <v>3630</v>
      </c>
      <c r="C2726" t="s">
        <v>905</v>
      </c>
      <c r="D2726" t="s">
        <v>612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</row>
    <row r="2727" spans="2:18">
      <c r="B2727" t="s">
        <v>3631</v>
      </c>
      <c r="C2727" t="s">
        <v>905</v>
      </c>
      <c r="D2727" t="s">
        <v>612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</row>
    <row r="2728" spans="2:18">
      <c r="B2728" t="s">
        <v>3632</v>
      </c>
      <c r="C2728" t="s">
        <v>905</v>
      </c>
      <c r="D2728" t="s">
        <v>612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</row>
    <row r="2729" spans="2:18">
      <c r="B2729" t="s">
        <v>3633</v>
      </c>
      <c r="C2729" t="s">
        <v>905</v>
      </c>
      <c r="D2729" t="s">
        <v>612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2:18">
      <c r="B2730" t="s">
        <v>3634</v>
      </c>
      <c r="C2730" t="s">
        <v>905</v>
      </c>
      <c r="D2730" t="s">
        <v>612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</row>
    <row r="2731" spans="2:18">
      <c r="B2731" t="s">
        <v>3635</v>
      </c>
      <c r="C2731" t="s">
        <v>905</v>
      </c>
      <c r="D2731" t="s">
        <v>612</v>
      </c>
      <c r="E2731">
        <v>5</v>
      </c>
      <c r="F2731">
        <v>10.38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</row>
    <row r="2732" spans="2:18">
      <c r="B2732" t="s">
        <v>3636</v>
      </c>
      <c r="C2732" t="s">
        <v>905</v>
      </c>
      <c r="D2732" t="s">
        <v>612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</row>
    <row r="2733" spans="2:18">
      <c r="B2733" t="s">
        <v>3637</v>
      </c>
      <c r="C2733" t="s">
        <v>905</v>
      </c>
      <c r="D2733" t="s">
        <v>612</v>
      </c>
      <c r="E2733">
        <v>3</v>
      </c>
      <c r="F2733">
        <v>22.411000000000001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 spans="2:18">
      <c r="B2734" t="s">
        <v>3638</v>
      </c>
      <c r="C2734" t="s">
        <v>905</v>
      </c>
      <c r="D2734" t="s">
        <v>612</v>
      </c>
      <c r="E2734">
        <v>3</v>
      </c>
      <c r="F2734">
        <v>23.1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</row>
    <row r="2735" spans="2:18">
      <c r="B2735" t="s">
        <v>3639</v>
      </c>
      <c r="C2735" t="s">
        <v>905</v>
      </c>
      <c r="D2735" t="s">
        <v>612</v>
      </c>
      <c r="E2735">
        <v>14</v>
      </c>
      <c r="F2735">
        <v>3.51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</row>
    <row r="2736" spans="2:18">
      <c r="B2736" t="s">
        <v>3640</v>
      </c>
      <c r="C2736" t="s">
        <v>905</v>
      </c>
      <c r="D2736" t="s">
        <v>612</v>
      </c>
      <c r="E2736">
        <v>2</v>
      </c>
      <c r="F2736">
        <v>35.200000000000003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</row>
    <row r="2737" spans="2:18">
      <c r="B2737" t="s">
        <v>3641</v>
      </c>
      <c r="C2737" t="s">
        <v>905</v>
      </c>
      <c r="D2737" t="s">
        <v>612</v>
      </c>
      <c r="E2737">
        <v>2</v>
      </c>
      <c r="F2737">
        <v>42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2:18">
      <c r="B2738" t="s">
        <v>3642</v>
      </c>
      <c r="C2738" t="s">
        <v>905</v>
      </c>
      <c r="D2738" t="s">
        <v>612</v>
      </c>
      <c r="E2738">
        <v>5</v>
      </c>
      <c r="F2738">
        <v>12.59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2:18">
      <c r="B2739" t="s">
        <v>3643</v>
      </c>
      <c r="C2739" t="s">
        <v>905</v>
      </c>
      <c r="D2739" t="s">
        <v>612</v>
      </c>
      <c r="E2739">
        <v>1</v>
      </c>
      <c r="F2739">
        <v>56.4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</row>
    <row r="2740" spans="2:18">
      <c r="B2740" t="s">
        <v>3644</v>
      </c>
      <c r="C2740" t="s">
        <v>905</v>
      </c>
      <c r="D2740" t="s">
        <v>612</v>
      </c>
      <c r="E2740">
        <v>1</v>
      </c>
      <c r="F2740">
        <v>68.8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</row>
    <row r="2741" spans="2:18">
      <c r="B2741" t="s">
        <v>3645</v>
      </c>
      <c r="C2741" t="s">
        <v>905</v>
      </c>
      <c r="D2741" t="s">
        <v>612</v>
      </c>
      <c r="E2741">
        <v>3</v>
      </c>
      <c r="F2741">
        <v>36.1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 spans="2:18">
      <c r="B2742" t="s">
        <v>3646</v>
      </c>
      <c r="C2742" t="s">
        <v>905</v>
      </c>
      <c r="D2742" t="s">
        <v>612</v>
      </c>
      <c r="E2742">
        <v>1</v>
      </c>
      <c r="F2742">
        <v>84.5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</row>
    <row r="2743" spans="2:18">
      <c r="B2743" t="s">
        <v>3647</v>
      </c>
      <c r="C2743" t="s">
        <v>905</v>
      </c>
      <c r="D2743" t="s">
        <v>612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 spans="2:18">
      <c r="B2744" t="s">
        <v>3648</v>
      </c>
      <c r="C2744" t="s">
        <v>905</v>
      </c>
      <c r="D2744" t="s">
        <v>612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</row>
    <row r="2745" spans="2:18">
      <c r="B2745" t="s">
        <v>3649</v>
      </c>
      <c r="C2745" t="s">
        <v>905</v>
      </c>
      <c r="D2745" t="s">
        <v>612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 spans="2:18">
      <c r="B2746" t="s">
        <v>3650</v>
      </c>
      <c r="C2746" t="s">
        <v>905</v>
      </c>
      <c r="D2746" t="s">
        <v>612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2:18">
      <c r="B2747" t="s">
        <v>3651</v>
      </c>
      <c r="C2747" t="s">
        <v>905</v>
      </c>
      <c r="D2747" t="s">
        <v>612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</row>
    <row r="2748" spans="2:18">
      <c r="B2748" t="s">
        <v>3652</v>
      </c>
      <c r="C2748" t="s">
        <v>905</v>
      </c>
      <c r="D2748" t="s">
        <v>612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</row>
    <row r="2749" spans="2:18">
      <c r="B2749" t="s">
        <v>3653</v>
      </c>
      <c r="C2749" t="s">
        <v>905</v>
      </c>
      <c r="D2749" t="s">
        <v>612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</row>
    <row r="2750" spans="2:18">
      <c r="B2750" t="s">
        <v>3654</v>
      </c>
      <c r="C2750" t="s">
        <v>905</v>
      </c>
      <c r="D2750" t="s">
        <v>612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</row>
    <row r="2751" spans="2:18">
      <c r="B2751" t="s">
        <v>3655</v>
      </c>
      <c r="C2751" t="s">
        <v>905</v>
      </c>
      <c r="D2751" t="s">
        <v>612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2:18">
      <c r="B2752" t="s">
        <v>3656</v>
      </c>
      <c r="C2752" t="s">
        <v>905</v>
      </c>
      <c r="D2752" t="s">
        <v>612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</row>
    <row r="2753" spans="2:18">
      <c r="B2753" t="s">
        <v>3657</v>
      </c>
      <c r="C2753" t="s">
        <v>905</v>
      </c>
      <c r="D2753" t="s">
        <v>612</v>
      </c>
      <c r="E2753">
        <v>0</v>
      </c>
      <c r="F2753">
        <v>0</v>
      </c>
      <c r="G2753">
        <v>500</v>
      </c>
      <c r="H2753">
        <v>2</v>
      </c>
      <c r="I2753">
        <v>0</v>
      </c>
      <c r="J2753">
        <v>0</v>
      </c>
      <c r="K2753">
        <v>0</v>
      </c>
      <c r="L2753">
        <v>0</v>
      </c>
      <c r="M2753">
        <v>206.6</v>
      </c>
      <c r="N2753">
        <v>0</v>
      </c>
      <c r="O2753">
        <v>0</v>
      </c>
      <c r="P2753">
        <v>0</v>
      </c>
      <c r="Q2753">
        <v>0</v>
      </c>
      <c r="R2753">
        <v>206.6</v>
      </c>
    </row>
    <row r="2754" spans="2:18">
      <c r="B2754" t="s">
        <v>3658</v>
      </c>
      <c r="C2754" t="s">
        <v>905</v>
      </c>
      <c r="D2754" t="s">
        <v>612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</row>
    <row r="2755" spans="2:18">
      <c r="B2755" t="s">
        <v>3659</v>
      </c>
      <c r="C2755" t="s">
        <v>905</v>
      </c>
      <c r="D2755" t="s">
        <v>612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</row>
    <row r="2756" spans="2:18">
      <c r="B2756" t="s">
        <v>3660</v>
      </c>
      <c r="C2756" t="s">
        <v>905</v>
      </c>
      <c r="D2756" t="s">
        <v>612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</row>
    <row r="2757" spans="2:18">
      <c r="B2757" t="s">
        <v>3661</v>
      </c>
      <c r="C2757" t="s">
        <v>905</v>
      </c>
      <c r="D2757" t="s">
        <v>612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</row>
    <row r="2758" spans="2:18">
      <c r="B2758" t="s">
        <v>3662</v>
      </c>
      <c r="C2758" t="s">
        <v>905</v>
      </c>
      <c r="D2758" t="s">
        <v>612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</row>
    <row r="2759" spans="2:18">
      <c r="B2759" t="s">
        <v>3663</v>
      </c>
      <c r="C2759" t="s">
        <v>905</v>
      </c>
      <c r="D2759" t="s">
        <v>612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</row>
    <row r="2760" spans="2:18">
      <c r="B2760" t="s">
        <v>3664</v>
      </c>
      <c r="C2760" t="s">
        <v>905</v>
      </c>
      <c r="D2760" t="s">
        <v>612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</row>
    <row r="2761" spans="2:18">
      <c r="B2761" t="s">
        <v>3665</v>
      </c>
      <c r="C2761" t="s">
        <v>905</v>
      </c>
      <c r="D2761" t="s">
        <v>612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2:18">
      <c r="B2762" t="s">
        <v>3666</v>
      </c>
      <c r="C2762" t="s">
        <v>905</v>
      </c>
      <c r="D2762" t="s">
        <v>612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</row>
    <row r="2763" spans="2:18">
      <c r="B2763" t="s">
        <v>3667</v>
      </c>
      <c r="C2763" t="s">
        <v>905</v>
      </c>
      <c r="D2763" t="s">
        <v>612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</row>
    <row r="2764" spans="2:18">
      <c r="B2764" t="s">
        <v>3668</v>
      </c>
      <c r="C2764" t="s">
        <v>905</v>
      </c>
      <c r="D2764" t="s">
        <v>612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</row>
    <row r="2765" spans="2:18">
      <c r="B2765" t="s">
        <v>3669</v>
      </c>
      <c r="C2765" t="s">
        <v>905</v>
      </c>
      <c r="D2765" t="s">
        <v>612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</row>
    <row r="2766" spans="2:18">
      <c r="B2766" t="s">
        <v>3670</v>
      </c>
      <c r="C2766" t="s">
        <v>905</v>
      </c>
      <c r="D2766" t="s">
        <v>612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</row>
    <row r="2767" spans="2:18">
      <c r="B2767" t="s">
        <v>3671</v>
      </c>
      <c r="C2767" t="s">
        <v>905</v>
      </c>
      <c r="D2767" t="s">
        <v>612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</row>
    <row r="2768" spans="2:18">
      <c r="B2768" t="s">
        <v>3672</v>
      </c>
      <c r="C2768" t="s">
        <v>905</v>
      </c>
      <c r="D2768" t="s">
        <v>612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</row>
    <row r="2769" spans="2:18">
      <c r="B2769" t="s">
        <v>3673</v>
      </c>
      <c r="C2769" t="s">
        <v>905</v>
      </c>
      <c r="D2769" t="s">
        <v>612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</row>
    <row r="2770" spans="2:18">
      <c r="B2770" t="s">
        <v>3674</v>
      </c>
      <c r="C2770" t="s">
        <v>905</v>
      </c>
      <c r="D2770" t="s">
        <v>612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 spans="2:18">
      <c r="B2771" t="s">
        <v>3675</v>
      </c>
      <c r="C2771" t="s">
        <v>905</v>
      </c>
      <c r="D2771" t="s">
        <v>612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</row>
    <row r="2772" spans="2:18">
      <c r="B2772" t="s">
        <v>3676</v>
      </c>
      <c r="C2772" t="s">
        <v>905</v>
      </c>
      <c r="D2772" t="s">
        <v>612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</row>
    <row r="2773" spans="2:18">
      <c r="B2773" t="s">
        <v>3677</v>
      </c>
      <c r="C2773" t="s">
        <v>905</v>
      </c>
      <c r="D2773" t="s">
        <v>612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</row>
    <row r="2774" spans="2:18">
      <c r="B2774" t="s">
        <v>3678</v>
      </c>
      <c r="C2774" t="s">
        <v>905</v>
      </c>
      <c r="D2774" t="s">
        <v>612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</row>
    <row r="2775" spans="2:18">
      <c r="B2775" t="s">
        <v>3679</v>
      </c>
      <c r="C2775" t="s">
        <v>905</v>
      </c>
      <c r="D2775" t="s">
        <v>612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</row>
    <row r="2776" spans="2:18">
      <c r="B2776" t="s">
        <v>3680</v>
      </c>
      <c r="C2776" t="s">
        <v>905</v>
      </c>
      <c r="D2776" t="s">
        <v>612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</row>
    <row r="2777" spans="2:18">
      <c r="B2777" t="s">
        <v>3681</v>
      </c>
      <c r="C2777" t="s">
        <v>905</v>
      </c>
      <c r="D2777" t="s">
        <v>612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</row>
    <row r="2778" spans="2:18">
      <c r="B2778" t="s">
        <v>3682</v>
      </c>
      <c r="C2778" t="s">
        <v>905</v>
      </c>
      <c r="D2778" t="s">
        <v>612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2:18">
      <c r="B2779" t="s">
        <v>3683</v>
      </c>
      <c r="C2779" t="s">
        <v>905</v>
      </c>
      <c r="D2779" t="s">
        <v>612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</row>
    <row r="2780" spans="2:18">
      <c r="B2780" t="s">
        <v>3684</v>
      </c>
      <c r="C2780" t="s">
        <v>905</v>
      </c>
      <c r="D2780" t="s">
        <v>612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</row>
    <row r="2781" spans="2:18">
      <c r="B2781" t="s">
        <v>3685</v>
      </c>
      <c r="C2781" t="s">
        <v>905</v>
      </c>
      <c r="D2781" t="s">
        <v>612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 spans="2:18">
      <c r="B2782" t="s">
        <v>3686</v>
      </c>
      <c r="C2782" t="s">
        <v>905</v>
      </c>
      <c r="D2782" t="s">
        <v>612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</row>
    <row r="2783" spans="2:18">
      <c r="B2783" t="s">
        <v>3687</v>
      </c>
      <c r="C2783" t="s">
        <v>905</v>
      </c>
      <c r="D2783" t="s">
        <v>612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</row>
    <row r="2784" spans="2:18">
      <c r="B2784" t="s">
        <v>3688</v>
      </c>
      <c r="C2784" t="s">
        <v>905</v>
      </c>
      <c r="D2784" t="s">
        <v>612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</row>
    <row r="2785" spans="2:18">
      <c r="B2785" t="s">
        <v>3689</v>
      </c>
      <c r="C2785" t="s">
        <v>905</v>
      </c>
      <c r="D2785" t="s">
        <v>612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</row>
    <row r="2786" spans="2:18">
      <c r="B2786" t="s">
        <v>3690</v>
      </c>
      <c r="C2786" t="s">
        <v>905</v>
      </c>
      <c r="D2786" t="s">
        <v>612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</row>
    <row r="2787" spans="2:18">
      <c r="B2787" t="s">
        <v>3691</v>
      </c>
      <c r="C2787" t="s">
        <v>905</v>
      </c>
      <c r="D2787" t="s">
        <v>612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</row>
    <row r="2788" spans="2:18">
      <c r="B2788" t="s">
        <v>3692</v>
      </c>
      <c r="C2788" t="s">
        <v>905</v>
      </c>
      <c r="D2788" t="s">
        <v>612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</row>
    <row r="2789" spans="2:18">
      <c r="B2789" t="s">
        <v>3693</v>
      </c>
      <c r="C2789" t="s">
        <v>905</v>
      </c>
      <c r="D2789" t="s">
        <v>612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 spans="2:18">
      <c r="B2790" t="s">
        <v>3694</v>
      </c>
      <c r="C2790" t="s">
        <v>905</v>
      </c>
      <c r="D2790" t="s">
        <v>612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</row>
    <row r="2791" spans="2:18">
      <c r="B2791" t="s">
        <v>3695</v>
      </c>
      <c r="C2791" t="s">
        <v>905</v>
      </c>
      <c r="D2791" t="s">
        <v>612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</row>
    <row r="2792" spans="2:18">
      <c r="B2792" t="s">
        <v>3696</v>
      </c>
      <c r="C2792" t="s">
        <v>905</v>
      </c>
      <c r="D2792" t="s">
        <v>612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</row>
    <row r="2793" spans="2:18">
      <c r="B2793" t="s">
        <v>3697</v>
      </c>
      <c r="C2793" t="s">
        <v>905</v>
      </c>
      <c r="D2793" t="s">
        <v>612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</row>
    <row r="2794" spans="2:18">
      <c r="B2794" t="s">
        <v>3698</v>
      </c>
      <c r="C2794" t="s">
        <v>905</v>
      </c>
      <c r="D2794" t="s">
        <v>612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</row>
    <row r="2795" spans="2:18">
      <c r="B2795" t="s">
        <v>3699</v>
      </c>
      <c r="C2795" t="s">
        <v>905</v>
      </c>
      <c r="D2795" t="s">
        <v>612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</row>
    <row r="2796" spans="2:18">
      <c r="B2796" t="s">
        <v>3700</v>
      </c>
      <c r="C2796" t="s">
        <v>905</v>
      </c>
      <c r="D2796" t="s">
        <v>612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</row>
    <row r="2797" spans="2:18">
      <c r="B2797" t="s">
        <v>3701</v>
      </c>
      <c r="C2797" t="s">
        <v>905</v>
      </c>
      <c r="D2797" t="s">
        <v>612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</row>
    <row r="2798" spans="2:18">
      <c r="B2798" t="s">
        <v>3702</v>
      </c>
      <c r="C2798" t="s">
        <v>905</v>
      </c>
      <c r="D2798" t="s">
        <v>612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</row>
    <row r="2799" spans="2:18">
      <c r="B2799" t="s">
        <v>3703</v>
      </c>
      <c r="C2799" t="s">
        <v>905</v>
      </c>
      <c r="D2799" t="s">
        <v>612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</row>
    <row r="2800" spans="2:18">
      <c r="B2800" t="s">
        <v>3704</v>
      </c>
      <c r="C2800" t="s">
        <v>905</v>
      </c>
      <c r="D2800" t="s">
        <v>612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</row>
    <row r="2801" spans="2:18">
      <c r="B2801" t="s">
        <v>3705</v>
      </c>
      <c r="C2801" t="s">
        <v>905</v>
      </c>
      <c r="D2801" t="s">
        <v>612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</row>
    <row r="2802" spans="2:18">
      <c r="B2802" t="s">
        <v>3706</v>
      </c>
      <c r="C2802" t="s">
        <v>905</v>
      </c>
      <c r="D2802" t="s">
        <v>612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</row>
    <row r="2803" spans="2:18">
      <c r="B2803" t="s">
        <v>3707</v>
      </c>
      <c r="C2803" t="s">
        <v>905</v>
      </c>
      <c r="D2803" t="s">
        <v>612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</row>
    <row r="2804" spans="2:18">
      <c r="B2804" t="s">
        <v>3708</v>
      </c>
      <c r="C2804" t="s">
        <v>905</v>
      </c>
      <c r="D2804" t="s">
        <v>612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</row>
    <row r="2805" spans="2:18">
      <c r="B2805" t="s">
        <v>3709</v>
      </c>
      <c r="C2805" t="s">
        <v>905</v>
      </c>
      <c r="D2805" t="s">
        <v>612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</row>
    <row r="2806" spans="2:18">
      <c r="B2806" t="s">
        <v>3710</v>
      </c>
      <c r="C2806" t="s">
        <v>905</v>
      </c>
      <c r="D2806" t="s">
        <v>612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 spans="2:18">
      <c r="B2807" t="s">
        <v>3711</v>
      </c>
      <c r="C2807" t="s">
        <v>905</v>
      </c>
      <c r="D2807" t="s">
        <v>612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</row>
    <row r="2808" spans="2:18">
      <c r="B2808" t="s">
        <v>3712</v>
      </c>
      <c r="C2808" t="s">
        <v>905</v>
      </c>
      <c r="D2808" t="s">
        <v>612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</row>
    <row r="2809" spans="2:18">
      <c r="B2809" t="s">
        <v>3713</v>
      </c>
      <c r="C2809" t="s">
        <v>905</v>
      </c>
      <c r="D2809" t="s">
        <v>612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</row>
    <row r="2810" spans="2:18">
      <c r="B2810" t="s">
        <v>3714</v>
      </c>
      <c r="C2810" t="s">
        <v>905</v>
      </c>
      <c r="D2810" t="s">
        <v>612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</row>
    <row r="2811" spans="2:18">
      <c r="B2811" t="s">
        <v>3715</v>
      </c>
      <c r="C2811" t="s">
        <v>905</v>
      </c>
      <c r="D2811" t="s">
        <v>612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</row>
    <row r="2812" spans="2:18">
      <c r="B2812" t="s">
        <v>3716</v>
      </c>
      <c r="C2812" t="s">
        <v>905</v>
      </c>
      <c r="D2812" t="s">
        <v>612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</row>
    <row r="2813" spans="2:18">
      <c r="B2813" t="s">
        <v>3717</v>
      </c>
      <c r="C2813" t="s">
        <v>905</v>
      </c>
      <c r="D2813" t="s">
        <v>612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2:18">
      <c r="B2814" t="s">
        <v>3718</v>
      </c>
      <c r="C2814" t="s">
        <v>905</v>
      </c>
      <c r="D2814" t="s">
        <v>612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</row>
    <row r="2815" spans="2:18">
      <c r="B2815" t="s">
        <v>3719</v>
      </c>
      <c r="C2815" t="s">
        <v>905</v>
      </c>
      <c r="D2815" t="s">
        <v>612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</row>
    <row r="2816" spans="2:18">
      <c r="B2816" t="s">
        <v>3720</v>
      </c>
      <c r="C2816" t="s">
        <v>905</v>
      </c>
      <c r="D2816" t="s">
        <v>612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</row>
    <row r="2817" spans="2:18">
      <c r="B2817" t="s">
        <v>3721</v>
      </c>
      <c r="C2817" t="s">
        <v>905</v>
      </c>
      <c r="D2817" t="s">
        <v>612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</row>
    <row r="2818" spans="2:18">
      <c r="B2818" t="s">
        <v>3722</v>
      </c>
      <c r="C2818" t="s">
        <v>905</v>
      </c>
      <c r="D2818" t="s">
        <v>612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</row>
    <row r="2819" spans="2:18">
      <c r="B2819" t="s">
        <v>3723</v>
      </c>
      <c r="C2819" t="s">
        <v>905</v>
      </c>
      <c r="D2819" t="s">
        <v>612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</row>
    <row r="2820" spans="2:18">
      <c r="B2820" t="s">
        <v>3724</v>
      </c>
      <c r="C2820" t="s">
        <v>905</v>
      </c>
      <c r="D2820" t="s">
        <v>612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</row>
    <row r="2821" spans="2:18">
      <c r="B2821" t="s">
        <v>3725</v>
      </c>
      <c r="C2821" t="s">
        <v>905</v>
      </c>
      <c r="D2821" t="s">
        <v>612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</row>
    <row r="2822" spans="2:18">
      <c r="B2822" t="s">
        <v>3726</v>
      </c>
      <c r="C2822" t="s">
        <v>905</v>
      </c>
      <c r="D2822" t="s">
        <v>612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</row>
    <row r="2823" spans="2:18">
      <c r="B2823" t="s">
        <v>3727</v>
      </c>
      <c r="C2823" t="s">
        <v>905</v>
      </c>
      <c r="D2823" t="s">
        <v>612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</row>
    <row r="2824" spans="2:18">
      <c r="B2824" t="s">
        <v>3728</v>
      </c>
      <c r="C2824" t="s">
        <v>905</v>
      </c>
      <c r="D2824" t="s">
        <v>612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</row>
    <row r="2825" spans="2:18">
      <c r="B2825" t="s">
        <v>3729</v>
      </c>
      <c r="C2825" t="s">
        <v>905</v>
      </c>
      <c r="D2825" t="s">
        <v>612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 spans="2:18">
      <c r="B2826" t="s">
        <v>3730</v>
      </c>
      <c r="C2826" t="s">
        <v>905</v>
      </c>
      <c r="D2826" t="s">
        <v>612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</row>
    <row r="2827" spans="2:18">
      <c r="B2827" t="s">
        <v>3731</v>
      </c>
      <c r="C2827" t="s">
        <v>905</v>
      </c>
      <c r="D2827" t="s">
        <v>612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</row>
    <row r="2828" spans="2:18">
      <c r="B2828" t="s">
        <v>3732</v>
      </c>
      <c r="C2828" t="s">
        <v>905</v>
      </c>
      <c r="D2828" t="s">
        <v>612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</row>
    <row r="2829" spans="2:18">
      <c r="B2829" t="s">
        <v>3733</v>
      </c>
      <c r="C2829" t="s">
        <v>905</v>
      </c>
      <c r="D2829" t="s">
        <v>612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</row>
    <row r="2830" spans="2:18">
      <c r="B2830" t="s">
        <v>3734</v>
      </c>
      <c r="C2830" t="s">
        <v>905</v>
      </c>
      <c r="D2830" t="s">
        <v>612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</row>
    <row r="2831" spans="2:18">
      <c r="B2831" t="s">
        <v>3735</v>
      </c>
      <c r="C2831" t="s">
        <v>905</v>
      </c>
      <c r="D2831" t="s">
        <v>612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</row>
    <row r="2832" spans="2:18">
      <c r="B2832" t="s">
        <v>3736</v>
      </c>
      <c r="C2832" t="s">
        <v>905</v>
      </c>
      <c r="D2832" t="s">
        <v>612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</row>
    <row r="2833" spans="2:18">
      <c r="B2833" t="s">
        <v>3737</v>
      </c>
      <c r="C2833" t="s">
        <v>905</v>
      </c>
      <c r="D2833" t="s">
        <v>612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</row>
    <row r="2834" spans="2:18">
      <c r="B2834" t="s">
        <v>3738</v>
      </c>
      <c r="C2834" t="s">
        <v>905</v>
      </c>
      <c r="D2834" t="s">
        <v>612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</row>
    <row r="2835" spans="2:18">
      <c r="B2835" t="s">
        <v>3739</v>
      </c>
      <c r="C2835" t="s">
        <v>905</v>
      </c>
      <c r="D2835" t="s">
        <v>612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</row>
    <row r="2836" spans="2:18">
      <c r="B2836" t="s">
        <v>3740</v>
      </c>
      <c r="C2836" t="s">
        <v>905</v>
      </c>
      <c r="D2836" t="s">
        <v>612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</row>
    <row r="2837" spans="2:18">
      <c r="B2837" t="s">
        <v>3741</v>
      </c>
      <c r="C2837" t="s">
        <v>905</v>
      </c>
      <c r="D2837" t="s">
        <v>612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</row>
    <row r="2838" spans="2:18">
      <c r="B2838" t="s">
        <v>3742</v>
      </c>
      <c r="C2838" t="s">
        <v>905</v>
      </c>
      <c r="D2838" t="s">
        <v>612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</row>
    <row r="2839" spans="2:18">
      <c r="B2839" t="s">
        <v>3743</v>
      </c>
      <c r="C2839" t="s">
        <v>905</v>
      </c>
      <c r="D2839" t="s">
        <v>612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 spans="2:18">
      <c r="B2840" t="s">
        <v>3744</v>
      </c>
      <c r="C2840" t="s">
        <v>905</v>
      </c>
      <c r="D2840" t="s">
        <v>612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</row>
    <row r="2841" spans="2:18">
      <c r="B2841" t="s">
        <v>3745</v>
      </c>
      <c r="C2841" t="s">
        <v>905</v>
      </c>
      <c r="D2841" t="s">
        <v>612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</row>
    <row r="2842" spans="2:18">
      <c r="B2842" t="s">
        <v>3746</v>
      </c>
      <c r="C2842" t="s">
        <v>905</v>
      </c>
      <c r="D2842" t="s">
        <v>612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</row>
    <row r="2843" spans="2:18">
      <c r="B2843" t="s">
        <v>3747</v>
      </c>
      <c r="C2843" t="s">
        <v>905</v>
      </c>
      <c r="D2843" t="s">
        <v>612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</row>
    <row r="2844" spans="2:18">
      <c r="B2844" t="s">
        <v>3748</v>
      </c>
      <c r="C2844" t="s">
        <v>905</v>
      </c>
      <c r="D2844" t="s">
        <v>612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</row>
    <row r="2845" spans="2:18">
      <c r="B2845" t="s">
        <v>3749</v>
      </c>
      <c r="C2845" t="s">
        <v>905</v>
      </c>
      <c r="D2845" t="s">
        <v>612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</row>
    <row r="2846" spans="2:18">
      <c r="B2846" t="s">
        <v>3750</v>
      </c>
      <c r="C2846" t="s">
        <v>905</v>
      </c>
      <c r="D2846" t="s">
        <v>612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</row>
    <row r="2847" spans="2:18">
      <c r="B2847" t="s">
        <v>3751</v>
      </c>
      <c r="C2847" t="s">
        <v>905</v>
      </c>
      <c r="D2847" t="s">
        <v>612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</row>
    <row r="2848" spans="2:18">
      <c r="B2848" t="s">
        <v>3752</v>
      </c>
      <c r="C2848" t="s">
        <v>905</v>
      </c>
      <c r="D2848" t="s">
        <v>612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</row>
    <row r="2849" spans="2:18">
      <c r="B2849" t="s">
        <v>3753</v>
      </c>
      <c r="C2849" t="s">
        <v>905</v>
      </c>
      <c r="D2849" t="s">
        <v>612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</row>
    <row r="2850" spans="2:18">
      <c r="B2850" t="s">
        <v>3754</v>
      </c>
      <c r="C2850" t="s">
        <v>905</v>
      </c>
      <c r="D2850" t="s">
        <v>612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2:18">
      <c r="B2851" t="s">
        <v>3755</v>
      </c>
      <c r="C2851" t="s">
        <v>905</v>
      </c>
      <c r="D2851" t="s">
        <v>612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</row>
    <row r="2852" spans="2:18">
      <c r="B2852" t="s">
        <v>3756</v>
      </c>
      <c r="C2852" t="s">
        <v>905</v>
      </c>
      <c r="D2852" t="s">
        <v>612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</row>
    <row r="2853" spans="2:18">
      <c r="B2853" t="s">
        <v>3757</v>
      </c>
      <c r="C2853" t="s">
        <v>905</v>
      </c>
      <c r="D2853" t="s">
        <v>612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 spans="2:18">
      <c r="B2854" t="s">
        <v>3758</v>
      </c>
      <c r="C2854" t="s">
        <v>905</v>
      </c>
      <c r="D2854" t="s">
        <v>612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</row>
    <row r="2855" spans="2:18">
      <c r="B2855" t="s">
        <v>3759</v>
      </c>
      <c r="C2855" t="s">
        <v>905</v>
      </c>
      <c r="D2855" t="s">
        <v>612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</row>
    <row r="2856" spans="2:18">
      <c r="B2856" t="s">
        <v>3760</v>
      </c>
      <c r="C2856" t="s">
        <v>905</v>
      </c>
      <c r="D2856" t="s">
        <v>612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</row>
    <row r="2857" spans="2:18">
      <c r="B2857" t="s">
        <v>3761</v>
      </c>
      <c r="C2857" t="s">
        <v>905</v>
      </c>
      <c r="D2857" t="s">
        <v>612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</row>
    <row r="2858" spans="2:18">
      <c r="B2858" t="s">
        <v>3762</v>
      </c>
      <c r="C2858" t="s">
        <v>905</v>
      </c>
      <c r="D2858" t="s">
        <v>612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</row>
    <row r="2859" spans="2:18">
      <c r="B2859" t="s">
        <v>3763</v>
      </c>
      <c r="C2859" t="s">
        <v>905</v>
      </c>
      <c r="D2859" t="s">
        <v>612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</row>
    <row r="2860" spans="2:18">
      <c r="B2860" t="s">
        <v>3764</v>
      </c>
      <c r="C2860" t="s">
        <v>905</v>
      </c>
      <c r="D2860" t="s">
        <v>612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</row>
    <row r="2861" spans="2:18">
      <c r="B2861" t="s">
        <v>3765</v>
      </c>
      <c r="C2861" t="s">
        <v>905</v>
      </c>
      <c r="D2861" t="s">
        <v>612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</row>
    <row r="2862" spans="2:18">
      <c r="B2862" t="s">
        <v>3766</v>
      </c>
      <c r="C2862" t="s">
        <v>905</v>
      </c>
      <c r="D2862" t="s">
        <v>612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</row>
    <row r="2863" spans="2:18">
      <c r="B2863" t="s">
        <v>3767</v>
      </c>
      <c r="C2863" t="s">
        <v>905</v>
      </c>
      <c r="D2863" t="s">
        <v>612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</row>
    <row r="2864" spans="2:18">
      <c r="B2864" t="s">
        <v>3768</v>
      </c>
      <c r="C2864" t="s">
        <v>905</v>
      </c>
      <c r="D2864" t="s">
        <v>612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</row>
    <row r="2865" spans="2:18">
      <c r="B2865" t="s">
        <v>3769</v>
      </c>
      <c r="C2865" t="s">
        <v>905</v>
      </c>
      <c r="D2865" t="s">
        <v>612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</row>
    <row r="2866" spans="2:18">
      <c r="B2866" t="s">
        <v>3770</v>
      </c>
      <c r="C2866" t="s">
        <v>905</v>
      </c>
      <c r="D2866" t="s">
        <v>612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</row>
    <row r="2867" spans="2:18">
      <c r="B2867" t="s">
        <v>3771</v>
      </c>
      <c r="C2867" t="s">
        <v>905</v>
      </c>
      <c r="D2867" t="s">
        <v>612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</row>
    <row r="2868" spans="2:18">
      <c r="B2868" t="s">
        <v>3772</v>
      </c>
      <c r="C2868" t="s">
        <v>905</v>
      </c>
      <c r="D2868" t="s">
        <v>612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</row>
    <row r="2869" spans="2:18">
      <c r="B2869" t="s">
        <v>3773</v>
      </c>
      <c r="C2869" t="s">
        <v>905</v>
      </c>
      <c r="D2869" t="s">
        <v>612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</row>
    <row r="2870" spans="2:18">
      <c r="B2870" t="s">
        <v>3774</v>
      </c>
      <c r="C2870" t="s">
        <v>905</v>
      </c>
      <c r="D2870" t="s">
        <v>612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</row>
    <row r="2871" spans="2:18">
      <c r="B2871" t="s">
        <v>3775</v>
      </c>
      <c r="C2871" t="s">
        <v>905</v>
      </c>
      <c r="D2871" t="s">
        <v>612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</row>
    <row r="2872" spans="2:18">
      <c r="B2872" t="s">
        <v>3776</v>
      </c>
      <c r="C2872" t="s">
        <v>905</v>
      </c>
      <c r="D2872" t="s">
        <v>612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</row>
    <row r="2873" spans="2:18">
      <c r="B2873" t="s">
        <v>3777</v>
      </c>
      <c r="C2873" t="s">
        <v>905</v>
      </c>
      <c r="D2873" t="s">
        <v>612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</row>
    <row r="2874" spans="2:18">
      <c r="B2874" t="s">
        <v>3778</v>
      </c>
      <c r="C2874" t="s">
        <v>905</v>
      </c>
      <c r="D2874" t="s">
        <v>612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</row>
    <row r="2875" spans="2:18">
      <c r="B2875" t="s">
        <v>3779</v>
      </c>
      <c r="C2875" t="s">
        <v>905</v>
      </c>
      <c r="D2875" t="s">
        <v>612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</row>
    <row r="2876" spans="2:18">
      <c r="B2876" t="s">
        <v>3780</v>
      </c>
      <c r="C2876" t="s">
        <v>905</v>
      </c>
      <c r="D2876" t="s">
        <v>612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</row>
    <row r="2877" spans="2:18">
      <c r="B2877" t="s">
        <v>3781</v>
      </c>
      <c r="C2877" t="s">
        <v>905</v>
      </c>
      <c r="D2877" t="s">
        <v>612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</row>
    <row r="2878" spans="2:18">
      <c r="B2878" t="s">
        <v>3782</v>
      </c>
      <c r="C2878" t="s">
        <v>905</v>
      </c>
      <c r="D2878" t="s">
        <v>612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</row>
    <row r="2879" spans="2:18">
      <c r="B2879" t="s">
        <v>3783</v>
      </c>
      <c r="C2879" t="s">
        <v>905</v>
      </c>
      <c r="D2879" t="s">
        <v>612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</row>
    <row r="2880" spans="2:18">
      <c r="B2880" t="s">
        <v>3784</v>
      </c>
      <c r="C2880" t="s">
        <v>905</v>
      </c>
      <c r="D2880" t="s">
        <v>612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</row>
    <row r="2881" spans="2:18">
      <c r="B2881" t="s">
        <v>3785</v>
      </c>
      <c r="C2881" t="s">
        <v>905</v>
      </c>
      <c r="D2881" t="s">
        <v>612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</row>
    <row r="2882" spans="2:18">
      <c r="B2882" t="s">
        <v>3786</v>
      </c>
      <c r="C2882" t="s">
        <v>905</v>
      </c>
      <c r="D2882" t="s">
        <v>612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</row>
    <row r="2883" spans="2:18">
      <c r="B2883" t="s">
        <v>3787</v>
      </c>
      <c r="C2883" t="s">
        <v>905</v>
      </c>
      <c r="D2883" t="s">
        <v>612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</row>
    <row r="2884" spans="2:18">
      <c r="B2884" t="s">
        <v>3788</v>
      </c>
      <c r="C2884" t="s">
        <v>905</v>
      </c>
      <c r="D2884" t="s">
        <v>612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</row>
    <row r="2885" spans="2:18">
      <c r="B2885" t="s">
        <v>3789</v>
      </c>
      <c r="C2885" t="s">
        <v>905</v>
      </c>
      <c r="D2885" t="s">
        <v>612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</row>
    <row r="2886" spans="2:18">
      <c r="B2886" t="s">
        <v>3790</v>
      </c>
      <c r="C2886" t="s">
        <v>905</v>
      </c>
      <c r="D2886" t="s">
        <v>612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</row>
    <row r="2887" spans="2:18">
      <c r="B2887" t="s">
        <v>3791</v>
      </c>
      <c r="C2887" t="s">
        <v>905</v>
      </c>
      <c r="D2887" t="s">
        <v>612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</row>
    <row r="2888" spans="2:18">
      <c r="B2888" t="s">
        <v>3792</v>
      </c>
      <c r="C2888" t="s">
        <v>905</v>
      </c>
      <c r="D2888" t="s">
        <v>612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</row>
    <row r="2889" spans="2:18">
      <c r="B2889" t="s">
        <v>3793</v>
      </c>
      <c r="C2889" t="s">
        <v>905</v>
      </c>
      <c r="D2889" t="s">
        <v>612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</row>
    <row r="2890" spans="2:18">
      <c r="B2890" t="s">
        <v>3794</v>
      </c>
      <c r="C2890" t="s">
        <v>905</v>
      </c>
      <c r="D2890" t="s">
        <v>612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</row>
    <row r="2891" spans="2:18">
      <c r="B2891" t="s">
        <v>3795</v>
      </c>
      <c r="C2891" t="s">
        <v>905</v>
      </c>
      <c r="D2891" t="s">
        <v>612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</row>
    <row r="2892" spans="2:18">
      <c r="B2892" t="s">
        <v>3796</v>
      </c>
      <c r="C2892" t="s">
        <v>905</v>
      </c>
      <c r="D2892" t="s">
        <v>612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</row>
    <row r="2893" spans="2:18">
      <c r="B2893" t="s">
        <v>3797</v>
      </c>
      <c r="C2893" t="s">
        <v>905</v>
      </c>
      <c r="D2893" t="s">
        <v>612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</row>
    <row r="2894" spans="2:18">
      <c r="B2894" t="s">
        <v>3798</v>
      </c>
      <c r="C2894" t="s">
        <v>905</v>
      </c>
      <c r="D2894" t="s">
        <v>612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</row>
    <row r="2895" spans="2:18">
      <c r="B2895" t="s">
        <v>3799</v>
      </c>
      <c r="C2895" t="s">
        <v>905</v>
      </c>
      <c r="D2895" t="s">
        <v>612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</row>
    <row r="2896" spans="2:18">
      <c r="B2896" t="s">
        <v>3800</v>
      </c>
      <c r="C2896" t="s">
        <v>905</v>
      </c>
      <c r="D2896" t="s">
        <v>612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</row>
    <row r="2897" spans="2:18">
      <c r="B2897" t="s">
        <v>3801</v>
      </c>
      <c r="C2897" t="s">
        <v>905</v>
      </c>
      <c r="D2897" t="s">
        <v>612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</row>
    <row r="2898" spans="2:18">
      <c r="B2898" t="s">
        <v>3802</v>
      </c>
      <c r="C2898" t="s">
        <v>905</v>
      </c>
      <c r="D2898" t="s">
        <v>612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</row>
    <row r="2899" spans="2:18">
      <c r="B2899" t="s">
        <v>3803</v>
      </c>
      <c r="C2899" t="s">
        <v>905</v>
      </c>
      <c r="D2899" t="s">
        <v>612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</row>
    <row r="2900" spans="2:18">
      <c r="B2900" t="s">
        <v>3804</v>
      </c>
      <c r="C2900" t="s">
        <v>905</v>
      </c>
      <c r="D2900" t="s">
        <v>612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</row>
    <row r="2901" spans="2:18">
      <c r="B2901" t="s">
        <v>3805</v>
      </c>
      <c r="C2901" t="s">
        <v>905</v>
      </c>
      <c r="D2901" t="s">
        <v>612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</row>
    <row r="2902" spans="2:18">
      <c r="B2902" t="s">
        <v>3806</v>
      </c>
      <c r="C2902" t="s">
        <v>905</v>
      </c>
      <c r="D2902" t="s">
        <v>612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</row>
    <row r="2903" spans="2:18">
      <c r="B2903" t="s">
        <v>3807</v>
      </c>
      <c r="C2903" t="s">
        <v>905</v>
      </c>
      <c r="D2903" t="s">
        <v>612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</row>
    <row r="2904" spans="2:18">
      <c r="B2904" t="s">
        <v>3808</v>
      </c>
      <c r="C2904" t="s">
        <v>905</v>
      </c>
      <c r="D2904" t="s">
        <v>612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</row>
    <row r="2905" spans="2:18">
      <c r="B2905" t="s">
        <v>3809</v>
      </c>
      <c r="C2905" t="s">
        <v>905</v>
      </c>
      <c r="D2905" t="s">
        <v>612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</row>
    <row r="2906" spans="2:18">
      <c r="B2906" t="s">
        <v>3810</v>
      </c>
      <c r="C2906" t="s">
        <v>905</v>
      </c>
      <c r="D2906" t="s">
        <v>612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</row>
    <row r="2907" spans="2:18">
      <c r="B2907" t="s">
        <v>3811</v>
      </c>
      <c r="C2907" t="s">
        <v>905</v>
      </c>
      <c r="D2907" t="s">
        <v>612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</row>
    <row r="2908" spans="2:18">
      <c r="B2908" t="s">
        <v>3812</v>
      </c>
      <c r="C2908" t="s">
        <v>905</v>
      </c>
      <c r="D2908" t="s">
        <v>612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</row>
    <row r="2909" spans="2:18">
      <c r="B2909" t="s">
        <v>3813</v>
      </c>
      <c r="C2909" t="s">
        <v>905</v>
      </c>
      <c r="D2909" t="s">
        <v>612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</row>
    <row r="2910" spans="2:18">
      <c r="B2910" t="s">
        <v>3814</v>
      </c>
      <c r="C2910" t="s">
        <v>905</v>
      </c>
      <c r="D2910" t="s">
        <v>612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</row>
    <row r="2911" spans="2:18">
      <c r="B2911" t="s">
        <v>3815</v>
      </c>
      <c r="C2911" t="s">
        <v>905</v>
      </c>
      <c r="D2911" t="s">
        <v>612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</row>
    <row r="2912" spans="2:18">
      <c r="B2912" t="s">
        <v>3816</v>
      </c>
      <c r="C2912" t="s">
        <v>905</v>
      </c>
      <c r="D2912" t="s">
        <v>612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</row>
    <row r="2913" spans="2:18">
      <c r="B2913" t="s">
        <v>3817</v>
      </c>
      <c r="C2913" t="s">
        <v>905</v>
      </c>
      <c r="D2913" t="s">
        <v>612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</row>
    <row r="2914" spans="2:18">
      <c r="B2914" t="s">
        <v>3818</v>
      </c>
      <c r="C2914" t="s">
        <v>905</v>
      </c>
      <c r="D2914" t="s">
        <v>612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</row>
    <row r="2915" spans="2:18">
      <c r="B2915" t="s">
        <v>3819</v>
      </c>
      <c r="C2915" t="s">
        <v>905</v>
      </c>
      <c r="D2915" t="s">
        <v>612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</row>
    <row r="2916" spans="2:18">
      <c r="B2916" t="s">
        <v>3820</v>
      </c>
      <c r="C2916" t="s">
        <v>905</v>
      </c>
      <c r="D2916" t="s">
        <v>612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</row>
    <row r="2917" spans="2:18">
      <c r="B2917" t="s">
        <v>3821</v>
      </c>
      <c r="C2917" t="s">
        <v>905</v>
      </c>
      <c r="D2917" t="s">
        <v>612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</row>
    <row r="2918" spans="2:18">
      <c r="B2918" t="s">
        <v>3822</v>
      </c>
      <c r="C2918" t="s">
        <v>905</v>
      </c>
      <c r="D2918" t="s">
        <v>612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</row>
    <row r="2919" spans="2:18">
      <c r="B2919" t="s">
        <v>3823</v>
      </c>
      <c r="C2919" t="s">
        <v>905</v>
      </c>
      <c r="D2919" t="s">
        <v>612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</row>
    <row r="2920" spans="2:18">
      <c r="B2920" t="s">
        <v>3824</v>
      </c>
      <c r="C2920" t="s">
        <v>905</v>
      </c>
      <c r="D2920" t="s">
        <v>612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</row>
    <row r="2921" spans="2:18">
      <c r="B2921" t="s">
        <v>3825</v>
      </c>
      <c r="C2921" t="s">
        <v>905</v>
      </c>
      <c r="D2921" t="s">
        <v>612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</row>
    <row r="2922" spans="2:18">
      <c r="B2922" t="s">
        <v>3826</v>
      </c>
      <c r="C2922" t="s">
        <v>905</v>
      </c>
      <c r="D2922" t="s">
        <v>612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2:18">
      <c r="B2923" t="s">
        <v>3827</v>
      </c>
      <c r="C2923" t="s">
        <v>905</v>
      </c>
      <c r="D2923" t="s">
        <v>612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2:18">
      <c r="B2924" t="s">
        <v>3828</v>
      </c>
      <c r="C2924" t="s">
        <v>905</v>
      </c>
      <c r="D2924" t="s">
        <v>612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</row>
    <row r="2925" spans="2:18">
      <c r="B2925" t="s">
        <v>3829</v>
      </c>
      <c r="C2925" t="s">
        <v>905</v>
      </c>
      <c r="D2925" t="s">
        <v>612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</row>
    <row r="2926" spans="2:18">
      <c r="B2926" t="s">
        <v>3830</v>
      </c>
      <c r="C2926" t="s">
        <v>905</v>
      </c>
      <c r="D2926" t="s">
        <v>612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2:18">
      <c r="B2927" t="s">
        <v>3831</v>
      </c>
      <c r="C2927" t="s">
        <v>905</v>
      </c>
      <c r="D2927" t="s">
        <v>612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</row>
    <row r="2928" spans="2:18">
      <c r="B2928" t="s">
        <v>3832</v>
      </c>
      <c r="C2928" t="s">
        <v>905</v>
      </c>
      <c r="D2928" t="s">
        <v>612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</row>
    <row r="2929" spans="2:18">
      <c r="B2929" t="s">
        <v>3833</v>
      </c>
      <c r="C2929" t="s">
        <v>905</v>
      </c>
      <c r="D2929" t="s">
        <v>612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</row>
    <row r="2930" spans="2:18">
      <c r="B2930" t="s">
        <v>3834</v>
      </c>
      <c r="C2930" t="s">
        <v>905</v>
      </c>
      <c r="D2930" t="s">
        <v>612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2:18">
      <c r="B2931" t="s">
        <v>3835</v>
      </c>
      <c r="C2931" t="s">
        <v>905</v>
      </c>
      <c r="D2931" t="s">
        <v>612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</row>
    <row r="2932" spans="2:18">
      <c r="B2932" t="s">
        <v>3836</v>
      </c>
      <c r="C2932" t="s">
        <v>905</v>
      </c>
      <c r="D2932" t="s">
        <v>612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</row>
    <row r="2933" spans="2:18">
      <c r="B2933" t="s">
        <v>3837</v>
      </c>
      <c r="C2933" t="s">
        <v>905</v>
      </c>
      <c r="D2933" t="s">
        <v>612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 spans="2:18">
      <c r="B2934" t="s">
        <v>3838</v>
      </c>
      <c r="C2934" t="s">
        <v>905</v>
      </c>
      <c r="D2934" t="s">
        <v>612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</row>
    <row r="2935" spans="2:18">
      <c r="B2935" t="s">
        <v>3839</v>
      </c>
      <c r="C2935" t="s">
        <v>905</v>
      </c>
      <c r="D2935" t="s">
        <v>612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</row>
    <row r="2936" spans="2:18">
      <c r="B2936" t="s">
        <v>3840</v>
      </c>
      <c r="C2936" t="s">
        <v>905</v>
      </c>
      <c r="D2936" t="s">
        <v>612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</row>
    <row r="2937" spans="2:18">
      <c r="B2937" t="s">
        <v>3841</v>
      </c>
      <c r="C2937" t="s">
        <v>905</v>
      </c>
      <c r="D2937" t="s">
        <v>612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 spans="2:18">
      <c r="B2938" t="s">
        <v>3842</v>
      </c>
      <c r="C2938" t="s">
        <v>905</v>
      </c>
      <c r="D2938" t="s">
        <v>612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</row>
    <row r="2939" spans="2:18">
      <c r="B2939" t="s">
        <v>3843</v>
      </c>
      <c r="C2939" t="s">
        <v>905</v>
      </c>
      <c r="D2939" t="s">
        <v>612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</row>
    <row r="2940" spans="2:18">
      <c r="B2940" t="s">
        <v>3844</v>
      </c>
      <c r="C2940" t="s">
        <v>905</v>
      </c>
      <c r="D2940" t="s">
        <v>612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</row>
    <row r="2941" spans="2:18">
      <c r="B2941" t="s">
        <v>3845</v>
      </c>
      <c r="C2941" t="s">
        <v>905</v>
      </c>
      <c r="D2941" t="s">
        <v>612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</row>
    <row r="2942" spans="2:18">
      <c r="B2942" t="s">
        <v>3846</v>
      </c>
      <c r="C2942" t="s">
        <v>905</v>
      </c>
      <c r="D2942" t="s">
        <v>612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2:18">
      <c r="B2943" t="s">
        <v>3847</v>
      </c>
      <c r="C2943" t="s">
        <v>905</v>
      </c>
      <c r="D2943" t="s">
        <v>612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</row>
    <row r="2944" spans="2:18">
      <c r="B2944" t="s">
        <v>3848</v>
      </c>
      <c r="C2944" t="s">
        <v>905</v>
      </c>
      <c r="D2944" t="s">
        <v>612</v>
      </c>
      <c r="E2944">
        <v>23</v>
      </c>
      <c r="F2944">
        <v>1600</v>
      </c>
      <c r="G2944">
        <v>0</v>
      </c>
      <c r="H2944">
        <v>0</v>
      </c>
      <c r="I2944">
        <v>2500</v>
      </c>
      <c r="J2944">
        <v>2500</v>
      </c>
      <c r="K2944">
        <v>2500</v>
      </c>
      <c r="L2944">
        <v>2500</v>
      </c>
      <c r="M2944">
        <v>2556</v>
      </c>
      <c r="N2944">
        <v>-2.1899999999999999E-2</v>
      </c>
      <c r="O2944">
        <v>4</v>
      </c>
      <c r="P2944">
        <v>1000000</v>
      </c>
      <c r="Q2944">
        <v>0</v>
      </c>
      <c r="R2944">
        <v>2500</v>
      </c>
    </row>
    <row r="2945" spans="2:18">
      <c r="B2945" t="s">
        <v>3849</v>
      </c>
      <c r="C2945" t="s">
        <v>905</v>
      </c>
      <c r="D2945" t="s">
        <v>612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2521</v>
      </c>
      <c r="N2945">
        <v>0</v>
      </c>
      <c r="O2945">
        <v>0</v>
      </c>
      <c r="P2945">
        <v>0</v>
      </c>
      <c r="Q2945">
        <v>0</v>
      </c>
      <c r="R2945">
        <v>2521</v>
      </c>
    </row>
    <row r="2946" spans="2:18">
      <c r="B2946" t="s">
        <v>3850</v>
      </c>
      <c r="C2946" t="s">
        <v>905</v>
      </c>
      <c r="D2946" t="s">
        <v>612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</row>
    <row r="2947" spans="2:18">
      <c r="B2947" t="s">
        <v>3851</v>
      </c>
      <c r="C2947" t="s">
        <v>905</v>
      </c>
      <c r="D2947" t="s">
        <v>612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1879</v>
      </c>
      <c r="N2947">
        <v>0</v>
      </c>
      <c r="O2947">
        <v>0</v>
      </c>
      <c r="P2947">
        <v>0</v>
      </c>
      <c r="Q2947">
        <v>0</v>
      </c>
      <c r="R2947">
        <v>1879</v>
      </c>
    </row>
    <row r="2948" spans="2:18">
      <c r="B2948" t="s">
        <v>3852</v>
      </c>
      <c r="C2948" t="s">
        <v>905</v>
      </c>
      <c r="D2948" t="s">
        <v>612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</row>
    <row r="2949" spans="2:18">
      <c r="B2949" t="s">
        <v>3853</v>
      </c>
      <c r="C2949" t="s">
        <v>905</v>
      </c>
      <c r="D2949" t="s">
        <v>612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2:18">
      <c r="B2950" t="s">
        <v>3854</v>
      </c>
      <c r="C2950" t="s">
        <v>905</v>
      </c>
      <c r="D2950" t="s">
        <v>612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2519</v>
      </c>
      <c r="N2950">
        <v>0</v>
      </c>
      <c r="O2950">
        <v>0</v>
      </c>
      <c r="P2950">
        <v>0</v>
      </c>
      <c r="Q2950">
        <v>0</v>
      </c>
      <c r="R2950">
        <v>2519</v>
      </c>
    </row>
    <row r="2951" spans="2:18">
      <c r="B2951" t="s">
        <v>3855</v>
      </c>
      <c r="C2951" t="s">
        <v>905</v>
      </c>
      <c r="D2951" t="s">
        <v>612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 spans="2:18">
      <c r="B2952" t="s">
        <v>3856</v>
      </c>
      <c r="C2952" t="s">
        <v>905</v>
      </c>
      <c r="D2952" t="s">
        <v>612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</row>
    <row r="2953" spans="2:18">
      <c r="B2953" t="s">
        <v>3857</v>
      </c>
      <c r="C2953" t="s">
        <v>905</v>
      </c>
      <c r="D2953" t="s">
        <v>612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1623</v>
      </c>
      <c r="N2953">
        <v>0</v>
      </c>
      <c r="O2953">
        <v>0</v>
      </c>
      <c r="P2953">
        <v>0</v>
      </c>
      <c r="Q2953">
        <v>0</v>
      </c>
      <c r="R2953">
        <v>1623</v>
      </c>
    </row>
    <row r="2954" spans="2:18">
      <c r="B2954" t="s">
        <v>3858</v>
      </c>
      <c r="C2954" t="s">
        <v>905</v>
      </c>
      <c r="D2954" t="s">
        <v>612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1000.92</v>
      </c>
      <c r="N2954">
        <v>0</v>
      </c>
      <c r="O2954">
        <v>0</v>
      </c>
      <c r="P2954">
        <v>0</v>
      </c>
      <c r="Q2954">
        <v>0</v>
      </c>
      <c r="R2954">
        <v>1000.92</v>
      </c>
    </row>
    <row r="2955" spans="2:18">
      <c r="B2955" t="s">
        <v>3859</v>
      </c>
      <c r="C2955" t="s">
        <v>905</v>
      </c>
      <c r="D2955" t="s">
        <v>612</v>
      </c>
      <c r="E2955">
        <v>0</v>
      </c>
      <c r="F2955">
        <v>0</v>
      </c>
      <c r="G2955">
        <v>970</v>
      </c>
      <c r="H2955">
        <v>4</v>
      </c>
      <c r="I2955">
        <v>980</v>
      </c>
      <c r="J2955">
        <v>928</v>
      </c>
      <c r="K2955">
        <v>983</v>
      </c>
      <c r="L2955">
        <v>983</v>
      </c>
      <c r="M2955">
        <v>1197.47</v>
      </c>
      <c r="N2955">
        <v>-0.17910000000000001</v>
      </c>
      <c r="O2955">
        <v>11</v>
      </c>
      <c r="P2955">
        <v>1052300</v>
      </c>
      <c r="Q2955">
        <v>0</v>
      </c>
      <c r="R2955">
        <v>983</v>
      </c>
    </row>
    <row r="2956" spans="2:18">
      <c r="B2956" t="s">
        <v>3860</v>
      </c>
      <c r="C2956" t="s">
        <v>905</v>
      </c>
      <c r="D2956" t="s">
        <v>612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</row>
    <row r="2957" spans="2:18">
      <c r="B2957" t="s">
        <v>3861</v>
      </c>
      <c r="C2957" t="s">
        <v>905</v>
      </c>
      <c r="D2957" t="s">
        <v>612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620</v>
      </c>
      <c r="N2957">
        <v>0</v>
      </c>
      <c r="O2957">
        <v>0</v>
      </c>
      <c r="P2957">
        <v>0</v>
      </c>
      <c r="Q2957">
        <v>0</v>
      </c>
      <c r="R2957">
        <v>620</v>
      </c>
    </row>
    <row r="2958" spans="2:18">
      <c r="B2958" t="s">
        <v>3862</v>
      </c>
      <c r="C2958" t="s">
        <v>905</v>
      </c>
      <c r="D2958" t="s">
        <v>612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</row>
    <row r="2959" spans="2:18">
      <c r="B2959" t="s">
        <v>3863</v>
      </c>
      <c r="C2959" t="s">
        <v>905</v>
      </c>
      <c r="D2959" t="s">
        <v>612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626</v>
      </c>
      <c r="N2959">
        <v>0</v>
      </c>
      <c r="O2959">
        <v>0</v>
      </c>
      <c r="P2959">
        <v>0</v>
      </c>
      <c r="Q2959">
        <v>0</v>
      </c>
      <c r="R2959">
        <v>626</v>
      </c>
    </row>
    <row r="2960" spans="2:18">
      <c r="B2960" t="s">
        <v>3864</v>
      </c>
      <c r="C2960" t="s">
        <v>905</v>
      </c>
      <c r="D2960" t="s">
        <v>612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1310</v>
      </c>
      <c r="N2960">
        <v>0</v>
      </c>
      <c r="O2960">
        <v>0</v>
      </c>
      <c r="P2960">
        <v>0</v>
      </c>
      <c r="Q2960">
        <v>0</v>
      </c>
      <c r="R2960">
        <v>1310</v>
      </c>
    </row>
    <row r="2961" spans="2:18">
      <c r="B2961" t="s">
        <v>3865</v>
      </c>
      <c r="C2961" t="s">
        <v>905</v>
      </c>
      <c r="D2961" t="s">
        <v>612</v>
      </c>
      <c r="E2961">
        <v>0</v>
      </c>
      <c r="F2961">
        <v>0</v>
      </c>
      <c r="G2961">
        <v>375</v>
      </c>
      <c r="H2961">
        <v>1</v>
      </c>
      <c r="I2961">
        <v>375</v>
      </c>
      <c r="J2961">
        <v>375</v>
      </c>
      <c r="K2961">
        <v>375</v>
      </c>
      <c r="L2961">
        <v>375</v>
      </c>
      <c r="M2961">
        <v>350</v>
      </c>
      <c r="N2961">
        <v>7.1400000000000005E-2</v>
      </c>
      <c r="O2961">
        <v>5</v>
      </c>
      <c r="P2961">
        <v>187500</v>
      </c>
      <c r="Q2961">
        <v>0</v>
      </c>
      <c r="R2961">
        <v>375</v>
      </c>
    </row>
    <row r="2962" spans="2:18">
      <c r="B2962" t="s">
        <v>3866</v>
      </c>
      <c r="C2962" t="s">
        <v>905</v>
      </c>
      <c r="D2962" t="s">
        <v>612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</row>
    <row r="2963" spans="2:18">
      <c r="B2963" t="s">
        <v>3867</v>
      </c>
      <c r="C2963" t="s">
        <v>905</v>
      </c>
      <c r="D2963" t="s">
        <v>612</v>
      </c>
      <c r="E2963">
        <v>1</v>
      </c>
      <c r="F2963">
        <v>300</v>
      </c>
      <c r="G2963">
        <v>580</v>
      </c>
      <c r="H2963">
        <v>3</v>
      </c>
      <c r="I2963">
        <v>0</v>
      </c>
      <c r="J2963">
        <v>0</v>
      </c>
      <c r="K2963">
        <v>0</v>
      </c>
      <c r="L2963">
        <v>0</v>
      </c>
      <c r="M2963">
        <v>550</v>
      </c>
      <c r="N2963">
        <v>0</v>
      </c>
      <c r="O2963">
        <v>0</v>
      </c>
      <c r="P2963">
        <v>0</v>
      </c>
      <c r="Q2963">
        <v>0</v>
      </c>
      <c r="R2963">
        <v>550</v>
      </c>
    </row>
    <row r="2964" spans="2:18">
      <c r="B2964" t="s">
        <v>3868</v>
      </c>
      <c r="C2964" t="s">
        <v>905</v>
      </c>
      <c r="D2964" t="s">
        <v>612</v>
      </c>
      <c r="E2964">
        <v>1</v>
      </c>
      <c r="F2964">
        <v>130</v>
      </c>
      <c r="G2964">
        <v>183</v>
      </c>
      <c r="H2964">
        <v>2</v>
      </c>
      <c r="I2964">
        <v>160</v>
      </c>
      <c r="J2964">
        <v>150</v>
      </c>
      <c r="K2964">
        <v>175</v>
      </c>
      <c r="L2964">
        <v>150</v>
      </c>
      <c r="M2964">
        <v>196.364</v>
      </c>
      <c r="N2964">
        <v>-0.2361</v>
      </c>
      <c r="O2964">
        <v>21</v>
      </c>
      <c r="P2964">
        <v>353300</v>
      </c>
      <c r="Q2964">
        <v>0</v>
      </c>
      <c r="R2964">
        <v>150</v>
      </c>
    </row>
    <row r="2965" spans="2:18">
      <c r="B2965" t="s">
        <v>3869</v>
      </c>
      <c r="C2965" t="s">
        <v>905</v>
      </c>
      <c r="D2965" t="s">
        <v>612</v>
      </c>
      <c r="E2965">
        <v>1</v>
      </c>
      <c r="F2965">
        <v>500</v>
      </c>
      <c r="G2965">
        <v>1050</v>
      </c>
      <c r="H2965">
        <v>20</v>
      </c>
      <c r="I2965">
        <v>1100</v>
      </c>
      <c r="J2965">
        <v>1100</v>
      </c>
      <c r="K2965">
        <v>1100</v>
      </c>
      <c r="L2965">
        <v>1100</v>
      </c>
      <c r="M2965">
        <v>1100</v>
      </c>
      <c r="N2965">
        <v>0</v>
      </c>
      <c r="O2965">
        <v>44</v>
      </c>
      <c r="P2965">
        <v>4840000</v>
      </c>
      <c r="Q2965">
        <v>0</v>
      </c>
      <c r="R2965">
        <v>1100</v>
      </c>
    </row>
    <row r="2966" spans="2:18">
      <c r="B2966" t="s">
        <v>3870</v>
      </c>
      <c r="C2966" t="s">
        <v>905</v>
      </c>
      <c r="D2966" t="s">
        <v>612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</row>
    <row r="2967" spans="2:18">
      <c r="B2967" t="s">
        <v>3871</v>
      </c>
      <c r="C2967" t="s">
        <v>905</v>
      </c>
      <c r="D2967" t="s">
        <v>612</v>
      </c>
      <c r="E2967">
        <v>2</v>
      </c>
      <c r="F2967">
        <v>200</v>
      </c>
      <c r="G2967">
        <v>420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475</v>
      </c>
      <c r="N2967">
        <v>0</v>
      </c>
      <c r="O2967">
        <v>0</v>
      </c>
      <c r="P2967">
        <v>0</v>
      </c>
      <c r="Q2967">
        <v>0</v>
      </c>
      <c r="R2967">
        <v>475</v>
      </c>
    </row>
    <row r="2968" spans="2:18">
      <c r="B2968" t="s">
        <v>3872</v>
      </c>
      <c r="C2968" t="s">
        <v>905</v>
      </c>
      <c r="D2968" t="s">
        <v>612</v>
      </c>
      <c r="E2968">
        <v>2</v>
      </c>
      <c r="F2968">
        <v>55</v>
      </c>
      <c r="G2968">
        <v>90</v>
      </c>
      <c r="H2968">
        <v>5</v>
      </c>
      <c r="I2968">
        <v>50</v>
      </c>
      <c r="J2968">
        <v>50</v>
      </c>
      <c r="K2968">
        <v>55</v>
      </c>
      <c r="L2968">
        <v>55</v>
      </c>
      <c r="M2968">
        <v>80</v>
      </c>
      <c r="N2968">
        <v>-0.3125</v>
      </c>
      <c r="O2968">
        <v>2</v>
      </c>
      <c r="P2968">
        <v>10500</v>
      </c>
      <c r="Q2968">
        <v>0</v>
      </c>
      <c r="R2968">
        <v>55</v>
      </c>
    </row>
    <row r="2969" spans="2:18">
      <c r="B2969" t="s">
        <v>3873</v>
      </c>
      <c r="C2969" t="s">
        <v>905</v>
      </c>
      <c r="D2969" t="s">
        <v>612</v>
      </c>
      <c r="E2969">
        <v>1</v>
      </c>
      <c r="F2969">
        <v>302.2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439</v>
      </c>
      <c r="N2969">
        <v>0</v>
      </c>
      <c r="O2969">
        <v>0</v>
      </c>
      <c r="P2969">
        <v>0</v>
      </c>
      <c r="Q2969">
        <v>0</v>
      </c>
      <c r="R2969">
        <v>439</v>
      </c>
    </row>
    <row r="2970" spans="2:18">
      <c r="B2970" t="s">
        <v>3874</v>
      </c>
      <c r="C2970" t="s">
        <v>905</v>
      </c>
      <c r="D2970" t="s">
        <v>612</v>
      </c>
      <c r="E2970">
        <v>1</v>
      </c>
      <c r="F2970">
        <v>70</v>
      </c>
      <c r="G2970">
        <v>300</v>
      </c>
      <c r="H2970">
        <v>1</v>
      </c>
      <c r="I2970">
        <v>190</v>
      </c>
      <c r="J2970">
        <v>190</v>
      </c>
      <c r="K2970">
        <v>190</v>
      </c>
      <c r="L2970">
        <v>190</v>
      </c>
      <c r="M2970">
        <v>320</v>
      </c>
      <c r="N2970">
        <v>-0.40620000000000001</v>
      </c>
      <c r="O2970">
        <v>2</v>
      </c>
      <c r="P2970">
        <v>38000</v>
      </c>
      <c r="Q2970">
        <v>0</v>
      </c>
      <c r="R2970">
        <v>190</v>
      </c>
    </row>
    <row r="2971" spans="2:18">
      <c r="B2971" t="s">
        <v>3875</v>
      </c>
      <c r="C2971" t="s">
        <v>905</v>
      </c>
      <c r="D2971" t="s">
        <v>612</v>
      </c>
      <c r="E2971">
        <v>4</v>
      </c>
      <c r="F2971">
        <v>22.05</v>
      </c>
      <c r="G2971">
        <v>30</v>
      </c>
      <c r="H2971">
        <v>32</v>
      </c>
      <c r="I2971">
        <v>31</v>
      </c>
      <c r="J2971">
        <v>23</v>
      </c>
      <c r="K2971">
        <v>31</v>
      </c>
      <c r="L2971">
        <v>23</v>
      </c>
      <c r="M2971">
        <v>47.999000000000002</v>
      </c>
      <c r="N2971">
        <v>-0.52080000000000004</v>
      </c>
      <c r="O2971">
        <v>55</v>
      </c>
      <c r="P2971">
        <v>154800</v>
      </c>
      <c r="Q2971">
        <v>0</v>
      </c>
      <c r="R2971">
        <v>23</v>
      </c>
    </row>
    <row r="2972" spans="2:18">
      <c r="B2972" t="s">
        <v>3876</v>
      </c>
      <c r="C2972" t="s">
        <v>905</v>
      </c>
      <c r="D2972" t="s">
        <v>612</v>
      </c>
      <c r="E2972">
        <v>1</v>
      </c>
      <c r="F2972">
        <v>209.2</v>
      </c>
      <c r="G2972">
        <v>543.70000000000005</v>
      </c>
      <c r="H2972">
        <v>10</v>
      </c>
      <c r="I2972">
        <v>0</v>
      </c>
      <c r="J2972">
        <v>0</v>
      </c>
      <c r="K2972">
        <v>0</v>
      </c>
      <c r="L2972">
        <v>0</v>
      </c>
      <c r="M2972">
        <v>500</v>
      </c>
      <c r="N2972">
        <v>0</v>
      </c>
      <c r="O2972">
        <v>0</v>
      </c>
      <c r="P2972">
        <v>0</v>
      </c>
      <c r="Q2972">
        <v>0</v>
      </c>
      <c r="R2972">
        <v>500</v>
      </c>
    </row>
    <row r="2973" spans="2:18">
      <c r="B2973" t="s">
        <v>3877</v>
      </c>
      <c r="C2973" t="s">
        <v>905</v>
      </c>
      <c r="D2973" t="s">
        <v>612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</row>
    <row r="2974" spans="2:18">
      <c r="B2974" t="s">
        <v>3878</v>
      </c>
      <c r="C2974" t="s">
        <v>905</v>
      </c>
      <c r="D2974" t="s">
        <v>612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</row>
    <row r="2975" spans="2:18">
      <c r="B2975" t="s">
        <v>3879</v>
      </c>
      <c r="C2975" t="s">
        <v>905</v>
      </c>
      <c r="D2975" t="s">
        <v>612</v>
      </c>
      <c r="E2975">
        <v>61</v>
      </c>
      <c r="F2975">
        <v>1</v>
      </c>
      <c r="G2975">
        <v>18</v>
      </c>
      <c r="H2975">
        <v>1</v>
      </c>
      <c r="I2975">
        <v>0</v>
      </c>
      <c r="J2975">
        <v>0</v>
      </c>
      <c r="K2975">
        <v>0</v>
      </c>
      <c r="L2975">
        <v>0</v>
      </c>
      <c r="M2975">
        <v>18</v>
      </c>
      <c r="N2975">
        <v>0</v>
      </c>
      <c r="O2975">
        <v>0</v>
      </c>
      <c r="P2975">
        <v>0</v>
      </c>
      <c r="Q2975">
        <v>0</v>
      </c>
      <c r="R2975">
        <v>18</v>
      </c>
    </row>
    <row r="2976" spans="2:18">
      <c r="B2976" t="s">
        <v>3880</v>
      </c>
      <c r="C2976" t="s">
        <v>905</v>
      </c>
      <c r="D2976" t="s">
        <v>612</v>
      </c>
      <c r="E2976">
        <v>1</v>
      </c>
      <c r="F2976">
        <v>94.5</v>
      </c>
      <c r="G2976">
        <v>418.4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352.8</v>
      </c>
      <c r="N2976">
        <v>0</v>
      </c>
      <c r="O2976">
        <v>0</v>
      </c>
      <c r="P2976">
        <v>0</v>
      </c>
      <c r="Q2976">
        <v>0</v>
      </c>
      <c r="R2976">
        <v>352.8</v>
      </c>
    </row>
    <row r="2977" spans="2:18">
      <c r="B2977" t="s">
        <v>3881</v>
      </c>
      <c r="C2977" t="s">
        <v>905</v>
      </c>
      <c r="D2977" t="s">
        <v>612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</row>
    <row r="2978" spans="2:18">
      <c r="B2978" t="s">
        <v>3882</v>
      </c>
      <c r="C2978" t="s">
        <v>905</v>
      </c>
      <c r="D2978" t="s">
        <v>612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</row>
    <row r="2979" spans="2:18">
      <c r="B2979" t="s">
        <v>3883</v>
      </c>
      <c r="C2979" t="s">
        <v>905</v>
      </c>
      <c r="D2979" t="s">
        <v>612</v>
      </c>
      <c r="E2979">
        <v>4</v>
      </c>
      <c r="F2979">
        <v>3</v>
      </c>
      <c r="G2979">
        <v>46</v>
      </c>
      <c r="H2979">
        <v>1</v>
      </c>
      <c r="I2979">
        <v>0</v>
      </c>
      <c r="J2979">
        <v>0</v>
      </c>
      <c r="K2979">
        <v>0</v>
      </c>
      <c r="L2979">
        <v>0</v>
      </c>
      <c r="M2979">
        <v>4.9909999999999997</v>
      </c>
      <c r="N2979">
        <v>0</v>
      </c>
      <c r="O2979">
        <v>0</v>
      </c>
      <c r="P2979">
        <v>0</v>
      </c>
      <c r="Q2979">
        <v>0</v>
      </c>
      <c r="R2979">
        <v>4.9909999999999997</v>
      </c>
    </row>
    <row r="2980" spans="2:18">
      <c r="B2980" t="s">
        <v>3884</v>
      </c>
      <c r="C2980" t="s">
        <v>905</v>
      </c>
      <c r="D2980" t="s">
        <v>612</v>
      </c>
      <c r="E2980">
        <v>1</v>
      </c>
      <c r="F2980">
        <v>98</v>
      </c>
      <c r="G2980">
        <v>325</v>
      </c>
      <c r="H2980">
        <v>20</v>
      </c>
      <c r="I2980">
        <v>0</v>
      </c>
      <c r="J2980">
        <v>0</v>
      </c>
      <c r="K2980">
        <v>0</v>
      </c>
      <c r="L2980">
        <v>0</v>
      </c>
      <c r="M2980">
        <v>399.38900000000001</v>
      </c>
      <c r="N2980">
        <v>0</v>
      </c>
      <c r="O2980">
        <v>0</v>
      </c>
      <c r="P2980">
        <v>0</v>
      </c>
      <c r="Q2980">
        <v>0</v>
      </c>
      <c r="R2980">
        <v>399.38900000000001</v>
      </c>
    </row>
    <row r="2981" spans="2:18">
      <c r="B2981" t="s">
        <v>3885</v>
      </c>
      <c r="C2981" t="s">
        <v>905</v>
      </c>
      <c r="D2981" t="s">
        <v>612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</row>
    <row r="2982" spans="2:18">
      <c r="B2982" t="s">
        <v>3886</v>
      </c>
      <c r="C2982" t="s">
        <v>905</v>
      </c>
      <c r="D2982" t="s">
        <v>612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</row>
    <row r="2983" spans="2:18">
      <c r="B2983" t="s">
        <v>3887</v>
      </c>
      <c r="C2983" t="s">
        <v>905</v>
      </c>
      <c r="D2983" t="s">
        <v>612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</row>
    <row r="2984" spans="2:18">
      <c r="B2984" t="s">
        <v>3888</v>
      </c>
      <c r="C2984" t="s">
        <v>905</v>
      </c>
      <c r="D2984" t="s">
        <v>612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</row>
    <row r="2985" spans="2:18">
      <c r="B2985" t="s">
        <v>3889</v>
      </c>
      <c r="C2985" t="s">
        <v>905</v>
      </c>
      <c r="D2985" t="s">
        <v>612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</row>
    <row r="2986" spans="2:18">
      <c r="B2986" t="s">
        <v>3890</v>
      </c>
      <c r="C2986" t="s">
        <v>905</v>
      </c>
      <c r="D2986" t="s">
        <v>612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</row>
    <row r="2987" spans="2:18">
      <c r="B2987" t="s">
        <v>3891</v>
      </c>
      <c r="C2987" t="s">
        <v>905</v>
      </c>
      <c r="D2987" t="s">
        <v>612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</row>
    <row r="2988" spans="2:18">
      <c r="B2988" t="s">
        <v>3892</v>
      </c>
      <c r="C2988" t="s">
        <v>905</v>
      </c>
      <c r="D2988" t="s">
        <v>612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</row>
    <row r="2989" spans="2:18">
      <c r="B2989" t="s">
        <v>3893</v>
      </c>
      <c r="C2989" t="s">
        <v>905</v>
      </c>
      <c r="D2989" t="s">
        <v>612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</row>
    <row r="2990" spans="2:18">
      <c r="B2990" t="s">
        <v>3894</v>
      </c>
      <c r="C2990" t="s">
        <v>905</v>
      </c>
      <c r="D2990" t="s">
        <v>612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2:18">
      <c r="B2991" t="s">
        <v>3895</v>
      </c>
      <c r="C2991" t="s">
        <v>905</v>
      </c>
      <c r="D2991" t="s">
        <v>612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</row>
    <row r="2992" spans="2:18">
      <c r="B2992" t="s">
        <v>3896</v>
      </c>
      <c r="C2992" t="s">
        <v>905</v>
      </c>
      <c r="D2992" t="s">
        <v>612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</row>
    <row r="2993" spans="2:18">
      <c r="B2993" t="s">
        <v>3897</v>
      </c>
      <c r="C2993" t="s">
        <v>905</v>
      </c>
      <c r="D2993" t="s">
        <v>612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</row>
    <row r="2994" spans="2:18">
      <c r="B2994" t="s">
        <v>3898</v>
      </c>
      <c r="C2994" t="s">
        <v>905</v>
      </c>
      <c r="D2994" t="s">
        <v>612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</row>
    <row r="2995" spans="2:18">
      <c r="B2995" t="s">
        <v>3899</v>
      </c>
      <c r="C2995" t="s">
        <v>905</v>
      </c>
      <c r="D2995" t="s">
        <v>612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</row>
    <row r="2996" spans="2:18">
      <c r="B2996" t="s">
        <v>3900</v>
      </c>
      <c r="C2996" t="s">
        <v>905</v>
      </c>
      <c r="D2996" t="s">
        <v>612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</row>
    <row r="2997" spans="2:18">
      <c r="B2997" t="s">
        <v>3901</v>
      </c>
      <c r="C2997" t="s">
        <v>905</v>
      </c>
      <c r="D2997" t="s">
        <v>612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</row>
    <row r="2998" spans="2:18">
      <c r="B2998" t="s">
        <v>3902</v>
      </c>
      <c r="C2998" t="s">
        <v>905</v>
      </c>
      <c r="D2998" t="s">
        <v>612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 spans="2:18">
      <c r="B2999" t="s">
        <v>3903</v>
      </c>
      <c r="C2999" t="s">
        <v>905</v>
      </c>
      <c r="D2999" t="s">
        <v>612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</row>
    <row r="3000" spans="2:18">
      <c r="B3000" t="s">
        <v>3904</v>
      </c>
      <c r="C3000" t="s">
        <v>905</v>
      </c>
      <c r="D3000" t="s">
        <v>612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</row>
    <row r="3001" spans="2:18">
      <c r="B3001" t="s">
        <v>3905</v>
      </c>
      <c r="C3001" t="s">
        <v>905</v>
      </c>
      <c r="D3001" t="s">
        <v>612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</row>
    <row r="3002" spans="2:18">
      <c r="B3002" t="s">
        <v>3906</v>
      </c>
      <c r="C3002" t="s">
        <v>905</v>
      </c>
      <c r="D3002" t="s">
        <v>612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</row>
    <row r="3003" spans="2:18">
      <c r="B3003" t="s">
        <v>3907</v>
      </c>
      <c r="C3003" t="s">
        <v>905</v>
      </c>
      <c r="D3003" t="s">
        <v>612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</row>
    <row r="3004" spans="2:18">
      <c r="B3004" t="s">
        <v>3908</v>
      </c>
      <c r="C3004" t="s">
        <v>905</v>
      </c>
      <c r="D3004" t="s">
        <v>612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</row>
    <row r="3005" spans="2:18">
      <c r="B3005" t="s">
        <v>3909</v>
      </c>
      <c r="C3005" t="s">
        <v>905</v>
      </c>
      <c r="D3005" t="s">
        <v>612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</row>
    <row r="3006" spans="2:18">
      <c r="B3006" t="s">
        <v>3910</v>
      </c>
      <c r="C3006" t="s">
        <v>905</v>
      </c>
      <c r="D3006" t="s">
        <v>612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</row>
    <row r="3007" spans="2:18">
      <c r="B3007" t="s">
        <v>3911</v>
      </c>
      <c r="C3007" t="s">
        <v>905</v>
      </c>
      <c r="D3007" t="s">
        <v>612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</row>
    <row r="3008" spans="2:18">
      <c r="B3008" t="s">
        <v>3912</v>
      </c>
      <c r="C3008" t="s">
        <v>905</v>
      </c>
      <c r="D3008" t="s">
        <v>612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 spans="2:18">
      <c r="B3009" t="s">
        <v>3913</v>
      </c>
      <c r="C3009" t="s">
        <v>905</v>
      </c>
      <c r="D3009" t="s">
        <v>612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</row>
    <row r="3010" spans="2:18">
      <c r="B3010" t="s">
        <v>3914</v>
      </c>
      <c r="C3010" t="s">
        <v>905</v>
      </c>
      <c r="D3010" t="s">
        <v>612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</row>
    <row r="3011" spans="2:18">
      <c r="B3011" t="s">
        <v>3915</v>
      </c>
      <c r="C3011" t="s">
        <v>905</v>
      </c>
      <c r="D3011" t="s">
        <v>612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</row>
    <row r="3012" spans="2:18">
      <c r="B3012" t="s">
        <v>3916</v>
      </c>
      <c r="C3012" t="s">
        <v>905</v>
      </c>
      <c r="D3012" t="s">
        <v>612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</row>
    <row r="3013" spans="2:18">
      <c r="B3013" t="s">
        <v>3917</v>
      </c>
      <c r="C3013" t="s">
        <v>905</v>
      </c>
      <c r="D3013" t="s">
        <v>612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</row>
    <row r="3014" spans="2:18">
      <c r="B3014" t="s">
        <v>3918</v>
      </c>
      <c r="C3014" t="s">
        <v>905</v>
      </c>
      <c r="D3014" t="s">
        <v>612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</row>
    <row r="3015" spans="2:18">
      <c r="B3015" t="s">
        <v>3919</v>
      </c>
      <c r="C3015" t="s">
        <v>905</v>
      </c>
      <c r="D3015" t="s">
        <v>612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</row>
    <row r="3016" spans="2:18">
      <c r="B3016" t="s">
        <v>3920</v>
      </c>
      <c r="C3016" t="s">
        <v>905</v>
      </c>
      <c r="D3016" t="s">
        <v>612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</row>
    <row r="3017" spans="2:18">
      <c r="B3017" t="s">
        <v>3921</v>
      </c>
      <c r="C3017" t="s">
        <v>905</v>
      </c>
      <c r="D3017" t="s">
        <v>612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2:18">
      <c r="B3018" t="s">
        <v>3922</v>
      </c>
      <c r="C3018" t="s">
        <v>905</v>
      </c>
      <c r="D3018" t="s">
        <v>612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2:18">
      <c r="B3019" t="s">
        <v>3923</v>
      </c>
      <c r="C3019" t="s">
        <v>905</v>
      </c>
      <c r="D3019" t="s">
        <v>612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</row>
    <row r="3020" spans="2:18">
      <c r="B3020" t="s">
        <v>3924</v>
      </c>
      <c r="C3020" t="s">
        <v>905</v>
      </c>
      <c r="D3020" t="s">
        <v>612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 spans="2:18">
      <c r="B3021" t="s">
        <v>3925</v>
      </c>
      <c r="C3021" t="s">
        <v>905</v>
      </c>
      <c r="D3021" t="s">
        <v>612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</row>
    <row r="3022" spans="2:18">
      <c r="B3022" t="s">
        <v>3926</v>
      </c>
      <c r="C3022" t="s">
        <v>905</v>
      </c>
      <c r="D3022" t="s">
        <v>612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2:18">
      <c r="B3023" t="s">
        <v>3927</v>
      </c>
      <c r="C3023" t="s">
        <v>905</v>
      </c>
      <c r="D3023" t="s">
        <v>612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</row>
    <row r="3024" spans="2:18">
      <c r="B3024" t="s">
        <v>3928</v>
      </c>
      <c r="C3024" t="s">
        <v>905</v>
      </c>
      <c r="D3024" t="s">
        <v>612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</row>
    <row r="3025" spans="2:18">
      <c r="B3025" t="s">
        <v>3929</v>
      </c>
      <c r="C3025" t="s">
        <v>905</v>
      </c>
      <c r="D3025" t="s">
        <v>612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</row>
    <row r="3026" spans="2:18">
      <c r="B3026" t="s">
        <v>3930</v>
      </c>
      <c r="C3026" t="s">
        <v>905</v>
      </c>
      <c r="D3026" t="s">
        <v>612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</row>
    <row r="3027" spans="2:18">
      <c r="B3027" t="s">
        <v>3931</v>
      </c>
      <c r="C3027" t="s">
        <v>905</v>
      </c>
      <c r="D3027" t="s">
        <v>612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</row>
    <row r="3028" spans="2:18">
      <c r="B3028" t="s">
        <v>3932</v>
      </c>
      <c r="C3028" t="s">
        <v>905</v>
      </c>
      <c r="D3028" t="s">
        <v>612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</row>
    <row r="3029" spans="2:18">
      <c r="B3029" t="s">
        <v>3933</v>
      </c>
      <c r="C3029" t="s">
        <v>905</v>
      </c>
      <c r="D3029" t="s">
        <v>612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</row>
    <row r="3030" spans="2:18">
      <c r="B3030" t="s">
        <v>3934</v>
      </c>
      <c r="C3030" t="s">
        <v>905</v>
      </c>
      <c r="D3030" t="s">
        <v>612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2:18">
      <c r="B3031" t="s">
        <v>3935</v>
      </c>
      <c r="C3031" t="s">
        <v>905</v>
      </c>
      <c r="D3031" t="s">
        <v>612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 spans="2:18">
      <c r="B3032" t="s">
        <v>3936</v>
      </c>
      <c r="C3032" t="s">
        <v>905</v>
      </c>
      <c r="D3032" t="s">
        <v>612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</row>
    <row r="3033" spans="2:18">
      <c r="B3033" t="s">
        <v>3937</v>
      </c>
      <c r="C3033" t="s">
        <v>905</v>
      </c>
      <c r="D3033" t="s">
        <v>612</v>
      </c>
      <c r="E3033">
        <v>0</v>
      </c>
      <c r="F3033">
        <v>0</v>
      </c>
      <c r="G3033">
        <v>15</v>
      </c>
      <c r="H3033">
        <v>62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</row>
    <row r="3034" spans="2:18">
      <c r="B3034" t="s">
        <v>3938</v>
      </c>
      <c r="C3034" t="s">
        <v>905</v>
      </c>
      <c r="D3034" t="s">
        <v>612</v>
      </c>
      <c r="E3034">
        <v>0</v>
      </c>
      <c r="F3034">
        <v>0</v>
      </c>
      <c r="G3034">
        <v>24</v>
      </c>
      <c r="H3034">
        <v>50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</row>
    <row r="3035" spans="2:18">
      <c r="B3035" t="s">
        <v>3939</v>
      </c>
      <c r="C3035" t="s">
        <v>905</v>
      </c>
      <c r="D3035" t="s">
        <v>612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</row>
    <row r="3036" spans="2:18">
      <c r="B3036" t="s">
        <v>3940</v>
      </c>
      <c r="C3036" t="s">
        <v>905</v>
      </c>
      <c r="D3036" t="s">
        <v>612</v>
      </c>
      <c r="E3036">
        <v>0</v>
      </c>
      <c r="F3036">
        <v>0</v>
      </c>
      <c r="G3036">
        <v>36</v>
      </c>
      <c r="H3036">
        <v>48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</row>
    <row r="3037" spans="2:18">
      <c r="B3037" t="s">
        <v>3941</v>
      </c>
      <c r="C3037" t="s">
        <v>905</v>
      </c>
      <c r="D3037" t="s">
        <v>612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</row>
    <row r="3038" spans="2:18">
      <c r="B3038" t="s">
        <v>3942</v>
      </c>
      <c r="C3038" t="s">
        <v>905</v>
      </c>
      <c r="D3038" t="s">
        <v>612</v>
      </c>
      <c r="E3038">
        <v>0</v>
      </c>
      <c r="F3038">
        <v>0</v>
      </c>
      <c r="G3038">
        <v>12.75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12</v>
      </c>
      <c r="N3038">
        <v>0</v>
      </c>
      <c r="O3038">
        <v>0</v>
      </c>
      <c r="P3038">
        <v>0</v>
      </c>
      <c r="Q3038">
        <v>0</v>
      </c>
      <c r="R3038">
        <v>12</v>
      </c>
    </row>
    <row r="3039" spans="2:18">
      <c r="B3039" t="s">
        <v>3943</v>
      </c>
      <c r="C3039" t="s">
        <v>905</v>
      </c>
      <c r="D3039" t="s">
        <v>612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</row>
    <row r="3040" spans="2:18">
      <c r="B3040" t="s">
        <v>3944</v>
      </c>
      <c r="C3040" t="s">
        <v>905</v>
      </c>
      <c r="D3040" t="s">
        <v>612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</row>
    <row r="3041" spans="2:18">
      <c r="B3041" t="s">
        <v>3945</v>
      </c>
      <c r="C3041" t="s">
        <v>905</v>
      </c>
      <c r="D3041" t="s">
        <v>612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27</v>
      </c>
      <c r="N3041">
        <v>0</v>
      </c>
      <c r="O3041">
        <v>0</v>
      </c>
      <c r="P3041">
        <v>0</v>
      </c>
      <c r="Q3041">
        <v>0</v>
      </c>
      <c r="R3041">
        <v>27</v>
      </c>
    </row>
    <row r="3042" spans="2:18">
      <c r="B3042" t="s">
        <v>3946</v>
      </c>
      <c r="C3042" t="s">
        <v>905</v>
      </c>
      <c r="D3042" t="s">
        <v>612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</row>
    <row r="3043" spans="2:18">
      <c r="B3043" t="s">
        <v>3947</v>
      </c>
      <c r="C3043" t="s">
        <v>905</v>
      </c>
      <c r="D3043" t="s">
        <v>612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</row>
    <row r="3044" spans="2:18">
      <c r="B3044" t="s">
        <v>3948</v>
      </c>
      <c r="C3044" t="s">
        <v>905</v>
      </c>
      <c r="D3044" t="s">
        <v>612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12</v>
      </c>
      <c r="N3044">
        <v>0</v>
      </c>
      <c r="O3044">
        <v>0</v>
      </c>
      <c r="P3044">
        <v>0</v>
      </c>
      <c r="Q3044">
        <v>0</v>
      </c>
      <c r="R3044">
        <v>12</v>
      </c>
    </row>
    <row r="3045" spans="2:18">
      <c r="B3045" t="s">
        <v>3949</v>
      </c>
      <c r="C3045" t="s">
        <v>905</v>
      </c>
      <c r="D3045" t="s">
        <v>612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</row>
    <row r="3046" spans="2:18">
      <c r="B3046" t="s">
        <v>3950</v>
      </c>
      <c r="C3046" t="s">
        <v>905</v>
      </c>
      <c r="D3046" t="s">
        <v>612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2:18">
      <c r="B3047" t="s">
        <v>3951</v>
      </c>
      <c r="C3047" t="s">
        <v>905</v>
      </c>
      <c r="D3047" t="s">
        <v>612</v>
      </c>
      <c r="E3047">
        <v>0</v>
      </c>
      <c r="F3047">
        <v>0</v>
      </c>
      <c r="G3047">
        <v>100</v>
      </c>
      <c r="H3047">
        <v>49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</row>
    <row r="3048" spans="2:18">
      <c r="B3048" t="s">
        <v>3952</v>
      </c>
      <c r="C3048" t="s">
        <v>905</v>
      </c>
      <c r="D3048" t="s">
        <v>612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</row>
    <row r="3049" spans="2:18">
      <c r="B3049" t="s">
        <v>3953</v>
      </c>
      <c r="C3049" t="s">
        <v>905</v>
      </c>
      <c r="D3049" t="s">
        <v>612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2:18">
      <c r="B3050" t="s">
        <v>3954</v>
      </c>
      <c r="C3050" t="s">
        <v>905</v>
      </c>
      <c r="D3050" t="s">
        <v>612</v>
      </c>
      <c r="E3050">
        <v>0</v>
      </c>
      <c r="F3050">
        <v>0</v>
      </c>
      <c r="G3050">
        <v>56</v>
      </c>
      <c r="H3050">
        <v>2</v>
      </c>
      <c r="I3050">
        <v>0</v>
      </c>
      <c r="J3050">
        <v>0</v>
      </c>
      <c r="K3050">
        <v>0</v>
      </c>
      <c r="L3050">
        <v>0</v>
      </c>
      <c r="M3050">
        <v>35</v>
      </c>
      <c r="N3050">
        <v>0</v>
      </c>
      <c r="O3050">
        <v>0</v>
      </c>
      <c r="P3050">
        <v>0</v>
      </c>
      <c r="Q3050">
        <v>0</v>
      </c>
      <c r="R3050">
        <v>35</v>
      </c>
    </row>
    <row r="3051" spans="2:18">
      <c r="B3051" t="s">
        <v>3955</v>
      </c>
      <c r="C3051" t="s">
        <v>905</v>
      </c>
      <c r="D3051" t="s">
        <v>612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</row>
    <row r="3052" spans="2:18">
      <c r="B3052" t="s">
        <v>3956</v>
      </c>
      <c r="C3052" t="s">
        <v>905</v>
      </c>
      <c r="D3052" t="s">
        <v>612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</row>
    <row r="3053" spans="2:18">
      <c r="B3053" t="s">
        <v>3957</v>
      </c>
      <c r="C3053" t="s">
        <v>905</v>
      </c>
      <c r="D3053" t="s">
        <v>612</v>
      </c>
      <c r="E3053">
        <v>0</v>
      </c>
      <c r="F3053">
        <v>0</v>
      </c>
      <c r="G3053">
        <v>88</v>
      </c>
      <c r="H3053">
        <v>2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</row>
    <row r="3054" spans="2:18">
      <c r="B3054" t="s">
        <v>3958</v>
      </c>
      <c r="C3054" t="s">
        <v>905</v>
      </c>
      <c r="D3054" t="s">
        <v>612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</row>
    <row r="3055" spans="2:18">
      <c r="B3055" t="s">
        <v>3959</v>
      </c>
      <c r="C3055" t="s">
        <v>905</v>
      </c>
      <c r="D3055" t="s">
        <v>612</v>
      </c>
      <c r="E3055">
        <v>54</v>
      </c>
      <c r="F3055">
        <v>54.4</v>
      </c>
      <c r="G3055">
        <v>200</v>
      </c>
      <c r="H3055">
        <v>4</v>
      </c>
      <c r="I3055">
        <v>0</v>
      </c>
      <c r="J3055">
        <v>0</v>
      </c>
      <c r="K3055">
        <v>0</v>
      </c>
      <c r="L3055">
        <v>0</v>
      </c>
      <c r="M3055">
        <v>34</v>
      </c>
      <c r="N3055">
        <v>0</v>
      </c>
      <c r="O3055">
        <v>0</v>
      </c>
      <c r="P3055">
        <v>0</v>
      </c>
      <c r="Q3055">
        <v>0</v>
      </c>
      <c r="R3055">
        <v>34</v>
      </c>
    </row>
    <row r="3056" spans="2:18">
      <c r="B3056" t="s">
        <v>3960</v>
      </c>
      <c r="C3056" t="s">
        <v>905</v>
      </c>
      <c r="D3056" t="s">
        <v>612</v>
      </c>
      <c r="E3056">
        <v>3</v>
      </c>
      <c r="F3056">
        <v>90</v>
      </c>
      <c r="G3056">
        <v>118</v>
      </c>
      <c r="H3056">
        <v>1</v>
      </c>
      <c r="I3056">
        <v>140</v>
      </c>
      <c r="J3056">
        <v>100</v>
      </c>
      <c r="K3056">
        <v>140</v>
      </c>
      <c r="L3056">
        <v>118</v>
      </c>
      <c r="M3056">
        <v>119.5</v>
      </c>
      <c r="N3056">
        <v>-1.2500000000000001E-2</v>
      </c>
      <c r="O3056">
        <v>16</v>
      </c>
      <c r="P3056">
        <v>173800</v>
      </c>
      <c r="Q3056">
        <v>0</v>
      </c>
      <c r="R3056">
        <v>118</v>
      </c>
    </row>
    <row r="3057" spans="2:18">
      <c r="B3057" t="s">
        <v>3961</v>
      </c>
      <c r="C3057" t="s">
        <v>905</v>
      </c>
      <c r="D3057" t="s">
        <v>612</v>
      </c>
      <c r="E3057">
        <v>1</v>
      </c>
      <c r="F3057">
        <v>115.8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</row>
    <row r="3058" spans="2:18">
      <c r="B3058" t="s">
        <v>3962</v>
      </c>
      <c r="C3058" t="s">
        <v>905</v>
      </c>
      <c r="D3058" t="s">
        <v>612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</row>
    <row r="3059" spans="2:18">
      <c r="B3059" t="s">
        <v>3963</v>
      </c>
      <c r="C3059" t="s">
        <v>905</v>
      </c>
      <c r="D3059" t="s">
        <v>612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</row>
    <row r="3060" spans="2:18">
      <c r="B3060" t="s">
        <v>3964</v>
      </c>
      <c r="C3060" t="s">
        <v>905</v>
      </c>
      <c r="D3060" t="s">
        <v>612</v>
      </c>
      <c r="E3060">
        <v>20</v>
      </c>
      <c r="F3060">
        <v>160</v>
      </c>
      <c r="G3060">
        <v>380</v>
      </c>
      <c r="H3060">
        <v>2</v>
      </c>
      <c r="I3060">
        <v>0</v>
      </c>
      <c r="J3060">
        <v>0</v>
      </c>
      <c r="K3060">
        <v>0</v>
      </c>
      <c r="L3060">
        <v>0</v>
      </c>
      <c r="M3060">
        <v>100</v>
      </c>
      <c r="N3060">
        <v>0</v>
      </c>
      <c r="O3060">
        <v>0</v>
      </c>
      <c r="P3060">
        <v>0</v>
      </c>
      <c r="Q3060">
        <v>0</v>
      </c>
      <c r="R3060">
        <v>100</v>
      </c>
    </row>
    <row r="3061" spans="2:18">
      <c r="B3061" t="s">
        <v>3965</v>
      </c>
      <c r="C3061" t="s">
        <v>905</v>
      </c>
      <c r="D3061" t="s">
        <v>612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</row>
    <row r="3062" spans="2:18">
      <c r="B3062" t="s">
        <v>3966</v>
      </c>
      <c r="C3062" t="s">
        <v>905</v>
      </c>
      <c r="D3062" t="s">
        <v>612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598.00800000000004</v>
      </c>
      <c r="N3062">
        <v>0</v>
      </c>
      <c r="O3062">
        <v>0</v>
      </c>
      <c r="P3062">
        <v>0</v>
      </c>
      <c r="Q3062">
        <v>0</v>
      </c>
      <c r="R3062">
        <v>598.00800000000004</v>
      </c>
    </row>
    <row r="3063" spans="2:18">
      <c r="B3063" t="s">
        <v>3967</v>
      </c>
      <c r="C3063" t="s">
        <v>905</v>
      </c>
      <c r="D3063" t="s">
        <v>612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646</v>
      </c>
      <c r="N3063">
        <v>0</v>
      </c>
      <c r="O3063">
        <v>0</v>
      </c>
      <c r="P3063">
        <v>0</v>
      </c>
      <c r="Q3063">
        <v>0</v>
      </c>
      <c r="R3063">
        <v>646</v>
      </c>
    </row>
    <row r="3064" spans="2:18">
      <c r="B3064" t="s">
        <v>3968</v>
      </c>
      <c r="C3064" t="s">
        <v>905</v>
      </c>
      <c r="D3064" t="s">
        <v>612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</row>
    <row r="3065" spans="2:18">
      <c r="B3065" t="s">
        <v>3969</v>
      </c>
      <c r="C3065" t="s">
        <v>905</v>
      </c>
      <c r="D3065" t="s">
        <v>612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</row>
    <row r="3066" spans="2:18">
      <c r="B3066" t="s">
        <v>3970</v>
      </c>
      <c r="C3066" t="s">
        <v>905</v>
      </c>
      <c r="D3066" t="s">
        <v>612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364.5</v>
      </c>
      <c r="N3066">
        <v>0</v>
      </c>
      <c r="O3066">
        <v>0</v>
      </c>
      <c r="P3066">
        <v>0</v>
      </c>
      <c r="Q3066">
        <v>0</v>
      </c>
      <c r="R3066">
        <v>364.5</v>
      </c>
    </row>
    <row r="3067" spans="2:18">
      <c r="B3067" t="s">
        <v>3971</v>
      </c>
      <c r="C3067" t="s">
        <v>905</v>
      </c>
      <c r="D3067" t="s">
        <v>612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800</v>
      </c>
      <c r="N3067">
        <v>0</v>
      </c>
      <c r="O3067">
        <v>0</v>
      </c>
      <c r="P3067">
        <v>0</v>
      </c>
      <c r="Q3067">
        <v>0</v>
      </c>
      <c r="R3067">
        <v>800</v>
      </c>
    </row>
    <row r="3068" spans="2:18">
      <c r="B3068" t="s">
        <v>3972</v>
      </c>
      <c r="C3068" t="s">
        <v>905</v>
      </c>
      <c r="D3068" t="s">
        <v>612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</row>
    <row r="3069" spans="2:18">
      <c r="B3069" t="s">
        <v>3973</v>
      </c>
      <c r="C3069" t="s">
        <v>905</v>
      </c>
      <c r="D3069" t="s">
        <v>612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</row>
    <row r="3070" spans="2:18">
      <c r="B3070" t="s">
        <v>3974</v>
      </c>
      <c r="C3070" t="s">
        <v>905</v>
      </c>
      <c r="D3070" t="s">
        <v>612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</row>
    <row r="3071" spans="2:18">
      <c r="B3071" t="s">
        <v>3975</v>
      </c>
      <c r="C3071" t="s">
        <v>905</v>
      </c>
      <c r="D3071" t="s">
        <v>612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625</v>
      </c>
      <c r="N3071">
        <v>0</v>
      </c>
      <c r="O3071">
        <v>0</v>
      </c>
      <c r="P3071">
        <v>0</v>
      </c>
      <c r="Q3071">
        <v>0</v>
      </c>
      <c r="R3071">
        <v>625</v>
      </c>
    </row>
    <row r="3072" spans="2:18">
      <c r="B3072" t="s">
        <v>3976</v>
      </c>
      <c r="C3072" t="s">
        <v>905</v>
      </c>
      <c r="D3072" t="s">
        <v>612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</row>
    <row r="3073" spans="2:18">
      <c r="B3073" t="s">
        <v>3977</v>
      </c>
      <c r="C3073" t="s">
        <v>905</v>
      </c>
      <c r="D3073" t="s">
        <v>612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</row>
    <row r="3074" spans="2:18">
      <c r="B3074" t="s">
        <v>3978</v>
      </c>
      <c r="C3074" t="s">
        <v>905</v>
      </c>
      <c r="D3074" t="s">
        <v>612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</row>
    <row r="3075" spans="2:18">
      <c r="B3075" t="s">
        <v>3979</v>
      </c>
      <c r="C3075" t="s">
        <v>905</v>
      </c>
      <c r="D3075" t="s">
        <v>612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</row>
    <row r="3076" spans="2:18">
      <c r="B3076" t="s">
        <v>3980</v>
      </c>
      <c r="C3076" t="s">
        <v>905</v>
      </c>
      <c r="D3076" t="s">
        <v>612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</row>
    <row r="3077" spans="2:18">
      <c r="B3077" t="s">
        <v>3981</v>
      </c>
      <c r="C3077" t="s">
        <v>905</v>
      </c>
      <c r="D3077" t="s">
        <v>612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</row>
    <row r="3078" spans="2:18">
      <c r="B3078" t="s">
        <v>3982</v>
      </c>
      <c r="C3078" t="s">
        <v>905</v>
      </c>
      <c r="D3078" t="s">
        <v>612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 spans="2:18">
      <c r="B3079" t="s">
        <v>3983</v>
      </c>
      <c r="C3079" t="s">
        <v>905</v>
      </c>
      <c r="D3079" t="s">
        <v>612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</row>
    <row r="3080" spans="2:18">
      <c r="B3080" t="s">
        <v>3984</v>
      </c>
      <c r="C3080" t="s">
        <v>905</v>
      </c>
      <c r="D3080" t="s">
        <v>612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</row>
    <row r="3081" spans="2:18">
      <c r="B3081" t="s">
        <v>3985</v>
      </c>
      <c r="C3081" t="s">
        <v>905</v>
      </c>
      <c r="D3081" t="s">
        <v>612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</row>
    <row r="3082" spans="2:18">
      <c r="B3082" t="s">
        <v>3986</v>
      </c>
      <c r="C3082" t="s">
        <v>905</v>
      </c>
      <c r="D3082" t="s">
        <v>612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</row>
    <row r="3083" spans="2:18">
      <c r="B3083" t="s">
        <v>3987</v>
      </c>
      <c r="C3083" t="s">
        <v>905</v>
      </c>
      <c r="D3083" t="s">
        <v>612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</row>
    <row r="3084" spans="2:18">
      <c r="B3084" t="s">
        <v>3988</v>
      </c>
      <c r="C3084" t="s">
        <v>905</v>
      </c>
      <c r="D3084" t="s">
        <v>612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</row>
    <row r="3085" spans="2:18">
      <c r="B3085" t="s">
        <v>3989</v>
      </c>
      <c r="C3085" t="s">
        <v>905</v>
      </c>
      <c r="D3085" t="s">
        <v>612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</row>
    <row r="3086" spans="2:18">
      <c r="B3086" t="s">
        <v>3990</v>
      </c>
      <c r="C3086" t="s">
        <v>905</v>
      </c>
      <c r="D3086" t="s">
        <v>612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</row>
    <row r="3087" spans="2:18">
      <c r="B3087" t="s">
        <v>3991</v>
      </c>
      <c r="C3087" t="s">
        <v>905</v>
      </c>
      <c r="D3087" t="s">
        <v>612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</row>
    <row r="3088" spans="2:18">
      <c r="B3088" t="s">
        <v>3992</v>
      </c>
      <c r="C3088" t="s">
        <v>905</v>
      </c>
      <c r="D3088" t="s">
        <v>612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</row>
    <row r="3089" spans="2:18">
      <c r="B3089" t="s">
        <v>3993</v>
      </c>
      <c r="C3089" t="s">
        <v>905</v>
      </c>
      <c r="D3089" t="s">
        <v>612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</row>
    <row r="3090" spans="2:18">
      <c r="B3090" t="s">
        <v>3994</v>
      </c>
      <c r="C3090" t="s">
        <v>905</v>
      </c>
      <c r="D3090" t="s">
        <v>612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</row>
    <row r="3091" spans="2:18">
      <c r="B3091" t="s">
        <v>3995</v>
      </c>
      <c r="C3091" t="s">
        <v>905</v>
      </c>
      <c r="D3091" t="s">
        <v>612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</row>
    <row r="3092" spans="2:18">
      <c r="B3092" t="s">
        <v>3996</v>
      </c>
      <c r="C3092" t="s">
        <v>905</v>
      </c>
      <c r="D3092" t="s">
        <v>612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</row>
    <row r="3093" spans="2:18">
      <c r="B3093" t="s">
        <v>3997</v>
      </c>
      <c r="C3093" t="s">
        <v>905</v>
      </c>
      <c r="D3093" t="s">
        <v>612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 spans="2:18">
      <c r="B3094" t="s">
        <v>3998</v>
      </c>
      <c r="C3094" t="s">
        <v>905</v>
      </c>
      <c r="D3094" t="s">
        <v>612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</row>
    <row r="3095" spans="2:18">
      <c r="B3095" t="s">
        <v>3999</v>
      </c>
      <c r="C3095" t="s">
        <v>905</v>
      </c>
      <c r="D3095" t="s">
        <v>612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</row>
    <row r="3096" spans="2:18">
      <c r="B3096" t="s">
        <v>4000</v>
      </c>
      <c r="C3096" t="s">
        <v>905</v>
      </c>
      <c r="D3096" t="s">
        <v>612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</row>
    <row r="3097" spans="2:18">
      <c r="B3097" t="s">
        <v>4001</v>
      </c>
      <c r="C3097" t="s">
        <v>905</v>
      </c>
      <c r="D3097" t="s">
        <v>612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</row>
    <row r="3098" spans="2:18">
      <c r="B3098" t="s">
        <v>4002</v>
      </c>
      <c r="C3098" t="s">
        <v>905</v>
      </c>
      <c r="D3098" t="s">
        <v>612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</row>
    <row r="3099" spans="2:18">
      <c r="B3099" t="s">
        <v>4003</v>
      </c>
      <c r="C3099" t="s">
        <v>905</v>
      </c>
      <c r="D3099" t="s">
        <v>612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</row>
    <row r="3100" spans="2:18">
      <c r="B3100" t="s">
        <v>4004</v>
      </c>
      <c r="C3100" t="s">
        <v>905</v>
      </c>
      <c r="D3100" t="s">
        <v>612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</row>
    <row r="3101" spans="2:18">
      <c r="B3101" t="s">
        <v>4005</v>
      </c>
      <c r="C3101" t="s">
        <v>905</v>
      </c>
      <c r="D3101" t="s">
        <v>612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</row>
    <row r="3102" spans="2:18">
      <c r="B3102" t="s">
        <v>4006</v>
      </c>
      <c r="C3102" t="s">
        <v>905</v>
      </c>
      <c r="D3102" t="s">
        <v>612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</row>
    <row r="3103" spans="2:18">
      <c r="B3103" t="s">
        <v>4007</v>
      </c>
      <c r="C3103" t="s">
        <v>905</v>
      </c>
      <c r="D3103" t="s">
        <v>612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</row>
    <row r="3104" spans="2:18">
      <c r="B3104" t="s">
        <v>4008</v>
      </c>
      <c r="C3104" t="s">
        <v>905</v>
      </c>
      <c r="D3104" t="s">
        <v>612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</row>
    <row r="3105" spans="2:18">
      <c r="B3105" t="s">
        <v>4009</v>
      </c>
      <c r="C3105" t="s">
        <v>905</v>
      </c>
      <c r="D3105" t="s">
        <v>612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</row>
    <row r="3106" spans="2:18">
      <c r="B3106" t="s">
        <v>4010</v>
      </c>
      <c r="C3106" t="s">
        <v>905</v>
      </c>
      <c r="D3106" t="s">
        <v>612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 spans="2:18">
      <c r="B3107" t="s">
        <v>4011</v>
      </c>
      <c r="C3107" t="s">
        <v>905</v>
      </c>
      <c r="D3107" t="s">
        <v>612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</row>
    <row r="3108" spans="2:18">
      <c r="B3108" t="s">
        <v>4012</v>
      </c>
      <c r="C3108" t="s">
        <v>905</v>
      </c>
      <c r="D3108" t="s">
        <v>612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</row>
    <row r="3109" spans="2:18">
      <c r="B3109" t="s">
        <v>4013</v>
      </c>
      <c r="C3109" t="s">
        <v>905</v>
      </c>
      <c r="D3109" t="s">
        <v>612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</row>
    <row r="3110" spans="2:18">
      <c r="B3110" t="s">
        <v>4014</v>
      </c>
      <c r="C3110" t="s">
        <v>905</v>
      </c>
      <c r="D3110" t="s">
        <v>612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</row>
    <row r="3111" spans="2:18">
      <c r="B3111" t="s">
        <v>4015</v>
      </c>
      <c r="C3111" t="s">
        <v>905</v>
      </c>
      <c r="D3111" t="s">
        <v>612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</row>
    <row r="3112" spans="2:18">
      <c r="B3112" t="s">
        <v>4016</v>
      </c>
      <c r="C3112" t="s">
        <v>905</v>
      </c>
      <c r="D3112" t="s">
        <v>612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</row>
    <row r="3113" spans="2:18">
      <c r="B3113" t="s">
        <v>4017</v>
      </c>
      <c r="C3113" t="s">
        <v>905</v>
      </c>
      <c r="D3113" t="s">
        <v>612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</row>
    <row r="3114" spans="2:18">
      <c r="B3114" t="s">
        <v>4018</v>
      </c>
      <c r="C3114" t="s">
        <v>905</v>
      </c>
      <c r="D3114" t="s">
        <v>612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</row>
    <row r="3115" spans="2:18">
      <c r="B3115" t="s">
        <v>4019</v>
      </c>
      <c r="C3115" t="s">
        <v>905</v>
      </c>
      <c r="D3115" t="s">
        <v>612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</row>
    <row r="3116" spans="2:18">
      <c r="B3116" t="s">
        <v>4020</v>
      </c>
      <c r="C3116" t="s">
        <v>905</v>
      </c>
      <c r="D3116" t="s">
        <v>612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</row>
    <row r="3117" spans="2:18">
      <c r="B3117" t="s">
        <v>4021</v>
      </c>
      <c r="C3117" t="s">
        <v>905</v>
      </c>
      <c r="D3117" t="s">
        <v>612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2:18">
      <c r="B3118" t="s">
        <v>4022</v>
      </c>
      <c r="C3118" t="s">
        <v>905</v>
      </c>
      <c r="D3118" t="s">
        <v>612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</row>
    <row r="3119" spans="2:18">
      <c r="B3119" t="s">
        <v>4023</v>
      </c>
      <c r="C3119" t="s">
        <v>905</v>
      </c>
      <c r="D3119" t="s">
        <v>612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</row>
    <row r="3120" spans="2:18">
      <c r="B3120" t="s">
        <v>4024</v>
      </c>
      <c r="C3120" t="s">
        <v>905</v>
      </c>
      <c r="D3120" t="s">
        <v>612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</row>
    <row r="3121" spans="2:18">
      <c r="B3121" t="s">
        <v>4025</v>
      </c>
      <c r="C3121" t="s">
        <v>905</v>
      </c>
      <c r="D3121" t="s">
        <v>612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</row>
    <row r="3122" spans="2:18">
      <c r="B3122" t="s">
        <v>4026</v>
      </c>
      <c r="C3122" t="s">
        <v>905</v>
      </c>
      <c r="D3122" t="s">
        <v>612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</row>
    <row r="3123" spans="2:18">
      <c r="B3123" t="s">
        <v>4027</v>
      </c>
      <c r="C3123" t="s">
        <v>905</v>
      </c>
      <c r="D3123" t="s">
        <v>612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</row>
    <row r="3124" spans="2:18">
      <c r="B3124" t="s">
        <v>4028</v>
      </c>
      <c r="C3124" t="s">
        <v>905</v>
      </c>
      <c r="D3124" t="s">
        <v>612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</row>
    <row r="3125" spans="2:18">
      <c r="B3125" t="s">
        <v>4029</v>
      </c>
      <c r="C3125" t="s">
        <v>905</v>
      </c>
      <c r="D3125" t="s">
        <v>612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</row>
    <row r="3126" spans="2:18">
      <c r="B3126" t="s">
        <v>4030</v>
      </c>
      <c r="C3126" t="s">
        <v>905</v>
      </c>
      <c r="D3126" t="s">
        <v>612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</row>
    <row r="3127" spans="2:18">
      <c r="B3127" t="s">
        <v>4031</v>
      </c>
      <c r="C3127" t="s">
        <v>905</v>
      </c>
      <c r="D3127" t="s">
        <v>612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</row>
    <row r="3128" spans="2:18">
      <c r="B3128" t="s">
        <v>4032</v>
      </c>
      <c r="C3128" t="s">
        <v>905</v>
      </c>
      <c r="D3128" t="s">
        <v>612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</row>
    <row r="3129" spans="2:18">
      <c r="B3129" t="s">
        <v>4033</v>
      </c>
      <c r="C3129" t="s">
        <v>905</v>
      </c>
      <c r="D3129" t="s">
        <v>612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</row>
    <row r="3130" spans="2:18">
      <c r="B3130" t="s">
        <v>4034</v>
      </c>
      <c r="C3130" t="s">
        <v>905</v>
      </c>
      <c r="D3130" t="s">
        <v>612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</row>
    <row r="3131" spans="2:18">
      <c r="B3131" t="s">
        <v>4035</v>
      </c>
      <c r="C3131" t="s">
        <v>905</v>
      </c>
      <c r="D3131" t="s">
        <v>612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</row>
    <row r="3132" spans="2:18">
      <c r="B3132" t="s">
        <v>4036</v>
      </c>
      <c r="C3132" t="s">
        <v>905</v>
      </c>
      <c r="D3132" t="s">
        <v>612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</row>
    <row r="3133" spans="2:18">
      <c r="B3133" t="s">
        <v>4037</v>
      </c>
      <c r="C3133" t="s">
        <v>905</v>
      </c>
      <c r="D3133" t="s">
        <v>612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</row>
    <row r="3134" spans="2:18">
      <c r="B3134" t="s">
        <v>4038</v>
      </c>
      <c r="C3134" t="s">
        <v>905</v>
      </c>
      <c r="D3134" t="s">
        <v>612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</row>
    <row r="3135" spans="2:18">
      <c r="B3135" t="s">
        <v>4039</v>
      </c>
      <c r="C3135" t="s">
        <v>905</v>
      </c>
      <c r="D3135" t="s">
        <v>612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</row>
    <row r="3136" spans="2:18">
      <c r="B3136" t="s">
        <v>4040</v>
      </c>
      <c r="C3136" t="s">
        <v>905</v>
      </c>
      <c r="D3136" t="s">
        <v>612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</row>
    <row r="3137" spans="2:18">
      <c r="B3137" t="s">
        <v>4041</v>
      </c>
      <c r="C3137" t="s">
        <v>905</v>
      </c>
      <c r="D3137" t="s">
        <v>612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</row>
    <row r="3138" spans="2:18">
      <c r="B3138" t="s">
        <v>4042</v>
      </c>
      <c r="C3138" t="s">
        <v>905</v>
      </c>
      <c r="D3138" t="s">
        <v>612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</row>
    <row r="3139" spans="2:18">
      <c r="B3139" t="s">
        <v>4043</v>
      </c>
      <c r="C3139" t="s">
        <v>905</v>
      </c>
      <c r="D3139" t="s">
        <v>612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</row>
    <row r="3140" spans="2:18">
      <c r="B3140" t="s">
        <v>4044</v>
      </c>
      <c r="C3140" t="s">
        <v>905</v>
      </c>
      <c r="D3140" t="s">
        <v>612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</row>
    <row r="3141" spans="2:18">
      <c r="B3141" t="s">
        <v>4045</v>
      </c>
      <c r="C3141" t="s">
        <v>905</v>
      </c>
      <c r="D3141" t="s">
        <v>612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 spans="2:18">
      <c r="B3142" t="s">
        <v>4046</v>
      </c>
      <c r="C3142" t="s">
        <v>905</v>
      </c>
      <c r="D3142" t="s">
        <v>612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2:18">
      <c r="B3143" t="s">
        <v>4047</v>
      </c>
      <c r="C3143" t="s">
        <v>905</v>
      </c>
      <c r="D3143" t="s">
        <v>612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</row>
    <row r="3144" spans="2:18">
      <c r="B3144" t="s">
        <v>4048</v>
      </c>
      <c r="C3144" t="s">
        <v>905</v>
      </c>
      <c r="D3144" t="s">
        <v>612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</row>
    <row r="3145" spans="2:18">
      <c r="B3145" t="s">
        <v>4049</v>
      </c>
      <c r="C3145" t="s">
        <v>905</v>
      </c>
      <c r="D3145" t="s">
        <v>612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</row>
    <row r="3146" spans="2:18">
      <c r="B3146" t="s">
        <v>4050</v>
      </c>
      <c r="C3146" t="s">
        <v>905</v>
      </c>
      <c r="D3146" t="s">
        <v>612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</row>
    <row r="3147" spans="2:18">
      <c r="B3147" t="s">
        <v>4051</v>
      </c>
      <c r="C3147" t="s">
        <v>905</v>
      </c>
      <c r="D3147" t="s">
        <v>612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</row>
    <row r="3148" spans="2:18">
      <c r="B3148" t="s">
        <v>4052</v>
      </c>
      <c r="C3148" t="s">
        <v>905</v>
      </c>
      <c r="D3148" t="s">
        <v>612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</row>
    <row r="3149" spans="2:18">
      <c r="B3149" t="s">
        <v>4053</v>
      </c>
      <c r="C3149" t="s">
        <v>905</v>
      </c>
      <c r="D3149" t="s">
        <v>612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 spans="2:18">
      <c r="B3150" t="s">
        <v>4054</v>
      </c>
      <c r="C3150" t="s">
        <v>905</v>
      </c>
      <c r="D3150" t="s">
        <v>612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</row>
    <row r="3151" spans="2:18">
      <c r="B3151" t="s">
        <v>4055</v>
      </c>
      <c r="C3151" t="s">
        <v>905</v>
      </c>
      <c r="D3151" t="s">
        <v>612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</row>
    <row r="3152" spans="2:18">
      <c r="B3152" t="s">
        <v>4056</v>
      </c>
      <c r="C3152" t="s">
        <v>905</v>
      </c>
      <c r="D3152" t="s">
        <v>612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</row>
    <row r="3153" spans="2:18">
      <c r="B3153" t="s">
        <v>4057</v>
      </c>
      <c r="C3153" t="s">
        <v>905</v>
      </c>
      <c r="D3153" t="s">
        <v>612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</row>
    <row r="3154" spans="2:18">
      <c r="B3154" t="s">
        <v>4058</v>
      </c>
      <c r="C3154" t="s">
        <v>905</v>
      </c>
      <c r="D3154" t="s">
        <v>612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</row>
    <row r="3155" spans="2:18">
      <c r="B3155" t="s">
        <v>4059</v>
      </c>
      <c r="C3155" t="s">
        <v>905</v>
      </c>
      <c r="D3155" t="s">
        <v>612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</row>
    <row r="3156" spans="2:18">
      <c r="B3156" t="s">
        <v>4060</v>
      </c>
      <c r="C3156" t="s">
        <v>905</v>
      </c>
      <c r="D3156" t="s">
        <v>612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</row>
    <row r="3157" spans="2:18">
      <c r="B3157" t="s">
        <v>4061</v>
      </c>
      <c r="C3157" t="s">
        <v>905</v>
      </c>
      <c r="D3157" t="s">
        <v>612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</row>
    <row r="3158" spans="2:18">
      <c r="B3158" t="s">
        <v>4062</v>
      </c>
      <c r="C3158" t="s">
        <v>905</v>
      </c>
      <c r="D3158" t="s">
        <v>612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2:18">
      <c r="B3159" t="s">
        <v>4063</v>
      </c>
      <c r="C3159" t="s">
        <v>905</v>
      </c>
      <c r="D3159" t="s">
        <v>612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</row>
    <row r="3160" spans="2:18">
      <c r="B3160" t="s">
        <v>4064</v>
      </c>
      <c r="C3160" t="s">
        <v>905</v>
      </c>
      <c r="D3160" t="s">
        <v>612</v>
      </c>
      <c r="E3160">
        <v>0</v>
      </c>
      <c r="F3160">
        <v>0</v>
      </c>
      <c r="G3160">
        <v>500</v>
      </c>
      <c r="H3160">
        <v>1</v>
      </c>
      <c r="I3160">
        <v>0</v>
      </c>
      <c r="J3160">
        <v>0</v>
      </c>
      <c r="K3160">
        <v>0</v>
      </c>
      <c r="L3160">
        <v>0</v>
      </c>
      <c r="M3160">
        <v>400</v>
      </c>
      <c r="N3160">
        <v>0</v>
      </c>
      <c r="O3160">
        <v>0</v>
      </c>
      <c r="P3160">
        <v>0</v>
      </c>
      <c r="Q3160">
        <v>0</v>
      </c>
      <c r="R3160">
        <v>400</v>
      </c>
    </row>
    <row r="3161" spans="2:18">
      <c r="B3161" t="s">
        <v>4065</v>
      </c>
      <c r="C3161" t="s">
        <v>905</v>
      </c>
      <c r="D3161" t="s">
        <v>612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 spans="2:18">
      <c r="B3162" t="s">
        <v>4066</v>
      </c>
      <c r="C3162" t="s">
        <v>905</v>
      </c>
      <c r="D3162" t="s">
        <v>612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2:18">
      <c r="B3163" t="s">
        <v>4067</v>
      </c>
      <c r="C3163" t="s">
        <v>905</v>
      </c>
      <c r="D3163" t="s">
        <v>612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</row>
    <row r="3164" spans="2:18">
      <c r="B3164" t="s">
        <v>4068</v>
      </c>
      <c r="C3164" t="s">
        <v>905</v>
      </c>
      <c r="D3164" t="s">
        <v>612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2:18">
      <c r="B3165" t="s">
        <v>4069</v>
      </c>
      <c r="C3165" t="s">
        <v>905</v>
      </c>
      <c r="D3165" t="s">
        <v>612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 spans="2:18">
      <c r="B3166" t="s">
        <v>4070</v>
      </c>
      <c r="C3166" t="s">
        <v>905</v>
      </c>
      <c r="D3166" t="s">
        <v>612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</row>
    <row r="3167" spans="2:18">
      <c r="B3167" t="s">
        <v>4071</v>
      </c>
      <c r="C3167" t="s">
        <v>905</v>
      </c>
      <c r="D3167" t="s">
        <v>612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</row>
    <row r="3168" spans="2:18">
      <c r="B3168" t="s">
        <v>4072</v>
      </c>
      <c r="C3168" t="s">
        <v>905</v>
      </c>
      <c r="D3168" t="s">
        <v>612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</row>
    <row r="3169" spans="2:18">
      <c r="B3169" t="s">
        <v>4073</v>
      </c>
      <c r="C3169" t="s">
        <v>905</v>
      </c>
      <c r="D3169" t="s">
        <v>612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</row>
    <row r="3170" spans="2:18">
      <c r="B3170" t="s">
        <v>4074</v>
      </c>
      <c r="C3170" t="s">
        <v>905</v>
      </c>
      <c r="D3170" t="s">
        <v>612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</row>
    <row r="3171" spans="2:18">
      <c r="B3171" t="s">
        <v>4075</v>
      </c>
      <c r="C3171" t="s">
        <v>905</v>
      </c>
      <c r="D3171" t="s">
        <v>612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</row>
    <row r="3172" spans="2:18">
      <c r="B3172" t="s">
        <v>4076</v>
      </c>
      <c r="C3172" t="s">
        <v>905</v>
      </c>
      <c r="D3172" t="s">
        <v>612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</row>
    <row r="3173" spans="2:18">
      <c r="B3173" t="s">
        <v>4077</v>
      </c>
      <c r="C3173" t="s">
        <v>905</v>
      </c>
      <c r="D3173" t="s">
        <v>612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</row>
    <row r="3174" spans="2:18">
      <c r="B3174" t="s">
        <v>4078</v>
      </c>
      <c r="C3174" t="s">
        <v>905</v>
      </c>
      <c r="D3174" t="s">
        <v>612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</row>
    <row r="3175" spans="2:18">
      <c r="B3175" t="s">
        <v>4079</v>
      </c>
      <c r="C3175" t="s">
        <v>905</v>
      </c>
      <c r="D3175" t="s">
        <v>612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</row>
    <row r="3176" spans="2:18">
      <c r="B3176" t="s">
        <v>4080</v>
      </c>
      <c r="C3176" t="s">
        <v>905</v>
      </c>
      <c r="D3176" t="s">
        <v>612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</row>
    <row r="3177" spans="2:18">
      <c r="B3177" t="s">
        <v>4081</v>
      </c>
      <c r="C3177" t="s">
        <v>905</v>
      </c>
      <c r="D3177" t="s">
        <v>612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</row>
    <row r="3178" spans="2:18">
      <c r="B3178" t="s">
        <v>4082</v>
      </c>
      <c r="C3178" t="s">
        <v>905</v>
      </c>
      <c r="D3178" t="s">
        <v>612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</row>
    <row r="3179" spans="2:18">
      <c r="B3179" t="s">
        <v>4083</v>
      </c>
      <c r="C3179" t="s">
        <v>905</v>
      </c>
      <c r="D3179" t="s">
        <v>612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</row>
    <row r="3180" spans="2:18">
      <c r="B3180" t="s">
        <v>4084</v>
      </c>
      <c r="C3180" t="s">
        <v>905</v>
      </c>
      <c r="D3180" t="s">
        <v>612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</row>
    <row r="3181" spans="2:18">
      <c r="B3181" t="s">
        <v>4085</v>
      </c>
      <c r="C3181" t="s">
        <v>905</v>
      </c>
      <c r="D3181" t="s">
        <v>612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</row>
    <row r="3182" spans="2:18">
      <c r="B3182" t="s">
        <v>4086</v>
      </c>
      <c r="C3182" t="s">
        <v>905</v>
      </c>
      <c r="D3182" t="s">
        <v>612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</row>
    <row r="3183" spans="2:18">
      <c r="B3183" t="s">
        <v>4087</v>
      </c>
      <c r="C3183" t="s">
        <v>905</v>
      </c>
      <c r="D3183" t="s">
        <v>612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</row>
    <row r="3184" spans="2:18">
      <c r="B3184" t="s">
        <v>4088</v>
      </c>
      <c r="C3184" t="s">
        <v>905</v>
      </c>
      <c r="D3184" t="s">
        <v>612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</row>
    <row r="3185" spans="2:18">
      <c r="B3185" t="s">
        <v>4089</v>
      </c>
      <c r="C3185" t="s">
        <v>905</v>
      </c>
      <c r="D3185" t="s">
        <v>612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</row>
    <row r="3186" spans="2:18">
      <c r="B3186" t="s">
        <v>4090</v>
      </c>
      <c r="C3186" t="s">
        <v>905</v>
      </c>
      <c r="D3186" t="s">
        <v>612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2:18">
      <c r="B3187" t="s">
        <v>4091</v>
      </c>
      <c r="C3187" t="s">
        <v>905</v>
      </c>
      <c r="D3187" t="s">
        <v>612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 spans="2:18">
      <c r="B3188" t="s">
        <v>4092</v>
      </c>
      <c r="C3188" t="s">
        <v>905</v>
      </c>
      <c r="D3188" t="s">
        <v>612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</row>
    <row r="3189" spans="2:18">
      <c r="B3189" t="s">
        <v>4093</v>
      </c>
      <c r="C3189" t="s">
        <v>905</v>
      </c>
      <c r="D3189" t="s">
        <v>612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</row>
    <row r="3190" spans="2:18">
      <c r="B3190" t="s">
        <v>4094</v>
      </c>
      <c r="C3190" t="s">
        <v>905</v>
      </c>
      <c r="D3190" t="s">
        <v>612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2:18">
      <c r="B3191" t="s">
        <v>4095</v>
      </c>
      <c r="C3191" t="s">
        <v>905</v>
      </c>
      <c r="D3191" t="s">
        <v>612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</row>
    <row r="3192" spans="2:18">
      <c r="B3192" t="s">
        <v>4096</v>
      </c>
      <c r="C3192" t="s">
        <v>905</v>
      </c>
      <c r="D3192" t="s">
        <v>612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</row>
    <row r="3193" spans="2:18">
      <c r="B3193" t="s">
        <v>4097</v>
      </c>
      <c r="C3193" t="s">
        <v>905</v>
      </c>
      <c r="D3193" t="s">
        <v>612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2:18">
      <c r="B3194" t="s">
        <v>4098</v>
      </c>
      <c r="C3194" t="s">
        <v>905</v>
      </c>
      <c r="D3194" t="s">
        <v>612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2:18">
      <c r="B3195" t="s">
        <v>4099</v>
      </c>
      <c r="C3195" t="s">
        <v>905</v>
      </c>
      <c r="D3195" t="s">
        <v>612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</row>
    <row r="3196" spans="2:18">
      <c r="B3196" t="s">
        <v>4100</v>
      </c>
      <c r="C3196" t="s">
        <v>905</v>
      </c>
      <c r="D3196" t="s">
        <v>612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</row>
    <row r="3197" spans="2:18">
      <c r="B3197" t="s">
        <v>4101</v>
      </c>
      <c r="C3197" t="s">
        <v>905</v>
      </c>
      <c r="D3197" t="s">
        <v>612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</row>
    <row r="3198" spans="2:18">
      <c r="B3198" t="s">
        <v>4102</v>
      </c>
      <c r="C3198" t="s">
        <v>905</v>
      </c>
      <c r="D3198" t="s">
        <v>612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</row>
    <row r="3199" spans="2:18">
      <c r="B3199" t="s">
        <v>4103</v>
      </c>
      <c r="C3199" t="s">
        <v>905</v>
      </c>
      <c r="D3199" t="s">
        <v>612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</row>
    <row r="3200" spans="2:18">
      <c r="B3200" t="s">
        <v>4104</v>
      </c>
      <c r="C3200" t="s">
        <v>905</v>
      </c>
      <c r="D3200" t="s">
        <v>612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</row>
    <row r="3201" spans="2:18">
      <c r="B3201" t="s">
        <v>4105</v>
      </c>
      <c r="C3201" t="s">
        <v>905</v>
      </c>
      <c r="D3201" t="s">
        <v>612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</row>
    <row r="3202" spans="2:18">
      <c r="B3202" t="s">
        <v>4106</v>
      </c>
      <c r="C3202" t="s">
        <v>905</v>
      </c>
      <c r="D3202" t="s">
        <v>612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2:18">
      <c r="B3203" t="s">
        <v>4107</v>
      </c>
      <c r="C3203" t="s">
        <v>905</v>
      </c>
      <c r="D3203" t="s">
        <v>612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</row>
    <row r="3204" spans="2:18">
      <c r="B3204" t="s">
        <v>4108</v>
      </c>
      <c r="C3204" t="s">
        <v>905</v>
      </c>
      <c r="D3204" t="s">
        <v>612</v>
      </c>
      <c r="E3204">
        <v>1</v>
      </c>
      <c r="F3204">
        <v>180.6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156.19999999999999</v>
      </c>
      <c r="N3204">
        <v>0</v>
      </c>
      <c r="O3204">
        <v>0</v>
      </c>
      <c r="P3204">
        <v>0</v>
      </c>
      <c r="Q3204">
        <v>0</v>
      </c>
      <c r="R3204">
        <v>156.19999999999999</v>
      </c>
    </row>
    <row r="3205" spans="2:18">
      <c r="B3205" t="s">
        <v>4109</v>
      </c>
      <c r="C3205" t="s">
        <v>905</v>
      </c>
      <c r="D3205" t="s">
        <v>612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</row>
    <row r="3206" spans="2:18">
      <c r="B3206" t="s">
        <v>4110</v>
      </c>
      <c r="C3206" t="s">
        <v>905</v>
      </c>
      <c r="D3206" t="s">
        <v>612</v>
      </c>
      <c r="E3206">
        <v>1</v>
      </c>
      <c r="F3206">
        <v>169.3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</row>
    <row r="3207" spans="2:18">
      <c r="B3207" t="s">
        <v>4111</v>
      </c>
      <c r="C3207" t="s">
        <v>905</v>
      </c>
      <c r="D3207" t="s">
        <v>612</v>
      </c>
      <c r="E3207">
        <v>1</v>
      </c>
      <c r="F3207">
        <v>122.1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</row>
    <row r="3208" spans="2:18">
      <c r="B3208" t="s">
        <v>4112</v>
      </c>
      <c r="C3208" t="s">
        <v>905</v>
      </c>
      <c r="D3208" t="s">
        <v>612</v>
      </c>
      <c r="E3208">
        <v>1</v>
      </c>
      <c r="F3208">
        <v>232.6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</row>
    <row r="3209" spans="2:18">
      <c r="B3209" t="s">
        <v>4113</v>
      </c>
      <c r="C3209" t="s">
        <v>905</v>
      </c>
      <c r="D3209" t="s">
        <v>612</v>
      </c>
      <c r="E3209">
        <v>1</v>
      </c>
      <c r="F3209">
        <v>83.9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</row>
    <row r="3210" spans="2:18">
      <c r="B3210" t="s">
        <v>4114</v>
      </c>
      <c r="C3210" t="s">
        <v>905</v>
      </c>
      <c r="D3210" t="s">
        <v>612</v>
      </c>
      <c r="E3210">
        <v>1</v>
      </c>
      <c r="F3210">
        <v>192.4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</row>
    <row r="3211" spans="2:18">
      <c r="B3211" t="s">
        <v>4115</v>
      </c>
      <c r="C3211" t="s">
        <v>905</v>
      </c>
      <c r="D3211" t="s">
        <v>612</v>
      </c>
      <c r="E3211">
        <v>1</v>
      </c>
      <c r="F3211">
        <v>58.1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</row>
    <row r="3212" spans="2:18">
      <c r="B3212" t="s">
        <v>4116</v>
      </c>
      <c r="C3212" t="s">
        <v>905</v>
      </c>
      <c r="D3212" t="s">
        <v>612</v>
      </c>
      <c r="E3212">
        <v>1</v>
      </c>
      <c r="F3212">
        <v>152.30000000000001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</row>
    <row r="3213" spans="2:18">
      <c r="B3213" t="s">
        <v>4117</v>
      </c>
      <c r="C3213" t="s">
        <v>905</v>
      </c>
      <c r="D3213" t="s">
        <v>612</v>
      </c>
      <c r="E3213">
        <v>1</v>
      </c>
      <c r="F3213">
        <v>38.9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</row>
    <row r="3214" spans="2:18">
      <c r="B3214" t="s">
        <v>4118</v>
      </c>
      <c r="C3214" t="s">
        <v>905</v>
      </c>
      <c r="D3214" t="s">
        <v>612</v>
      </c>
      <c r="E3214">
        <v>1</v>
      </c>
      <c r="F3214">
        <v>125.6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</row>
    <row r="3215" spans="2:18">
      <c r="B3215" t="s">
        <v>4119</v>
      </c>
      <c r="C3215" t="s">
        <v>905</v>
      </c>
      <c r="D3215" t="s">
        <v>612</v>
      </c>
      <c r="E3215">
        <v>2</v>
      </c>
      <c r="F3215">
        <v>26.811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</row>
    <row r="3216" spans="2:18">
      <c r="B3216" t="s">
        <v>4120</v>
      </c>
      <c r="C3216" t="s">
        <v>905</v>
      </c>
      <c r="D3216" t="s">
        <v>612</v>
      </c>
      <c r="E3216">
        <v>1</v>
      </c>
      <c r="F3216">
        <v>97.5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</row>
    <row r="3217" spans="2:18">
      <c r="B3217" t="s">
        <v>4121</v>
      </c>
      <c r="C3217" t="s">
        <v>905</v>
      </c>
      <c r="D3217" t="s">
        <v>612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</row>
    <row r="3218" spans="2:18">
      <c r="B3218" t="s">
        <v>4122</v>
      </c>
      <c r="C3218" t="s">
        <v>905</v>
      </c>
      <c r="D3218" t="s">
        <v>612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</row>
    <row r="3219" spans="2:18">
      <c r="B3219" t="s">
        <v>4123</v>
      </c>
      <c r="C3219" t="s">
        <v>905</v>
      </c>
      <c r="D3219" t="s">
        <v>612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</row>
    <row r="3220" spans="2:18">
      <c r="B3220" t="s">
        <v>4124</v>
      </c>
      <c r="C3220" t="s">
        <v>905</v>
      </c>
      <c r="D3220" t="s">
        <v>612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</row>
    <row r="3221" spans="2:18">
      <c r="B3221" t="s">
        <v>4125</v>
      </c>
      <c r="C3221" t="s">
        <v>905</v>
      </c>
      <c r="D3221" t="s">
        <v>612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</row>
    <row r="3222" spans="2:18">
      <c r="B3222" t="s">
        <v>4126</v>
      </c>
      <c r="C3222" t="s">
        <v>905</v>
      </c>
      <c r="D3222" t="s">
        <v>612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2:18">
      <c r="B3223" t="s">
        <v>4127</v>
      </c>
      <c r="C3223" t="s">
        <v>905</v>
      </c>
      <c r="D3223" t="s">
        <v>612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</row>
    <row r="3224" spans="2:18">
      <c r="B3224" t="s">
        <v>4128</v>
      </c>
      <c r="C3224" t="s">
        <v>905</v>
      </c>
      <c r="D3224" t="s">
        <v>612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</row>
    <row r="3225" spans="2:18">
      <c r="B3225" t="s">
        <v>4129</v>
      </c>
      <c r="C3225" t="s">
        <v>905</v>
      </c>
      <c r="D3225" t="s">
        <v>612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</row>
    <row r="3226" spans="2:18">
      <c r="B3226" t="s">
        <v>4130</v>
      </c>
      <c r="C3226" t="s">
        <v>905</v>
      </c>
      <c r="D3226" t="s">
        <v>612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</row>
    <row r="3227" spans="2:18">
      <c r="B3227" t="s">
        <v>4131</v>
      </c>
      <c r="C3227" t="s">
        <v>905</v>
      </c>
      <c r="D3227" t="s">
        <v>612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</row>
    <row r="3228" spans="2:18">
      <c r="B3228" t="s">
        <v>4132</v>
      </c>
      <c r="C3228" t="s">
        <v>905</v>
      </c>
      <c r="D3228" t="s">
        <v>612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</row>
    <row r="3229" spans="2:18">
      <c r="B3229" t="s">
        <v>4133</v>
      </c>
      <c r="C3229" t="s">
        <v>905</v>
      </c>
      <c r="D3229" t="s">
        <v>612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</row>
    <row r="3230" spans="2:18">
      <c r="B3230" t="s">
        <v>4134</v>
      </c>
      <c r="C3230" t="s">
        <v>905</v>
      </c>
      <c r="D3230" t="s">
        <v>612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</row>
    <row r="3231" spans="2:18">
      <c r="B3231" t="s">
        <v>4135</v>
      </c>
      <c r="C3231" t="s">
        <v>905</v>
      </c>
      <c r="D3231" t="s">
        <v>612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</row>
    <row r="3232" spans="2:18">
      <c r="B3232" t="s">
        <v>4136</v>
      </c>
      <c r="C3232" t="s">
        <v>905</v>
      </c>
      <c r="D3232" t="s">
        <v>612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12.47</v>
      </c>
      <c r="N3232">
        <v>0</v>
      </c>
      <c r="O3232">
        <v>0</v>
      </c>
      <c r="P3232">
        <v>0</v>
      </c>
      <c r="Q3232">
        <v>0</v>
      </c>
      <c r="R3232">
        <v>12.47</v>
      </c>
    </row>
    <row r="3233" spans="2:18">
      <c r="B3233" t="s">
        <v>4137</v>
      </c>
      <c r="C3233" t="s">
        <v>905</v>
      </c>
      <c r="D3233" t="s">
        <v>612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</row>
    <row r="3234" spans="2:18">
      <c r="B3234" t="s">
        <v>4138</v>
      </c>
      <c r="C3234" t="s">
        <v>905</v>
      </c>
      <c r="D3234" t="s">
        <v>612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2:18">
      <c r="B3235" t="s">
        <v>4139</v>
      </c>
      <c r="C3235" t="s">
        <v>905</v>
      </c>
      <c r="D3235" t="s">
        <v>612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</row>
    <row r="3236" spans="2:18">
      <c r="B3236" t="s">
        <v>4140</v>
      </c>
      <c r="C3236" t="s">
        <v>905</v>
      </c>
      <c r="D3236" t="s">
        <v>612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</row>
    <row r="3237" spans="2:18">
      <c r="B3237" t="s">
        <v>4141</v>
      </c>
      <c r="C3237" t="s">
        <v>905</v>
      </c>
      <c r="D3237" t="s">
        <v>612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</row>
    <row r="3238" spans="2:18">
      <c r="B3238" t="s">
        <v>4142</v>
      </c>
      <c r="C3238" t="s">
        <v>905</v>
      </c>
      <c r="D3238" t="s">
        <v>612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</row>
    <row r="3239" spans="2:18">
      <c r="B3239" t="s">
        <v>4143</v>
      </c>
      <c r="C3239" t="s">
        <v>905</v>
      </c>
      <c r="D3239" t="s">
        <v>612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</row>
    <row r="3240" spans="2:18">
      <c r="B3240" t="s">
        <v>4144</v>
      </c>
      <c r="C3240" t="s">
        <v>905</v>
      </c>
      <c r="D3240" t="s">
        <v>612</v>
      </c>
      <c r="E3240">
        <v>2</v>
      </c>
      <c r="F3240">
        <v>88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</row>
    <row r="3241" spans="2:18">
      <c r="B3241" t="s">
        <v>4145</v>
      </c>
      <c r="C3241" t="s">
        <v>905</v>
      </c>
      <c r="D3241" t="s">
        <v>612</v>
      </c>
      <c r="E3241">
        <v>8</v>
      </c>
      <c r="F3241">
        <v>25.3</v>
      </c>
      <c r="G3241">
        <v>75</v>
      </c>
      <c r="H3241">
        <v>5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</row>
    <row r="3242" spans="2:18">
      <c r="B3242" t="s">
        <v>4146</v>
      </c>
      <c r="C3242" t="s">
        <v>905</v>
      </c>
      <c r="D3242" t="s">
        <v>612</v>
      </c>
      <c r="E3242">
        <v>1</v>
      </c>
      <c r="F3242">
        <v>120.9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</row>
    <row r="3243" spans="2:18">
      <c r="B3243" t="s">
        <v>4147</v>
      </c>
      <c r="C3243" t="s">
        <v>905</v>
      </c>
      <c r="D3243" t="s">
        <v>612</v>
      </c>
      <c r="E3243">
        <v>1</v>
      </c>
      <c r="F3243">
        <v>142.9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</row>
    <row r="3244" spans="2:18">
      <c r="B3244" t="s">
        <v>4148</v>
      </c>
      <c r="C3244" t="s">
        <v>905</v>
      </c>
      <c r="D3244" t="s">
        <v>612</v>
      </c>
      <c r="E3244">
        <v>1</v>
      </c>
      <c r="F3244">
        <v>174.4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</row>
    <row r="3245" spans="2:18">
      <c r="B3245" t="s">
        <v>4149</v>
      </c>
      <c r="C3245" t="s">
        <v>905</v>
      </c>
      <c r="D3245" t="s">
        <v>612</v>
      </c>
      <c r="E3245">
        <v>1</v>
      </c>
      <c r="F3245">
        <v>0.98899999999999999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</row>
    <row r="3246" spans="2:18">
      <c r="B3246" t="s">
        <v>4150</v>
      </c>
      <c r="C3246" t="s">
        <v>905</v>
      </c>
      <c r="D3246" t="s">
        <v>612</v>
      </c>
      <c r="E3246">
        <v>1</v>
      </c>
      <c r="F3246">
        <v>0.98899999999999999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</row>
    <row r="3247" spans="2:18">
      <c r="B3247" t="s">
        <v>4151</v>
      </c>
      <c r="C3247" t="s">
        <v>905</v>
      </c>
      <c r="D3247" t="s">
        <v>612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</row>
    <row r="3248" spans="2:18">
      <c r="B3248" t="s">
        <v>4152</v>
      </c>
      <c r="C3248" t="s">
        <v>905</v>
      </c>
      <c r="D3248" t="s">
        <v>612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</row>
    <row r="3249" spans="2:18">
      <c r="B3249" t="s">
        <v>4153</v>
      </c>
      <c r="C3249" t="s">
        <v>905</v>
      </c>
      <c r="D3249" t="s">
        <v>612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2:18">
      <c r="B3250" t="s">
        <v>4154</v>
      </c>
      <c r="C3250" t="s">
        <v>905</v>
      </c>
      <c r="D3250" t="s">
        <v>612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</row>
    <row r="3251" spans="2:18">
      <c r="B3251" t="s">
        <v>4155</v>
      </c>
      <c r="C3251" t="s">
        <v>905</v>
      </c>
      <c r="D3251" t="s">
        <v>612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</row>
    <row r="3252" spans="2:18">
      <c r="B3252" t="s">
        <v>4156</v>
      </c>
      <c r="C3252" t="s">
        <v>905</v>
      </c>
      <c r="D3252" t="s">
        <v>612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</row>
    <row r="3253" spans="2:18">
      <c r="B3253" t="s">
        <v>4157</v>
      </c>
      <c r="C3253" t="s">
        <v>905</v>
      </c>
      <c r="D3253" t="s">
        <v>612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</row>
    <row r="3254" spans="2:18">
      <c r="B3254" t="s">
        <v>4158</v>
      </c>
      <c r="C3254" t="s">
        <v>905</v>
      </c>
      <c r="D3254" t="s">
        <v>612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</row>
    <row r="3255" spans="2:18">
      <c r="B3255" t="s">
        <v>4159</v>
      </c>
      <c r="C3255" t="s">
        <v>905</v>
      </c>
      <c r="D3255" t="s">
        <v>612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</row>
    <row r="3256" spans="2:18">
      <c r="B3256" t="s">
        <v>4160</v>
      </c>
      <c r="C3256" t="s">
        <v>905</v>
      </c>
      <c r="D3256" t="s">
        <v>612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</row>
    <row r="3257" spans="2:18">
      <c r="B3257" t="s">
        <v>4161</v>
      </c>
      <c r="C3257" t="s">
        <v>905</v>
      </c>
      <c r="D3257" t="s">
        <v>612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</row>
    <row r="3258" spans="2:18">
      <c r="B3258" t="s">
        <v>4162</v>
      </c>
      <c r="C3258" t="s">
        <v>905</v>
      </c>
      <c r="D3258" t="s">
        <v>612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</row>
    <row r="3259" spans="2:18">
      <c r="B3259" t="s">
        <v>4163</v>
      </c>
      <c r="C3259" t="s">
        <v>905</v>
      </c>
      <c r="D3259" t="s">
        <v>612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</row>
    <row r="3260" spans="2:18">
      <c r="B3260" t="s">
        <v>4164</v>
      </c>
      <c r="C3260" t="s">
        <v>905</v>
      </c>
      <c r="D3260" t="s">
        <v>612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</row>
    <row r="3261" spans="2:18">
      <c r="B3261" t="s">
        <v>4165</v>
      </c>
      <c r="C3261" t="s">
        <v>905</v>
      </c>
      <c r="D3261" t="s">
        <v>612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</row>
    <row r="3262" spans="2:18">
      <c r="B3262" t="s">
        <v>4166</v>
      </c>
      <c r="C3262" t="s">
        <v>905</v>
      </c>
      <c r="D3262" t="s">
        <v>612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</row>
    <row r="3263" spans="2:18">
      <c r="B3263" t="s">
        <v>4167</v>
      </c>
      <c r="C3263" t="s">
        <v>905</v>
      </c>
      <c r="D3263" t="s">
        <v>612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</row>
    <row r="3264" spans="2:18">
      <c r="B3264" t="s">
        <v>4168</v>
      </c>
      <c r="C3264" t="s">
        <v>905</v>
      </c>
      <c r="D3264" t="s">
        <v>612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</row>
    <row r="3265" spans="2:18">
      <c r="B3265" t="s">
        <v>4169</v>
      </c>
      <c r="C3265" t="s">
        <v>905</v>
      </c>
      <c r="D3265" t="s">
        <v>612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</row>
    <row r="3266" spans="2:18">
      <c r="B3266" t="s">
        <v>4170</v>
      </c>
      <c r="C3266" t="s">
        <v>905</v>
      </c>
      <c r="D3266" t="s">
        <v>612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2:18">
      <c r="B3267" t="s">
        <v>4171</v>
      </c>
      <c r="C3267" t="s">
        <v>905</v>
      </c>
      <c r="D3267" t="s">
        <v>612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</row>
    <row r="3268" spans="2:18">
      <c r="B3268" t="s">
        <v>4172</v>
      </c>
      <c r="C3268" t="s">
        <v>905</v>
      </c>
      <c r="D3268" t="s">
        <v>612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</row>
    <row r="3269" spans="2:18">
      <c r="B3269" t="s">
        <v>4173</v>
      </c>
      <c r="C3269" t="s">
        <v>905</v>
      </c>
      <c r="D3269" t="s">
        <v>612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</row>
    <row r="3270" spans="2:18">
      <c r="B3270" t="s">
        <v>4174</v>
      </c>
      <c r="C3270" t="s">
        <v>905</v>
      </c>
      <c r="D3270" t="s">
        <v>612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</row>
    <row r="3271" spans="2:18">
      <c r="B3271" t="s">
        <v>4175</v>
      </c>
      <c r="C3271" t="s">
        <v>905</v>
      </c>
      <c r="D3271" t="s">
        <v>612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</row>
    <row r="3272" spans="2:18">
      <c r="B3272" t="s">
        <v>4176</v>
      </c>
      <c r="C3272" t="s">
        <v>905</v>
      </c>
      <c r="D3272" t="s">
        <v>612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</row>
    <row r="3273" spans="2:18">
      <c r="B3273" t="s">
        <v>4177</v>
      </c>
      <c r="C3273" t="s">
        <v>905</v>
      </c>
      <c r="D3273" t="s">
        <v>612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 spans="2:18">
      <c r="B3274" t="s">
        <v>4178</v>
      </c>
      <c r="C3274" t="s">
        <v>905</v>
      </c>
      <c r="D3274" t="s">
        <v>612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</row>
    <row r="3275" spans="2:18">
      <c r="B3275" t="s">
        <v>4179</v>
      </c>
      <c r="C3275" t="s">
        <v>905</v>
      </c>
      <c r="D3275" t="s">
        <v>612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</row>
    <row r="3276" spans="2:18">
      <c r="B3276" t="s">
        <v>4180</v>
      </c>
      <c r="C3276" t="s">
        <v>905</v>
      </c>
      <c r="D3276" t="s">
        <v>612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</row>
    <row r="3277" spans="2:18">
      <c r="B3277" t="s">
        <v>4181</v>
      </c>
      <c r="C3277" t="s">
        <v>905</v>
      </c>
      <c r="D3277" t="s">
        <v>612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</row>
    <row r="3278" spans="2:18">
      <c r="B3278" t="s">
        <v>4182</v>
      </c>
      <c r="C3278" t="s">
        <v>905</v>
      </c>
      <c r="D3278" t="s">
        <v>612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</row>
    <row r="3279" spans="2:18">
      <c r="B3279" t="s">
        <v>4183</v>
      </c>
      <c r="C3279" t="s">
        <v>905</v>
      </c>
      <c r="D3279" t="s">
        <v>612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350</v>
      </c>
      <c r="N3279">
        <v>0</v>
      </c>
      <c r="O3279">
        <v>0</v>
      </c>
      <c r="P3279">
        <v>0</v>
      </c>
      <c r="Q3279">
        <v>0</v>
      </c>
      <c r="R3279">
        <v>350</v>
      </c>
    </row>
    <row r="3280" spans="2:18">
      <c r="B3280" t="s">
        <v>4184</v>
      </c>
      <c r="C3280" t="s">
        <v>905</v>
      </c>
      <c r="D3280" t="s">
        <v>612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</row>
    <row r="3281" spans="2:18">
      <c r="B3281" t="s">
        <v>4185</v>
      </c>
      <c r="C3281" t="s">
        <v>905</v>
      </c>
      <c r="D3281" t="s">
        <v>612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</row>
    <row r="3282" spans="2:18">
      <c r="B3282" t="s">
        <v>4186</v>
      </c>
      <c r="C3282" t="s">
        <v>905</v>
      </c>
      <c r="D3282" t="s">
        <v>612</v>
      </c>
      <c r="E3282">
        <v>1</v>
      </c>
      <c r="F3282">
        <v>164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</row>
    <row r="3283" spans="2:18">
      <c r="B3283" t="s">
        <v>4187</v>
      </c>
      <c r="C3283" t="s">
        <v>905</v>
      </c>
      <c r="D3283" t="s">
        <v>612</v>
      </c>
      <c r="E3283">
        <v>0</v>
      </c>
      <c r="F3283">
        <v>0</v>
      </c>
      <c r="G3283">
        <v>97.8</v>
      </c>
      <c r="H3283">
        <v>1</v>
      </c>
      <c r="I3283">
        <v>0</v>
      </c>
      <c r="J3283">
        <v>0</v>
      </c>
      <c r="K3283">
        <v>0</v>
      </c>
      <c r="L3283">
        <v>0</v>
      </c>
      <c r="M3283">
        <v>175</v>
      </c>
      <c r="N3283">
        <v>0</v>
      </c>
      <c r="O3283">
        <v>0</v>
      </c>
      <c r="P3283">
        <v>0</v>
      </c>
      <c r="Q3283">
        <v>0</v>
      </c>
      <c r="R3283">
        <v>175</v>
      </c>
    </row>
    <row r="3284" spans="2:18">
      <c r="B3284" t="s">
        <v>4188</v>
      </c>
      <c r="C3284" t="s">
        <v>905</v>
      </c>
      <c r="D3284" t="s">
        <v>612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</row>
    <row r="3285" spans="2:18">
      <c r="B3285" t="s">
        <v>4189</v>
      </c>
      <c r="C3285" t="s">
        <v>905</v>
      </c>
      <c r="D3285" t="s">
        <v>612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</row>
    <row r="3286" spans="2:18">
      <c r="B3286" t="s">
        <v>4190</v>
      </c>
      <c r="C3286" t="s">
        <v>905</v>
      </c>
      <c r="D3286" t="s">
        <v>612</v>
      </c>
      <c r="E3286">
        <v>1</v>
      </c>
      <c r="F3286">
        <v>98.4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</row>
    <row r="3287" spans="2:18">
      <c r="B3287" t="s">
        <v>4191</v>
      </c>
      <c r="C3287" t="s">
        <v>905</v>
      </c>
      <c r="D3287" t="s">
        <v>612</v>
      </c>
      <c r="E3287">
        <v>4</v>
      </c>
      <c r="F3287">
        <v>9.1300000000000008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</row>
    <row r="3288" spans="2:18">
      <c r="B3288" t="s">
        <v>4192</v>
      </c>
      <c r="C3288" t="s">
        <v>905</v>
      </c>
      <c r="D3288" t="s">
        <v>612</v>
      </c>
      <c r="E3288">
        <v>1</v>
      </c>
      <c r="F3288">
        <v>210.3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</row>
    <row r="3289" spans="2:18">
      <c r="B3289" t="s">
        <v>4193</v>
      </c>
      <c r="C3289" t="s">
        <v>905</v>
      </c>
      <c r="D3289" t="s">
        <v>612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</row>
    <row r="3290" spans="2:18">
      <c r="B3290" t="s">
        <v>4194</v>
      </c>
      <c r="C3290" t="s">
        <v>905</v>
      </c>
      <c r="D3290" t="s">
        <v>612</v>
      </c>
      <c r="E3290">
        <v>1</v>
      </c>
      <c r="F3290">
        <v>72.3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</row>
    <row r="3291" spans="2:18">
      <c r="B3291" t="s">
        <v>4195</v>
      </c>
      <c r="C3291" t="s">
        <v>905</v>
      </c>
      <c r="D3291" t="s">
        <v>612</v>
      </c>
      <c r="E3291">
        <v>9</v>
      </c>
      <c r="F3291">
        <v>1.181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</row>
    <row r="3292" spans="2:18">
      <c r="B3292" t="s">
        <v>4196</v>
      </c>
      <c r="C3292" t="s">
        <v>905</v>
      </c>
      <c r="D3292" t="s">
        <v>612</v>
      </c>
      <c r="E3292">
        <v>1</v>
      </c>
      <c r="F3292">
        <v>169.4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</row>
    <row r="3293" spans="2:18">
      <c r="B3293" t="s">
        <v>4197</v>
      </c>
      <c r="C3293" t="s">
        <v>905</v>
      </c>
      <c r="D3293" t="s">
        <v>612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</row>
    <row r="3294" spans="2:18">
      <c r="B3294" t="s">
        <v>4198</v>
      </c>
      <c r="C3294" t="s">
        <v>905</v>
      </c>
      <c r="D3294" t="s">
        <v>612</v>
      </c>
      <c r="E3294">
        <v>1</v>
      </c>
      <c r="F3294">
        <v>44.8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</row>
    <row r="3295" spans="2:18">
      <c r="B3295" t="s">
        <v>4199</v>
      </c>
      <c r="C3295" t="s">
        <v>905</v>
      </c>
      <c r="D3295" t="s">
        <v>612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</row>
    <row r="3296" spans="2:18">
      <c r="B3296" t="s">
        <v>4200</v>
      </c>
      <c r="C3296" t="s">
        <v>905</v>
      </c>
      <c r="D3296" t="s">
        <v>612</v>
      </c>
      <c r="E3296">
        <v>1</v>
      </c>
      <c r="F3296">
        <v>127.5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</row>
    <row r="3297" spans="2:18">
      <c r="B3297" t="s">
        <v>4201</v>
      </c>
      <c r="C3297" t="s">
        <v>905</v>
      </c>
      <c r="D3297" t="s">
        <v>612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</row>
    <row r="3298" spans="2:18">
      <c r="B3298" t="s">
        <v>4202</v>
      </c>
      <c r="C3298" t="s">
        <v>905</v>
      </c>
      <c r="D3298" t="s">
        <v>612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</row>
    <row r="3299" spans="2:18">
      <c r="B3299" t="s">
        <v>4203</v>
      </c>
      <c r="C3299" t="s">
        <v>905</v>
      </c>
      <c r="D3299" t="s">
        <v>612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</row>
    <row r="3300" spans="2:18">
      <c r="B3300" t="s">
        <v>4204</v>
      </c>
      <c r="C3300" t="s">
        <v>905</v>
      </c>
      <c r="D3300" t="s">
        <v>612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</row>
    <row r="3301" spans="2:18">
      <c r="B3301" t="s">
        <v>4205</v>
      </c>
      <c r="C3301" t="s">
        <v>905</v>
      </c>
      <c r="D3301" t="s">
        <v>612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</row>
    <row r="3302" spans="2:18">
      <c r="B3302" t="s">
        <v>4206</v>
      </c>
      <c r="C3302" t="s">
        <v>905</v>
      </c>
      <c r="D3302" t="s">
        <v>612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2:18">
      <c r="B3303" t="s">
        <v>4207</v>
      </c>
      <c r="C3303" t="s">
        <v>905</v>
      </c>
      <c r="D3303" t="s">
        <v>612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</row>
    <row r="3304" spans="2:18">
      <c r="B3304" t="s">
        <v>4208</v>
      </c>
      <c r="C3304" t="s">
        <v>905</v>
      </c>
      <c r="D3304" t="s">
        <v>612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</row>
    <row r="3305" spans="2:18">
      <c r="B3305" t="s">
        <v>4209</v>
      </c>
      <c r="C3305" t="s">
        <v>905</v>
      </c>
      <c r="D3305" t="s">
        <v>612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</row>
    <row r="3306" spans="2:18">
      <c r="B3306" t="s">
        <v>4210</v>
      </c>
      <c r="C3306" t="s">
        <v>905</v>
      </c>
      <c r="D3306" t="s">
        <v>612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2:18">
      <c r="B3307" t="s">
        <v>4211</v>
      </c>
      <c r="C3307" t="s">
        <v>905</v>
      </c>
      <c r="D3307" t="s">
        <v>612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</row>
    <row r="3308" spans="2:18">
      <c r="B3308" t="s">
        <v>4212</v>
      </c>
      <c r="C3308" t="s">
        <v>905</v>
      </c>
      <c r="D3308" t="s">
        <v>612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</row>
    <row r="3309" spans="2:18">
      <c r="B3309" t="s">
        <v>4213</v>
      </c>
      <c r="C3309" t="s">
        <v>905</v>
      </c>
      <c r="D3309" t="s">
        <v>612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 spans="2:18">
      <c r="B3310" t="s">
        <v>4214</v>
      </c>
      <c r="C3310" t="s">
        <v>905</v>
      </c>
      <c r="D3310" t="s">
        <v>612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2:18">
      <c r="B3311" t="s">
        <v>4215</v>
      </c>
      <c r="C3311" t="s">
        <v>905</v>
      </c>
      <c r="D3311" t="s">
        <v>612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</row>
    <row r="3312" spans="2:18">
      <c r="B3312" t="s">
        <v>4216</v>
      </c>
      <c r="C3312" t="s">
        <v>905</v>
      </c>
      <c r="D3312" t="s">
        <v>612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</row>
    <row r="3313" spans="2:18">
      <c r="B3313" t="s">
        <v>4217</v>
      </c>
      <c r="C3313" t="s">
        <v>905</v>
      </c>
      <c r="D3313" t="s">
        <v>612</v>
      </c>
      <c r="E3313">
        <v>3</v>
      </c>
      <c r="F3313">
        <v>34.700000000000003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</row>
    <row r="3314" spans="2:18">
      <c r="B3314" t="s">
        <v>4218</v>
      </c>
      <c r="C3314" t="s">
        <v>905</v>
      </c>
      <c r="D3314" t="s">
        <v>612</v>
      </c>
      <c r="E3314">
        <v>17</v>
      </c>
      <c r="F3314">
        <v>8.2799999999999994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</row>
    <row r="3315" spans="2:18">
      <c r="B3315" t="s">
        <v>4219</v>
      </c>
      <c r="C3315" t="s">
        <v>905</v>
      </c>
      <c r="D3315" t="s">
        <v>612</v>
      </c>
      <c r="E3315">
        <v>2</v>
      </c>
      <c r="F3315">
        <v>64.2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</row>
    <row r="3316" spans="2:18">
      <c r="B3316" t="s">
        <v>4220</v>
      </c>
      <c r="C3316" t="s">
        <v>905</v>
      </c>
      <c r="D3316" t="s">
        <v>612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 spans="2:18">
      <c r="B3317" t="s">
        <v>4221</v>
      </c>
      <c r="C3317" t="s">
        <v>905</v>
      </c>
      <c r="D3317" t="s">
        <v>612</v>
      </c>
      <c r="E3317">
        <v>2</v>
      </c>
      <c r="F3317">
        <v>87.4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</row>
    <row r="3318" spans="2:18">
      <c r="B3318" t="s">
        <v>4222</v>
      </c>
      <c r="C3318" t="s">
        <v>905</v>
      </c>
      <c r="D3318" t="s">
        <v>612</v>
      </c>
      <c r="E3318">
        <v>5</v>
      </c>
      <c r="F3318">
        <v>34.700000000000003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2:18">
      <c r="B3319" t="s">
        <v>4223</v>
      </c>
      <c r="C3319" t="s">
        <v>905</v>
      </c>
      <c r="D3319" t="s">
        <v>612</v>
      </c>
      <c r="E3319">
        <v>1</v>
      </c>
      <c r="F3319">
        <v>105.2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</row>
    <row r="3320" spans="2:18">
      <c r="B3320" t="s">
        <v>4224</v>
      </c>
      <c r="C3320" t="s">
        <v>905</v>
      </c>
      <c r="D3320" t="s">
        <v>612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</row>
    <row r="3321" spans="2:18">
      <c r="B3321" t="s">
        <v>4225</v>
      </c>
      <c r="C3321" t="s">
        <v>905</v>
      </c>
      <c r="D3321" t="s">
        <v>612</v>
      </c>
      <c r="E3321">
        <v>1</v>
      </c>
      <c r="F3321">
        <v>156.19999999999999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</row>
    <row r="3322" spans="2:18">
      <c r="B3322" t="s">
        <v>4226</v>
      </c>
      <c r="C3322" t="s">
        <v>905</v>
      </c>
      <c r="D3322" t="s">
        <v>612</v>
      </c>
      <c r="E3322">
        <v>2</v>
      </c>
      <c r="F3322">
        <v>117.2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</row>
    <row r="3323" spans="2:18">
      <c r="B3323" t="s">
        <v>4227</v>
      </c>
      <c r="C3323" t="s">
        <v>905</v>
      </c>
      <c r="D3323" t="s">
        <v>612</v>
      </c>
      <c r="E3323">
        <v>1</v>
      </c>
      <c r="F3323">
        <v>192.4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</row>
    <row r="3324" spans="2:18">
      <c r="B3324" t="s">
        <v>4228</v>
      </c>
      <c r="C3324" t="s">
        <v>905</v>
      </c>
      <c r="D3324" t="s">
        <v>612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</row>
    <row r="3325" spans="2:18">
      <c r="B3325" t="s">
        <v>4229</v>
      </c>
      <c r="C3325" t="s">
        <v>905</v>
      </c>
      <c r="D3325" t="s">
        <v>612</v>
      </c>
      <c r="E3325">
        <v>1</v>
      </c>
      <c r="F3325">
        <v>280.2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</row>
    <row r="3326" spans="2:18">
      <c r="B3326" t="s">
        <v>4230</v>
      </c>
      <c r="C3326" t="s">
        <v>905</v>
      </c>
      <c r="D3326" t="s">
        <v>612</v>
      </c>
      <c r="E3326">
        <v>1</v>
      </c>
      <c r="F3326">
        <v>226.5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</row>
    <row r="3327" spans="2:18">
      <c r="B3327" t="s">
        <v>4231</v>
      </c>
      <c r="C3327" t="s">
        <v>905</v>
      </c>
      <c r="D3327" t="s">
        <v>612</v>
      </c>
      <c r="E3327">
        <v>1</v>
      </c>
      <c r="F3327">
        <v>309.8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</row>
    <row r="3328" spans="2:18">
      <c r="B3328" t="s">
        <v>4232</v>
      </c>
      <c r="C3328" t="s">
        <v>905</v>
      </c>
      <c r="D3328" t="s">
        <v>612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</row>
    <row r="3329" spans="2:18">
      <c r="B3329" t="s">
        <v>4233</v>
      </c>
      <c r="C3329" t="s">
        <v>905</v>
      </c>
      <c r="D3329" t="s">
        <v>612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</row>
    <row r="3330" spans="2:18">
      <c r="B3330" t="s">
        <v>4234</v>
      </c>
      <c r="C3330" t="s">
        <v>905</v>
      </c>
      <c r="D3330" t="s">
        <v>612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 spans="2:18">
      <c r="B3331" t="s">
        <v>4235</v>
      </c>
      <c r="C3331" t="s">
        <v>905</v>
      </c>
      <c r="D3331" t="s">
        <v>612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</row>
    <row r="3332" spans="2:18">
      <c r="B3332" t="s">
        <v>4236</v>
      </c>
      <c r="C3332" t="s">
        <v>905</v>
      </c>
      <c r="D3332" t="s">
        <v>612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</row>
    <row r="3333" spans="2:18">
      <c r="B3333" t="s">
        <v>4237</v>
      </c>
      <c r="C3333" t="s">
        <v>905</v>
      </c>
      <c r="D3333" t="s">
        <v>612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</row>
    <row r="3334" spans="2:18">
      <c r="B3334" t="s">
        <v>4238</v>
      </c>
      <c r="C3334" t="s">
        <v>905</v>
      </c>
      <c r="D3334" t="s">
        <v>612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</row>
    <row r="3335" spans="2:18">
      <c r="B3335" t="s">
        <v>4239</v>
      </c>
      <c r="C3335" t="s">
        <v>905</v>
      </c>
      <c r="D3335" t="s">
        <v>612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</row>
    <row r="3336" spans="2:18">
      <c r="B3336" t="s">
        <v>4240</v>
      </c>
      <c r="C3336" t="s">
        <v>905</v>
      </c>
      <c r="D3336" t="s">
        <v>612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</row>
    <row r="3337" spans="2:18">
      <c r="B3337" t="s">
        <v>4241</v>
      </c>
      <c r="C3337" t="s">
        <v>905</v>
      </c>
      <c r="D3337" t="s">
        <v>612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2:18">
      <c r="B3338" t="s">
        <v>4242</v>
      </c>
      <c r="C3338" t="s">
        <v>905</v>
      </c>
      <c r="D3338" t="s">
        <v>612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</row>
    <row r="3339" spans="2:18">
      <c r="B3339" t="s">
        <v>4243</v>
      </c>
      <c r="C3339" t="s">
        <v>905</v>
      </c>
      <c r="D3339" t="s">
        <v>612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 spans="2:18">
      <c r="B3340" t="s">
        <v>4244</v>
      </c>
      <c r="C3340" t="s">
        <v>905</v>
      </c>
      <c r="D3340" t="s">
        <v>612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</row>
    <row r="3341" spans="2:18">
      <c r="B3341" t="s">
        <v>4245</v>
      </c>
      <c r="C3341" t="s">
        <v>905</v>
      </c>
      <c r="D3341" t="s">
        <v>612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</row>
    <row r="3342" spans="2:18">
      <c r="B3342" t="s">
        <v>4246</v>
      </c>
      <c r="C3342" t="s">
        <v>905</v>
      </c>
      <c r="D3342" t="s">
        <v>612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</row>
    <row r="3343" spans="2:18">
      <c r="B3343" t="s">
        <v>4247</v>
      </c>
      <c r="C3343" t="s">
        <v>905</v>
      </c>
      <c r="D3343" t="s">
        <v>612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</row>
    <row r="3344" spans="2:18">
      <c r="B3344" t="s">
        <v>4248</v>
      </c>
      <c r="C3344" t="s">
        <v>905</v>
      </c>
      <c r="D3344" t="s">
        <v>612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</row>
    <row r="3345" spans="2:18">
      <c r="B3345" t="s">
        <v>4249</v>
      </c>
      <c r="C3345" t="s">
        <v>905</v>
      </c>
      <c r="D3345" t="s">
        <v>612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</row>
    <row r="3346" spans="2:18">
      <c r="B3346" t="s">
        <v>4250</v>
      </c>
      <c r="C3346" t="s">
        <v>905</v>
      </c>
      <c r="D3346" t="s">
        <v>612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</row>
    <row r="3347" spans="2:18">
      <c r="B3347" t="s">
        <v>4251</v>
      </c>
      <c r="C3347" t="s">
        <v>905</v>
      </c>
      <c r="D3347" t="s">
        <v>612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</row>
    <row r="3348" spans="2:18">
      <c r="B3348" t="s">
        <v>4252</v>
      </c>
      <c r="C3348" t="s">
        <v>905</v>
      </c>
      <c r="D3348" t="s">
        <v>612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</row>
    <row r="3349" spans="2:18">
      <c r="B3349" t="s">
        <v>4253</v>
      </c>
      <c r="C3349" t="s">
        <v>905</v>
      </c>
      <c r="D3349" t="s">
        <v>612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</row>
    <row r="3350" spans="2:18">
      <c r="B3350" t="s">
        <v>4254</v>
      </c>
      <c r="C3350" t="s">
        <v>905</v>
      </c>
      <c r="D3350" t="s">
        <v>612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2:18">
      <c r="B3351" t="s">
        <v>4255</v>
      </c>
      <c r="C3351" t="s">
        <v>905</v>
      </c>
      <c r="D3351" t="s">
        <v>612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 spans="2:18">
      <c r="B3352" t="s">
        <v>4256</v>
      </c>
      <c r="C3352" t="s">
        <v>905</v>
      </c>
      <c r="D3352" t="s">
        <v>612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</row>
    <row r="3353" spans="2:18">
      <c r="B3353" t="s">
        <v>4257</v>
      </c>
      <c r="C3353" t="s">
        <v>905</v>
      </c>
      <c r="D3353" t="s">
        <v>612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</row>
    <row r="3354" spans="2:18">
      <c r="B3354" t="s">
        <v>4258</v>
      </c>
      <c r="C3354" t="s">
        <v>905</v>
      </c>
      <c r="D3354" t="s">
        <v>612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</row>
    <row r="3355" spans="2:18">
      <c r="B3355" t="s">
        <v>4259</v>
      </c>
      <c r="C3355" t="s">
        <v>905</v>
      </c>
      <c r="D3355" t="s">
        <v>612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</row>
    <row r="3356" spans="2:18">
      <c r="B3356" t="s">
        <v>4260</v>
      </c>
      <c r="C3356" t="s">
        <v>905</v>
      </c>
      <c r="D3356" t="s">
        <v>612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</row>
    <row r="3357" spans="2:18">
      <c r="B3357" t="s">
        <v>4261</v>
      </c>
      <c r="C3357" t="s">
        <v>905</v>
      </c>
      <c r="D3357" t="s">
        <v>612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</row>
    <row r="3358" spans="2:18">
      <c r="B3358" t="s">
        <v>4262</v>
      </c>
      <c r="C3358" t="s">
        <v>905</v>
      </c>
      <c r="D3358" t="s">
        <v>612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</row>
    <row r="3359" spans="2:18">
      <c r="B3359" t="s">
        <v>4263</v>
      </c>
      <c r="C3359" t="s">
        <v>905</v>
      </c>
      <c r="D3359" t="s">
        <v>612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</row>
    <row r="3360" spans="2:18">
      <c r="B3360" t="s">
        <v>4264</v>
      </c>
      <c r="C3360" t="s">
        <v>905</v>
      </c>
      <c r="D3360" t="s">
        <v>612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</row>
    <row r="3361" spans="2:18">
      <c r="B3361" t="s">
        <v>4265</v>
      </c>
      <c r="C3361" t="s">
        <v>905</v>
      </c>
      <c r="D3361" t="s">
        <v>612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</row>
    <row r="3362" spans="2:18">
      <c r="B3362" t="s">
        <v>4266</v>
      </c>
      <c r="C3362" t="s">
        <v>905</v>
      </c>
      <c r="D3362" t="s">
        <v>612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2:18">
      <c r="B3363" t="s">
        <v>4267</v>
      </c>
      <c r="C3363" t="s">
        <v>905</v>
      </c>
      <c r="D3363" t="s">
        <v>612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 spans="2:18">
      <c r="B3364" t="s">
        <v>4268</v>
      </c>
      <c r="C3364" t="s">
        <v>905</v>
      </c>
      <c r="D3364" t="s">
        <v>612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540</v>
      </c>
      <c r="N3364">
        <v>0</v>
      </c>
      <c r="O3364">
        <v>0</v>
      </c>
      <c r="P3364">
        <v>0</v>
      </c>
      <c r="Q3364">
        <v>0</v>
      </c>
      <c r="R3364">
        <v>540</v>
      </c>
    </row>
    <row r="3365" spans="2:18">
      <c r="B3365" t="s">
        <v>4269</v>
      </c>
      <c r="C3365" t="s">
        <v>905</v>
      </c>
      <c r="D3365" t="s">
        <v>612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</row>
    <row r="3366" spans="2:18">
      <c r="B3366" t="s">
        <v>4270</v>
      </c>
      <c r="C3366" t="s">
        <v>905</v>
      </c>
      <c r="D3366" t="s">
        <v>612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</row>
    <row r="3367" spans="2:18">
      <c r="B3367" t="s">
        <v>4271</v>
      </c>
      <c r="C3367" t="s">
        <v>905</v>
      </c>
      <c r="D3367" t="s">
        <v>612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</row>
    <row r="3368" spans="2:18">
      <c r="B3368" t="s">
        <v>4272</v>
      </c>
      <c r="C3368" t="s">
        <v>905</v>
      </c>
      <c r="D3368" t="s">
        <v>612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</row>
    <row r="3369" spans="2:18">
      <c r="B3369" t="s">
        <v>4273</v>
      </c>
      <c r="C3369" t="s">
        <v>905</v>
      </c>
      <c r="D3369" t="s">
        <v>612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</row>
    <row r="3370" spans="2:18">
      <c r="B3370" t="s">
        <v>4274</v>
      </c>
      <c r="C3370" t="s">
        <v>905</v>
      </c>
      <c r="D3370" t="s">
        <v>612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2:18">
      <c r="B3371" t="s">
        <v>4275</v>
      </c>
      <c r="C3371" t="s">
        <v>905</v>
      </c>
      <c r="D3371" t="s">
        <v>612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</row>
    <row r="3372" spans="2:18">
      <c r="B3372" t="s">
        <v>4276</v>
      </c>
      <c r="C3372" t="s">
        <v>905</v>
      </c>
      <c r="D3372" t="s">
        <v>612</v>
      </c>
      <c r="E3372">
        <v>1</v>
      </c>
      <c r="F3372">
        <v>123.8</v>
      </c>
      <c r="G3372">
        <v>200</v>
      </c>
      <c r="H3372">
        <v>20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 spans="2:18">
      <c r="B3373" t="s">
        <v>4277</v>
      </c>
      <c r="C3373" t="s">
        <v>905</v>
      </c>
      <c r="D3373" t="s">
        <v>612</v>
      </c>
      <c r="E3373">
        <v>2</v>
      </c>
      <c r="F3373">
        <v>14.69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</row>
    <row r="3374" spans="2:18">
      <c r="B3374" t="s">
        <v>4278</v>
      </c>
      <c r="C3374" t="s">
        <v>905</v>
      </c>
      <c r="D3374" t="s">
        <v>612</v>
      </c>
      <c r="E3374">
        <v>1</v>
      </c>
      <c r="F3374">
        <v>247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</row>
    <row r="3375" spans="2:18">
      <c r="B3375" t="s">
        <v>4279</v>
      </c>
      <c r="C3375" t="s">
        <v>905</v>
      </c>
      <c r="D3375" t="s">
        <v>612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 spans="2:18">
      <c r="B3376" t="s">
        <v>4280</v>
      </c>
      <c r="C3376" t="s">
        <v>905</v>
      </c>
      <c r="D3376" t="s">
        <v>612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</row>
    <row r="3377" spans="2:18">
      <c r="B3377" t="s">
        <v>4281</v>
      </c>
      <c r="C3377" t="s">
        <v>905</v>
      </c>
      <c r="D3377" t="s">
        <v>612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2:18">
      <c r="B3378" t="s">
        <v>4282</v>
      </c>
      <c r="C3378" t="s">
        <v>905</v>
      </c>
      <c r="D3378" t="s">
        <v>612</v>
      </c>
      <c r="E3378">
        <v>1</v>
      </c>
      <c r="F3378">
        <v>78.599999999999994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300</v>
      </c>
      <c r="N3378">
        <v>0</v>
      </c>
      <c r="O3378">
        <v>0</v>
      </c>
      <c r="P3378">
        <v>0</v>
      </c>
      <c r="Q3378">
        <v>0</v>
      </c>
      <c r="R3378">
        <v>300</v>
      </c>
    </row>
    <row r="3379" spans="2:18">
      <c r="B3379" t="s">
        <v>4283</v>
      </c>
      <c r="C3379" t="s">
        <v>905</v>
      </c>
      <c r="D3379" t="s">
        <v>612</v>
      </c>
      <c r="E3379">
        <v>5</v>
      </c>
      <c r="F3379">
        <v>3.13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</row>
    <row r="3380" spans="2:18">
      <c r="B3380" t="s">
        <v>4284</v>
      </c>
      <c r="C3380" t="s">
        <v>905</v>
      </c>
      <c r="D3380" t="s">
        <v>612</v>
      </c>
      <c r="E3380">
        <v>1</v>
      </c>
      <c r="F3380">
        <v>186.8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</row>
    <row r="3381" spans="2:18">
      <c r="B3381" t="s">
        <v>4285</v>
      </c>
      <c r="C3381" t="s">
        <v>905</v>
      </c>
      <c r="D3381" t="s">
        <v>612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</row>
    <row r="3382" spans="2:18">
      <c r="B3382" t="s">
        <v>4286</v>
      </c>
      <c r="C3382" t="s">
        <v>905</v>
      </c>
      <c r="D3382" t="s">
        <v>612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</row>
    <row r="3383" spans="2:18">
      <c r="B3383" t="s">
        <v>4287</v>
      </c>
      <c r="C3383" t="s">
        <v>905</v>
      </c>
      <c r="D3383" t="s">
        <v>612</v>
      </c>
      <c r="E3383">
        <v>1</v>
      </c>
      <c r="F3383">
        <v>53.9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</row>
    <row r="3384" spans="2:18">
      <c r="B3384" t="s">
        <v>4288</v>
      </c>
      <c r="C3384" t="s">
        <v>905</v>
      </c>
      <c r="D3384" t="s">
        <v>612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</row>
    <row r="3385" spans="2:18">
      <c r="B3385" t="s">
        <v>4289</v>
      </c>
      <c r="C3385" t="s">
        <v>905</v>
      </c>
      <c r="D3385" t="s">
        <v>612</v>
      </c>
      <c r="E3385">
        <v>1</v>
      </c>
      <c r="F3385">
        <v>149.80000000000001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</row>
    <row r="3386" spans="2:18">
      <c r="B3386" t="s">
        <v>4290</v>
      </c>
      <c r="C3386" t="s">
        <v>905</v>
      </c>
      <c r="D3386" t="s">
        <v>612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</row>
    <row r="3387" spans="2:18">
      <c r="B3387" t="s">
        <v>4291</v>
      </c>
      <c r="C3387" t="s">
        <v>905</v>
      </c>
      <c r="D3387" t="s">
        <v>612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</row>
    <row r="3388" spans="2:18">
      <c r="B3388" t="s">
        <v>4292</v>
      </c>
      <c r="C3388" t="s">
        <v>905</v>
      </c>
      <c r="D3388" t="s">
        <v>612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</row>
    <row r="3389" spans="2:18">
      <c r="B3389" t="s">
        <v>4293</v>
      </c>
      <c r="C3389" t="s">
        <v>905</v>
      </c>
      <c r="D3389" t="s">
        <v>612</v>
      </c>
      <c r="E3389">
        <v>1</v>
      </c>
      <c r="F3389">
        <v>30.5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</row>
    <row r="3390" spans="2:18">
      <c r="B3390" t="s">
        <v>4294</v>
      </c>
      <c r="C3390" t="s">
        <v>905</v>
      </c>
      <c r="D3390" t="s">
        <v>612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</row>
    <row r="3391" spans="2:18">
      <c r="B3391" t="s">
        <v>4295</v>
      </c>
      <c r="C3391" t="s">
        <v>905</v>
      </c>
      <c r="D3391" t="s">
        <v>612</v>
      </c>
      <c r="E3391">
        <v>1</v>
      </c>
      <c r="F3391">
        <v>118.2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</row>
    <row r="3392" spans="2:18">
      <c r="B3392" t="s">
        <v>4296</v>
      </c>
      <c r="C3392" t="s">
        <v>905</v>
      </c>
      <c r="D3392" t="s">
        <v>612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</row>
    <row r="3393" spans="2:18">
      <c r="B3393" t="s">
        <v>4297</v>
      </c>
      <c r="C3393" t="s">
        <v>905</v>
      </c>
      <c r="D3393" t="s">
        <v>612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</row>
    <row r="3394" spans="2:18">
      <c r="B3394" t="s">
        <v>4298</v>
      </c>
      <c r="C3394" t="s">
        <v>905</v>
      </c>
      <c r="D3394" t="s">
        <v>612</v>
      </c>
      <c r="E3394">
        <v>2</v>
      </c>
      <c r="F3394">
        <v>14.98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2:18">
      <c r="B3395" t="s">
        <v>4299</v>
      </c>
      <c r="C3395" t="s">
        <v>905</v>
      </c>
      <c r="D3395" t="s">
        <v>612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2:18">
      <c r="B3396" t="s">
        <v>4300</v>
      </c>
      <c r="C3396" t="s">
        <v>905</v>
      </c>
      <c r="D3396" t="s">
        <v>612</v>
      </c>
      <c r="E3396">
        <v>1</v>
      </c>
      <c r="F3396">
        <v>85.8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</row>
    <row r="3397" spans="2:18">
      <c r="B3397" t="s">
        <v>4301</v>
      </c>
      <c r="C3397" t="s">
        <v>905</v>
      </c>
      <c r="D3397" t="s">
        <v>612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</row>
    <row r="3398" spans="2:18">
      <c r="B3398" t="s">
        <v>4302</v>
      </c>
      <c r="C3398" t="s">
        <v>905</v>
      </c>
      <c r="D3398" t="s">
        <v>612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2:18">
      <c r="B3399" t="s">
        <v>4303</v>
      </c>
      <c r="C3399" t="s">
        <v>905</v>
      </c>
      <c r="D3399" t="s">
        <v>612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</row>
    <row r="3400" spans="2:18">
      <c r="B3400" t="s">
        <v>4304</v>
      </c>
      <c r="C3400" t="s">
        <v>905</v>
      </c>
      <c r="D3400" t="s">
        <v>612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</row>
    <row r="3401" spans="2:18">
      <c r="B3401" t="s">
        <v>4305</v>
      </c>
      <c r="C3401" t="s">
        <v>905</v>
      </c>
      <c r="D3401" t="s">
        <v>612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</row>
    <row r="3402" spans="2:18">
      <c r="B3402" t="s">
        <v>4306</v>
      </c>
      <c r="C3402" t="s">
        <v>905</v>
      </c>
      <c r="D3402" t="s">
        <v>612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</row>
    <row r="3403" spans="2:18">
      <c r="B3403" t="s">
        <v>4307</v>
      </c>
      <c r="C3403" t="s">
        <v>905</v>
      </c>
      <c r="D3403" t="s">
        <v>612</v>
      </c>
      <c r="E3403">
        <v>1</v>
      </c>
      <c r="F3403">
        <v>66.2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</row>
    <row r="3404" spans="2:18">
      <c r="B3404" t="s">
        <v>4308</v>
      </c>
      <c r="C3404" t="s">
        <v>905</v>
      </c>
      <c r="D3404" t="s">
        <v>612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</row>
    <row r="3405" spans="2:18">
      <c r="B3405" t="s">
        <v>4309</v>
      </c>
      <c r="C3405" t="s">
        <v>905</v>
      </c>
      <c r="D3405" t="s">
        <v>612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</row>
    <row r="3406" spans="2:18">
      <c r="B3406" t="s">
        <v>4310</v>
      </c>
      <c r="C3406" t="s">
        <v>905</v>
      </c>
      <c r="D3406" t="s">
        <v>612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</row>
    <row r="3407" spans="2:18">
      <c r="B3407" t="s">
        <v>4311</v>
      </c>
      <c r="C3407" t="s">
        <v>905</v>
      </c>
      <c r="D3407" t="s">
        <v>612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</row>
    <row r="3408" spans="2:18">
      <c r="B3408" t="s">
        <v>4312</v>
      </c>
      <c r="C3408" t="s">
        <v>905</v>
      </c>
      <c r="D3408" t="s">
        <v>612</v>
      </c>
      <c r="E3408">
        <v>1</v>
      </c>
      <c r="F3408">
        <v>42.7</v>
      </c>
      <c r="G3408">
        <v>252.1</v>
      </c>
      <c r="H3408">
        <v>2</v>
      </c>
      <c r="I3408">
        <v>0</v>
      </c>
      <c r="J3408">
        <v>0</v>
      </c>
      <c r="K3408">
        <v>0</v>
      </c>
      <c r="L3408">
        <v>0</v>
      </c>
      <c r="M3408">
        <v>311.10000000000002</v>
      </c>
      <c r="N3408">
        <v>0</v>
      </c>
      <c r="O3408">
        <v>0</v>
      </c>
      <c r="P3408">
        <v>0</v>
      </c>
      <c r="Q3408">
        <v>0</v>
      </c>
      <c r="R3408">
        <v>311.10000000000002</v>
      </c>
    </row>
    <row r="3409" spans="2:18">
      <c r="B3409" t="s">
        <v>4313</v>
      </c>
      <c r="C3409" t="s">
        <v>905</v>
      </c>
      <c r="D3409" t="s">
        <v>612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</row>
    <row r="3410" spans="2:18">
      <c r="B3410" t="s">
        <v>4314</v>
      </c>
      <c r="C3410" t="s">
        <v>905</v>
      </c>
      <c r="D3410" t="s">
        <v>612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</row>
    <row r="3411" spans="2:18">
      <c r="B3411" t="s">
        <v>4315</v>
      </c>
      <c r="C3411" t="s">
        <v>905</v>
      </c>
      <c r="D3411" t="s">
        <v>612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</row>
    <row r="3412" spans="2:18">
      <c r="B3412" t="s">
        <v>4316</v>
      </c>
      <c r="C3412" t="s">
        <v>905</v>
      </c>
      <c r="D3412" t="s">
        <v>612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</row>
    <row r="3413" spans="2:18">
      <c r="B3413" t="s">
        <v>4317</v>
      </c>
      <c r="C3413" t="s">
        <v>905</v>
      </c>
      <c r="D3413" t="s">
        <v>612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</row>
    <row r="3414" spans="2:18">
      <c r="B3414" t="s">
        <v>4318</v>
      </c>
      <c r="C3414" t="s">
        <v>905</v>
      </c>
      <c r="D3414" t="s">
        <v>612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</row>
    <row r="3415" spans="2:18">
      <c r="B3415" t="s">
        <v>4319</v>
      </c>
      <c r="C3415" t="s">
        <v>905</v>
      </c>
      <c r="D3415" t="s">
        <v>612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</row>
    <row r="3416" spans="2:18">
      <c r="B3416" t="s">
        <v>4320</v>
      </c>
      <c r="C3416" t="s">
        <v>905</v>
      </c>
      <c r="D3416" t="s">
        <v>612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</row>
    <row r="3417" spans="2:18">
      <c r="B3417" t="s">
        <v>4321</v>
      </c>
      <c r="C3417" t="s">
        <v>905</v>
      </c>
      <c r="D3417" t="s">
        <v>612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 spans="2:18">
      <c r="B3418" t="s">
        <v>4322</v>
      </c>
      <c r="C3418" t="s">
        <v>905</v>
      </c>
      <c r="D3418" t="s">
        <v>612</v>
      </c>
      <c r="E3418">
        <v>1</v>
      </c>
      <c r="F3418">
        <v>123.5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 spans="2:18">
      <c r="B3419" t="s">
        <v>4323</v>
      </c>
      <c r="C3419" t="s">
        <v>905</v>
      </c>
      <c r="D3419" t="s">
        <v>612</v>
      </c>
      <c r="E3419">
        <v>3</v>
      </c>
      <c r="F3419">
        <v>88.1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</row>
    <row r="3420" spans="2:18">
      <c r="B3420" t="s">
        <v>4324</v>
      </c>
      <c r="C3420" t="s">
        <v>905</v>
      </c>
      <c r="D3420" t="s">
        <v>612</v>
      </c>
      <c r="E3420">
        <v>1</v>
      </c>
      <c r="F3420">
        <v>146.69999999999999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</row>
    <row r="3421" spans="2:18">
      <c r="B3421" t="s">
        <v>4325</v>
      </c>
      <c r="C3421" t="s">
        <v>905</v>
      </c>
      <c r="D3421" t="s">
        <v>612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</row>
    <row r="3422" spans="2:18">
      <c r="B3422" t="s">
        <v>4326</v>
      </c>
      <c r="C3422" t="s">
        <v>905</v>
      </c>
      <c r="D3422" t="s">
        <v>612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</row>
    <row r="3423" spans="2:18">
      <c r="B3423" t="s">
        <v>4327</v>
      </c>
      <c r="C3423" t="s">
        <v>905</v>
      </c>
      <c r="D3423" t="s">
        <v>612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</row>
    <row r="3424" spans="2:18">
      <c r="B3424" t="s">
        <v>4328</v>
      </c>
      <c r="C3424" t="s">
        <v>905</v>
      </c>
      <c r="D3424" t="s">
        <v>612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</row>
    <row r="3425" spans="2:18">
      <c r="B3425" t="s">
        <v>4329</v>
      </c>
      <c r="C3425" t="s">
        <v>905</v>
      </c>
      <c r="D3425" t="s">
        <v>612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</row>
    <row r="3426" spans="2:18">
      <c r="B3426" t="s">
        <v>4330</v>
      </c>
      <c r="C3426" t="s">
        <v>905</v>
      </c>
      <c r="D3426" t="s">
        <v>612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</row>
    <row r="3427" spans="2:18">
      <c r="B3427" t="s">
        <v>4331</v>
      </c>
      <c r="C3427" t="s">
        <v>905</v>
      </c>
      <c r="D3427" t="s">
        <v>612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</row>
    <row r="3428" spans="2:18">
      <c r="B3428" t="s">
        <v>4332</v>
      </c>
      <c r="C3428" t="s">
        <v>905</v>
      </c>
      <c r="D3428" t="s">
        <v>612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</row>
    <row r="3429" spans="2:18">
      <c r="B3429" t="s">
        <v>4333</v>
      </c>
      <c r="C3429" t="s">
        <v>905</v>
      </c>
      <c r="D3429" t="s">
        <v>612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</row>
    <row r="3430" spans="2:18">
      <c r="B3430" t="s">
        <v>4334</v>
      </c>
      <c r="C3430" t="s">
        <v>905</v>
      </c>
      <c r="D3430" t="s">
        <v>612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</row>
    <row r="3431" spans="2:18">
      <c r="B3431" t="s">
        <v>4335</v>
      </c>
      <c r="C3431" t="s">
        <v>905</v>
      </c>
      <c r="D3431" t="s">
        <v>612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</row>
    <row r="3432" spans="2:18">
      <c r="B3432" t="s">
        <v>4336</v>
      </c>
      <c r="C3432" t="s">
        <v>905</v>
      </c>
      <c r="D3432" t="s">
        <v>612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</row>
    <row r="3433" spans="2:18">
      <c r="B3433" t="s">
        <v>4337</v>
      </c>
      <c r="C3433" t="s">
        <v>905</v>
      </c>
      <c r="D3433" t="s">
        <v>612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</row>
    <row r="3434" spans="2:18">
      <c r="B3434" t="s">
        <v>4338</v>
      </c>
      <c r="C3434" t="s">
        <v>905</v>
      </c>
      <c r="D3434" t="s">
        <v>612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</row>
    <row r="3435" spans="2:18">
      <c r="B3435" t="s">
        <v>4339</v>
      </c>
      <c r="C3435" t="s">
        <v>905</v>
      </c>
      <c r="D3435" t="s">
        <v>612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</row>
    <row r="3436" spans="2:18">
      <c r="B3436" t="s">
        <v>4340</v>
      </c>
      <c r="C3436" t="s">
        <v>905</v>
      </c>
      <c r="D3436" t="s">
        <v>612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</row>
    <row r="3437" spans="2:18">
      <c r="B3437" t="s">
        <v>4341</v>
      </c>
      <c r="C3437" t="s">
        <v>905</v>
      </c>
      <c r="D3437" t="s">
        <v>612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</row>
    <row r="3438" spans="2:18">
      <c r="B3438" t="s">
        <v>4342</v>
      </c>
      <c r="C3438" t="s">
        <v>905</v>
      </c>
      <c r="D3438" t="s">
        <v>612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</row>
    <row r="3439" spans="2:18">
      <c r="B3439" t="s">
        <v>4343</v>
      </c>
      <c r="C3439" t="s">
        <v>905</v>
      </c>
      <c r="D3439" t="s">
        <v>612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</row>
    <row r="3440" spans="2:18">
      <c r="B3440" t="s">
        <v>4344</v>
      </c>
      <c r="C3440" t="s">
        <v>905</v>
      </c>
      <c r="D3440" t="s">
        <v>612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</row>
    <row r="3441" spans="2:18">
      <c r="B3441" t="s">
        <v>4345</v>
      </c>
      <c r="C3441" t="s">
        <v>905</v>
      </c>
      <c r="D3441" t="s">
        <v>612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</row>
    <row r="3442" spans="2:18">
      <c r="B3442" t="s">
        <v>4346</v>
      </c>
      <c r="C3442" t="s">
        <v>905</v>
      </c>
      <c r="D3442" t="s">
        <v>612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</row>
    <row r="3443" spans="2:18">
      <c r="B3443" t="s">
        <v>4347</v>
      </c>
      <c r="C3443" t="s">
        <v>905</v>
      </c>
      <c r="D3443" t="s">
        <v>612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</row>
    <row r="3444" spans="2:18">
      <c r="B3444" t="s">
        <v>4348</v>
      </c>
      <c r="C3444" t="s">
        <v>905</v>
      </c>
      <c r="D3444" t="s">
        <v>612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</row>
    <row r="3445" spans="2:18">
      <c r="B3445" t="s">
        <v>4349</v>
      </c>
      <c r="C3445" t="s">
        <v>905</v>
      </c>
      <c r="D3445" t="s">
        <v>612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</row>
    <row r="3446" spans="2:18">
      <c r="B3446" t="s">
        <v>4350</v>
      </c>
      <c r="C3446" t="s">
        <v>905</v>
      </c>
      <c r="D3446" t="s">
        <v>612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</row>
    <row r="3447" spans="2:18">
      <c r="B3447" t="s">
        <v>4351</v>
      </c>
      <c r="C3447" t="s">
        <v>905</v>
      </c>
      <c r="D3447" t="s">
        <v>612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</row>
    <row r="3448" spans="2:18">
      <c r="B3448" t="s">
        <v>4352</v>
      </c>
      <c r="C3448" t="s">
        <v>905</v>
      </c>
      <c r="D3448" t="s">
        <v>612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</row>
    <row r="3449" spans="2:18">
      <c r="B3449" t="s">
        <v>4353</v>
      </c>
      <c r="C3449" t="s">
        <v>905</v>
      </c>
      <c r="D3449" t="s">
        <v>612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</row>
    <row r="3450" spans="2:18">
      <c r="B3450" t="s">
        <v>4354</v>
      </c>
      <c r="C3450" t="s">
        <v>905</v>
      </c>
      <c r="D3450" t="s">
        <v>612</v>
      </c>
      <c r="E3450">
        <v>1</v>
      </c>
      <c r="F3450">
        <v>210.3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</row>
    <row r="3451" spans="2:18">
      <c r="B3451" t="s">
        <v>4355</v>
      </c>
      <c r="C3451" t="s">
        <v>905</v>
      </c>
      <c r="D3451" t="s">
        <v>612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150</v>
      </c>
      <c r="N3451">
        <v>0</v>
      </c>
      <c r="O3451">
        <v>0</v>
      </c>
      <c r="P3451">
        <v>0</v>
      </c>
      <c r="Q3451">
        <v>0</v>
      </c>
      <c r="R3451">
        <v>150</v>
      </c>
    </row>
    <row r="3452" spans="2:18">
      <c r="B3452" t="s">
        <v>4356</v>
      </c>
      <c r="C3452" t="s">
        <v>905</v>
      </c>
      <c r="D3452" t="s">
        <v>612</v>
      </c>
      <c r="E3452">
        <v>1</v>
      </c>
      <c r="F3452">
        <v>494.4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</row>
    <row r="3453" spans="2:18">
      <c r="B3453" t="s">
        <v>4357</v>
      </c>
      <c r="C3453" t="s">
        <v>905</v>
      </c>
      <c r="D3453" t="s">
        <v>612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</row>
    <row r="3454" spans="2:18">
      <c r="B3454" t="s">
        <v>4358</v>
      </c>
      <c r="C3454" t="s">
        <v>905</v>
      </c>
      <c r="D3454" t="s">
        <v>612</v>
      </c>
      <c r="E3454">
        <v>1</v>
      </c>
      <c r="F3454">
        <v>122.9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</row>
    <row r="3455" spans="2:18">
      <c r="B3455" t="s">
        <v>4359</v>
      </c>
      <c r="C3455" t="s">
        <v>905</v>
      </c>
      <c r="D3455" t="s">
        <v>612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95</v>
      </c>
      <c r="N3455">
        <v>0</v>
      </c>
      <c r="O3455">
        <v>0</v>
      </c>
      <c r="P3455">
        <v>0</v>
      </c>
      <c r="Q3455">
        <v>0</v>
      </c>
      <c r="R3455">
        <v>95</v>
      </c>
    </row>
    <row r="3456" spans="2:18">
      <c r="B3456" t="s">
        <v>4360</v>
      </c>
      <c r="C3456" t="s">
        <v>905</v>
      </c>
      <c r="D3456" t="s">
        <v>612</v>
      </c>
      <c r="E3456">
        <v>1</v>
      </c>
      <c r="F3456">
        <v>366.6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</row>
    <row r="3457" spans="2:18">
      <c r="B3457" t="s">
        <v>4361</v>
      </c>
      <c r="C3457" t="s">
        <v>905</v>
      </c>
      <c r="D3457" t="s">
        <v>612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</row>
    <row r="3458" spans="2:18">
      <c r="B3458" t="s">
        <v>4362</v>
      </c>
      <c r="C3458" t="s">
        <v>905</v>
      </c>
      <c r="D3458" t="s">
        <v>612</v>
      </c>
      <c r="E3458">
        <v>1</v>
      </c>
      <c r="F3458">
        <v>75.7</v>
      </c>
      <c r="G3458">
        <v>335.3</v>
      </c>
      <c r="H3458">
        <v>10</v>
      </c>
      <c r="I3458">
        <v>0</v>
      </c>
      <c r="J3458">
        <v>0</v>
      </c>
      <c r="K3458">
        <v>0</v>
      </c>
      <c r="L3458">
        <v>0</v>
      </c>
      <c r="M3458">
        <v>420</v>
      </c>
      <c r="N3458">
        <v>0</v>
      </c>
      <c r="O3458">
        <v>0</v>
      </c>
      <c r="P3458">
        <v>0</v>
      </c>
      <c r="Q3458">
        <v>0</v>
      </c>
      <c r="R3458">
        <v>420</v>
      </c>
    </row>
    <row r="3459" spans="2:18">
      <c r="B3459" t="s">
        <v>4363</v>
      </c>
      <c r="C3459" t="s">
        <v>905</v>
      </c>
      <c r="D3459" t="s">
        <v>612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</row>
    <row r="3460" spans="2:18">
      <c r="B3460" t="s">
        <v>4364</v>
      </c>
      <c r="C3460" t="s">
        <v>905</v>
      </c>
      <c r="D3460" t="s">
        <v>612</v>
      </c>
      <c r="E3460">
        <v>1</v>
      </c>
      <c r="F3460">
        <v>280.89999999999998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</row>
    <row r="3461" spans="2:18">
      <c r="B3461" t="s">
        <v>4365</v>
      </c>
      <c r="C3461" t="s">
        <v>905</v>
      </c>
      <c r="D3461" t="s">
        <v>612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</row>
    <row r="3462" spans="2:18">
      <c r="B3462" t="s">
        <v>4366</v>
      </c>
      <c r="C3462" t="s">
        <v>905</v>
      </c>
      <c r="D3462" t="s">
        <v>612</v>
      </c>
      <c r="E3462">
        <v>1</v>
      </c>
      <c r="F3462">
        <v>39.1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</row>
    <row r="3463" spans="2:18">
      <c r="B3463" t="s">
        <v>4367</v>
      </c>
      <c r="C3463" t="s">
        <v>905</v>
      </c>
      <c r="D3463" t="s">
        <v>612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</row>
    <row r="3464" spans="2:18">
      <c r="B3464" t="s">
        <v>4368</v>
      </c>
      <c r="C3464" t="s">
        <v>905</v>
      </c>
      <c r="D3464" t="s">
        <v>612</v>
      </c>
      <c r="E3464">
        <v>1</v>
      </c>
      <c r="F3464">
        <v>203.6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</row>
    <row r="3465" spans="2:18">
      <c r="B3465" t="s">
        <v>4369</v>
      </c>
      <c r="C3465" t="s">
        <v>905</v>
      </c>
      <c r="D3465" t="s">
        <v>612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</row>
    <row r="3466" spans="2:18">
      <c r="B3466" t="s">
        <v>4370</v>
      </c>
      <c r="C3466" t="s">
        <v>905</v>
      </c>
      <c r="D3466" t="s">
        <v>612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</row>
    <row r="3467" spans="2:18">
      <c r="B3467" t="s">
        <v>4371</v>
      </c>
      <c r="C3467" t="s">
        <v>905</v>
      </c>
      <c r="D3467" t="s">
        <v>612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17</v>
      </c>
      <c r="N3467">
        <v>0</v>
      </c>
      <c r="O3467">
        <v>0</v>
      </c>
      <c r="P3467">
        <v>0</v>
      </c>
      <c r="Q3467">
        <v>0</v>
      </c>
      <c r="R3467">
        <v>17</v>
      </c>
    </row>
    <row r="3468" spans="2:18">
      <c r="B3468" t="s">
        <v>4372</v>
      </c>
      <c r="C3468" t="s">
        <v>905</v>
      </c>
      <c r="D3468" t="s">
        <v>612</v>
      </c>
      <c r="E3468">
        <v>1</v>
      </c>
      <c r="F3468">
        <v>143.19999999999999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</row>
    <row r="3469" spans="2:18">
      <c r="B3469" t="s">
        <v>4373</v>
      </c>
      <c r="C3469" t="s">
        <v>905</v>
      </c>
      <c r="D3469" t="s">
        <v>612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</row>
    <row r="3470" spans="2:18">
      <c r="B3470" t="s">
        <v>4374</v>
      </c>
      <c r="C3470" t="s">
        <v>905</v>
      </c>
      <c r="D3470" t="s">
        <v>612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</row>
    <row r="3471" spans="2:18">
      <c r="B3471" t="s">
        <v>4375</v>
      </c>
      <c r="C3471" t="s">
        <v>905</v>
      </c>
      <c r="D3471" t="s">
        <v>612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</row>
    <row r="3472" spans="2:18">
      <c r="B3472" t="s">
        <v>4376</v>
      </c>
      <c r="C3472" t="s">
        <v>905</v>
      </c>
      <c r="D3472" t="s">
        <v>612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</row>
    <row r="3473" spans="2:18">
      <c r="B3473" t="s">
        <v>4377</v>
      </c>
      <c r="C3473" t="s">
        <v>905</v>
      </c>
      <c r="D3473" t="s">
        <v>612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</row>
    <row r="3474" spans="2:18">
      <c r="B3474" t="s">
        <v>4378</v>
      </c>
      <c r="C3474" t="s">
        <v>905</v>
      </c>
      <c r="D3474" t="s">
        <v>612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</row>
    <row r="3475" spans="2:18">
      <c r="B3475" t="s">
        <v>4379</v>
      </c>
      <c r="C3475" t="s">
        <v>905</v>
      </c>
      <c r="D3475" t="s">
        <v>612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</row>
    <row r="3476" spans="2:18">
      <c r="B3476" t="s">
        <v>4380</v>
      </c>
      <c r="C3476" t="s">
        <v>905</v>
      </c>
      <c r="D3476" t="s">
        <v>612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</row>
    <row r="3477" spans="2:18">
      <c r="B3477" t="s">
        <v>4381</v>
      </c>
      <c r="C3477" t="s">
        <v>905</v>
      </c>
      <c r="D3477" t="s">
        <v>612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</row>
    <row r="3478" spans="2:18">
      <c r="B3478" t="s">
        <v>4382</v>
      </c>
      <c r="C3478" t="s">
        <v>905</v>
      </c>
      <c r="D3478" t="s">
        <v>612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</row>
    <row r="3479" spans="2:18">
      <c r="B3479" t="s">
        <v>4383</v>
      </c>
      <c r="C3479" t="s">
        <v>905</v>
      </c>
      <c r="D3479" t="s">
        <v>612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</row>
    <row r="3480" spans="2:18">
      <c r="B3480" t="s">
        <v>4384</v>
      </c>
      <c r="C3480" t="s">
        <v>905</v>
      </c>
      <c r="D3480" t="s">
        <v>612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</row>
    <row r="3481" spans="2:18">
      <c r="B3481" t="s">
        <v>4385</v>
      </c>
      <c r="C3481" t="s">
        <v>905</v>
      </c>
      <c r="D3481" t="s">
        <v>612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</row>
    <row r="3482" spans="2:18">
      <c r="B3482" t="s">
        <v>4386</v>
      </c>
      <c r="C3482" t="s">
        <v>905</v>
      </c>
      <c r="D3482" t="s">
        <v>612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</row>
    <row r="3483" spans="2:18">
      <c r="B3483" t="s">
        <v>4387</v>
      </c>
      <c r="C3483" t="s">
        <v>905</v>
      </c>
      <c r="D3483" t="s">
        <v>612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</row>
    <row r="3484" spans="2:18">
      <c r="B3484" t="s">
        <v>4388</v>
      </c>
      <c r="C3484" t="s">
        <v>905</v>
      </c>
      <c r="D3484" t="s">
        <v>612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1778.53</v>
      </c>
      <c r="N3484">
        <v>0</v>
      </c>
      <c r="O3484">
        <v>0</v>
      </c>
      <c r="P3484">
        <v>0</v>
      </c>
      <c r="Q3484">
        <v>0</v>
      </c>
      <c r="R3484">
        <v>1778.53</v>
      </c>
    </row>
    <row r="3485" spans="2:18">
      <c r="B3485" t="s">
        <v>4389</v>
      </c>
      <c r="C3485" t="s">
        <v>905</v>
      </c>
      <c r="D3485" t="s">
        <v>612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</row>
    <row r="3486" spans="2:18">
      <c r="B3486" t="s">
        <v>4390</v>
      </c>
      <c r="C3486" t="s">
        <v>905</v>
      </c>
      <c r="D3486" t="s">
        <v>612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</row>
    <row r="3487" spans="2:18">
      <c r="B3487" t="s">
        <v>4391</v>
      </c>
      <c r="C3487" t="s">
        <v>905</v>
      </c>
      <c r="D3487" t="s">
        <v>612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</row>
    <row r="3488" spans="2:18">
      <c r="B3488" t="s">
        <v>4392</v>
      </c>
      <c r="C3488" t="s">
        <v>905</v>
      </c>
      <c r="D3488" t="s">
        <v>612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</row>
    <row r="3489" spans="2:18">
      <c r="B3489" t="s">
        <v>4393</v>
      </c>
      <c r="C3489" t="s">
        <v>905</v>
      </c>
      <c r="D3489" t="s">
        <v>612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</row>
    <row r="3490" spans="2:18">
      <c r="B3490" t="s">
        <v>4394</v>
      </c>
      <c r="C3490" t="s">
        <v>905</v>
      </c>
      <c r="D3490" t="s">
        <v>612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</row>
    <row r="3491" spans="2:18">
      <c r="B3491" t="s">
        <v>4395</v>
      </c>
      <c r="C3491" t="s">
        <v>905</v>
      </c>
      <c r="D3491" t="s">
        <v>612</v>
      </c>
      <c r="E3491">
        <v>1</v>
      </c>
      <c r="F3491">
        <v>482.6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</row>
    <row r="3492" spans="2:18">
      <c r="B3492" t="s">
        <v>4396</v>
      </c>
      <c r="C3492" t="s">
        <v>905</v>
      </c>
      <c r="D3492" t="s">
        <v>612</v>
      </c>
      <c r="E3492">
        <v>1</v>
      </c>
      <c r="F3492">
        <v>129.19999999999999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</row>
    <row r="3493" spans="2:18">
      <c r="B3493" t="s">
        <v>4397</v>
      </c>
      <c r="C3493" t="s">
        <v>905</v>
      </c>
      <c r="D3493" t="s">
        <v>612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</row>
    <row r="3494" spans="2:18">
      <c r="B3494" t="s">
        <v>4398</v>
      </c>
      <c r="C3494" t="s">
        <v>905</v>
      </c>
      <c r="D3494" t="s">
        <v>612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</row>
    <row r="3495" spans="2:18">
      <c r="B3495" t="s">
        <v>4399</v>
      </c>
      <c r="C3495" t="s">
        <v>905</v>
      </c>
      <c r="D3495" t="s">
        <v>612</v>
      </c>
      <c r="E3495">
        <v>1</v>
      </c>
      <c r="F3495">
        <v>327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</row>
    <row r="3496" spans="2:18">
      <c r="B3496" t="s">
        <v>4400</v>
      </c>
      <c r="C3496" t="s">
        <v>905</v>
      </c>
      <c r="D3496" t="s">
        <v>612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</row>
    <row r="3497" spans="2:18">
      <c r="B3497" t="s">
        <v>4401</v>
      </c>
      <c r="C3497" t="s">
        <v>905</v>
      </c>
      <c r="D3497" t="s">
        <v>612</v>
      </c>
      <c r="E3497">
        <v>1</v>
      </c>
      <c r="F3497">
        <v>626.20000000000005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</row>
    <row r="3498" spans="2:18">
      <c r="B3498" t="s">
        <v>4402</v>
      </c>
      <c r="C3498" t="s">
        <v>905</v>
      </c>
      <c r="D3498" t="s">
        <v>612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</row>
    <row r="3499" spans="2:18">
      <c r="B3499" t="s">
        <v>4403</v>
      </c>
      <c r="C3499" t="s">
        <v>905</v>
      </c>
      <c r="D3499" t="s">
        <v>612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</row>
    <row r="3500" spans="2:18">
      <c r="B3500" t="s">
        <v>4404</v>
      </c>
      <c r="C3500" t="s">
        <v>905</v>
      </c>
      <c r="D3500" t="s">
        <v>612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</row>
    <row r="3501" spans="2:18">
      <c r="B3501" t="s">
        <v>4405</v>
      </c>
      <c r="C3501" t="s">
        <v>905</v>
      </c>
      <c r="D3501" t="s">
        <v>612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</row>
    <row r="3502" spans="2:18">
      <c r="B3502" t="s">
        <v>4406</v>
      </c>
      <c r="C3502" t="s">
        <v>905</v>
      </c>
      <c r="D3502" t="s">
        <v>612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</row>
    <row r="3503" spans="2:18">
      <c r="B3503" t="s">
        <v>4407</v>
      </c>
      <c r="C3503" t="s">
        <v>905</v>
      </c>
      <c r="D3503" t="s">
        <v>612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</row>
    <row r="3504" spans="2:18">
      <c r="B3504" t="s">
        <v>4408</v>
      </c>
      <c r="C3504" t="s">
        <v>905</v>
      </c>
      <c r="D3504" t="s">
        <v>612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</row>
    <row r="3505" spans="2:18">
      <c r="B3505" t="s">
        <v>4409</v>
      </c>
      <c r="C3505" t="s">
        <v>905</v>
      </c>
      <c r="D3505" t="s">
        <v>612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</row>
    <row r="3506" spans="2:18">
      <c r="B3506" t="s">
        <v>4410</v>
      </c>
      <c r="C3506" t="s">
        <v>905</v>
      </c>
      <c r="D3506" t="s">
        <v>612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</row>
    <row r="3507" spans="2:18">
      <c r="B3507" t="s">
        <v>4411</v>
      </c>
      <c r="C3507" t="s">
        <v>905</v>
      </c>
      <c r="D3507" t="s">
        <v>612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</row>
    <row r="3508" spans="2:18">
      <c r="B3508" t="s">
        <v>4412</v>
      </c>
      <c r="C3508" t="s">
        <v>905</v>
      </c>
      <c r="D3508" t="s">
        <v>612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</row>
    <row r="3509" spans="2:18">
      <c r="B3509" t="s">
        <v>4413</v>
      </c>
      <c r="C3509" t="s">
        <v>905</v>
      </c>
      <c r="D3509" t="s">
        <v>612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</row>
    <row r="3510" spans="2:18">
      <c r="B3510" t="s">
        <v>4414</v>
      </c>
      <c r="C3510" t="s">
        <v>905</v>
      </c>
      <c r="D3510" t="s">
        <v>612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</row>
    <row r="3511" spans="2:18">
      <c r="B3511" t="s">
        <v>4415</v>
      </c>
      <c r="C3511" t="s">
        <v>905</v>
      </c>
      <c r="D3511" t="s">
        <v>612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</row>
    <row r="3512" spans="2:18">
      <c r="B3512" t="s">
        <v>4416</v>
      </c>
      <c r="C3512" t="s">
        <v>905</v>
      </c>
      <c r="D3512" t="s">
        <v>612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</row>
    <row r="3513" spans="2:18">
      <c r="B3513" t="s">
        <v>4417</v>
      </c>
      <c r="C3513" t="s">
        <v>905</v>
      </c>
      <c r="D3513" t="s">
        <v>612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</row>
    <row r="3514" spans="2:18">
      <c r="B3514" t="s">
        <v>4418</v>
      </c>
      <c r="C3514" t="s">
        <v>905</v>
      </c>
      <c r="D3514" t="s">
        <v>612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</row>
    <row r="3515" spans="2:18">
      <c r="B3515" t="s">
        <v>4419</v>
      </c>
      <c r="C3515" t="s">
        <v>905</v>
      </c>
      <c r="D3515" t="s">
        <v>612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</row>
    <row r="3516" spans="2:18">
      <c r="B3516" t="s">
        <v>4420</v>
      </c>
      <c r="C3516" t="s">
        <v>905</v>
      </c>
      <c r="D3516" t="s">
        <v>612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</row>
    <row r="3517" spans="2:18">
      <c r="B3517" t="s">
        <v>4421</v>
      </c>
      <c r="C3517" t="s">
        <v>905</v>
      </c>
      <c r="D3517" t="s">
        <v>612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</row>
    <row r="3518" spans="2:18">
      <c r="B3518" t="s">
        <v>4422</v>
      </c>
      <c r="C3518" t="s">
        <v>905</v>
      </c>
      <c r="D3518" t="s">
        <v>612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</row>
    <row r="3519" spans="2:18">
      <c r="B3519" t="s">
        <v>4423</v>
      </c>
      <c r="C3519" t="s">
        <v>905</v>
      </c>
      <c r="D3519" t="s">
        <v>612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</row>
    <row r="3520" spans="2:18">
      <c r="B3520" t="s">
        <v>4424</v>
      </c>
      <c r="C3520" t="s">
        <v>905</v>
      </c>
      <c r="D3520" t="s">
        <v>612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</row>
    <row r="3521" spans="2:18">
      <c r="B3521" t="s">
        <v>4425</v>
      </c>
      <c r="C3521" t="s">
        <v>905</v>
      </c>
      <c r="D3521" t="s">
        <v>612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</row>
    <row r="3522" spans="2:18">
      <c r="B3522" t="s">
        <v>4426</v>
      </c>
      <c r="C3522" t="s">
        <v>905</v>
      </c>
      <c r="D3522" t="s">
        <v>612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</row>
    <row r="3523" spans="2:18">
      <c r="B3523" t="s">
        <v>4427</v>
      </c>
      <c r="C3523" t="s">
        <v>905</v>
      </c>
      <c r="D3523" t="s">
        <v>612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</row>
    <row r="3524" spans="2:18">
      <c r="B3524" t="s">
        <v>4428</v>
      </c>
      <c r="C3524" t="s">
        <v>905</v>
      </c>
      <c r="D3524" t="s">
        <v>612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</row>
    <row r="3525" spans="2:18">
      <c r="B3525" t="s">
        <v>4429</v>
      </c>
      <c r="C3525" t="s">
        <v>905</v>
      </c>
      <c r="D3525" t="s">
        <v>612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</row>
    <row r="3526" spans="2:18">
      <c r="B3526" t="s">
        <v>4430</v>
      </c>
      <c r="C3526" t="s">
        <v>905</v>
      </c>
      <c r="D3526" t="s">
        <v>612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</row>
    <row r="3527" spans="2:18">
      <c r="B3527" t="s">
        <v>4431</v>
      </c>
      <c r="C3527" t="s">
        <v>905</v>
      </c>
      <c r="D3527" t="s">
        <v>612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</row>
    <row r="3528" spans="2:18">
      <c r="B3528" t="s">
        <v>4432</v>
      </c>
      <c r="C3528" t="s">
        <v>905</v>
      </c>
      <c r="D3528" t="s">
        <v>612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</row>
    <row r="3529" spans="2:18">
      <c r="B3529" t="s">
        <v>4433</v>
      </c>
      <c r="C3529" t="s">
        <v>905</v>
      </c>
      <c r="D3529" t="s">
        <v>612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</row>
    <row r="3530" spans="2:18">
      <c r="B3530" t="s">
        <v>4434</v>
      </c>
      <c r="C3530" t="s">
        <v>905</v>
      </c>
      <c r="D3530" t="s">
        <v>612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2:18">
      <c r="B3531" t="s">
        <v>4435</v>
      </c>
      <c r="C3531" t="s">
        <v>905</v>
      </c>
      <c r="D3531" t="s">
        <v>612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</row>
    <row r="3532" spans="2:18">
      <c r="B3532" t="s">
        <v>4436</v>
      </c>
      <c r="C3532" t="s">
        <v>905</v>
      </c>
      <c r="D3532" t="s">
        <v>612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</row>
    <row r="3533" spans="2:18">
      <c r="B3533" t="s">
        <v>4437</v>
      </c>
      <c r="C3533" t="s">
        <v>905</v>
      </c>
      <c r="D3533" t="s">
        <v>612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</row>
    <row r="3534" spans="2:18">
      <c r="B3534" t="s">
        <v>4438</v>
      </c>
      <c r="C3534" t="s">
        <v>905</v>
      </c>
      <c r="D3534" t="s">
        <v>612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</row>
    <row r="3535" spans="2:18">
      <c r="B3535" t="s">
        <v>4439</v>
      </c>
      <c r="C3535" t="s">
        <v>905</v>
      </c>
      <c r="D3535" t="s">
        <v>612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</row>
    <row r="3536" spans="2:18">
      <c r="B3536" t="s">
        <v>4440</v>
      </c>
      <c r="C3536" t="s">
        <v>905</v>
      </c>
      <c r="D3536" t="s">
        <v>612</v>
      </c>
      <c r="E3536">
        <v>1</v>
      </c>
      <c r="F3536">
        <v>163.6</v>
      </c>
      <c r="G3536">
        <v>420</v>
      </c>
      <c r="H3536">
        <v>5</v>
      </c>
      <c r="I3536">
        <v>0</v>
      </c>
      <c r="J3536">
        <v>0</v>
      </c>
      <c r="K3536">
        <v>0</v>
      </c>
      <c r="L3536">
        <v>0</v>
      </c>
      <c r="M3536">
        <v>280</v>
      </c>
      <c r="N3536">
        <v>0</v>
      </c>
      <c r="O3536">
        <v>0</v>
      </c>
      <c r="P3536">
        <v>0</v>
      </c>
      <c r="Q3536">
        <v>0</v>
      </c>
      <c r="R3536">
        <v>280</v>
      </c>
    </row>
    <row r="3537" spans="2:18">
      <c r="B3537" t="s">
        <v>4441</v>
      </c>
      <c r="C3537" t="s">
        <v>905</v>
      </c>
      <c r="D3537" t="s">
        <v>612</v>
      </c>
      <c r="E3537">
        <v>2</v>
      </c>
      <c r="F3537">
        <v>57.3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120</v>
      </c>
      <c r="N3537">
        <v>0</v>
      </c>
      <c r="O3537">
        <v>0</v>
      </c>
      <c r="P3537">
        <v>0</v>
      </c>
      <c r="Q3537">
        <v>0</v>
      </c>
      <c r="R3537">
        <v>120</v>
      </c>
    </row>
    <row r="3538" spans="2:18">
      <c r="B3538" t="s">
        <v>4442</v>
      </c>
      <c r="C3538" t="s">
        <v>905</v>
      </c>
      <c r="D3538" t="s">
        <v>612</v>
      </c>
      <c r="E3538">
        <v>1</v>
      </c>
      <c r="F3538">
        <v>219.4</v>
      </c>
      <c r="G3538">
        <v>610</v>
      </c>
      <c r="H3538">
        <v>5</v>
      </c>
      <c r="I3538">
        <v>0</v>
      </c>
      <c r="J3538">
        <v>0</v>
      </c>
      <c r="K3538">
        <v>0</v>
      </c>
      <c r="L3538">
        <v>0</v>
      </c>
      <c r="M3538">
        <v>248.4</v>
      </c>
      <c r="N3538">
        <v>0</v>
      </c>
      <c r="O3538">
        <v>0</v>
      </c>
      <c r="P3538">
        <v>0</v>
      </c>
      <c r="Q3538">
        <v>0</v>
      </c>
      <c r="R3538">
        <v>248.4</v>
      </c>
    </row>
    <row r="3539" spans="2:18">
      <c r="B3539" t="s">
        <v>4443</v>
      </c>
      <c r="C3539" t="s">
        <v>905</v>
      </c>
      <c r="D3539" t="s">
        <v>612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</row>
    <row r="3540" spans="2:18">
      <c r="B3540" t="s">
        <v>4444</v>
      </c>
      <c r="C3540" t="s">
        <v>905</v>
      </c>
      <c r="D3540" t="s">
        <v>612</v>
      </c>
      <c r="E3540">
        <v>1</v>
      </c>
      <c r="F3540">
        <v>407.4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</row>
    <row r="3541" spans="2:18">
      <c r="B3541" t="s">
        <v>4445</v>
      </c>
      <c r="C3541" t="s">
        <v>905</v>
      </c>
      <c r="D3541" t="s">
        <v>612</v>
      </c>
      <c r="E3541">
        <v>1</v>
      </c>
      <c r="F3541">
        <v>324.2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</row>
    <row r="3542" spans="2:18">
      <c r="B3542" t="s">
        <v>4446</v>
      </c>
      <c r="C3542" t="s">
        <v>905</v>
      </c>
      <c r="D3542" t="s">
        <v>612</v>
      </c>
      <c r="E3542">
        <v>1</v>
      </c>
      <c r="F3542">
        <v>391.6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</row>
    <row r="3543" spans="2:18">
      <c r="B3543" t="s">
        <v>4447</v>
      </c>
      <c r="C3543" t="s">
        <v>905</v>
      </c>
      <c r="D3543" t="s">
        <v>612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</row>
    <row r="3544" spans="2:18">
      <c r="B3544" t="s">
        <v>4448</v>
      </c>
      <c r="C3544" t="s">
        <v>905</v>
      </c>
      <c r="D3544" t="s">
        <v>612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</row>
    <row r="3545" spans="2:18">
      <c r="B3545" t="s">
        <v>4449</v>
      </c>
      <c r="C3545" t="s">
        <v>905</v>
      </c>
      <c r="D3545" t="s">
        <v>612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</row>
    <row r="3546" spans="2:18">
      <c r="B3546" t="s">
        <v>4450</v>
      </c>
      <c r="C3546" t="s">
        <v>905</v>
      </c>
      <c r="D3546" t="s">
        <v>612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</row>
    <row r="3547" spans="2:18">
      <c r="B3547" t="s">
        <v>4451</v>
      </c>
      <c r="C3547" t="s">
        <v>905</v>
      </c>
      <c r="D3547" t="s">
        <v>612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</row>
    <row r="3548" spans="2:18">
      <c r="B3548" t="s">
        <v>4452</v>
      </c>
      <c r="C3548" t="s">
        <v>905</v>
      </c>
      <c r="D3548" t="s">
        <v>612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</row>
    <row r="3549" spans="2:18">
      <c r="B3549" t="s">
        <v>4453</v>
      </c>
      <c r="C3549" t="s">
        <v>905</v>
      </c>
      <c r="D3549" t="s">
        <v>612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</row>
    <row r="3550" spans="2:18">
      <c r="B3550" t="s">
        <v>4454</v>
      </c>
      <c r="C3550" t="s">
        <v>905</v>
      </c>
      <c r="D3550" t="s">
        <v>612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2:18">
      <c r="B3551" t="s">
        <v>4455</v>
      </c>
      <c r="C3551" t="s">
        <v>905</v>
      </c>
      <c r="D3551" t="s">
        <v>612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</row>
    <row r="3552" spans="2:18">
      <c r="B3552" t="s">
        <v>4456</v>
      </c>
      <c r="C3552" t="s">
        <v>905</v>
      </c>
      <c r="D3552" t="s">
        <v>612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</row>
    <row r="3553" spans="2:18">
      <c r="B3553" t="s">
        <v>4457</v>
      </c>
      <c r="C3553" t="s">
        <v>905</v>
      </c>
      <c r="D3553" t="s">
        <v>612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</row>
    <row r="3554" spans="2:18">
      <c r="B3554" t="s">
        <v>4458</v>
      </c>
      <c r="C3554" t="s">
        <v>905</v>
      </c>
      <c r="D3554" t="s">
        <v>612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2:18">
      <c r="B3555" t="s">
        <v>4459</v>
      </c>
      <c r="C3555" t="s">
        <v>905</v>
      </c>
      <c r="D3555" t="s">
        <v>612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</row>
    <row r="3556" spans="2:18">
      <c r="B3556" t="s">
        <v>4460</v>
      </c>
      <c r="C3556" t="s">
        <v>905</v>
      </c>
      <c r="D3556" t="s">
        <v>612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</row>
    <row r="3557" spans="2:18">
      <c r="B3557" t="s">
        <v>4461</v>
      </c>
      <c r="C3557" t="s">
        <v>905</v>
      </c>
      <c r="D3557" t="s">
        <v>612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</row>
    <row r="3558" spans="2:18">
      <c r="B3558" t="s">
        <v>4462</v>
      </c>
      <c r="C3558" t="s">
        <v>905</v>
      </c>
      <c r="D3558" t="s">
        <v>612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</row>
    <row r="3559" spans="2:18">
      <c r="B3559" t="s">
        <v>4463</v>
      </c>
      <c r="C3559" t="s">
        <v>905</v>
      </c>
      <c r="D3559" t="s">
        <v>612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</row>
    <row r="3560" spans="2:18">
      <c r="B3560" t="s">
        <v>4464</v>
      </c>
      <c r="C3560" t="s">
        <v>905</v>
      </c>
      <c r="D3560" t="s">
        <v>612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</row>
    <row r="3561" spans="2:18">
      <c r="B3561" t="s">
        <v>4465</v>
      </c>
      <c r="C3561" t="s">
        <v>905</v>
      </c>
      <c r="D3561" t="s">
        <v>612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</row>
    <row r="3562" spans="2:18">
      <c r="B3562" t="s">
        <v>4466</v>
      </c>
      <c r="C3562" t="s">
        <v>905</v>
      </c>
      <c r="D3562" t="s">
        <v>612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</row>
    <row r="3563" spans="2:18">
      <c r="B3563" t="s">
        <v>4467</v>
      </c>
      <c r="C3563" t="s">
        <v>905</v>
      </c>
      <c r="D3563" t="s">
        <v>612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</row>
    <row r="3564" spans="2:18">
      <c r="B3564" t="s">
        <v>4468</v>
      </c>
      <c r="C3564" t="s">
        <v>905</v>
      </c>
      <c r="D3564" t="s">
        <v>612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</row>
    <row r="3565" spans="2:18">
      <c r="B3565" t="s">
        <v>4469</v>
      </c>
      <c r="C3565" t="s">
        <v>905</v>
      </c>
      <c r="D3565" t="s">
        <v>612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</row>
    <row r="3566" spans="2:18">
      <c r="B3566" t="s">
        <v>4471</v>
      </c>
      <c r="C3566" t="s">
        <v>905</v>
      </c>
      <c r="D3566" t="s">
        <v>612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</row>
    <row r="3567" spans="2:18">
      <c r="B3567" t="s">
        <v>4472</v>
      </c>
      <c r="C3567" t="s">
        <v>905</v>
      </c>
      <c r="D3567" t="s">
        <v>612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</row>
    <row r="3568" spans="2:18">
      <c r="B3568" t="s">
        <v>4473</v>
      </c>
      <c r="C3568" t="s">
        <v>905</v>
      </c>
      <c r="D3568" t="s">
        <v>612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</row>
    <row r="3569" spans="2:18">
      <c r="B3569" t="s">
        <v>4474</v>
      </c>
      <c r="C3569" t="s">
        <v>905</v>
      </c>
      <c r="D3569" t="s">
        <v>612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</row>
    <row r="3570" spans="2:18">
      <c r="B3570" t="s">
        <v>4475</v>
      </c>
      <c r="C3570" t="s">
        <v>905</v>
      </c>
      <c r="D3570" t="s">
        <v>612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</row>
    <row r="3571" spans="2:18">
      <c r="B3571" t="s">
        <v>4476</v>
      </c>
      <c r="C3571" t="s">
        <v>905</v>
      </c>
      <c r="D3571" t="s">
        <v>612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</row>
    <row r="3572" spans="2:18">
      <c r="B3572" t="s">
        <v>4477</v>
      </c>
      <c r="C3572" t="s">
        <v>905</v>
      </c>
      <c r="D3572" t="s">
        <v>612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</row>
    <row r="3573" spans="2:18">
      <c r="B3573" t="s">
        <v>4478</v>
      </c>
      <c r="C3573" t="s">
        <v>905</v>
      </c>
      <c r="D3573" t="s">
        <v>612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</row>
    <row r="3574" spans="2:18">
      <c r="B3574" t="s">
        <v>4479</v>
      </c>
      <c r="C3574" t="s">
        <v>905</v>
      </c>
      <c r="D3574" t="s">
        <v>612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</row>
    <row r="3575" spans="2:18">
      <c r="B3575" t="s">
        <v>4480</v>
      </c>
      <c r="C3575" t="s">
        <v>905</v>
      </c>
      <c r="D3575" t="s">
        <v>612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</row>
    <row r="3576" spans="2:18">
      <c r="B3576" t="s">
        <v>4481</v>
      </c>
      <c r="C3576" t="s">
        <v>905</v>
      </c>
      <c r="D3576" t="s">
        <v>612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</row>
    <row r="3577" spans="2:18">
      <c r="B3577" t="s">
        <v>4482</v>
      </c>
      <c r="C3577" t="s">
        <v>905</v>
      </c>
      <c r="D3577" t="s">
        <v>612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</row>
    <row r="3578" spans="2:18">
      <c r="B3578" t="s">
        <v>4483</v>
      </c>
      <c r="C3578" t="s">
        <v>905</v>
      </c>
      <c r="D3578" t="s">
        <v>612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</row>
    <row r="3579" spans="2:18">
      <c r="B3579" t="s">
        <v>4484</v>
      </c>
      <c r="C3579" t="s">
        <v>905</v>
      </c>
      <c r="D3579" t="s">
        <v>612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</row>
    <row r="3580" spans="2:18">
      <c r="B3580" t="s">
        <v>4485</v>
      </c>
      <c r="C3580" t="s">
        <v>905</v>
      </c>
      <c r="D3580" t="s">
        <v>612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660</v>
      </c>
      <c r="N3580">
        <v>0</v>
      </c>
      <c r="O3580">
        <v>0</v>
      </c>
      <c r="P3580">
        <v>0</v>
      </c>
      <c r="Q3580">
        <v>0</v>
      </c>
      <c r="R3580">
        <v>660</v>
      </c>
    </row>
    <row r="3581" spans="2:18">
      <c r="B3581" t="s">
        <v>4486</v>
      </c>
      <c r="C3581" t="s">
        <v>905</v>
      </c>
      <c r="D3581" t="s">
        <v>612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</row>
    <row r="3582" spans="2:18">
      <c r="B3582" t="s">
        <v>4487</v>
      </c>
      <c r="C3582" t="s">
        <v>905</v>
      </c>
      <c r="D3582" t="s">
        <v>612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</row>
    <row r="3583" spans="2:18">
      <c r="B3583" t="s">
        <v>4488</v>
      </c>
      <c r="C3583" t="s">
        <v>905</v>
      </c>
      <c r="D3583" t="s">
        <v>612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</row>
    <row r="3584" spans="2:18">
      <c r="B3584" t="s">
        <v>4489</v>
      </c>
      <c r="C3584" t="s">
        <v>905</v>
      </c>
      <c r="D3584" t="s">
        <v>612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</row>
    <row r="3585" spans="2:18">
      <c r="B3585" t="s">
        <v>4490</v>
      </c>
      <c r="C3585" t="s">
        <v>905</v>
      </c>
      <c r="D3585" t="s">
        <v>612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</row>
    <row r="3586" spans="2:18">
      <c r="B3586" t="s">
        <v>4491</v>
      </c>
      <c r="C3586" t="s">
        <v>905</v>
      </c>
      <c r="D3586" t="s">
        <v>612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250</v>
      </c>
      <c r="N3586">
        <v>0</v>
      </c>
      <c r="O3586">
        <v>0</v>
      </c>
      <c r="P3586">
        <v>0</v>
      </c>
      <c r="Q3586">
        <v>0</v>
      </c>
      <c r="R3586">
        <v>250</v>
      </c>
    </row>
    <row r="3587" spans="2:18">
      <c r="B3587" t="s">
        <v>4494</v>
      </c>
      <c r="C3587" t="s">
        <v>905</v>
      </c>
      <c r="D3587" t="s">
        <v>612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</row>
    <row r="3588" spans="2:18">
      <c r="B3588" t="s">
        <v>4495</v>
      </c>
      <c r="C3588" t="s">
        <v>905</v>
      </c>
      <c r="D3588" t="s">
        <v>612</v>
      </c>
      <c r="E3588">
        <v>0</v>
      </c>
      <c r="F3588">
        <v>0</v>
      </c>
      <c r="G3588">
        <v>350</v>
      </c>
      <c r="H3588">
        <v>4</v>
      </c>
      <c r="I3588">
        <v>0</v>
      </c>
      <c r="J3588">
        <v>0</v>
      </c>
      <c r="K3588">
        <v>0</v>
      </c>
      <c r="L3588">
        <v>0</v>
      </c>
      <c r="M3588">
        <v>400</v>
      </c>
      <c r="N3588">
        <v>0</v>
      </c>
      <c r="O3588">
        <v>0</v>
      </c>
      <c r="P3588">
        <v>0</v>
      </c>
      <c r="Q3588">
        <v>0</v>
      </c>
      <c r="R3588">
        <v>400</v>
      </c>
    </row>
    <row r="3589" spans="2:18">
      <c r="B3589" t="s">
        <v>4496</v>
      </c>
      <c r="C3589" t="s">
        <v>905</v>
      </c>
      <c r="D3589" t="s">
        <v>612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</row>
    <row r="3590" spans="2:18">
      <c r="B3590" t="s">
        <v>4498</v>
      </c>
      <c r="C3590" t="s">
        <v>905</v>
      </c>
      <c r="D3590" t="s">
        <v>612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</row>
    <row r="3591" spans="2:18">
      <c r="B3591" t="s">
        <v>4499</v>
      </c>
      <c r="C3591" t="s">
        <v>905</v>
      </c>
      <c r="D3591" t="s">
        <v>612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</row>
    <row r="3592" spans="2:18">
      <c r="B3592" t="s">
        <v>4500</v>
      </c>
      <c r="C3592" t="s">
        <v>905</v>
      </c>
      <c r="D3592" t="s">
        <v>612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</row>
    <row r="3593" spans="2:18">
      <c r="B3593" t="s">
        <v>4501</v>
      </c>
      <c r="C3593" t="s">
        <v>905</v>
      </c>
      <c r="D3593" t="s">
        <v>612</v>
      </c>
      <c r="E3593">
        <v>1</v>
      </c>
      <c r="F3593">
        <v>116.3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120</v>
      </c>
      <c r="N3593">
        <v>0</v>
      </c>
      <c r="O3593">
        <v>0</v>
      </c>
      <c r="P3593">
        <v>0</v>
      </c>
      <c r="Q3593">
        <v>0</v>
      </c>
      <c r="R3593">
        <v>120</v>
      </c>
    </row>
    <row r="3594" spans="2:18">
      <c r="B3594" t="s">
        <v>4502</v>
      </c>
      <c r="C3594" t="s">
        <v>905</v>
      </c>
      <c r="D3594" t="s">
        <v>612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</row>
    <row r="3595" spans="2:18">
      <c r="B3595" t="s">
        <v>4503</v>
      </c>
      <c r="C3595" t="s">
        <v>905</v>
      </c>
      <c r="D3595" t="s">
        <v>612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</row>
    <row r="3596" spans="2:18">
      <c r="B3596" t="s">
        <v>4504</v>
      </c>
      <c r="C3596" t="s">
        <v>905</v>
      </c>
      <c r="D3596" t="s">
        <v>612</v>
      </c>
      <c r="E3596">
        <v>5</v>
      </c>
      <c r="F3596">
        <v>300</v>
      </c>
      <c r="G3596">
        <v>525</v>
      </c>
      <c r="H3596">
        <v>15</v>
      </c>
      <c r="I3596">
        <v>0</v>
      </c>
      <c r="J3596">
        <v>0</v>
      </c>
      <c r="K3596">
        <v>0</v>
      </c>
      <c r="L3596">
        <v>0</v>
      </c>
      <c r="M3596">
        <v>950</v>
      </c>
      <c r="N3596">
        <v>0</v>
      </c>
      <c r="O3596">
        <v>0</v>
      </c>
      <c r="P3596">
        <v>0</v>
      </c>
      <c r="Q3596">
        <v>0</v>
      </c>
      <c r="R3596">
        <v>950</v>
      </c>
    </row>
    <row r="3597" spans="2:18">
      <c r="B3597" t="s">
        <v>4505</v>
      </c>
      <c r="C3597" t="s">
        <v>905</v>
      </c>
      <c r="D3597" t="s">
        <v>612</v>
      </c>
      <c r="E3597">
        <v>0</v>
      </c>
      <c r="F3597">
        <v>0</v>
      </c>
      <c r="G3597">
        <v>195</v>
      </c>
      <c r="H3597">
        <v>4</v>
      </c>
      <c r="I3597">
        <v>0</v>
      </c>
      <c r="J3597">
        <v>0</v>
      </c>
      <c r="K3597">
        <v>0</v>
      </c>
      <c r="L3597">
        <v>0</v>
      </c>
      <c r="M3597">
        <v>130</v>
      </c>
      <c r="N3597">
        <v>0</v>
      </c>
      <c r="O3597">
        <v>0</v>
      </c>
      <c r="P3597">
        <v>0</v>
      </c>
      <c r="Q3597">
        <v>0</v>
      </c>
      <c r="R3597">
        <v>130</v>
      </c>
    </row>
    <row r="3598" spans="2:18">
      <c r="B3598" t="s">
        <v>4506</v>
      </c>
      <c r="C3598" t="s">
        <v>905</v>
      </c>
      <c r="D3598" t="s">
        <v>612</v>
      </c>
      <c r="E3598">
        <v>1</v>
      </c>
      <c r="F3598">
        <v>362.3</v>
      </c>
      <c r="G3598">
        <v>676.4</v>
      </c>
      <c r="H3598">
        <v>10</v>
      </c>
      <c r="I3598">
        <v>0</v>
      </c>
      <c r="J3598">
        <v>0</v>
      </c>
      <c r="K3598">
        <v>0</v>
      </c>
      <c r="L3598">
        <v>0</v>
      </c>
      <c r="M3598">
        <v>400</v>
      </c>
      <c r="N3598">
        <v>0</v>
      </c>
      <c r="O3598">
        <v>0</v>
      </c>
      <c r="P3598">
        <v>0</v>
      </c>
      <c r="Q3598">
        <v>0</v>
      </c>
      <c r="R3598">
        <v>400</v>
      </c>
    </row>
    <row r="3599" spans="2:18">
      <c r="B3599" t="s">
        <v>4507</v>
      </c>
      <c r="C3599" t="s">
        <v>905</v>
      </c>
      <c r="D3599" t="s">
        <v>612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</row>
    <row r="3600" spans="2:18">
      <c r="B3600" t="s">
        <v>4508</v>
      </c>
      <c r="C3600" t="s">
        <v>905</v>
      </c>
      <c r="D3600" t="s">
        <v>612</v>
      </c>
      <c r="E3600">
        <v>1</v>
      </c>
      <c r="F3600">
        <v>166.5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</row>
    <row r="3601" spans="2:18">
      <c r="B3601" t="s">
        <v>4509</v>
      </c>
      <c r="C3601" t="s">
        <v>905</v>
      </c>
      <c r="D3601" t="s">
        <v>612</v>
      </c>
      <c r="E3601">
        <v>2</v>
      </c>
      <c r="F3601">
        <v>29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</row>
    <row r="3602" spans="2:18">
      <c r="B3602" t="s">
        <v>4510</v>
      </c>
      <c r="C3602" t="s">
        <v>905</v>
      </c>
      <c r="D3602" t="s">
        <v>612</v>
      </c>
      <c r="E3602">
        <v>1</v>
      </c>
      <c r="F3602">
        <v>279.8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</row>
    <row r="3603" spans="2:18">
      <c r="B3603" t="s">
        <v>4511</v>
      </c>
      <c r="C3603" t="s">
        <v>905</v>
      </c>
      <c r="D3603" t="s">
        <v>612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</row>
    <row r="3604" spans="2:18">
      <c r="B3604" t="s">
        <v>4512</v>
      </c>
      <c r="C3604" t="s">
        <v>905</v>
      </c>
      <c r="D3604" t="s">
        <v>612</v>
      </c>
      <c r="E3604">
        <v>1</v>
      </c>
      <c r="F3604">
        <v>116.3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</row>
    <row r="3605" spans="2:18">
      <c r="B3605" t="s">
        <v>4513</v>
      </c>
      <c r="C3605" t="s">
        <v>905</v>
      </c>
      <c r="D3605" t="s">
        <v>612</v>
      </c>
      <c r="E3605">
        <v>5</v>
      </c>
      <c r="F3605">
        <v>8.9499999999999993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</row>
    <row r="3606" spans="2:18">
      <c r="B3606" t="s">
        <v>4514</v>
      </c>
      <c r="C3606" t="s">
        <v>905</v>
      </c>
      <c r="D3606" t="s">
        <v>612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</row>
    <row r="3607" spans="2:18">
      <c r="B3607" t="s">
        <v>4515</v>
      </c>
      <c r="C3607" t="s">
        <v>905</v>
      </c>
      <c r="D3607" t="s">
        <v>612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 spans="2:18">
      <c r="B3608" t="s">
        <v>4516</v>
      </c>
      <c r="C3608" t="s">
        <v>905</v>
      </c>
      <c r="D3608" t="s">
        <v>612</v>
      </c>
      <c r="E3608">
        <v>1</v>
      </c>
      <c r="F3608">
        <v>79.5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</row>
    <row r="3609" spans="2:18">
      <c r="B3609" t="s">
        <v>4517</v>
      </c>
      <c r="C3609" t="s">
        <v>905</v>
      </c>
      <c r="D3609" t="s">
        <v>612</v>
      </c>
      <c r="E3609">
        <v>11</v>
      </c>
      <c r="F3609">
        <v>2.0310000000000001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</row>
    <row r="3610" spans="2:18">
      <c r="B3610" t="s">
        <v>4518</v>
      </c>
      <c r="C3610" t="s">
        <v>905</v>
      </c>
      <c r="D3610" t="s">
        <v>612</v>
      </c>
      <c r="E3610">
        <v>1</v>
      </c>
      <c r="F3610">
        <v>204.9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</row>
    <row r="3611" spans="2:18">
      <c r="B3611" t="s">
        <v>4519</v>
      </c>
      <c r="C3611" t="s">
        <v>905</v>
      </c>
      <c r="D3611" t="s">
        <v>612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 spans="2:18">
      <c r="B3612" t="s">
        <v>4520</v>
      </c>
      <c r="C3612" t="s">
        <v>905</v>
      </c>
      <c r="D3612" t="s">
        <v>612</v>
      </c>
      <c r="E3612">
        <v>1</v>
      </c>
      <c r="F3612">
        <v>54.2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</row>
    <row r="3613" spans="2:18">
      <c r="B3613" t="s">
        <v>4521</v>
      </c>
      <c r="C3613" t="s">
        <v>905</v>
      </c>
      <c r="D3613" t="s">
        <v>612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</row>
    <row r="3614" spans="2:18">
      <c r="B3614" t="s">
        <v>4522</v>
      </c>
      <c r="C3614" t="s">
        <v>905</v>
      </c>
      <c r="D3614" t="s">
        <v>612</v>
      </c>
      <c r="E3614">
        <v>1</v>
      </c>
      <c r="F3614">
        <v>156.9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</row>
    <row r="3615" spans="2:18">
      <c r="B3615" t="s">
        <v>4523</v>
      </c>
      <c r="C3615" t="s">
        <v>905</v>
      </c>
      <c r="D3615" t="s">
        <v>612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</row>
    <row r="3616" spans="2:18">
      <c r="B3616" t="s">
        <v>4524</v>
      </c>
      <c r="C3616" t="s">
        <v>905</v>
      </c>
      <c r="D3616" t="s">
        <v>612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2:18">
      <c r="B3617" t="s">
        <v>4525</v>
      </c>
      <c r="C3617" t="s">
        <v>905</v>
      </c>
      <c r="D3617" t="s">
        <v>612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</row>
    <row r="3618" spans="2:18">
      <c r="B3618" t="s">
        <v>4526</v>
      </c>
      <c r="C3618" t="s">
        <v>905</v>
      </c>
      <c r="D3618" t="s">
        <v>612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</row>
    <row r="3619" spans="2:18">
      <c r="B3619" t="s">
        <v>4527</v>
      </c>
      <c r="C3619" t="s">
        <v>905</v>
      </c>
      <c r="D3619" t="s">
        <v>612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</row>
    <row r="3620" spans="2:18">
      <c r="B3620" t="s">
        <v>4528</v>
      </c>
      <c r="C3620" t="s">
        <v>905</v>
      </c>
      <c r="D3620" t="s">
        <v>612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</row>
    <row r="3621" spans="2:18">
      <c r="B3621" t="s">
        <v>4529</v>
      </c>
      <c r="C3621" t="s">
        <v>905</v>
      </c>
      <c r="D3621" t="s">
        <v>612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</row>
    <row r="3622" spans="2:18">
      <c r="B3622" t="s">
        <v>4530</v>
      </c>
      <c r="C3622" t="s">
        <v>905</v>
      </c>
      <c r="D3622" t="s">
        <v>612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</row>
    <row r="3623" spans="2:18">
      <c r="B3623" t="s">
        <v>4531</v>
      </c>
      <c r="C3623" t="s">
        <v>905</v>
      </c>
      <c r="D3623" t="s">
        <v>612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 spans="2:18">
      <c r="B3624" t="s">
        <v>4532</v>
      </c>
      <c r="C3624" t="s">
        <v>905</v>
      </c>
      <c r="D3624" t="s">
        <v>612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</row>
    <row r="3625" spans="2:18">
      <c r="B3625" t="s">
        <v>4533</v>
      </c>
      <c r="C3625" t="s">
        <v>905</v>
      </c>
      <c r="D3625" t="s">
        <v>612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</row>
    <row r="3626" spans="2:18">
      <c r="B3626" t="s">
        <v>4534</v>
      </c>
      <c r="C3626" t="s">
        <v>905</v>
      </c>
      <c r="D3626" t="s">
        <v>612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5.69</v>
      </c>
      <c r="N3626">
        <v>0</v>
      </c>
      <c r="O3626">
        <v>0</v>
      </c>
      <c r="P3626">
        <v>0</v>
      </c>
      <c r="Q3626">
        <v>0</v>
      </c>
      <c r="R3626">
        <v>5.69</v>
      </c>
    </row>
    <row r="3627" spans="2:18">
      <c r="B3627" t="s">
        <v>4535</v>
      </c>
      <c r="C3627" t="s">
        <v>905</v>
      </c>
      <c r="D3627" t="s">
        <v>612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</row>
    <row r="3628" spans="2:18">
      <c r="B3628" t="s">
        <v>4536</v>
      </c>
      <c r="C3628" t="s">
        <v>905</v>
      </c>
      <c r="D3628" t="s">
        <v>612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</row>
    <row r="3629" spans="2:18">
      <c r="B3629" t="s">
        <v>4537</v>
      </c>
      <c r="C3629" t="s">
        <v>905</v>
      </c>
      <c r="D3629" t="s">
        <v>612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</row>
    <row r="3630" spans="2:18">
      <c r="B3630" t="s">
        <v>4538</v>
      </c>
      <c r="C3630" t="s">
        <v>905</v>
      </c>
      <c r="D3630" t="s">
        <v>612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</row>
    <row r="3631" spans="2:18">
      <c r="B3631" t="s">
        <v>4539</v>
      </c>
      <c r="C3631" t="s">
        <v>905</v>
      </c>
      <c r="D3631" t="s">
        <v>612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</row>
    <row r="3632" spans="2:18">
      <c r="B3632" t="s">
        <v>4540</v>
      </c>
      <c r="C3632" t="s">
        <v>905</v>
      </c>
      <c r="D3632" t="s">
        <v>612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</row>
    <row r="3633" spans="2:18">
      <c r="B3633" t="s">
        <v>4541</v>
      </c>
      <c r="C3633" t="s">
        <v>905</v>
      </c>
      <c r="D3633" t="s">
        <v>612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</row>
    <row r="3634" spans="2:18">
      <c r="B3634" t="s">
        <v>4542</v>
      </c>
      <c r="C3634" t="s">
        <v>905</v>
      </c>
      <c r="D3634" t="s">
        <v>612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</row>
    <row r="3635" spans="2:18">
      <c r="B3635" t="s">
        <v>4543</v>
      </c>
      <c r="C3635" t="s">
        <v>905</v>
      </c>
      <c r="D3635" t="s">
        <v>612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</row>
    <row r="3636" spans="2:18">
      <c r="B3636" t="s">
        <v>4544</v>
      </c>
      <c r="C3636" t="s">
        <v>905</v>
      </c>
      <c r="D3636" t="s">
        <v>612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</row>
    <row r="3637" spans="2:18">
      <c r="B3637" t="s">
        <v>4545</v>
      </c>
      <c r="C3637" t="s">
        <v>905</v>
      </c>
      <c r="D3637" t="s">
        <v>612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44</v>
      </c>
      <c r="N3637">
        <v>0</v>
      </c>
      <c r="O3637">
        <v>0</v>
      </c>
      <c r="P3637">
        <v>0</v>
      </c>
      <c r="Q3637">
        <v>0</v>
      </c>
      <c r="R3637">
        <v>44</v>
      </c>
    </row>
    <row r="3638" spans="2:18">
      <c r="B3638" t="s">
        <v>4546</v>
      </c>
      <c r="C3638" t="s">
        <v>905</v>
      </c>
      <c r="D3638" t="s">
        <v>612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80</v>
      </c>
      <c r="N3638">
        <v>0</v>
      </c>
      <c r="O3638">
        <v>0</v>
      </c>
      <c r="P3638">
        <v>0</v>
      </c>
      <c r="Q3638">
        <v>0</v>
      </c>
      <c r="R3638">
        <v>80</v>
      </c>
    </row>
    <row r="3639" spans="2:18">
      <c r="B3639" t="s">
        <v>4547</v>
      </c>
      <c r="C3639" t="s">
        <v>905</v>
      </c>
      <c r="D3639" t="s">
        <v>612</v>
      </c>
      <c r="E3639">
        <v>2</v>
      </c>
      <c r="F3639">
        <v>43.5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</row>
    <row r="3640" spans="2:18">
      <c r="B3640" t="s">
        <v>4548</v>
      </c>
      <c r="C3640" t="s">
        <v>905</v>
      </c>
      <c r="D3640" t="s">
        <v>612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111.3</v>
      </c>
      <c r="N3640">
        <v>0</v>
      </c>
      <c r="O3640">
        <v>0</v>
      </c>
      <c r="P3640">
        <v>0</v>
      </c>
      <c r="Q3640">
        <v>0</v>
      </c>
      <c r="R3640">
        <v>111.3</v>
      </c>
    </row>
    <row r="3641" spans="2:18">
      <c r="B3641" t="s">
        <v>4549</v>
      </c>
      <c r="C3641" t="s">
        <v>905</v>
      </c>
      <c r="D3641" t="s">
        <v>612</v>
      </c>
      <c r="E3641">
        <v>1</v>
      </c>
      <c r="F3641">
        <v>66.3</v>
      </c>
      <c r="G3641">
        <v>204.4</v>
      </c>
      <c r="H3641">
        <v>40</v>
      </c>
      <c r="I3641">
        <v>0</v>
      </c>
      <c r="J3641">
        <v>0</v>
      </c>
      <c r="K3641">
        <v>0</v>
      </c>
      <c r="L3641">
        <v>0</v>
      </c>
      <c r="M3641">
        <v>49</v>
      </c>
      <c r="N3641">
        <v>0</v>
      </c>
      <c r="O3641">
        <v>0</v>
      </c>
      <c r="P3641">
        <v>0</v>
      </c>
      <c r="Q3641">
        <v>0</v>
      </c>
      <c r="R3641">
        <v>49</v>
      </c>
    </row>
    <row r="3642" spans="2:18">
      <c r="B3642" t="s">
        <v>4551</v>
      </c>
      <c r="C3642" t="s">
        <v>905</v>
      </c>
      <c r="D3642" t="s">
        <v>612</v>
      </c>
      <c r="E3642">
        <v>1</v>
      </c>
      <c r="F3642">
        <v>80.8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</row>
    <row r="3643" spans="2:18">
      <c r="B3643" t="s">
        <v>4552</v>
      </c>
      <c r="C3643" t="s">
        <v>905</v>
      </c>
      <c r="D3643" t="s">
        <v>612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250</v>
      </c>
      <c r="N3643">
        <v>0</v>
      </c>
      <c r="O3643">
        <v>0</v>
      </c>
      <c r="P3643">
        <v>0</v>
      </c>
      <c r="Q3643">
        <v>0</v>
      </c>
      <c r="R3643">
        <v>250</v>
      </c>
    </row>
    <row r="3644" spans="2:18">
      <c r="B3644" t="s">
        <v>4553</v>
      </c>
      <c r="C3644" t="s">
        <v>905</v>
      </c>
      <c r="D3644" t="s">
        <v>612</v>
      </c>
      <c r="E3644">
        <v>1</v>
      </c>
      <c r="F3644">
        <v>109.7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</row>
    <row r="3645" spans="2:18">
      <c r="B3645" t="s">
        <v>4555</v>
      </c>
      <c r="C3645" t="s">
        <v>905</v>
      </c>
      <c r="D3645" t="s">
        <v>612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</row>
    <row r="3646" spans="2:18">
      <c r="B3646" t="s">
        <v>4556</v>
      </c>
      <c r="C3646" t="s">
        <v>905</v>
      </c>
      <c r="D3646" t="s">
        <v>612</v>
      </c>
      <c r="E3646">
        <v>1</v>
      </c>
      <c r="F3646">
        <v>117.9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</row>
    <row r="3647" spans="2:18">
      <c r="B3647" t="s">
        <v>4557</v>
      </c>
      <c r="C3647" t="s">
        <v>905</v>
      </c>
      <c r="D3647" t="s">
        <v>612</v>
      </c>
      <c r="E3647">
        <v>3</v>
      </c>
      <c r="F3647">
        <v>71.099999999999994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</row>
    <row r="3648" spans="2:18">
      <c r="B3648" t="s">
        <v>4558</v>
      </c>
      <c r="C3648" t="s">
        <v>905</v>
      </c>
      <c r="D3648" t="s">
        <v>612</v>
      </c>
      <c r="E3648">
        <v>1</v>
      </c>
      <c r="F3648">
        <v>155.9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</row>
    <row r="3649" spans="2:18">
      <c r="B3649" t="s">
        <v>4559</v>
      </c>
      <c r="C3649" t="s">
        <v>905</v>
      </c>
      <c r="D3649" t="s">
        <v>612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</row>
    <row r="3650" spans="2:18">
      <c r="B3650" t="s">
        <v>4560</v>
      </c>
      <c r="C3650" t="s">
        <v>905</v>
      </c>
      <c r="D3650" t="s">
        <v>612</v>
      </c>
      <c r="E3650">
        <v>1</v>
      </c>
      <c r="F3650">
        <v>196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</row>
    <row r="3651" spans="2:18">
      <c r="B3651" t="s">
        <v>4561</v>
      </c>
      <c r="C3651" t="s">
        <v>905</v>
      </c>
      <c r="D3651" t="s">
        <v>612</v>
      </c>
      <c r="E3651">
        <v>0</v>
      </c>
      <c r="F3651">
        <v>0</v>
      </c>
      <c r="G3651">
        <v>500</v>
      </c>
      <c r="H3651">
        <v>2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</row>
    <row r="3652" spans="2:18">
      <c r="B3652" t="s">
        <v>4562</v>
      </c>
      <c r="C3652" t="s">
        <v>905</v>
      </c>
      <c r="D3652" t="s">
        <v>612</v>
      </c>
      <c r="E3652">
        <v>1</v>
      </c>
      <c r="F3652">
        <v>226.6</v>
      </c>
      <c r="G3652">
        <v>500</v>
      </c>
      <c r="H3652">
        <v>2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</row>
    <row r="3653" spans="2:18">
      <c r="B3653" t="s">
        <v>4563</v>
      </c>
      <c r="C3653" t="s">
        <v>905</v>
      </c>
      <c r="D3653" t="s">
        <v>612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</row>
    <row r="3654" spans="2:18">
      <c r="B3654" t="s">
        <v>4564</v>
      </c>
      <c r="C3654" t="s">
        <v>905</v>
      </c>
      <c r="D3654" t="s">
        <v>612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</row>
    <row r="3655" spans="2:18">
      <c r="B3655" t="s">
        <v>4565</v>
      </c>
      <c r="C3655" t="s">
        <v>905</v>
      </c>
      <c r="D3655" t="s">
        <v>612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</row>
    <row r="3656" spans="2:18">
      <c r="B3656" t="s">
        <v>4566</v>
      </c>
      <c r="C3656" t="s">
        <v>905</v>
      </c>
      <c r="D3656" t="s">
        <v>612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</row>
    <row r="3657" spans="2:18">
      <c r="B3657" t="s">
        <v>4567</v>
      </c>
      <c r="C3657" t="s">
        <v>905</v>
      </c>
      <c r="D3657" t="s">
        <v>612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</row>
    <row r="3658" spans="2:18">
      <c r="B3658" t="s">
        <v>4568</v>
      </c>
      <c r="C3658" t="s">
        <v>905</v>
      </c>
      <c r="D3658" t="s">
        <v>612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</row>
    <row r="3659" spans="2:18">
      <c r="B3659" t="s">
        <v>4569</v>
      </c>
      <c r="C3659" t="s">
        <v>905</v>
      </c>
      <c r="D3659" t="s">
        <v>612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</row>
    <row r="3660" spans="2:18">
      <c r="B3660" t="s">
        <v>4570</v>
      </c>
      <c r="C3660" t="s">
        <v>905</v>
      </c>
      <c r="D3660" t="s">
        <v>612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</row>
    <row r="3661" spans="2:18">
      <c r="B3661" t="s">
        <v>4571</v>
      </c>
      <c r="C3661" t="s">
        <v>905</v>
      </c>
      <c r="D3661" t="s">
        <v>612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</row>
    <row r="3662" spans="2:18">
      <c r="B3662" t="s">
        <v>4572</v>
      </c>
      <c r="C3662" t="s">
        <v>905</v>
      </c>
      <c r="D3662" t="s">
        <v>612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2:18">
      <c r="B3663" t="s">
        <v>4573</v>
      </c>
      <c r="C3663" t="s">
        <v>905</v>
      </c>
      <c r="D3663" t="s">
        <v>612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</row>
    <row r="3664" spans="2:18">
      <c r="B3664" t="s">
        <v>4574</v>
      </c>
      <c r="C3664" t="s">
        <v>905</v>
      </c>
      <c r="D3664" t="s">
        <v>612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</row>
    <row r="3665" spans="2:18">
      <c r="B3665" t="s">
        <v>4575</v>
      </c>
      <c r="C3665" t="s">
        <v>905</v>
      </c>
      <c r="D3665" t="s">
        <v>612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</row>
    <row r="3666" spans="2:18">
      <c r="B3666" t="s">
        <v>4576</v>
      </c>
      <c r="C3666" t="s">
        <v>905</v>
      </c>
      <c r="D3666" t="s">
        <v>612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</row>
    <row r="3667" spans="2:18">
      <c r="B3667" t="s">
        <v>4577</v>
      </c>
      <c r="C3667" t="s">
        <v>905</v>
      </c>
      <c r="D3667" t="s">
        <v>612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</row>
    <row r="3668" spans="2:18">
      <c r="B3668" t="s">
        <v>4578</v>
      </c>
      <c r="C3668" t="s">
        <v>905</v>
      </c>
      <c r="D3668" t="s">
        <v>612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</row>
    <row r="3669" spans="2:18">
      <c r="B3669" t="s">
        <v>4579</v>
      </c>
      <c r="C3669" t="s">
        <v>905</v>
      </c>
      <c r="D3669" t="s">
        <v>612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2:18">
      <c r="B3670" t="s">
        <v>4580</v>
      </c>
      <c r="C3670" t="s">
        <v>905</v>
      </c>
      <c r="D3670" t="s">
        <v>612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</row>
    <row r="3671" spans="2:18">
      <c r="B3671" t="s">
        <v>4581</v>
      </c>
      <c r="C3671" t="s">
        <v>905</v>
      </c>
      <c r="D3671" t="s">
        <v>612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</row>
    <row r="3672" spans="2:18">
      <c r="B3672" t="s">
        <v>4582</v>
      </c>
      <c r="C3672" t="s">
        <v>905</v>
      </c>
      <c r="D3672" t="s">
        <v>612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</row>
    <row r="3673" spans="2:18">
      <c r="B3673" t="s">
        <v>4583</v>
      </c>
      <c r="C3673" t="s">
        <v>905</v>
      </c>
      <c r="D3673" t="s">
        <v>612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 spans="2:18">
      <c r="B3674" t="s">
        <v>4584</v>
      </c>
      <c r="C3674" t="s">
        <v>905</v>
      </c>
      <c r="D3674" t="s">
        <v>612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</row>
    <row r="3675" spans="2:18">
      <c r="B3675" t="s">
        <v>4585</v>
      </c>
      <c r="C3675" t="s">
        <v>905</v>
      </c>
      <c r="D3675" t="s">
        <v>612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</row>
    <row r="3676" spans="2:18">
      <c r="B3676" t="s">
        <v>4586</v>
      </c>
      <c r="C3676" t="s">
        <v>905</v>
      </c>
      <c r="D3676" t="s">
        <v>612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</row>
    <row r="3677" spans="2:18">
      <c r="B3677" t="s">
        <v>4587</v>
      </c>
      <c r="C3677" t="s">
        <v>905</v>
      </c>
      <c r="D3677" t="s">
        <v>612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</row>
    <row r="3678" spans="2:18">
      <c r="B3678" t="s">
        <v>4588</v>
      </c>
      <c r="C3678" t="s">
        <v>905</v>
      </c>
      <c r="D3678" t="s">
        <v>612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 spans="2:18">
      <c r="B3679" t="s">
        <v>4589</v>
      </c>
      <c r="C3679" t="s">
        <v>905</v>
      </c>
      <c r="D3679" t="s">
        <v>612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</row>
    <row r="3680" spans="2:18">
      <c r="B3680" t="s">
        <v>4590</v>
      </c>
      <c r="C3680" t="s">
        <v>905</v>
      </c>
      <c r="D3680" t="s">
        <v>612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</row>
    <row r="3681" spans="2:18">
      <c r="B3681" t="s">
        <v>4591</v>
      </c>
      <c r="C3681" t="s">
        <v>905</v>
      </c>
      <c r="D3681" t="s">
        <v>612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</row>
    <row r="3682" spans="2:18">
      <c r="B3682" t="s">
        <v>4592</v>
      </c>
      <c r="C3682" t="s">
        <v>905</v>
      </c>
      <c r="D3682" t="s">
        <v>612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</row>
    <row r="3683" spans="2:18">
      <c r="B3683" t="s">
        <v>4593</v>
      </c>
      <c r="C3683" t="s">
        <v>905</v>
      </c>
      <c r="D3683" t="s">
        <v>612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</row>
    <row r="3684" spans="2:18">
      <c r="B3684" t="s">
        <v>4594</v>
      </c>
      <c r="C3684" t="s">
        <v>905</v>
      </c>
      <c r="D3684" t="s">
        <v>612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</row>
    <row r="3685" spans="2:18">
      <c r="B3685" t="s">
        <v>4595</v>
      </c>
      <c r="C3685" t="s">
        <v>905</v>
      </c>
      <c r="D3685" t="s">
        <v>612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</row>
    <row r="3686" spans="2:18">
      <c r="B3686" t="s">
        <v>4596</v>
      </c>
      <c r="C3686" t="s">
        <v>905</v>
      </c>
      <c r="D3686" t="s">
        <v>612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</row>
    <row r="3687" spans="2:18">
      <c r="B3687" t="s">
        <v>4597</v>
      </c>
      <c r="C3687" t="s">
        <v>905</v>
      </c>
      <c r="D3687" t="s">
        <v>612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</row>
    <row r="3688" spans="2:18">
      <c r="B3688" t="s">
        <v>4598</v>
      </c>
      <c r="C3688" t="s">
        <v>905</v>
      </c>
      <c r="D3688" t="s">
        <v>612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</row>
    <row r="3689" spans="2:18">
      <c r="B3689" t="s">
        <v>4599</v>
      </c>
      <c r="C3689" t="s">
        <v>905</v>
      </c>
      <c r="D3689" t="s">
        <v>612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</row>
    <row r="3690" spans="2:18">
      <c r="B3690" t="s">
        <v>4600</v>
      </c>
      <c r="C3690" t="s">
        <v>905</v>
      </c>
      <c r="D3690" t="s">
        <v>612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</row>
    <row r="3691" spans="2:18">
      <c r="B3691" t="s">
        <v>4601</v>
      </c>
      <c r="C3691" t="s">
        <v>905</v>
      </c>
      <c r="D3691" t="s">
        <v>612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</row>
    <row r="3692" spans="2:18">
      <c r="B3692" t="s">
        <v>4602</v>
      </c>
      <c r="C3692" t="s">
        <v>905</v>
      </c>
      <c r="D3692" t="s">
        <v>612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3.8</v>
      </c>
      <c r="N3692">
        <v>0</v>
      </c>
      <c r="O3692">
        <v>0</v>
      </c>
      <c r="P3692">
        <v>0</v>
      </c>
      <c r="Q3692">
        <v>0</v>
      </c>
      <c r="R3692">
        <v>3.8</v>
      </c>
    </row>
    <row r="3693" spans="2:18">
      <c r="B3693" t="s">
        <v>4603</v>
      </c>
      <c r="C3693" t="s">
        <v>905</v>
      </c>
      <c r="D3693" t="s">
        <v>612</v>
      </c>
      <c r="E3693">
        <v>7</v>
      </c>
      <c r="F3693">
        <v>8.1199999999999992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</row>
    <row r="3694" spans="2:18">
      <c r="B3694" t="s">
        <v>4604</v>
      </c>
      <c r="C3694" t="s">
        <v>905</v>
      </c>
      <c r="D3694" t="s">
        <v>612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</row>
    <row r="3695" spans="2:18">
      <c r="B3695" t="s">
        <v>4605</v>
      </c>
      <c r="C3695" t="s">
        <v>905</v>
      </c>
      <c r="D3695" t="s">
        <v>612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</row>
    <row r="3696" spans="2:18">
      <c r="B3696" t="s">
        <v>4606</v>
      </c>
      <c r="C3696" t="s">
        <v>905</v>
      </c>
      <c r="D3696" t="s">
        <v>612</v>
      </c>
      <c r="E3696">
        <v>0</v>
      </c>
      <c r="F3696">
        <v>0</v>
      </c>
      <c r="G3696">
        <v>1</v>
      </c>
      <c r="H3696">
        <v>10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</row>
    <row r="3697" spans="2:18">
      <c r="B3697" t="s">
        <v>4607</v>
      </c>
      <c r="C3697" t="s">
        <v>905</v>
      </c>
      <c r="D3697" t="s">
        <v>612</v>
      </c>
      <c r="E3697">
        <v>9</v>
      </c>
      <c r="F3697">
        <v>5.27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</row>
    <row r="3698" spans="2:18">
      <c r="B3698" t="s">
        <v>4608</v>
      </c>
      <c r="C3698" t="s">
        <v>905</v>
      </c>
      <c r="D3698" t="s">
        <v>612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</row>
    <row r="3699" spans="2:18">
      <c r="B3699" t="s">
        <v>4609</v>
      </c>
      <c r="C3699" t="s">
        <v>905</v>
      </c>
      <c r="D3699" t="s">
        <v>612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</row>
    <row r="3700" spans="2:18">
      <c r="B3700" t="s">
        <v>4610</v>
      </c>
      <c r="C3700" t="s">
        <v>905</v>
      </c>
      <c r="D3700" t="s">
        <v>612</v>
      </c>
      <c r="E3700">
        <v>0</v>
      </c>
      <c r="F3700">
        <v>0</v>
      </c>
      <c r="G3700">
        <v>1</v>
      </c>
      <c r="H3700">
        <v>10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</row>
    <row r="3701" spans="2:18">
      <c r="B3701" t="s">
        <v>4611</v>
      </c>
      <c r="C3701" t="s">
        <v>905</v>
      </c>
      <c r="D3701" t="s">
        <v>612</v>
      </c>
      <c r="E3701">
        <v>11</v>
      </c>
      <c r="F3701">
        <v>3.2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</row>
    <row r="3702" spans="2:18">
      <c r="B3702" t="s">
        <v>4612</v>
      </c>
      <c r="C3702" t="s">
        <v>905</v>
      </c>
      <c r="D3702" t="s">
        <v>612</v>
      </c>
      <c r="E3702">
        <v>10</v>
      </c>
      <c r="F3702">
        <v>0.01</v>
      </c>
      <c r="G3702">
        <v>420</v>
      </c>
      <c r="H3702">
        <v>6</v>
      </c>
      <c r="I3702">
        <v>0</v>
      </c>
      <c r="J3702">
        <v>0</v>
      </c>
      <c r="K3702">
        <v>0</v>
      </c>
      <c r="L3702">
        <v>0</v>
      </c>
      <c r="M3702">
        <v>316.541</v>
      </c>
      <c r="N3702">
        <v>0</v>
      </c>
      <c r="O3702">
        <v>0</v>
      </c>
      <c r="P3702">
        <v>0</v>
      </c>
      <c r="Q3702">
        <v>0</v>
      </c>
      <c r="R3702">
        <v>316.541</v>
      </c>
    </row>
    <row r="3703" spans="2:18">
      <c r="B3703" t="s">
        <v>4613</v>
      </c>
      <c r="C3703" t="s">
        <v>905</v>
      </c>
      <c r="D3703" t="s">
        <v>612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</row>
    <row r="3704" spans="2:18">
      <c r="B3704" t="s">
        <v>4614</v>
      </c>
      <c r="C3704" t="s">
        <v>905</v>
      </c>
      <c r="D3704" t="s">
        <v>612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</row>
    <row r="3705" spans="2:18">
      <c r="B3705" t="s">
        <v>4615</v>
      </c>
      <c r="C3705" t="s">
        <v>905</v>
      </c>
      <c r="D3705" t="s">
        <v>612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</row>
    <row r="3706" spans="2:18">
      <c r="B3706" t="s">
        <v>4616</v>
      </c>
      <c r="C3706" t="s">
        <v>905</v>
      </c>
      <c r="D3706" t="s">
        <v>612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</row>
    <row r="3707" spans="2:18">
      <c r="B3707" t="s">
        <v>4617</v>
      </c>
      <c r="C3707" t="s">
        <v>905</v>
      </c>
      <c r="D3707" t="s">
        <v>612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</row>
    <row r="3708" spans="2:18">
      <c r="B3708" t="s">
        <v>4618</v>
      </c>
      <c r="C3708" t="s">
        <v>905</v>
      </c>
      <c r="D3708" t="s">
        <v>612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</row>
    <row r="3709" spans="2:18">
      <c r="B3709" t="s">
        <v>4619</v>
      </c>
      <c r="C3709" t="s">
        <v>905</v>
      </c>
      <c r="D3709" t="s">
        <v>612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</row>
    <row r="3710" spans="2:18">
      <c r="B3710" t="s">
        <v>4620</v>
      </c>
      <c r="C3710" t="s">
        <v>905</v>
      </c>
      <c r="D3710" t="s">
        <v>612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</row>
    <row r="3711" spans="2:18">
      <c r="B3711" t="s">
        <v>4621</v>
      </c>
      <c r="C3711" t="s">
        <v>905</v>
      </c>
      <c r="D3711" t="s">
        <v>612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</row>
    <row r="3712" spans="2:18">
      <c r="B3712" t="s">
        <v>4622</v>
      </c>
      <c r="C3712" t="s">
        <v>905</v>
      </c>
      <c r="D3712" t="s">
        <v>612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</row>
    <row r="3713" spans="2:18">
      <c r="B3713" t="s">
        <v>4623</v>
      </c>
      <c r="C3713" t="s">
        <v>905</v>
      </c>
      <c r="D3713" t="s">
        <v>612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</row>
    <row r="3714" spans="2:18">
      <c r="B3714" t="s">
        <v>4624</v>
      </c>
      <c r="C3714" t="s">
        <v>905</v>
      </c>
      <c r="D3714" t="s">
        <v>612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</row>
    <row r="3715" spans="2:18">
      <c r="B3715" t="s">
        <v>4625</v>
      </c>
      <c r="C3715" t="s">
        <v>905</v>
      </c>
      <c r="D3715" t="s">
        <v>612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</row>
    <row r="3716" spans="2:18">
      <c r="B3716" t="s">
        <v>4626</v>
      </c>
      <c r="C3716" t="s">
        <v>905</v>
      </c>
      <c r="D3716" t="s">
        <v>612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</row>
    <row r="3717" spans="2:18">
      <c r="B3717" t="s">
        <v>4627</v>
      </c>
      <c r="C3717" t="s">
        <v>905</v>
      </c>
      <c r="D3717" t="s">
        <v>612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</row>
    <row r="3718" spans="2:18">
      <c r="B3718" t="s">
        <v>4628</v>
      </c>
      <c r="C3718" t="s">
        <v>905</v>
      </c>
      <c r="D3718" t="s">
        <v>612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2:18">
      <c r="B3719" t="s">
        <v>4629</v>
      </c>
      <c r="C3719" t="s">
        <v>905</v>
      </c>
      <c r="D3719" t="s">
        <v>612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</row>
    <row r="3720" spans="2:18">
      <c r="B3720" t="s">
        <v>4630</v>
      </c>
      <c r="C3720" t="s">
        <v>905</v>
      </c>
      <c r="D3720" t="s">
        <v>612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</row>
    <row r="3721" spans="2:18">
      <c r="B3721" t="s">
        <v>4631</v>
      </c>
      <c r="C3721" t="s">
        <v>905</v>
      </c>
      <c r="D3721" t="s">
        <v>612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</row>
    <row r="3722" spans="2:18">
      <c r="B3722" t="s">
        <v>4632</v>
      </c>
      <c r="C3722" t="s">
        <v>905</v>
      </c>
      <c r="D3722" t="s">
        <v>612</v>
      </c>
      <c r="E3722">
        <v>0</v>
      </c>
      <c r="F3722">
        <v>0</v>
      </c>
      <c r="G3722">
        <v>231</v>
      </c>
      <c r="H3722">
        <v>20</v>
      </c>
      <c r="I3722">
        <v>0</v>
      </c>
      <c r="J3722">
        <v>0</v>
      </c>
      <c r="K3722">
        <v>0</v>
      </c>
      <c r="L3722">
        <v>0</v>
      </c>
      <c r="M3722">
        <v>161.5</v>
      </c>
      <c r="N3722">
        <v>0</v>
      </c>
      <c r="O3722">
        <v>0</v>
      </c>
      <c r="P3722">
        <v>0</v>
      </c>
      <c r="Q3722">
        <v>0</v>
      </c>
      <c r="R3722">
        <v>161.5</v>
      </c>
    </row>
    <row r="3723" spans="2:18">
      <c r="B3723" t="s">
        <v>4633</v>
      </c>
      <c r="C3723" t="s">
        <v>905</v>
      </c>
      <c r="D3723" t="s">
        <v>612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</row>
    <row r="3724" spans="2:18">
      <c r="B3724" t="s">
        <v>4634</v>
      </c>
      <c r="C3724" t="s">
        <v>905</v>
      </c>
      <c r="D3724" t="s">
        <v>612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</row>
    <row r="3725" spans="2:18">
      <c r="B3725" t="s">
        <v>4635</v>
      </c>
      <c r="C3725" t="s">
        <v>905</v>
      </c>
      <c r="D3725" t="s">
        <v>612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</row>
    <row r="3726" spans="2:18">
      <c r="B3726" t="s">
        <v>4636</v>
      </c>
      <c r="C3726" t="s">
        <v>905</v>
      </c>
      <c r="D3726" t="s">
        <v>612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</row>
    <row r="3727" spans="2:18">
      <c r="B3727" t="s">
        <v>4637</v>
      </c>
      <c r="C3727" t="s">
        <v>905</v>
      </c>
      <c r="D3727" t="s">
        <v>612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</row>
    <row r="3728" spans="2:18">
      <c r="B3728" t="s">
        <v>4638</v>
      </c>
      <c r="C3728" t="s">
        <v>905</v>
      </c>
      <c r="D3728" t="s">
        <v>612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 spans="2:18">
      <c r="B3729" t="s">
        <v>4639</v>
      </c>
      <c r="C3729" t="s">
        <v>905</v>
      </c>
      <c r="D3729" t="s">
        <v>612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</row>
    <row r="3730" spans="2:18">
      <c r="B3730" t="s">
        <v>4640</v>
      </c>
      <c r="C3730" t="s">
        <v>905</v>
      </c>
      <c r="D3730" t="s">
        <v>612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</row>
    <row r="3731" spans="2:18">
      <c r="B3731" t="s">
        <v>4641</v>
      </c>
      <c r="C3731" t="s">
        <v>905</v>
      </c>
      <c r="D3731" t="s">
        <v>612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130.27000000000001</v>
      </c>
      <c r="N3731">
        <v>0</v>
      </c>
      <c r="O3731">
        <v>0</v>
      </c>
      <c r="P3731">
        <v>0</v>
      </c>
      <c r="Q3731">
        <v>0</v>
      </c>
      <c r="R3731">
        <v>130.27000000000001</v>
      </c>
    </row>
    <row r="3732" spans="2:18">
      <c r="B3732" t="s">
        <v>4642</v>
      </c>
      <c r="C3732" t="s">
        <v>905</v>
      </c>
      <c r="D3732" t="s">
        <v>612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</row>
    <row r="3733" spans="2:18">
      <c r="B3733" t="s">
        <v>4643</v>
      </c>
      <c r="C3733" t="s">
        <v>905</v>
      </c>
      <c r="D3733" t="s">
        <v>612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</row>
    <row r="3734" spans="2:18">
      <c r="B3734" t="s">
        <v>4644</v>
      </c>
      <c r="C3734" t="s">
        <v>905</v>
      </c>
      <c r="D3734" t="s">
        <v>612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</row>
    <row r="3735" spans="2:18">
      <c r="B3735" t="s">
        <v>4645</v>
      </c>
      <c r="C3735" t="s">
        <v>905</v>
      </c>
      <c r="D3735" t="s">
        <v>612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</row>
    <row r="3736" spans="2:18">
      <c r="B3736" t="s">
        <v>4646</v>
      </c>
      <c r="C3736" t="s">
        <v>905</v>
      </c>
      <c r="D3736" t="s">
        <v>612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</row>
    <row r="3737" spans="2:18">
      <c r="B3737" t="s">
        <v>4648</v>
      </c>
      <c r="C3737" t="s">
        <v>905</v>
      </c>
      <c r="D3737" t="s">
        <v>612</v>
      </c>
      <c r="E3737">
        <v>0</v>
      </c>
      <c r="F3737">
        <v>0</v>
      </c>
      <c r="G3737">
        <v>140</v>
      </c>
      <c r="H3737">
        <v>30</v>
      </c>
      <c r="I3737">
        <v>0</v>
      </c>
      <c r="J3737">
        <v>0</v>
      </c>
      <c r="K3737">
        <v>0</v>
      </c>
      <c r="L3737">
        <v>0</v>
      </c>
      <c r="M3737">
        <v>150</v>
      </c>
      <c r="N3737">
        <v>0</v>
      </c>
      <c r="O3737">
        <v>0</v>
      </c>
      <c r="P3737">
        <v>0</v>
      </c>
      <c r="Q3737">
        <v>0</v>
      </c>
      <c r="R3737">
        <v>150</v>
      </c>
    </row>
    <row r="3738" spans="2:18">
      <c r="B3738" t="s">
        <v>4651</v>
      </c>
      <c r="C3738" t="s">
        <v>905</v>
      </c>
      <c r="D3738" t="s">
        <v>612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</row>
    <row r="3739" spans="2:18">
      <c r="B3739" t="s">
        <v>4652</v>
      </c>
      <c r="C3739" t="s">
        <v>905</v>
      </c>
      <c r="D3739" t="s">
        <v>612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</row>
    <row r="3740" spans="2:18">
      <c r="B3740" t="s">
        <v>4653</v>
      </c>
      <c r="C3740" t="s">
        <v>905</v>
      </c>
      <c r="D3740" t="s">
        <v>612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</row>
    <row r="3741" spans="2:18">
      <c r="B3741" t="s">
        <v>4654</v>
      </c>
      <c r="C3741" t="s">
        <v>905</v>
      </c>
      <c r="D3741" t="s">
        <v>612</v>
      </c>
      <c r="E3741">
        <v>15</v>
      </c>
      <c r="F3741">
        <v>40</v>
      </c>
      <c r="G3741">
        <v>61</v>
      </c>
      <c r="H3741">
        <v>15</v>
      </c>
      <c r="I3741">
        <v>0</v>
      </c>
      <c r="J3741">
        <v>0</v>
      </c>
      <c r="K3741">
        <v>0</v>
      </c>
      <c r="L3741">
        <v>0</v>
      </c>
      <c r="M3741">
        <v>71</v>
      </c>
      <c r="N3741">
        <v>0</v>
      </c>
      <c r="O3741">
        <v>0</v>
      </c>
      <c r="P3741">
        <v>0</v>
      </c>
      <c r="Q3741">
        <v>0</v>
      </c>
      <c r="R3741">
        <v>71</v>
      </c>
    </row>
    <row r="3742" spans="2:18">
      <c r="B3742" t="s">
        <v>4655</v>
      </c>
      <c r="C3742" t="s">
        <v>905</v>
      </c>
      <c r="D3742" t="s">
        <v>612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</row>
    <row r="3743" spans="2:18">
      <c r="B3743" t="s">
        <v>4656</v>
      </c>
      <c r="C3743" t="s">
        <v>905</v>
      </c>
      <c r="D3743" t="s">
        <v>612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</row>
    <row r="3744" spans="2:18">
      <c r="B3744" t="s">
        <v>4659</v>
      </c>
      <c r="C3744" t="s">
        <v>905</v>
      </c>
      <c r="D3744" t="s">
        <v>612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</row>
    <row r="3745" spans="2:18">
      <c r="B3745" t="s">
        <v>4660</v>
      </c>
      <c r="C3745" t="s">
        <v>905</v>
      </c>
      <c r="D3745" t="s">
        <v>612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</row>
    <row r="3746" spans="2:18">
      <c r="B3746" t="s">
        <v>4661</v>
      </c>
      <c r="C3746" t="s">
        <v>905</v>
      </c>
      <c r="D3746" t="s">
        <v>612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</row>
    <row r="3747" spans="2:18">
      <c r="B3747" t="s">
        <v>4662</v>
      </c>
      <c r="C3747" t="s">
        <v>905</v>
      </c>
      <c r="D3747" t="s">
        <v>612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</row>
    <row r="3748" spans="2:18">
      <c r="B3748" t="s">
        <v>4663</v>
      </c>
      <c r="C3748" t="s">
        <v>905</v>
      </c>
      <c r="D3748" t="s">
        <v>612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</row>
    <row r="3749" spans="2:18">
      <c r="B3749" t="s">
        <v>4664</v>
      </c>
      <c r="C3749" t="s">
        <v>905</v>
      </c>
      <c r="D3749" t="s">
        <v>612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</row>
    <row r="3750" spans="2:18">
      <c r="B3750" t="s">
        <v>4665</v>
      </c>
      <c r="C3750" t="s">
        <v>905</v>
      </c>
      <c r="D3750" t="s">
        <v>612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</row>
    <row r="3751" spans="2:18">
      <c r="B3751" t="s">
        <v>4666</v>
      </c>
      <c r="C3751" t="s">
        <v>905</v>
      </c>
      <c r="D3751" t="s">
        <v>612</v>
      </c>
      <c r="E3751">
        <v>20</v>
      </c>
      <c r="F3751">
        <v>15</v>
      </c>
      <c r="G3751">
        <v>35</v>
      </c>
      <c r="H3751">
        <v>82</v>
      </c>
      <c r="I3751">
        <v>0</v>
      </c>
      <c r="J3751">
        <v>0</v>
      </c>
      <c r="K3751">
        <v>0</v>
      </c>
      <c r="L3751">
        <v>0</v>
      </c>
      <c r="M3751">
        <v>39</v>
      </c>
      <c r="N3751">
        <v>0</v>
      </c>
      <c r="O3751">
        <v>0</v>
      </c>
      <c r="P3751">
        <v>0</v>
      </c>
      <c r="Q3751">
        <v>0</v>
      </c>
      <c r="R3751">
        <v>39</v>
      </c>
    </row>
    <row r="3752" spans="2:18">
      <c r="B3752" t="s">
        <v>4667</v>
      </c>
      <c r="C3752" t="s">
        <v>905</v>
      </c>
      <c r="D3752" t="s">
        <v>612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</row>
    <row r="3753" spans="2:18">
      <c r="B3753" t="s">
        <v>4668</v>
      </c>
      <c r="C3753" t="s">
        <v>905</v>
      </c>
      <c r="D3753" t="s">
        <v>612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</row>
    <row r="3754" spans="2:18">
      <c r="B3754" t="s">
        <v>4669</v>
      </c>
      <c r="C3754" t="s">
        <v>905</v>
      </c>
      <c r="D3754" t="s">
        <v>612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</row>
    <row r="3755" spans="2:18">
      <c r="B3755" t="s">
        <v>4670</v>
      </c>
      <c r="C3755" t="s">
        <v>905</v>
      </c>
      <c r="D3755" t="s">
        <v>612</v>
      </c>
      <c r="E3755">
        <v>2</v>
      </c>
      <c r="F3755">
        <v>38.299999999999997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</row>
    <row r="3756" spans="2:18">
      <c r="B3756" t="s">
        <v>4671</v>
      </c>
      <c r="C3756" t="s">
        <v>905</v>
      </c>
      <c r="D3756" t="s">
        <v>612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</row>
    <row r="3757" spans="2:18">
      <c r="B3757" t="s">
        <v>4672</v>
      </c>
      <c r="C3757" t="s">
        <v>905</v>
      </c>
      <c r="D3757" t="s">
        <v>612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</row>
    <row r="3758" spans="2:18">
      <c r="B3758" t="s">
        <v>4674</v>
      </c>
      <c r="C3758" t="s">
        <v>905</v>
      </c>
      <c r="D3758" t="s">
        <v>612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</row>
    <row r="3759" spans="2:18">
      <c r="B3759" t="s">
        <v>4675</v>
      </c>
      <c r="C3759" t="s">
        <v>905</v>
      </c>
      <c r="D3759" t="s">
        <v>612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</row>
    <row r="3760" spans="2:18">
      <c r="B3760" t="s">
        <v>4676</v>
      </c>
      <c r="C3760" t="s">
        <v>905</v>
      </c>
      <c r="D3760" t="s">
        <v>612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</row>
    <row r="3761" spans="2:18">
      <c r="B3761" t="s">
        <v>4677</v>
      </c>
      <c r="C3761" t="s">
        <v>905</v>
      </c>
      <c r="D3761" t="s">
        <v>612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</row>
    <row r="3762" spans="2:18">
      <c r="B3762" t="s">
        <v>4678</v>
      </c>
      <c r="C3762" t="s">
        <v>905</v>
      </c>
      <c r="D3762" t="s">
        <v>612</v>
      </c>
      <c r="E3762">
        <v>3</v>
      </c>
      <c r="F3762">
        <v>26.2</v>
      </c>
      <c r="G3762">
        <v>120</v>
      </c>
      <c r="H3762">
        <v>10</v>
      </c>
      <c r="I3762">
        <v>0</v>
      </c>
      <c r="J3762">
        <v>0</v>
      </c>
      <c r="K3762">
        <v>0</v>
      </c>
      <c r="L3762">
        <v>0</v>
      </c>
      <c r="M3762">
        <v>166.1</v>
      </c>
      <c r="N3762">
        <v>0</v>
      </c>
      <c r="O3762">
        <v>0</v>
      </c>
      <c r="P3762">
        <v>0</v>
      </c>
      <c r="Q3762">
        <v>0</v>
      </c>
      <c r="R3762">
        <v>166.1</v>
      </c>
    </row>
    <row r="3763" spans="2:18">
      <c r="B3763" t="s">
        <v>4679</v>
      </c>
      <c r="C3763" t="s">
        <v>905</v>
      </c>
      <c r="D3763" t="s">
        <v>612</v>
      </c>
      <c r="E3763">
        <v>70</v>
      </c>
      <c r="F3763">
        <v>3.3</v>
      </c>
      <c r="G3763">
        <v>5</v>
      </c>
      <c r="H3763">
        <v>82</v>
      </c>
      <c r="I3763">
        <v>4</v>
      </c>
      <c r="J3763">
        <v>3</v>
      </c>
      <c r="K3763">
        <v>5.4</v>
      </c>
      <c r="L3763">
        <v>3</v>
      </c>
      <c r="M3763">
        <v>6</v>
      </c>
      <c r="N3763">
        <v>-0.5</v>
      </c>
      <c r="O3763">
        <v>64</v>
      </c>
      <c r="P3763">
        <v>24680</v>
      </c>
      <c r="Q3763">
        <v>0</v>
      </c>
      <c r="R3763">
        <v>3</v>
      </c>
    </row>
    <row r="3764" spans="2:18">
      <c r="B3764" t="s">
        <v>4680</v>
      </c>
      <c r="C3764" t="s">
        <v>905</v>
      </c>
      <c r="D3764" t="s">
        <v>612</v>
      </c>
      <c r="E3764">
        <v>4</v>
      </c>
      <c r="F3764">
        <v>25.6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</row>
    <row r="3765" spans="2:18">
      <c r="B3765" t="s">
        <v>4681</v>
      </c>
      <c r="C3765" t="s">
        <v>905</v>
      </c>
      <c r="D3765" t="s">
        <v>612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</row>
    <row r="3766" spans="2:18">
      <c r="B3766" t="s">
        <v>4682</v>
      </c>
      <c r="C3766" t="s">
        <v>905</v>
      </c>
      <c r="D3766" t="s">
        <v>612</v>
      </c>
      <c r="E3766">
        <v>2</v>
      </c>
      <c r="F3766">
        <v>48.8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</row>
    <row r="3767" spans="2:18">
      <c r="B3767" t="s">
        <v>4684</v>
      </c>
      <c r="C3767" t="s">
        <v>905</v>
      </c>
      <c r="D3767" t="s">
        <v>612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</row>
    <row r="3768" spans="2:18">
      <c r="B3768" t="s">
        <v>4685</v>
      </c>
      <c r="C3768" t="s">
        <v>905</v>
      </c>
      <c r="D3768" t="s">
        <v>612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</row>
    <row r="3769" spans="2:18">
      <c r="B3769" t="s">
        <v>4686</v>
      </c>
      <c r="C3769" t="s">
        <v>905</v>
      </c>
      <c r="D3769" t="s">
        <v>612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</row>
    <row r="3770" spans="2:18">
      <c r="B3770" t="s">
        <v>4687</v>
      </c>
      <c r="C3770" t="s">
        <v>905</v>
      </c>
      <c r="D3770" t="s">
        <v>612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</row>
    <row r="3771" spans="2:18">
      <c r="B3771" t="s">
        <v>4688</v>
      </c>
      <c r="C3771" t="s">
        <v>905</v>
      </c>
      <c r="D3771" t="s">
        <v>612</v>
      </c>
      <c r="E3771">
        <v>14</v>
      </c>
      <c r="F3771">
        <v>1</v>
      </c>
      <c r="G3771">
        <v>6</v>
      </c>
      <c r="H3771">
        <v>210</v>
      </c>
      <c r="I3771">
        <v>0</v>
      </c>
      <c r="J3771">
        <v>0</v>
      </c>
      <c r="K3771">
        <v>0</v>
      </c>
      <c r="L3771">
        <v>0</v>
      </c>
      <c r="M3771">
        <v>8</v>
      </c>
      <c r="N3771">
        <v>0</v>
      </c>
      <c r="O3771">
        <v>0</v>
      </c>
      <c r="P3771">
        <v>0</v>
      </c>
      <c r="Q3771">
        <v>0</v>
      </c>
      <c r="R3771">
        <v>8</v>
      </c>
    </row>
    <row r="3772" spans="2:18">
      <c r="B3772" t="s">
        <v>4689</v>
      </c>
      <c r="C3772" t="s">
        <v>905</v>
      </c>
      <c r="D3772" t="s">
        <v>612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</row>
    <row r="3773" spans="2:18">
      <c r="B3773" t="s">
        <v>4690</v>
      </c>
      <c r="C3773" t="s">
        <v>905</v>
      </c>
      <c r="D3773" t="s">
        <v>612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</row>
    <row r="3774" spans="2:18">
      <c r="B3774" t="s">
        <v>4691</v>
      </c>
      <c r="C3774" t="s">
        <v>905</v>
      </c>
      <c r="D3774" t="s">
        <v>612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78</v>
      </c>
      <c r="N3774">
        <v>0</v>
      </c>
      <c r="O3774">
        <v>0</v>
      </c>
      <c r="P3774">
        <v>0</v>
      </c>
      <c r="Q3774">
        <v>0</v>
      </c>
      <c r="R3774">
        <v>78</v>
      </c>
    </row>
    <row r="3775" spans="2:18">
      <c r="B3775" t="s">
        <v>4692</v>
      </c>
      <c r="C3775" t="s">
        <v>905</v>
      </c>
      <c r="D3775" t="s">
        <v>612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</row>
    <row r="3776" spans="2:18">
      <c r="B3776" t="s">
        <v>4693</v>
      </c>
      <c r="C3776" t="s">
        <v>905</v>
      </c>
      <c r="D3776" t="s">
        <v>612</v>
      </c>
      <c r="E3776">
        <v>3</v>
      </c>
      <c r="F3776">
        <v>36.4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</row>
    <row r="3777" spans="2:18">
      <c r="B3777" t="s">
        <v>4695</v>
      </c>
      <c r="C3777" t="s">
        <v>905</v>
      </c>
      <c r="D3777" t="s">
        <v>612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</row>
    <row r="3778" spans="2:18">
      <c r="B3778" t="s">
        <v>4696</v>
      </c>
      <c r="C3778" t="s">
        <v>905</v>
      </c>
      <c r="D3778" t="s">
        <v>612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</row>
    <row r="3779" spans="2:18">
      <c r="B3779" t="s">
        <v>4697</v>
      </c>
      <c r="C3779" t="s">
        <v>905</v>
      </c>
      <c r="D3779" t="s">
        <v>612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</row>
    <row r="3780" spans="2:18">
      <c r="B3780" t="s">
        <v>4698</v>
      </c>
      <c r="C3780" t="s">
        <v>905</v>
      </c>
      <c r="D3780" t="s">
        <v>612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</row>
    <row r="3781" spans="2:18">
      <c r="B3781" t="s">
        <v>4699</v>
      </c>
      <c r="C3781" t="s">
        <v>905</v>
      </c>
      <c r="D3781" t="s">
        <v>612</v>
      </c>
      <c r="E3781">
        <v>20</v>
      </c>
      <c r="F3781">
        <v>0.6</v>
      </c>
      <c r="G3781">
        <v>1</v>
      </c>
      <c r="H3781">
        <v>3944</v>
      </c>
      <c r="I3781">
        <v>1</v>
      </c>
      <c r="J3781">
        <v>1</v>
      </c>
      <c r="K3781">
        <v>1</v>
      </c>
      <c r="L3781">
        <v>1</v>
      </c>
      <c r="M3781">
        <v>1</v>
      </c>
      <c r="N3781">
        <v>0</v>
      </c>
      <c r="O3781">
        <v>135</v>
      </c>
      <c r="P3781">
        <v>13500</v>
      </c>
      <c r="Q3781">
        <v>0</v>
      </c>
      <c r="R3781">
        <v>1</v>
      </c>
    </row>
    <row r="3782" spans="2:18">
      <c r="B3782" t="s">
        <v>4700</v>
      </c>
      <c r="C3782" t="s">
        <v>905</v>
      </c>
      <c r="D3782" t="s">
        <v>612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</row>
    <row r="3783" spans="2:18">
      <c r="B3783" t="s">
        <v>4701</v>
      </c>
      <c r="C3783" t="s">
        <v>905</v>
      </c>
      <c r="D3783" t="s">
        <v>612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</row>
    <row r="3784" spans="2:18">
      <c r="B3784" t="s">
        <v>4702</v>
      </c>
      <c r="C3784" t="s">
        <v>905</v>
      </c>
      <c r="D3784" t="s">
        <v>612</v>
      </c>
      <c r="E3784">
        <v>3</v>
      </c>
      <c r="F3784">
        <v>25.7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</row>
    <row r="3785" spans="2:18">
      <c r="B3785" t="s">
        <v>4704</v>
      </c>
      <c r="C3785" t="s">
        <v>905</v>
      </c>
      <c r="D3785" t="s">
        <v>612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</row>
    <row r="3786" spans="2:18">
      <c r="B3786" t="s">
        <v>4705</v>
      </c>
      <c r="C3786" t="s">
        <v>905</v>
      </c>
      <c r="D3786" t="s">
        <v>612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</row>
    <row r="3787" spans="2:18">
      <c r="B3787" t="s">
        <v>4706</v>
      </c>
      <c r="C3787" t="s">
        <v>905</v>
      </c>
      <c r="D3787" t="s">
        <v>612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</row>
    <row r="3788" spans="2:18">
      <c r="B3788" t="s">
        <v>4707</v>
      </c>
      <c r="C3788" t="s">
        <v>905</v>
      </c>
      <c r="D3788" t="s">
        <v>612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</row>
    <row r="3789" spans="2:18">
      <c r="B3789" t="s">
        <v>4708</v>
      </c>
      <c r="C3789" t="s">
        <v>905</v>
      </c>
      <c r="D3789" t="s">
        <v>612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</row>
    <row r="3790" spans="2:18">
      <c r="B3790" t="s">
        <v>4709</v>
      </c>
      <c r="C3790" t="s">
        <v>905</v>
      </c>
      <c r="D3790" t="s">
        <v>612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</row>
    <row r="3791" spans="2:18">
      <c r="B3791" t="s">
        <v>4710</v>
      </c>
      <c r="C3791" t="s">
        <v>905</v>
      </c>
      <c r="D3791" t="s">
        <v>612</v>
      </c>
      <c r="E3791">
        <v>125</v>
      </c>
      <c r="F3791">
        <v>20</v>
      </c>
      <c r="G3791">
        <v>30</v>
      </c>
      <c r="H3791">
        <v>50</v>
      </c>
      <c r="I3791">
        <v>20</v>
      </c>
      <c r="J3791">
        <v>20</v>
      </c>
      <c r="K3791">
        <v>20</v>
      </c>
      <c r="L3791">
        <v>20</v>
      </c>
      <c r="M3791">
        <v>20</v>
      </c>
      <c r="N3791">
        <v>0</v>
      </c>
      <c r="O3791">
        <v>600</v>
      </c>
      <c r="P3791">
        <v>1200000</v>
      </c>
      <c r="Q3791">
        <v>0</v>
      </c>
      <c r="R3791">
        <v>20</v>
      </c>
    </row>
    <row r="3792" spans="2:18">
      <c r="B3792" t="s">
        <v>4711</v>
      </c>
      <c r="C3792" t="s">
        <v>905</v>
      </c>
      <c r="D3792" t="s">
        <v>612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</row>
    <row r="3793" spans="2:18">
      <c r="B3793" t="s">
        <v>4712</v>
      </c>
      <c r="C3793" t="s">
        <v>905</v>
      </c>
      <c r="D3793" t="s">
        <v>612</v>
      </c>
      <c r="E3793">
        <v>4</v>
      </c>
      <c r="F3793">
        <v>17.809999999999999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</row>
    <row r="3794" spans="2:18">
      <c r="B3794" t="s">
        <v>4714</v>
      </c>
      <c r="C3794" t="s">
        <v>905</v>
      </c>
      <c r="D3794" t="s">
        <v>612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</row>
    <row r="3795" spans="2:18">
      <c r="B3795" t="s">
        <v>4715</v>
      </c>
      <c r="C3795" t="s">
        <v>905</v>
      </c>
      <c r="D3795" t="s">
        <v>612</v>
      </c>
      <c r="E3795">
        <v>19</v>
      </c>
      <c r="F3795">
        <v>1.5449999999999999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</row>
    <row r="3796" spans="2:18">
      <c r="B3796" t="s">
        <v>4716</v>
      </c>
      <c r="C3796" t="s">
        <v>905</v>
      </c>
      <c r="D3796" t="s">
        <v>612</v>
      </c>
      <c r="E3796">
        <v>100</v>
      </c>
      <c r="F3796">
        <v>0.04</v>
      </c>
      <c r="G3796">
        <v>5</v>
      </c>
      <c r="H3796">
        <v>84</v>
      </c>
      <c r="I3796">
        <v>0</v>
      </c>
      <c r="J3796">
        <v>0</v>
      </c>
      <c r="K3796">
        <v>0</v>
      </c>
      <c r="L3796">
        <v>0</v>
      </c>
      <c r="M3796">
        <v>9</v>
      </c>
      <c r="N3796">
        <v>0</v>
      </c>
      <c r="O3796">
        <v>0</v>
      </c>
      <c r="P3796">
        <v>0</v>
      </c>
      <c r="Q3796">
        <v>0</v>
      </c>
      <c r="R3796">
        <v>9</v>
      </c>
    </row>
    <row r="3797" spans="2:18">
      <c r="B3797" t="s">
        <v>4717</v>
      </c>
      <c r="C3797" t="s">
        <v>905</v>
      </c>
      <c r="D3797" t="s">
        <v>612</v>
      </c>
      <c r="E3797">
        <v>5</v>
      </c>
      <c r="F3797">
        <v>12.32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</row>
    <row r="3798" spans="2:18">
      <c r="B3798" t="s">
        <v>4719</v>
      </c>
      <c r="C3798" t="s">
        <v>905</v>
      </c>
      <c r="D3798" t="s">
        <v>612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</row>
    <row r="3799" spans="2:18">
      <c r="B3799" t="s">
        <v>4720</v>
      </c>
      <c r="C3799" t="s">
        <v>905</v>
      </c>
      <c r="D3799" t="s">
        <v>612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</row>
    <row r="3800" spans="2:18">
      <c r="B3800" t="s">
        <v>4721</v>
      </c>
      <c r="C3800" t="s">
        <v>905</v>
      </c>
      <c r="D3800" t="s">
        <v>612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</row>
    <row r="3801" spans="2:18">
      <c r="B3801" t="s">
        <v>4722</v>
      </c>
      <c r="C3801" t="s">
        <v>905</v>
      </c>
      <c r="D3801" t="s">
        <v>612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</row>
    <row r="3802" spans="2:18">
      <c r="B3802" t="s">
        <v>4723</v>
      </c>
      <c r="C3802" t="s">
        <v>905</v>
      </c>
      <c r="D3802" t="s">
        <v>612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</row>
    <row r="3803" spans="2:18">
      <c r="B3803" t="s">
        <v>4724</v>
      </c>
      <c r="C3803" t="s">
        <v>905</v>
      </c>
      <c r="D3803" t="s">
        <v>612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266</v>
      </c>
      <c r="N3803">
        <v>0</v>
      </c>
      <c r="O3803">
        <v>0</v>
      </c>
      <c r="P3803">
        <v>0</v>
      </c>
      <c r="Q3803">
        <v>0</v>
      </c>
      <c r="R3803">
        <v>266</v>
      </c>
    </row>
    <row r="3804" spans="2:18">
      <c r="B3804" t="s">
        <v>4726</v>
      </c>
      <c r="C3804" t="s">
        <v>905</v>
      </c>
      <c r="D3804" t="s">
        <v>612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</row>
    <row r="3805" spans="2:18">
      <c r="B3805" t="s">
        <v>4728</v>
      </c>
      <c r="C3805" t="s">
        <v>905</v>
      </c>
      <c r="D3805" t="s">
        <v>612</v>
      </c>
      <c r="E3805">
        <v>10</v>
      </c>
      <c r="F3805">
        <v>347</v>
      </c>
      <c r="G3805">
        <v>373</v>
      </c>
      <c r="H3805">
        <v>10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</row>
    <row r="3806" spans="2:18">
      <c r="B3806" t="s">
        <v>4730</v>
      </c>
      <c r="C3806" t="s">
        <v>905</v>
      </c>
      <c r="D3806" t="s">
        <v>612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</row>
    <row r="3807" spans="2:18">
      <c r="B3807" t="s">
        <v>4732</v>
      </c>
      <c r="C3807" t="s">
        <v>905</v>
      </c>
      <c r="D3807" t="s">
        <v>612</v>
      </c>
      <c r="E3807">
        <v>10</v>
      </c>
      <c r="F3807">
        <v>396</v>
      </c>
      <c r="G3807">
        <v>424</v>
      </c>
      <c r="H3807">
        <v>10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</row>
    <row r="3808" spans="2:18">
      <c r="B3808" t="s">
        <v>4734</v>
      </c>
      <c r="C3808" t="s">
        <v>905</v>
      </c>
      <c r="D3808" t="s">
        <v>612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</row>
    <row r="3809" spans="2:18">
      <c r="B3809" t="s">
        <v>4735</v>
      </c>
      <c r="C3809" t="s">
        <v>905</v>
      </c>
      <c r="D3809" t="s">
        <v>612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</row>
    <row r="3810" spans="2:18">
      <c r="B3810" t="s">
        <v>4736</v>
      </c>
      <c r="C3810" t="s">
        <v>905</v>
      </c>
      <c r="D3810" t="s">
        <v>612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</row>
    <row r="3811" spans="2:18">
      <c r="B3811" t="s">
        <v>4737</v>
      </c>
      <c r="C3811" t="s">
        <v>905</v>
      </c>
      <c r="D3811" t="s">
        <v>612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</row>
    <row r="3812" spans="2:18">
      <c r="B3812" t="s">
        <v>4738</v>
      </c>
      <c r="C3812" t="s">
        <v>905</v>
      </c>
      <c r="D3812" t="s">
        <v>612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</row>
    <row r="3813" spans="2:18">
      <c r="B3813" t="s">
        <v>4739</v>
      </c>
      <c r="C3813" t="s">
        <v>905</v>
      </c>
      <c r="D3813" t="s">
        <v>612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</row>
    <row r="3814" spans="2:18">
      <c r="B3814" t="s">
        <v>4740</v>
      </c>
      <c r="C3814" t="s">
        <v>905</v>
      </c>
      <c r="D3814" t="s">
        <v>612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</row>
    <row r="3815" spans="2:18">
      <c r="B3815" t="s">
        <v>4741</v>
      </c>
      <c r="C3815" t="s">
        <v>905</v>
      </c>
      <c r="D3815" t="s">
        <v>612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</row>
    <row r="3816" spans="2:18">
      <c r="B3816" t="s">
        <v>4742</v>
      </c>
      <c r="C3816" t="s">
        <v>905</v>
      </c>
      <c r="D3816" t="s">
        <v>612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</row>
    <row r="3817" spans="2:18">
      <c r="B3817" t="s">
        <v>4743</v>
      </c>
      <c r="C3817" t="s">
        <v>905</v>
      </c>
      <c r="D3817" t="s">
        <v>612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 spans="2:18">
      <c r="B3818" t="s">
        <v>4744</v>
      </c>
      <c r="C3818" t="s">
        <v>905</v>
      </c>
      <c r="D3818" t="s">
        <v>612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</row>
    <row r="3819" spans="2:18">
      <c r="B3819" t="s">
        <v>4745</v>
      </c>
      <c r="C3819" t="s">
        <v>905</v>
      </c>
      <c r="D3819" t="s">
        <v>612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</row>
    <row r="3820" spans="2:18">
      <c r="B3820" t="s">
        <v>4746</v>
      </c>
      <c r="C3820" t="s">
        <v>905</v>
      </c>
      <c r="D3820" t="s">
        <v>612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</row>
    <row r="3821" spans="2:18">
      <c r="B3821" t="s">
        <v>4747</v>
      </c>
      <c r="C3821" t="s">
        <v>905</v>
      </c>
      <c r="D3821" t="s">
        <v>612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</row>
    <row r="3822" spans="2:18">
      <c r="B3822" t="s">
        <v>4748</v>
      </c>
      <c r="C3822" t="s">
        <v>905</v>
      </c>
      <c r="D3822" t="s">
        <v>612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</row>
    <row r="3823" spans="2:18">
      <c r="B3823" t="s">
        <v>4749</v>
      </c>
      <c r="C3823" t="s">
        <v>905</v>
      </c>
      <c r="D3823" t="s">
        <v>612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</row>
    <row r="3824" spans="2:18">
      <c r="B3824" t="s">
        <v>4750</v>
      </c>
      <c r="C3824" t="s">
        <v>905</v>
      </c>
      <c r="D3824" t="s">
        <v>612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</row>
    <row r="3825" spans="2:18">
      <c r="B3825" t="s">
        <v>4751</v>
      </c>
      <c r="C3825" t="s">
        <v>905</v>
      </c>
      <c r="D3825" t="s">
        <v>612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</row>
    <row r="3826" spans="2:18">
      <c r="B3826" t="s">
        <v>4752</v>
      </c>
      <c r="C3826" t="s">
        <v>905</v>
      </c>
      <c r="D3826" t="s">
        <v>612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</row>
    <row r="3827" spans="2:18">
      <c r="B3827" t="s">
        <v>4753</v>
      </c>
      <c r="C3827" t="s">
        <v>905</v>
      </c>
      <c r="D3827" t="s">
        <v>612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</row>
    <row r="3828" spans="2:18">
      <c r="B3828" t="s">
        <v>4754</v>
      </c>
      <c r="C3828" t="s">
        <v>905</v>
      </c>
      <c r="D3828" t="s">
        <v>612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</row>
    <row r="3829" spans="2:18">
      <c r="B3829" t="s">
        <v>4755</v>
      </c>
      <c r="C3829" t="s">
        <v>905</v>
      </c>
      <c r="D3829" t="s">
        <v>612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2.85</v>
      </c>
      <c r="N3829">
        <v>0</v>
      </c>
      <c r="O3829">
        <v>0</v>
      </c>
      <c r="P3829">
        <v>0</v>
      </c>
      <c r="Q3829">
        <v>0</v>
      </c>
      <c r="R3829">
        <v>2.85</v>
      </c>
    </row>
    <row r="3830" spans="2:18">
      <c r="B3830" t="s">
        <v>4756</v>
      </c>
      <c r="C3830" t="s">
        <v>905</v>
      </c>
      <c r="D3830" t="s">
        <v>612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</row>
    <row r="3831" spans="2:18">
      <c r="B3831" t="s">
        <v>4757</v>
      </c>
      <c r="C3831" t="s">
        <v>905</v>
      </c>
      <c r="D3831" t="s">
        <v>612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</row>
    <row r="3832" spans="2:18">
      <c r="B3832" t="s">
        <v>4758</v>
      </c>
      <c r="C3832" t="s">
        <v>905</v>
      </c>
      <c r="D3832" t="s">
        <v>612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</row>
    <row r="3833" spans="2:18">
      <c r="B3833" t="s">
        <v>4759</v>
      </c>
      <c r="C3833" t="s">
        <v>905</v>
      </c>
      <c r="D3833" t="s">
        <v>612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5.95</v>
      </c>
      <c r="N3833">
        <v>0</v>
      </c>
      <c r="O3833">
        <v>0</v>
      </c>
      <c r="P3833">
        <v>0</v>
      </c>
      <c r="Q3833">
        <v>0</v>
      </c>
      <c r="R3833">
        <v>5.95</v>
      </c>
    </row>
    <row r="3834" spans="2:18">
      <c r="B3834" t="s">
        <v>4760</v>
      </c>
      <c r="C3834" t="s">
        <v>905</v>
      </c>
      <c r="D3834" t="s">
        <v>612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</row>
    <row r="3835" spans="2:18">
      <c r="B3835" t="s">
        <v>4761</v>
      </c>
      <c r="C3835" t="s">
        <v>905</v>
      </c>
      <c r="D3835" t="s">
        <v>612</v>
      </c>
      <c r="E3835">
        <v>0</v>
      </c>
      <c r="F3835">
        <v>0</v>
      </c>
      <c r="G3835">
        <v>24.2</v>
      </c>
      <c r="H3835">
        <v>300</v>
      </c>
      <c r="I3835">
        <v>0</v>
      </c>
      <c r="J3835">
        <v>0</v>
      </c>
      <c r="K3835">
        <v>0</v>
      </c>
      <c r="L3835">
        <v>0</v>
      </c>
      <c r="M3835">
        <v>5</v>
      </c>
      <c r="N3835">
        <v>0</v>
      </c>
      <c r="O3835">
        <v>0</v>
      </c>
      <c r="P3835">
        <v>0</v>
      </c>
      <c r="Q3835">
        <v>0</v>
      </c>
      <c r="R3835">
        <v>5</v>
      </c>
    </row>
    <row r="3836" spans="2:18">
      <c r="B3836" t="s">
        <v>4762</v>
      </c>
      <c r="C3836" t="s">
        <v>905</v>
      </c>
      <c r="D3836" t="s">
        <v>612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</row>
    <row r="3837" spans="2:18">
      <c r="B3837" t="s">
        <v>4763</v>
      </c>
      <c r="C3837" t="s">
        <v>905</v>
      </c>
      <c r="D3837" t="s">
        <v>612</v>
      </c>
      <c r="E3837">
        <v>9</v>
      </c>
      <c r="F3837">
        <v>8.7100000000000009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</row>
    <row r="3838" spans="2:18">
      <c r="B3838" t="s">
        <v>4765</v>
      </c>
      <c r="C3838" t="s">
        <v>905</v>
      </c>
      <c r="D3838" t="s">
        <v>612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</row>
    <row r="3839" spans="2:18">
      <c r="B3839" t="s">
        <v>4766</v>
      </c>
      <c r="C3839" t="s">
        <v>905</v>
      </c>
      <c r="D3839" t="s">
        <v>612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4.99</v>
      </c>
      <c r="N3839">
        <v>0</v>
      </c>
      <c r="O3839">
        <v>0</v>
      </c>
      <c r="P3839">
        <v>0</v>
      </c>
      <c r="Q3839">
        <v>0</v>
      </c>
      <c r="R3839">
        <v>4.99</v>
      </c>
    </row>
    <row r="3840" spans="2:18">
      <c r="B3840" t="s">
        <v>4767</v>
      </c>
      <c r="C3840" t="s">
        <v>905</v>
      </c>
      <c r="D3840" t="s">
        <v>612</v>
      </c>
      <c r="E3840">
        <v>8</v>
      </c>
      <c r="F3840">
        <v>13.26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</row>
    <row r="3841" spans="2:18">
      <c r="B3841" t="s">
        <v>4768</v>
      </c>
      <c r="C3841" t="s">
        <v>905</v>
      </c>
      <c r="D3841" t="s">
        <v>612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</row>
    <row r="3842" spans="2:18">
      <c r="B3842" t="s">
        <v>4769</v>
      </c>
      <c r="C3842" t="s">
        <v>905</v>
      </c>
      <c r="D3842" t="s">
        <v>612</v>
      </c>
      <c r="E3842">
        <v>5</v>
      </c>
      <c r="F3842">
        <v>17.98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</row>
    <row r="3843" spans="2:18">
      <c r="B3843" t="s">
        <v>4770</v>
      </c>
      <c r="C3843" t="s">
        <v>905</v>
      </c>
      <c r="D3843" t="s">
        <v>612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</row>
    <row r="3844" spans="2:18">
      <c r="B3844" t="s">
        <v>4771</v>
      </c>
      <c r="C3844" t="s">
        <v>905</v>
      </c>
      <c r="D3844" t="s">
        <v>612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</row>
    <row r="3845" spans="2:18">
      <c r="B3845" t="s">
        <v>4772</v>
      </c>
      <c r="C3845" t="s">
        <v>905</v>
      </c>
      <c r="D3845" t="s">
        <v>612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</row>
    <row r="3846" spans="2:18">
      <c r="B3846" t="s">
        <v>4773</v>
      </c>
      <c r="C3846" t="s">
        <v>905</v>
      </c>
      <c r="D3846" t="s">
        <v>612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</row>
    <row r="3847" spans="2:18">
      <c r="B3847" t="s">
        <v>4774</v>
      </c>
      <c r="C3847" t="s">
        <v>905</v>
      </c>
      <c r="D3847" t="s">
        <v>612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</row>
    <row r="3848" spans="2:18">
      <c r="B3848" t="s">
        <v>4775</v>
      </c>
      <c r="C3848" t="s">
        <v>905</v>
      </c>
      <c r="D3848" t="s">
        <v>612</v>
      </c>
      <c r="E3848">
        <v>6</v>
      </c>
      <c r="F3848">
        <v>25</v>
      </c>
      <c r="G3848">
        <v>36</v>
      </c>
      <c r="H3848">
        <v>5</v>
      </c>
      <c r="I3848">
        <v>0</v>
      </c>
      <c r="J3848">
        <v>0</v>
      </c>
      <c r="K3848">
        <v>0</v>
      </c>
      <c r="L3848">
        <v>0</v>
      </c>
      <c r="M3848">
        <v>19</v>
      </c>
      <c r="N3848">
        <v>0</v>
      </c>
      <c r="O3848">
        <v>0</v>
      </c>
      <c r="P3848">
        <v>0</v>
      </c>
      <c r="Q3848">
        <v>0</v>
      </c>
      <c r="R3848">
        <v>19</v>
      </c>
    </row>
    <row r="3849" spans="2:18">
      <c r="B3849" t="s">
        <v>4776</v>
      </c>
      <c r="C3849" t="s">
        <v>905</v>
      </c>
      <c r="D3849" t="s">
        <v>612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</row>
    <row r="3850" spans="2:18">
      <c r="B3850" t="s">
        <v>4777</v>
      </c>
      <c r="C3850" t="s">
        <v>905</v>
      </c>
      <c r="D3850" t="s">
        <v>612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</row>
    <row r="3851" spans="2:18">
      <c r="B3851" t="s">
        <v>4778</v>
      </c>
      <c r="C3851" t="s">
        <v>905</v>
      </c>
      <c r="D3851" t="s">
        <v>612</v>
      </c>
      <c r="E3851">
        <v>4</v>
      </c>
      <c r="F3851">
        <v>30.6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</row>
    <row r="3852" spans="2:18">
      <c r="B3852" t="s">
        <v>4779</v>
      </c>
      <c r="C3852" t="s">
        <v>905</v>
      </c>
      <c r="D3852" t="s">
        <v>612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</row>
    <row r="3853" spans="2:18">
      <c r="B3853" t="s">
        <v>4780</v>
      </c>
      <c r="C3853" t="s">
        <v>905</v>
      </c>
      <c r="D3853" t="s">
        <v>612</v>
      </c>
      <c r="E3853">
        <v>3</v>
      </c>
      <c r="F3853">
        <v>33.1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</row>
    <row r="3854" spans="2:18">
      <c r="B3854" t="s">
        <v>4782</v>
      </c>
      <c r="C3854" t="s">
        <v>905</v>
      </c>
      <c r="D3854" t="s">
        <v>612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</row>
    <row r="3855" spans="2:18">
      <c r="B3855" t="s">
        <v>4783</v>
      </c>
      <c r="C3855" t="s">
        <v>905</v>
      </c>
      <c r="D3855" t="s">
        <v>612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</row>
    <row r="3856" spans="2:18">
      <c r="B3856" t="s">
        <v>4784</v>
      </c>
      <c r="C3856" t="s">
        <v>905</v>
      </c>
      <c r="D3856" t="s">
        <v>612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</row>
    <row r="3857" spans="2:18">
      <c r="B3857" t="s">
        <v>4785</v>
      </c>
      <c r="C3857" t="s">
        <v>905</v>
      </c>
      <c r="D3857" t="s">
        <v>612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</row>
    <row r="3858" spans="2:18">
      <c r="B3858" t="s">
        <v>4786</v>
      </c>
      <c r="C3858" t="s">
        <v>905</v>
      </c>
      <c r="D3858" t="s">
        <v>612</v>
      </c>
      <c r="E3858">
        <v>3</v>
      </c>
      <c r="F3858">
        <v>54.3</v>
      </c>
      <c r="G3858">
        <v>87.5</v>
      </c>
      <c r="H3858">
        <v>5</v>
      </c>
      <c r="I3858">
        <v>0</v>
      </c>
      <c r="J3858">
        <v>0</v>
      </c>
      <c r="K3858">
        <v>0</v>
      </c>
      <c r="L3858">
        <v>0</v>
      </c>
      <c r="M3858">
        <v>51.1</v>
      </c>
      <c r="N3858">
        <v>0</v>
      </c>
      <c r="O3858">
        <v>0</v>
      </c>
      <c r="P3858">
        <v>0</v>
      </c>
      <c r="Q3858">
        <v>0</v>
      </c>
      <c r="R3858">
        <v>51.1</v>
      </c>
    </row>
    <row r="3859" spans="2:18">
      <c r="B3859" t="s">
        <v>4787</v>
      </c>
      <c r="C3859" t="s">
        <v>905</v>
      </c>
      <c r="D3859" t="s">
        <v>612</v>
      </c>
      <c r="E3859">
        <v>0</v>
      </c>
      <c r="F3859">
        <v>0</v>
      </c>
      <c r="G3859">
        <v>85</v>
      </c>
      <c r="H3859">
        <v>10</v>
      </c>
      <c r="I3859">
        <v>0</v>
      </c>
      <c r="J3859">
        <v>0</v>
      </c>
      <c r="K3859">
        <v>0</v>
      </c>
      <c r="L3859">
        <v>0</v>
      </c>
      <c r="M3859">
        <v>39</v>
      </c>
      <c r="N3859">
        <v>0</v>
      </c>
      <c r="O3859">
        <v>0</v>
      </c>
      <c r="P3859">
        <v>0</v>
      </c>
      <c r="Q3859">
        <v>0</v>
      </c>
      <c r="R3859">
        <v>39</v>
      </c>
    </row>
    <row r="3860" spans="2:18">
      <c r="B3860" t="s">
        <v>4788</v>
      </c>
      <c r="C3860" t="s">
        <v>905</v>
      </c>
      <c r="D3860" t="s">
        <v>612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</row>
    <row r="3861" spans="2:18">
      <c r="B3861" t="s">
        <v>4789</v>
      </c>
      <c r="C3861" t="s">
        <v>905</v>
      </c>
      <c r="D3861" t="s">
        <v>612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</row>
    <row r="3862" spans="2:18">
      <c r="B3862" t="s">
        <v>4790</v>
      </c>
      <c r="C3862" t="s">
        <v>905</v>
      </c>
      <c r="D3862" t="s">
        <v>612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</row>
    <row r="3863" spans="2:18">
      <c r="B3863" t="s">
        <v>4792</v>
      </c>
      <c r="C3863" t="s">
        <v>905</v>
      </c>
      <c r="D3863" t="s">
        <v>612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</row>
    <row r="3864" spans="2:18">
      <c r="B3864" t="s">
        <v>4793</v>
      </c>
      <c r="C3864" t="s">
        <v>905</v>
      </c>
      <c r="D3864" t="s">
        <v>612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</row>
    <row r="3865" spans="2:18">
      <c r="B3865" t="s">
        <v>4794</v>
      </c>
      <c r="C3865" t="s">
        <v>905</v>
      </c>
      <c r="D3865" t="s">
        <v>612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</row>
    <row r="3866" spans="2:18">
      <c r="B3866" t="s">
        <v>4795</v>
      </c>
      <c r="C3866" t="s">
        <v>905</v>
      </c>
      <c r="D3866" t="s">
        <v>612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</row>
    <row r="3867" spans="2:18">
      <c r="B3867" t="s">
        <v>4796</v>
      </c>
      <c r="C3867" t="s">
        <v>905</v>
      </c>
      <c r="D3867" t="s">
        <v>612</v>
      </c>
      <c r="E3867">
        <v>0</v>
      </c>
      <c r="F3867">
        <v>0</v>
      </c>
      <c r="G3867">
        <v>110</v>
      </c>
      <c r="H3867">
        <v>10</v>
      </c>
      <c r="I3867">
        <v>0</v>
      </c>
      <c r="J3867">
        <v>0</v>
      </c>
      <c r="K3867">
        <v>0</v>
      </c>
      <c r="L3867">
        <v>0</v>
      </c>
      <c r="M3867">
        <v>100</v>
      </c>
      <c r="N3867">
        <v>0</v>
      </c>
      <c r="O3867">
        <v>0</v>
      </c>
      <c r="P3867">
        <v>0</v>
      </c>
      <c r="Q3867">
        <v>0</v>
      </c>
      <c r="R3867">
        <v>100</v>
      </c>
    </row>
    <row r="3868" spans="2:18">
      <c r="B3868" t="s">
        <v>4797</v>
      </c>
      <c r="C3868" t="s">
        <v>905</v>
      </c>
      <c r="D3868" t="s">
        <v>612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</row>
    <row r="3869" spans="2:18">
      <c r="B3869" t="s">
        <v>4798</v>
      </c>
      <c r="C3869" t="s">
        <v>905</v>
      </c>
      <c r="D3869" t="s">
        <v>612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</row>
    <row r="3870" spans="2:18">
      <c r="B3870" t="s">
        <v>4799</v>
      </c>
      <c r="C3870" t="s">
        <v>905</v>
      </c>
      <c r="D3870" t="s">
        <v>612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</row>
    <row r="3871" spans="2:18">
      <c r="B3871" t="s">
        <v>4800</v>
      </c>
      <c r="C3871" t="s">
        <v>905</v>
      </c>
      <c r="D3871" t="s">
        <v>612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</row>
    <row r="3872" spans="2:18">
      <c r="B3872" t="s">
        <v>4801</v>
      </c>
      <c r="C3872" t="s">
        <v>905</v>
      </c>
      <c r="D3872" t="s">
        <v>612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</row>
    <row r="3873" spans="2:18">
      <c r="B3873" t="s">
        <v>4803</v>
      </c>
      <c r="C3873" t="s">
        <v>905</v>
      </c>
      <c r="D3873" t="s">
        <v>612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</row>
    <row r="3874" spans="2:18">
      <c r="B3874" t="s">
        <v>4804</v>
      </c>
      <c r="C3874" t="s">
        <v>905</v>
      </c>
      <c r="D3874" t="s">
        <v>612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</row>
    <row r="3875" spans="2:18">
      <c r="B3875" t="s">
        <v>4805</v>
      </c>
      <c r="C3875" t="s">
        <v>905</v>
      </c>
      <c r="D3875" t="s">
        <v>612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</row>
    <row r="3876" spans="2:18">
      <c r="B3876" t="s">
        <v>4806</v>
      </c>
      <c r="C3876" t="s">
        <v>905</v>
      </c>
      <c r="D3876" t="s">
        <v>612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</row>
    <row r="3877" spans="2:18">
      <c r="B3877" t="s">
        <v>4807</v>
      </c>
      <c r="C3877" t="s">
        <v>905</v>
      </c>
      <c r="D3877" t="s">
        <v>612</v>
      </c>
      <c r="E3877">
        <v>10</v>
      </c>
      <c r="F3877">
        <v>148</v>
      </c>
      <c r="G3877">
        <v>180</v>
      </c>
      <c r="H3877">
        <v>10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</row>
    <row r="3878" spans="2:18">
      <c r="B3878" t="s">
        <v>4808</v>
      </c>
      <c r="C3878" t="s">
        <v>905</v>
      </c>
      <c r="D3878" t="s">
        <v>612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</row>
    <row r="3879" spans="2:18">
      <c r="B3879" t="s">
        <v>4809</v>
      </c>
      <c r="C3879" t="s">
        <v>905</v>
      </c>
      <c r="D3879" t="s">
        <v>612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</row>
    <row r="3880" spans="2:18">
      <c r="B3880" t="s">
        <v>4812</v>
      </c>
      <c r="C3880" t="s">
        <v>905</v>
      </c>
      <c r="D3880" t="s">
        <v>612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</row>
    <row r="3881" spans="2:18">
      <c r="B3881" t="s">
        <v>4813</v>
      </c>
      <c r="C3881" t="s">
        <v>905</v>
      </c>
      <c r="D3881" t="s">
        <v>612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</row>
    <row r="3882" spans="2:18">
      <c r="B3882" t="s">
        <v>4814</v>
      </c>
      <c r="C3882" t="s">
        <v>905</v>
      </c>
      <c r="D3882" t="s">
        <v>612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</row>
    <row r="3883" spans="2:18">
      <c r="B3883" t="s">
        <v>4815</v>
      </c>
      <c r="C3883" t="s">
        <v>905</v>
      </c>
      <c r="D3883" t="s">
        <v>612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</row>
    <row r="3884" spans="2:18">
      <c r="B3884" t="s">
        <v>4816</v>
      </c>
      <c r="C3884" t="s">
        <v>905</v>
      </c>
      <c r="D3884" t="s">
        <v>612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</row>
    <row r="3885" spans="2:18">
      <c r="B3885" t="s">
        <v>4817</v>
      </c>
      <c r="C3885" t="s">
        <v>905</v>
      </c>
      <c r="D3885" t="s">
        <v>612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</row>
    <row r="3886" spans="2:18">
      <c r="B3886" t="s">
        <v>4818</v>
      </c>
      <c r="C3886" t="s">
        <v>905</v>
      </c>
      <c r="D3886" t="s">
        <v>612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</row>
    <row r="3887" spans="2:18">
      <c r="B3887" t="s">
        <v>4819</v>
      </c>
      <c r="C3887" t="s">
        <v>905</v>
      </c>
      <c r="D3887" t="s">
        <v>612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</row>
    <row r="3888" spans="2:18">
      <c r="B3888" t="s">
        <v>4822</v>
      </c>
      <c r="C3888" t="s">
        <v>905</v>
      </c>
      <c r="D3888" t="s">
        <v>612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</row>
    <row r="3889" spans="2:18">
      <c r="B3889" t="s">
        <v>4823</v>
      </c>
      <c r="C3889" t="s">
        <v>905</v>
      </c>
      <c r="D3889" t="s">
        <v>612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</row>
    <row r="3890" spans="2:18">
      <c r="B3890" t="s">
        <v>4824</v>
      </c>
      <c r="C3890" t="s">
        <v>905</v>
      </c>
      <c r="D3890" t="s">
        <v>612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</row>
    <row r="3891" spans="2:18">
      <c r="B3891" t="s">
        <v>4827</v>
      </c>
      <c r="C3891" t="s">
        <v>905</v>
      </c>
      <c r="D3891" t="s">
        <v>612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</row>
    <row r="3892" spans="2:18">
      <c r="B3892" t="s">
        <v>4828</v>
      </c>
      <c r="C3892" t="s">
        <v>905</v>
      </c>
      <c r="D3892" t="s">
        <v>612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</row>
    <row r="3893" spans="2:18">
      <c r="B3893" t="s">
        <v>4829</v>
      </c>
      <c r="C3893" t="s">
        <v>905</v>
      </c>
      <c r="D3893" t="s">
        <v>612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</row>
    <row r="3894" spans="2:18">
      <c r="B3894" t="s">
        <v>4831</v>
      </c>
      <c r="C3894" t="s">
        <v>905</v>
      </c>
      <c r="D3894" t="s">
        <v>612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</row>
    <row r="3895" spans="2:18">
      <c r="B3895" t="s">
        <v>4840</v>
      </c>
      <c r="C3895" t="s">
        <v>905</v>
      </c>
      <c r="D3895" t="s">
        <v>612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</row>
    <row r="3896" spans="2:18">
      <c r="B3896" t="s">
        <v>4841</v>
      </c>
      <c r="C3896" t="s">
        <v>905</v>
      </c>
      <c r="D3896" t="s">
        <v>612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</row>
    <row r="3897" spans="2:18">
      <c r="B3897" t="s">
        <v>4843</v>
      </c>
      <c r="C3897" t="s">
        <v>905</v>
      </c>
      <c r="D3897" t="s">
        <v>612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</row>
    <row r="3898" spans="2:18">
      <c r="B3898" t="s">
        <v>4844</v>
      </c>
      <c r="C3898" t="s">
        <v>905</v>
      </c>
      <c r="D3898" t="s">
        <v>612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</row>
    <row r="3899" spans="2:18">
      <c r="B3899" t="s">
        <v>4845</v>
      </c>
      <c r="C3899" t="s">
        <v>905</v>
      </c>
      <c r="D3899" t="s">
        <v>612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</row>
    <row r="3900" spans="2:18">
      <c r="B3900" t="s">
        <v>4847</v>
      </c>
      <c r="C3900" t="s">
        <v>905</v>
      </c>
      <c r="D3900" t="s">
        <v>612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</row>
    <row r="3901" spans="2:18">
      <c r="B3901" t="s">
        <v>4848</v>
      </c>
      <c r="C3901" t="s">
        <v>905</v>
      </c>
      <c r="D3901" t="s">
        <v>602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</row>
    <row r="3902" spans="2:18">
      <c r="B3902" t="s">
        <v>4851</v>
      </c>
      <c r="C3902" t="s">
        <v>905</v>
      </c>
      <c r="D3902" t="s">
        <v>602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</row>
    <row r="3903" spans="2:18">
      <c r="B3903" t="s">
        <v>4852</v>
      </c>
      <c r="C3903" t="s">
        <v>905</v>
      </c>
      <c r="D3903" t="s">
        <v>602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</row>
    <row r="3904" spans="2:18">
      <c r="B3904" t="s">
        <v>4855</v>
      </c>
      <c r="C3904" t="s">
        <v>905</v>
      </c>
      <c r="D3904" t="s">
        <v>602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</row>
    <row r="3905" spans="2:18">
      <c r="B3905" t="s">
        <v>4856</v>
      </c>
      <c r="C3905" t="s">
        <v>905</v>
      </c>
      <c r="D3905" t="s">
        <v>602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</row>
    <row r="3906" spans="2:18">
      <c r="B3906" t="s">
        <v>4859</v>
      </c>
      <c r="C3906" t="s">
        <v>905</v>
      </c>
      <c r="D3906" t="s">
        <v>602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</row>
    <row r="3907" spans="2:18">
      <c r="B3907" t="s">
        <v>4860</v>
      </c>
      <c r="C3907" t="s">
        <v>905</v>
      </c>
      <c r="D3907" t="s">
        <v>602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</row>
    <row r="3908" spans="2:18">
      <c r="B3908" t="s">
        <v>4865</v>
      </c>
      <c r="C3908" t="s">
        <v>905</v>
      </c>
      <c r="D3908" t="s">
        <v>602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</row>
    <row r="3909" spans="2:18">
      <c r="B3909" t="s">
        <v>4866</v>
      </c>
      <c r="C3909" t="s">
        <v>905</v>
      </c>
      <c r="D3909" t="s">
        <v>602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</row>
    <row r="3910" spans="2:18">
      <c r="B3910" t="s">
        <v>4869</v>
      </c>
      <c r="C3910" t="s">
        <v>905</v>
      </c>
      <c r="D3910" t="s">
        <v>602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</row>
    <row r="3911" spans="2:18">
      <c r="B3911" t="s">
        <v>4870</v>
      </c>
      <c r="C3911" t="s">
        <v>905</v>
      </c>
      <c r="D3911" t="s">
        <v>602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</row>
    <row r="3912" spans="2:18">
      <c r="B3912" t="s">
        <v>4873</v>
      </c>
      <c r="C3912" t="s">
        <v>905</v>
      </c>
      <c r="D3912" t="s">
        <v>602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</row>
    <row r="3913" spans="2:18">
      <c r="B3913" t="s">
        <v>4874</v>
      </c>
      <c r="C3913" t="s">
        <v>905</v>
      </c>
      <c r="D3913" t="s">
        <v>602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</row>
    <row r="3914" spans="2:18">
      <c r="B3914" t="s">
        <v>4877</v>
      </c>
      <c r="C3914" t="s">
        <v>905</v>
      </c>
      <c r="D3914" t="s">
        <v>602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</row>
    <row r="3915" spans="2:18">
      <c r="B3915" t="s">
        <v>4878</v>
      </c>
      <c r="C3915" t="s">
        <v>905</v>
      </c>
      <c r="D3915" t="s">
        <v>602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</row>
    <row r="3916" spans="2:18">
      <c r="B3916" t="s">
        <v>4881</v>
      </c>
      <c r="C3916" t="s">
        <v>905</v>
      </c>
      <c r="D3916" t="s">
        <v>602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</row>
    <row r="3917" spans="2:18">
      <c r="B3917" t="s">
        <v>4882</v>
      </c>
      <c r="C3917" t="s">
        <v>905</v>
      </c>
      <c r="D3917" t="s">
        <v>602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</row>
    <row r="3918" spans="2:18">
      <c r="B3918" t="s">
        <v>4885</v>
      </c>
      <c r="C3918" t="s">
        <v>905</v>
      </c>
      <c r="D3918" t="s">
        <v>602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</row>
    <row r="3919" spans="2:18">
      <c r="B3919" t="s">
        <v>4886</v>
      </c>
      <c r="C3919" t="s">
        <v>905</v>
      </c>
      <c r="D3919" t="s">
        <v>602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</row>
    <row r="3920" spans="2:18">
      <c r="B3920" t="s">
        <v>4887</v>
      </c>
      <c r="C3920" t="s">
        <v>905</v>
      </c>
      <c r="D3920" t="s">
        <v>602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</row>
    <row r="3921" spans="2:18">
      <c r="B3921" t="s">
        <v>4888</v>
      </c>
      <c r="C3921" t="s">
        <v>905</v>
      </c>
      <c r="D3921" t="s">
        <v>602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</row>
    <row r="3922" spans="2:18">
      <c r="B3922" t="s">
        <v>4891</v>
      </c>
      <c r="C3922" t="s">
        <v>905</v>
      </c>
      <c r="D3922" t="s">
        <v>602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2:18">
      <c r="B3923" t="s">
        <v>4892</v>
      </c>
      <c r="C3923" t="s">
        <v>905</v>
      </c>
      <c r="D3923" t="s">
        <v>602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</row>
    <row r="3924" spans="2:18">
      <c r="B3924" t="s">
        <v>4895</v>
      </c>
      <c r="C3924" t="s">
        <v>905</v>
      </c>
      <c r="D3924" t="s">
        <v>602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 spans="2:18">
      <c r="B3925" t="s">
        <v>4896</v>
      </c>
      <c r="C3925" t="s">
        <v>905</v>
      </c>
      <c r="D3925" t="s">
        <v>602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</row>
    <row r="3926" spans="2:18">
      <c r="B3926" t="s">
        <v>4897</v>
      </c>
      <c r="C3926" t="s">
        <v>905</v>
      </c>
      <c r="D3926" t="s">
        <v>602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</row>
    <row r="3927" spans="2:18">
      <c r="B3927" t="s">
        <v>4898</v>
      </c>
      <c r="C3927" t="s">
        <v>905</v>
      </c>
      <c r="D3927" t="s">
        <v>602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</row>
    <row r="3928" spans="2:18">
      <c r="B3928" t="s">
        <v>4899</v>
      </c>
      <c r="C3928" t="s">
        <v>905</v>
      </c>
      <c r="D3928" t="s">
        <v>602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2:18">
      <c r="B3929" t="s">
        <v>4900</v>
      </c>
      <c r="C3929" t="s">
        <v>905</v>
      </c>
      <c r="D3929" t="s">
        <v>602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</row>
    <row r="3930" spans="2:18">
      <c r="B3930" t="s">
        <v>4901</v>
      </c>
      <c r="C3930" t="s">
        <v>905</v>
      </c>
      <c r="D3930" t="s">
        <v>602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</row>
    <row r="3931" spans="2:18">
      <c r="B3931" t="s">
        <v>4902</v>
      </c>
      <c r="C3931" t="s">
        <v>905</v>
      </c>
      <c r="D3931" t="s">
        <v>602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</row>
    <row r="3932" spans="2:18">
      <c r="B3932" t="s">
        <v>4905</v>
      </c>
      <c r="C3932" t="s">
        <v>905</v>
      </c>
      <c r="D3932" t="s">
        <v>602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</row>
    <row r="3933" spans="2:18">
      <c r="B3933" t="s">
        <v>4906</v>
      </c>
      <c r="C3933" t="s">
        <v>905</v>
      </c>
      <c r="D3933" t="s">
        <v>602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</row>
    <row r="3934" spans="2:18">
      <c r="B3934" t="s">
        <v>4907</v>
      </c>
      <c r="C3934" t="s">
        <v>905</v>
      </c>
      <c r="D3934" t="s">
        <v>602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</row>
    <row r="3935" spans="2:18">
      <c r="B3935" t="s">
        <v>4908</v>
      </c>
      <c r="C3935" t="s">
        <v>905</v>
      </c>
      <c r="D3935" t="s">
        <v>602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</row>
    <row r="3936" spans="2:18">
      <c r="B3936" t="s">
        <v>4909</v>
      </c>
      <c r="C3936" t="s">
        <v>905</v>
      </c>
      <c r="D3936" t="s">
        <v>602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</row>
    <row r="3937" spans="2:18">
      <c r="B3937" t="s">
        <v>4910</v>
      </c>
      <c r="C3937" t="s">
        <v>905</v>
      </c>
      <c r="D3937" t="s">
        <v>602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2:18">
      <c r="B3938" t="s">
        <v>4913</v>
      </c>
      <c r="C3938" t="s">
        <v>905</v>
      </c>
      <c r="D3938" t="s">
        <v>602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</row>
    <row r="3939" spans="2:18">
      <c r="B3939" t="s">
        <v>4914</v>
      </c>
      <c r="C3939" t="s">
        <v>905</v>
      </c>
      <c r="D3939" t="s">
        <v>602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</row>
    <row r="3940" spans="2:18">
      <c r="B3940" t="s">
        <v>4915</v>
      </c>
      <c r="C3940" t="s">
        <v>905</v>
      </c>
      <c r="D3940" t="s">
        <v>602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</row>
    <row r="3941" spans="2:18">
      <c r="B3941" t="s">
        <v>4916</v>
      </c>
      <c r="C3941" t="s">
        <v>905</v>
      </c>
      <c r="D3941" t="s">
        <v>602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</row>
    <row r="3942" spans="2:18">
      <c r="B3942" t="s">
        <v>4917</v>
      </c>
      <c r="C3942" t="s">
        <v>905</v>
      </c>
      <c r="D3942" t="s">
        <v>602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2:18">
      <c r="B3943" t="s">
        <v>4918</v>
      </c>
      <c r="C3943" t="s">
        <v>905</v>
      </c>
      <c r="D3943" t="s">
        <v>602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</row>
    <row r="3944" spans="2:18">
      <c r="B3944" t="s">
        <v>4919</v>
      </c>
      <c r="C3944" t="s">
        <v>905</v>
      </c>
      <c r="D3944" t="s">
        <v>602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</row>
    <row r="3945" spans="2:18">
      <c r="B3945" t="s">
        <v>4920</v>
      </c>
      <c r="C3945" t="s">
        <v>905</v>
      </c>
      <c r="D3945" t="s">
        <v>602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</row>
    <row r="3946" spans="2:18">
      <c r="B3946" t="s">
        <v>4921</v>
      </c>
      <c r="C3946" t="s">
        <v>905</v>
      </c>
      <c r="D3946" t="s">
        <v>602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</row>
    <row r="3947" spans="2:18">
      <c r="B3947" t="s">
        <v>4922</v>
      </c>
      <c r="C3947" t="s">
        <v>905</v>
      </c>
      <c r="D3947" t="s">
        <v>602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</row>
    <row r="3948" spans="2:18">
      <c r="B3948" t="s">
        <v>4923</v>
      </c>
      <c r="C3948" t="s">
        <v>905</v>
      </c>
      <c r="D3948" t="s">
        <v>602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</row>
    <row r="3949" spans="2:18">
      <c r="B3949" t="s">
        <v>4924</v>
      </c>
      <c r="C3949" t="s">
        <v>905</v>
      </c>
      <c r="D3949" t="s">
        <v>602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</row>
    <row r="3950" spans="2:18">
      <c r="B3950" t="s">
        <v>4925</v>
      </c>
      <c r="C3950" t="s">
        <v>905</v>
      </c>
      <c r="D3950" t="s">
        <v>602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</row>
    <row r="3951" spans="2:18">
      <c r="B3951" t="s">
        <v>4926</v>
      </c>
      <c r="C3951" t="s">
        <v>905</v>
      </c>
      <c r="D3951" t="s">
        <v>602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</row>
    <row r="3952" spans="2:18">
      <c r="B3952" t="s">
        <v>4927</v>
      </c>
      <c r="C3952" t="s">
        <v>905</v>
      </c>
      <c r="D3952" t="s">
        <v>602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</row>
    <row r="3953" spans="2:18">
      <c r="B3953" t="s">
        <v>4928</v>
      </c>
      <c r="C3953" t="s">
        <v>905</v>
      </c>
      <c r="D3953" t="s">
        <v>602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</row>
    <row r="3954" spans="2:18">
      <c r="B3954" t="s">
        <v>4929</v>
      </c>
      <c r="C3954" t="s">
        <v>905</v>
      </c>
      <c r="D3954" t="s">
        <v>602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</row>
    <row r="3955" spans="2:18">
      <c r="B3955" t="s">
        <v>4930</v>
      </c>
      <c r="C3955" t="s">
        <v>905</v>
      </c>
      <c r="D3955" t="s">
        <v>602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</row>
    <row r="3956" spans="2:18">
      <c r="B3956" t="s">
        <v>4931</v>
      </c>
      <c r="C3956" t="s">
        <v>905</v>
      </c>
      <c r="D3956" t="s">
        <v>602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</row>
    <row r="3957" spans="2:18">
      <c r="B3957" t="s">
        <v>4932</v>
      </c>
      <c r="C3957" t="s">
        <v>905</v>
      </c>
      <c r="D3957" t="s">
        <v>602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</row>
    <row r="3958" spans="2:18">
      <c r="B3958" t="s">
        <v>4933</v>
      </c>
      <c r="C3958" t="s">
        <v>905</v>
      </c>
      <c r="D3958" t="s">
        <v>612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</row>
    <row r="3959" spans="2:18">
      <c r="B3959" t="s">
        <v>4934</v>
      </c>
      <c r="C3959" t="s">
        <v>905</v>
      </c>
      <c r="D3959" t="s">
        <v>612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</row>
    <row r="3960" spans="2:18">
      <c r="B3960" t="s">
        <v>4935</v>
      </c>
      <c r="C3960" t="s">
        <v>905</v>
      </c>
      <c r="D3960" t="s">
        <v>612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</row>
    <row r="3961" spans="2:18">
      <c r="B3961" t="s">
        <v>4936</v>
      </c>
      <c r="C3961" t="s">
        <v>905</v>
      </c>
      <c r="D3961" t="s">
        <v>612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</row>
    <row r="3962" spans="2:18">
      <c r="B3962" t="s">
        <v>4937</v>
      </c>
      <c r="C3962" t="s">
        <v>905</v>
      </c>
      <c r="D3962" t="s">
        <v>612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</row>
    <row r="3963" spans="2:18">
      <c r="B3963" t="s">
        <v>4938</v>
      </c>
      <c r="C3963" t="s">
        <v>905</v>
      </c>
      <c r="D3963" t="s">
        <v>612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</row>
    <row r="3964" spans="2:18">
      <c r="B3964" t="s">
        <v>4939</v>
      </c>
      <c r="C3964" t="s">
        <v>905</v>
      </c>
      <c r="D3964" t="s">
        <v>612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</row>
    <row r="3965" spans="2:18">
      <c r="B3965" t="s">
        <v>4940</v>
      </c>
      <c r="C3965" t="s">
        <v>905</v>
      </c>
      <c r="D3965" t="s">
        <v>612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</row>
    <row r="3966" spans="2:18">
      <c r="B3966" t="s">
        <v>4942</v>
      </c>
      <c r="C3966" t="s">
        <v>905</v>
      </c>
      <c r="D3966" t="s">
        <v>612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5380</v>
      </c>
      <c r="N3966">
        <v>0</v>
      </c>
      <c r="O3966">
        <v>0</v>
      </c>
      <c r="P3966">
        <v>0</v>
      </c>
      <c r="Q3966">
        <v>0</v>
      </c>
      <c r="R3966">
        <v>5380</v>
      </c>
    </row>
    <row r="3967" spans="2:18">
      <c r="B3967" t="s">
        <v>4944</v>
      </c>
      <c r="C3967" t="s">
        <v>905</v>
      </c>
      <c r="D3967" t="s">
        <v>612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</row>
    <row r="3968" spans="2:18">
      <c r="B3968" t="s">
        <v>4948</v>
      </c>
      <c r="C3968" t="s">
        <v>905</v>
      </c>
      <c r="D3968" t="s">
        <v>612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</row>
    <row r="3969" spans="2:18">
      <c r="B3969" t="s">
        <v>4952</v>
      </c>
      <c r="C3969" t="s">
        <v>905</v>
      </c>
      <c r="D3969" t="s">
        <v>612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 spans="2:18">
      <c r="B3970" t="s">
        <v>4953</v>
      </c>
      <c r="C3970" t="s">
        <v>905</v>
      </c>
      <c r="D3970" t="s">
        <v>612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2:18">
      <c r="B3971" t="s">
        <v>4954</v>
      </c>
      <c r="C3971" t="s">
        <v>905</v>
      </c>
      <c r="D3971" t="s">
        <v>612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2:18">
      <c r="B3972" t="s">
        <v>4955</v>
      </c>
      <c r="C3972" t="s">
        <v>905</v>
      </c>
      <c r="D3972" t="s">
        <v>612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</row>
    <row r="3973" spans="2:18">
      <c r="B3973" t="s">
        <v>4956</v>
      </c>
      <c r="C3973" t="s">
        <v>905</v>
      </c>
      <c r="D3973" t="s">
        <v>612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</row>
    <row r="3974" spans="2:18">
      <c r="B3974" t="s">
        <v>4958</v>
      </c>
      <c r="C3974" t="s">
        <v>905</v>
      </c>
      <c r="D3974" t="s">
        <v>612</v>
      </c>
      <c r="E3974">
        <v>0</v>
      </c>
      <c r="F3974">
        <v>0</v>
      </c>
      <c r="G3974">
        <v>3499</v>
      </c>
      <c r="H3974">
        <v>6</v>
      </c>
      <c r="I3974">
        <v>0</v>
      </c>
      <c r="J3974">
        <v>0</v>
      </c>
      <c r="K3974">
        <v>0</v>
      </c>
      <c r="L3974">
        <v>0</v>
      </c>
      <c r="M3974">
        <v>3000</v>
      </c>
      <c r="N3974">
        <v>0</v>
      </c>
      <c r="O3974">
        <v>0</v>
      </c>
      <c r="P3974">
        <v>0</v>
      </c>
      <c r="Q3974">
        <v>0</v>
      </c>
      <c r="R3974">
        <v>3000</v>
      </c>
    </row>
    <row r="3975" spans="2:18">
      <c r="B3975" t="s">
        <v>4961</v>
      </c>
      <c r="C3975" t="s">
        <v>905</v>
      </c>
      <c r="D3975" t="s">
        <v>612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</row>
    <row r="3976" spans="2:18">
      <c r="B3976" t="s">
        <v>4962</v>
      </c>
      <c r="C3976" t="s">
        <v>905</v>
      </c>
      <c r="D3976" t="s">
        <v>612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</row>
    <row r="3977" spans="2:18">
      <c r="B3977" t="s">
        <v>4963</v>
      </c>
      <c r="C3977" t="s">
        <v>905</v>
      </c>
      <c r="D3977" t="s">
        <v>612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</row>
    <row r="3978" spans="2:18">
      <c r="B3978" t="s">
        <v>4964</v>
      </c>
      <c r="C3978" t="s">
        <v>905</v>
      </c>
      <c r="D3978" t="s">
        <v>612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</row>
    <row r="3979" spans="2:18">
      <c r="B3979" t="s">
        <v>4965</v>
      </c>
      <c r="C3979" t="s">
        <v>905</v>
      </c>
      <c r="D3979" t="s">
        <v>4966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</row>
    <row r="3980" spans="2:18">
      <c r="B3980" t="s">
        <v>4967</v>
      </c>
      <c r="C3980" t="s">
        <v>905</v>
      </c>
      <c r="D3980" t="s">
        <v>4966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</row>
    <row r="3981" spans="2:18">
      <c r="B3981" t="s">
        <v>4968</v>
      </c>
      <c r="C3981" t="s">
        <v>905</v>
      </c>
      <c r="D3981" t="s">
        <v>4966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</row>
    <row r="3982" spans="2:18">
      <c r="B3982" t="s">
        <v>4969</v>
      </c>
      <c r="C3982" t="s">
        <v>905</v>
      </c>
      <c r="D3982" t="s">
        <v>4966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 spans="2:18">
      <c r="B3983" t="s">
        <v>4970</v>
      </c>
      <c r="C3983" t="s">
        <v>905</v>
      </c>
      <c r="D3983" t="s">
        <v>4966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</row>
    <row r="3984" spans="2:18">
      <c r="B3984" t="s">
        <v>4971</v>
      </c>
      <c r="C3984" t="s">
        <v>905</v>
      </c>
      <c r="D3984" t="s">
        <v>4966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</row>
    <row r="3985" spans="2:18">
      <c r="B3985" t="s">
        <v>4972</v>
      </c>
      <c r="C3985" t="s">
        <v>905</v>
      </c>
      <c r="D3985" t="s">
        <v>4966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</row>
    <row r="3986" spans="2:18">
      <c r="B3986" t="s">
        <v>4973</v>
      </c>
      <c r="C3986" t="s">
        <v>905</v>
      </c>
      <c r="D3986" t="s">
        <v>4966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</row>
    <row r="3987" spans="2:18">
      <c r="B3987" t="s">
        <v>4974</v>
      </c>
      <c r="C3987" t="s">
        <v>905</v>
      </c>
      <c r="D3987" t="s">
        <v>4966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</row>
    <row r="3988" spans="2:18">
      <c r="B3988" t="s">
        <v>4975</v>
      </c>
      <c r="C3988" t="s">
        <v>905</v>
      </c>
      <c r="D3988" t="s">
        <v>4966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</row>
    <row r="3989" spans="2:18">
      <c r="B3989" t="s">
        <v>4976</v>
      </c>
      <c r="C3989" t="s">
        <v>905</v>
      </c>
      <c r="D3989" t="s">
        <v>4966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 spans="2:18">
      <c r="B3990" t="s">
        <v>4977</v>
      </c>
      <c r="C3990" t="s">
        <v>905</v>
      </c>
      <c r="D3990" t="s">
        <v>4966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2:18">
      <c r="B3991" t="s">
        <v>4978</v>
      </c>
      <c r="C3991" t="s">
        <v>905</v>
      </c>
      <c r="D3991" t="s">
        <v>4966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</row>
    <row r="3992" spans="2:18">
      <c r="B3992" t="s">
        <v>4979</v>
      </c>
      <c r="C3992" t="s">
        <v>905</v>
      </c>
      <c r="D3992" t="s">
        <v>4966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</row>
    <row r="3993" spans="2:18">
      <c r="B3993" t="s">
        <v>4980</v>
      </c>
      <c r="C3993" t="s">
        <v>905</v>
      </c>
      <c r="D3993" t="s">
        <v>4966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 spans="2:18">
      <c r="B3994" t="s">
        <v>4981</v>
      </c>
      <c r="C3994" t="s">
        <v>905</v>
      </c>
      <c r="D3994" t="s">
        <v>4966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2:18">
      <c r="B3995" t="s">
        <v>5006</v>
      </c>
      <c r="C3995" t="s">
        <v>905</v>
      </c>
      <c r="D3995" t="s">
        <v>4966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</row>
    <row r="3996" spans="2:18">
      <c r="B3996" t="s">
        <v>5007</v>
      </c>
      <c r="C3996" t="s">
        <v>905</v>
      </c>
      <c r="D3996" t="s">
        <v>4966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</row>
    <row r="3997" spans="2:18">
      <c r="B3997" t="s">
        <v>5008</v>
      </c>
      <c r="C3997" t="s">
        <v>905</v>
      </c>
      <c r="D3997" t="s">
        <v>4966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</row>
    <row r="3998" spans="2:18">
      <c r="B3998" t="s">
        <v>5009</v>
      </c>
      <c r="C3998" t="s">
        <v>905</v>
      </c>
      <c r="D3998" t="s">
        <v>4966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</row>
    <row r="3999" spans="2:18">
      <c r="B3999" t="s">
        <v>5014</v>
      </c>
      <c r="C3999" t="s">
        <v>905</v>
      </c>
      <c r="D3999" t="s">
        <v>4966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</row>
    <row r="4000" spans="2:18">
      <c r="B4000" t="s">
        <v>5015</v>
      </c>
      <c r="C4000" t="s">
        <v>905</v>
      </c>
      <c r="D4000" t="s">
        <v>4966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</row>
    <row r="4001" spans="2:18">
      <c r="B4001" t="s">
        <v>5016</v>
      </c>
      <c r="C4001" t="s">
        <v>905</v>
      </c>
      <c r="D4001" t="s">
        <v>4966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</row>
    <row r="4002" spans="2:18">
      <c r="B4002" t="s">
        <v>5017</v>
      </c>
      <c r="C4002" t="s">
        <v>905</v>
      </c>
      <c r="D4002" t="s">
        <v>4966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</row>
    <row r="4003" spans="2:18">
      <c r="B4003" t="s">
        <v>5022</v>
      </c>
      <c r="C4003" t="s">
        <v>905</v>
      </c>
      <c r="D4003" t="s">
        <v>612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</row>
    <row r="4004" spans="2:18">
      <c r="B4004" t="s">
        <v>5023</v>
      </c>
      <c r="C4004" t="s">
        <v>905</v>
      </c>
      <c r="D4004" t="s">
        <v>612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</row>
    <row r="4005" spans="2:18">
      <c r="B4005" t="s">
        <v>5024</v>
      </c>
      <c r="C4005" t="s">
        <v>905</v>
      </c>
      <c r="D4005" t="s">
        <v>612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</row>
    <row r="4006" spans="2:18">
      <c r="B4006" t="s">
        <v>5025</v>
      </c>
      <c r="C4006" t="s">
        <v>905</v>
      </c>
      <c r="D4006" t="s">
        <v>612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</row>
    <row r="4007" spans="2:18">
      <c r="B4007" t="s">
        <v>5026</v>
      </c>
      <c r="C4007" t="s">
        <v>905</v>
      </c>
      <c r="D4007" t="s">
        <v>612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</row>
    <row r="4008" spans="2:18">
      <c r="B4008" t="s">
        <v>5027</v>
      </c>
      <c r="C4008" t="s">
        <v>905</v>
      </c>
      <c r="D4008" t="s">
        <v>612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</row>
    <row r="4009" spans="2:18">
      <c r="B4009" t="s">
        <v>5028</v>
      </c>
      <c r="C4009" t="s">
        <v>905</v>
      </c>
      <c r="D4009" t="s">
        <v>612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</row>
    <row r="4010" spans="2:18">
      <c r="B4010" t="s">
        <v>5029</v>
      </c>
      <c r="C4010" t="s">
        <v>905</v>
      </c>
      <c r="D4010" t="s">
        <v>612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</row>
    <row r="4011" spans="2:18">
      <c r="B4011" t="s">
        <v>5030</v>
      </c>
      <c r="C4011" t="s">
        <v>905</v>
      </c>
      <c r="D4011" t="s">
        <v>612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</row>
    <row r="4012" spans="2:18">
      <c r="B4012" t="s">
        <v>5031</v>
      </c>
      <c r="C4012" t="s">
        <v>905</v>
      </c>
      <c r="D4012" t="s">
        <v>612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</row>
    <row r="4013" spans="2:18">
      <c r="B4013" t="s">
        <v>5032</v>
      </c>
      <c r="C4013" t="s">
        <v>905</v>
      </c>
      <c r="D4013" t="s">
        <v>612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</row>
    <row r="4014" spans="2:18">
      <c r="B4014" t="s">
        <v>5033</v>
      </c>
      <c r="C4014" t="s">
        <v>905</v>
      </c>
      <c r="D4014" t="s">
        <v>612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</row>
    <row r="4015" spans="2:18">
      <c r="B4015" t="s">
        <v>5034</v>
      </c>
      <c r="C4015" t="s">
        <v>905</v>
      </c>
      <c r="D4015" t="s">
        <v>612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</row>
    <row r="4016" spans="2:18">
      <c r="B4016" t="s">
        <v>5035</v>
      </c>
      <c r="C4016" t="s">
        <v>905</v>
      </c>
      <c r="D4016" t="s">
        <v>612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</row>
    <row r="4017" spans="2:18">
      <c r="B4017" t="s">
        <v>5036</v>
      </c>
      <c r="C4017" t="s">
        <v>905</v>
      </c>
      <c r="D4017" t="s">
        <v>612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</row>
    <row r="4018" spans="2:18">
      <c r="B4018" t="s">
        <v>5037</v>
      </c>
      <c r="C4018" t="s">
        <v>905</v>
      </c>
      <c r="D4018" t="s">
        <v>612</v>
      </c>
      <c r="E4018">
        <v>0</v>
      </c>
      <c r="F4018">
        <v>0</v>
      </c>
      <c r="G4018">
        <v>17476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18275.689999999999</v>
      </c>
      <c r="N4018">
        <v>0</v>
      </c>
      <c r="O4018">
        <v>0</v>
      </c>
      <c r="P4018">
        <v>0</v>
      </c>
      <c r="Q4018">
        <v>0</v>
      </c>
      <c r="R4018">
        <v>18275.689999999999</v>
      </c>
    </row>
    <row r="4019" spans="2:18">
      <c r="B4019" t="s">
        <v>5038</v>
      </c>
      <c r="C4019" t="s">
        <v>905</v>
      </c>
      <c r="D4019" t="s">
        <v>612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</row>
    <row r="4020" spans="2:18">
      <c r="B4020" t="s">
        <v>5040</v>
      </c>
      <c r="C4020" t="s">
        <v>905</v>
      </c>
      <c r="D4020" t="s">
        <v>612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20400</v>
      </c>
      <c r="N4020">
        <v>0</v>
      </c>
      <c r="O4020">
        <v>0</v>
      </c>
      <c r="P4020">
        <v>0</v>
      </c>
      <c r="Q4020">
        <v>0</v>
      </c>
      <c r="R4020">
        <v>20400</v>
      </c>
    </row>
    <row r="4021" spans="2:18">
      <c r="B4021" t="s">
        <v>5041</v>
      </c>
      <c r="C4021" t="s">
        <v>905</v>
      </c>
      <c r="D4021" t="s">
        <v>612</v>
      </c>
      <c r="E4021">
        <v>10</v>
      </c>
      <c r="F4021">
        <v>14303</v>
      </c>
      <c r="G4021">
        <v>15295</v>
      </c>
      <c r="H4021">
        <v>10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</row>
    <row r="4022" spans="2:18">
      <c r="B4022" t="s">
        <v>5044</v>
      </c>
      <c r="C4022" t="s">
        <v>905</v>
      </c>
      <c r="D4022" t="s">
        <v>612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2:18">
      <c r="B4023" t="s">
        <v>5045</v>
      </c>
      <c r="C4023" t="s">
        <v>905</v>
      </c>
      <c r="D4023" t="s">
        <v>612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 spans="2:18">
      <c r="B4024" t="s">
        <v>5046</v>
      </c>
      <c r="C4024" t="s">
        <v>905</v>
      </c>
      <c r="D4024" t="s">
        <v>612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 spans="2:18">
      <c r="B4025" t="s">
        <v>5047</v>
      </c>
      <c r="C4025" t="s">
        <v>905</v>
      </c>
      <c r="D4025" t="s">
        <v>612</v>
      </c>
      <c r="E4025">
        <v>0</v>
      </c>
      <c r="F4025">
        <v>0</v>
      </c>
      <c r="G4025">
        <v>0</v>
      </c>
      <c r="H4025">
        <v>0</v>
      </c>
      <c r="I4025">
        <v>14221</v>
      </c>
      <c r="J4025">
        <v>14221</v>
      </c>
      <c r="K4025">
        <v>14221</v>
      </c>
      <c r="L4025">
        <v>14221</v>
      </c>
      <c r="M4025">
        <v>14028.5</v>
      </c>
      <c r="N4025">
        <v>1.37E-2</v>
      </c>
      <c r="O4025">
        <v>10</v>
      </c>
      <c r="P4025">
        <v>14221000</v>
      </c>
      <c r="Q4025">
        <v>0</v>
      </c>
      <c r="R4025">
        <v>14221</v>
      </c>
    </row>
    <row r="4026" spans="2:18">
      <c r="B4026" t="s">
        <v>5051</v>
      </c>
      <c r="C4026" t="s">
        <v>905</v>
      </c>
      <c r="D4026" t="s">
        <v>612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7772</v>
      </c>
      <c r="N4026">
        <v>0</v>
      </c>
      <c r="O4026">
        <v>0</v>
      </c>
      <c r="P4026">
        <v>0</v>
      </c>
      <c r="Q4026">
        <v>0</v>
      </c>
      <c r="R4026">
        <v>7772</v>
      </c>
    </row>
    <row r="4027" spans="2:18">
      <c r="B4027" t="s">
        <v>5055</v>
      </c>
      <c r="C4027" t="s">
        <v>905</v>
      </c>
      <c r="D4027" t="s">
        <v>612</v>
      </c>
      <c r="E4027">
        <v>2</v>
      </c>
      <c r="F4027">
        <v>9490.1200000000008</v>
      </c>
      <c r="G4027">
        <v>10931.92</v>
      </c>
      <c r="H4027">
        <v>2</v>
      </c>
      <c r="I4027">
        <v>10502</v>
      </c>
      <c r="J4027">
        <v>10502</v>
      </c>
      <c r="K4027">
        <v>10502</v>
      </c>
      <c r="L4027">
        <v>10502</v>
      </c>
      <c r="M4027">
        <v>11766.71</v>
      </c>
      <c r="N4027">
        <v>-0.1074</v>
      </c>
      <c r="O4027">
        <v>2</v>
      </c>
      <c r="P4027">
        <v>2100400</v>
      </c>
      <c r="Q4027">
        <v>0</v>
      </c>
      <c r="R4027">
        <v>10502</v>
      </c>
    </row>
    <row r="4028" spans="2:18">
      <c r="B4028" t="s">
        <v>5058</v>
      </c>
      <c r="C4028" t="s">
        <v>905</v>
      </c>
      <c r="D4028" t="s">
        <v>612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</row>
    <row r="4029" spans="2:18">
      <c r="B4029" t="s">
        <v>5059</v>
      </c>
      <c r="C4029" t="s">
        <v>905</v>
      </c>
      <c r="D4029" t="s">
        <v>612</v>
      </c>
      <c r="E4029">
        <v>1</v>
      </c>
      <c r="F4029">
        <v>5000.5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11378.732</v>
      </c>
      <c r="N4029">
        <v>0</v>
      </c>
      <c r="O4029">
        <v>0</v>
      </c>
      <c r="P4029">
        <v>0</v>
      </c>
      <c r="Q4029">
        <v>0</v>
      </c>
      <c r="R4029">
        <v>11378.732</v>
      </c>
    </row>
    <row r="4030" spans="2:18">
      <c r="B4030" t="s">
        <v>5062</v>
      </c>
      <c r="C4030" t="s">
        <v>905</v>
      </c>
      <c r="D4030" t="s">
        <v>612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2:18">
      <c r="B4031" t="s">
        <v>5063</v>
      </c>
      <c r="C4031" t="s">
        <v>905</v>
      </c>
      <c r="D4031" t="s">
        <v>612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</row>
    <row r="4032" spans="2:18">
      <c r="B4032" t="s">
        <v>5064</v>
      </c>
      <c r="C4032" t="s">
        <v>905</v>
      </c>
      <c r="D4032" t="s">
        <v>612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</row>
    <row r="4033" spans="2:18">
      <c r="B4033" t="s">
        <v>5065</v>
      </c>
      <c r="C4033" t="s">
        <v>905</v>
      </c>
      <c r="D4033" t="s">
        <v>612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</row>
    <row r="4034" spans="2:18">
      <c r="B4034" t="s">
        <v>5066</v>
      </c>
      <c r="C4034" t="s">
        <v>905</v>
      </c>
      <c r="D4034" t="s">
        <v>612</v>
      </c>
      <c r="E4034">
        <v>1</v>
      </c>
      <c r="F4034">
        <v>2000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4500</v>
      </c>
      <c r="N4034">
        <v>0</v>
      </c>
      <c r="O4034">
        <v>0</v>
      </c>
      <c r="P4034">
        <v>0</v>
      </c>
      <c r="Q4034">
        <v>0</v>
      </c>
      <c r="R4034">
        <v>4500</v>
      </c>
    </row>
    <row r="4035" spans="2:18">
      <c r="B4035" t="s">
        <v>5067</v>
      </c>
      <c r="C4035" t="s">
        <v>905</v>
      </c>
      <c r="D4035" t="s">
        <v>612</v>
      </c>
      <c r="E4035">
        <v>1</v>
      </c>
      <c r="F4035">
        <v>5200.0010000000002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6500</v>
      </c>
      <c r="N4035">
        <v>0</v>
      </c>
      <c r="O4035">
        <v>0</v>
      </c>
      <c r="P4035">
        <v>0</v>
      </c>
      <c r="Q4035">
        <v>0</v>
      </c>
      <c r="R4035">
        <v>6500</v>
      </c>
    </row>
    <row r="4036" spans="2:18">
      <c r="B4036" t="s">
        <v>5070</v>
      </c>
      <c r="C4036" t="s">
        <v>905</v>
      </c>
      <c r="D4036" t="s">
        <v>612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5500</v>
      </c>
      <c r="N4036">
        <v>0</v>
      </c>
      <c r="O4036">
        <v>0</v>
      </c>
      <c r="P4036">
        <v>0</v>
      </c>
      <c r="Q4036">
        <v>0</v>
      </c>
      <c r="R4036">
        <v>5500</v>
      </c>
    </row>
    <row r="4037" spans="2:18">
      <c r="B4037" t="s">
        <v>5071</v>
      </c>
      <c r="C4037" t="s">
        <v>905</v>
      </c>
      <c r="D4037" t="s">
        <v>612</v>
      </c>
      <c r="E4037">
        <v>1</v>
      </c>
      <c r="F4037">
        <v>2600.5</v>
      </c>
      <c r="G4037">
        <v>5032.99</v>
      </c>
      <c r="H4037">
        <v>1</v>
      </c>
      <c r="I4037">
        <v>2920</v>
      </c>
      <c r="J4037">
        <v>2920</v>
      </c>
      <c r="K4037">
        <v>2920</v>
      </c>
      <c r="L4037">
        <v>2920</v>
      </c>
      <c r="M4037">
        <v>4103.9250000000002</v>
      </c>
      <c r="N4037">
        <v>-0.28839999999999999</v>
      </c>
      <c r="O4037">
        <v>1</v>
      </c>
      <c r="P4037">
        <v>292000</v>
      </c>
      <c r="Q4037">
        <v>0</v>
      </c>
      <c r="R4037">
        <v>2920</v>
      </c>
    </row>
    <row r="4038" spans="2:18">
      <c r="B4038" t="s">
        <v>5074</v>
      </c>
      <c r="C4038" t="s">
        <v>905</v>
      </c>
      <c r="D4038" t="s">
        <v>612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2:18">
      <c r="B4039" t="s">
        <v>5075</v>
      </c>
      <c r="C4039" t="s">
        <v>905</v>
      </c>
      <c r="D4039" t="s">
        <v>612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</row>
    <row r="4040" spans="2:18">
      <c r="B4040" t="s">
        <v>5076</v>
      </c>
      <c r="C4040" t="s">
        <v>905</v>
      </c>
      <c r="D4040" t="s">
        <v>612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</row>
    <row r="4041" spans="2:18">
      <c r="B4041" t="s">
        <v>5077</v>
      </c>
      <c r="C4041" t="s">
        <v>905</v>
      </c>
      <c r="D4041" t="s">
        <v>612</v>
      </c>
      <c r="E4041">
        <v>0</v>
      </c>
      <c r="F4041">
        <v>0</v>
      </c>
      <c r="G4041">
        <v>5000</v>
      </c>
      <c r="H4041">
        <v>2</v>
      </c>
      <c r="I4041">
        <v>0</v>
      </c>
      <c r="J4041">
        <v>0</v>
      </c>
      <c r="K4041">
        <v>0</v>
      </c>
      <c r="L4041">
        <v>0</v>
      </c>
      <c r="M4041">
        <v>6000</v>
      </c>
      <c r="N4041">
        <v>0</v>
      </c>
      <c r="O4041">
        <v>0</v>
      </c>
      <c r="P4041">
        <v>0</v>
      </c>
      <c r="Q4041">
        <v>0</v>
      </c>
      <c r="R4041">
        <v>6000</v>
      </c>
    </row>
    <row r="4042" spans="2:18">
      <c r="B4042" t="s">
        <v>5078</v>
      </c>
      <c r="C4042" t="s">
        <v>905</v>
      </c>
      <c r="D4042" t="s">
        <v>612</v>
      </c>
      <c r="E4042">
        <v>1</v>
      </c>
      <c r="F4042">
        <v>1200</v>
      </c>
      <c r="G4042">
        <v>1469.9</v>
      </c>
      <c r="H4042">
        <v>2</v>
      </c>
      <c r="I4042">
        <v>1650</v>
      </c>
      <c r="J4042">
        <v>1250</v>
      </c>
      <c r="K4042">
        <v>1799.9</v>
      </c>
      <c r="L4042">
        <v>1250</v>
      </c>
      <c r="M4042">
        <v>2000</v>
      </c>
      <c r="N4042">
        <v>-0.375</v>
      </c>
      <c r="O4042">
        <v>47</v>
      </c>
      <c r="P4042">
        <v>6600550.9000000004</v>
      </c>
      <c r="Q4042">
        <v>0</v>
      </c>
      <c r="R4042">
        <v>1270</v>
      </c>
    </row>
    <row r="4043" spans="2:18">
      <c r="B4043" t="s">
        <v>5081</v>
      </c>
      <c r="C4043" t="s">
        <v>905</v>
      </c>
      <c r="D4043" t="s">
        <v>612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</row>
    <row r="4044" spans="2:18">
      <c r="B4044" t="s">
        <v>5082</v>
      </c>
      <c r="C4044" t="s">
        <v>905</v>
      </c>
      <c r="D4044" t="s">
        <v>612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</row>
    <row r="4045" spans="2:18">
      <c r="B4045" t="s">
        <v>5083</v>
      </c>
      <c r="C4045" t="s">
        <v>905</v>
      </c>
      <c r="D4045" t="s">
        <v>612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</row>
    <row r="4046" spans="2:18">
      <c r="B4046" t="s">
        <v>5084</v>
      </c>
      <c r="C4046" t="s">
        <v>905</v>
      </c>
      <c r="D4046" t="s">
        <v>612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</row>
    <row r="4047" spans="2:18">
      <c r="B4047" t="s">
        <v>5085</v>
      </c>
      <c r="C4047" t="s">
        <v>905</v>
      </c>
      <c r="D4047" t="s">
        <v>612</v>
      </c>
      <c r="E4047">
        <v>1</v>
      </c>
      <c r="F4047">
        <v>1901</v>
      </c>
      <c r="G4047">
        <v>3000</v>
      </c>
      <c r="H4047">
        <v>2</v>
      </c>
      <c r="I4047">
        <v>0</v>
      </c>
      <c r="J4047">
        <v>0</v>
      </c>
      <c r="K4047">
        <v>0</v>
      </c>
      <c r="L4047">
        <v>0</v>
      </c>
      <c r="M4047">
        <v>3500</v>
      </c>
      <c r="N4047">
        <v>0</v>
      </c>
      <c r="O4047">
        <v>0</v>
      </c>
      <c r="P4047">
        <v>0</v>
      </c>
      <c r="Q4047">
        <v>0</v>
      </c>
      <c r="R4047">
        <v>3500</v>
      </c>
    </row>
    <row r="4048" spans="2:18">
      <c r="B4048" t="s">
        <v>5086</v>
      </c>
      <c r="C4048" t="s">
        <v>905</v>
      </c>
      <c r="D4048" t="s">
        <v>612</v>
      </c>
      <c r="E4048">
        <v>1</v>
      </c>
      <c r="F4048">
        <v>320</v>
      </c>
      <c r="G4048">
        <v>439.9</v>
      </c>
      <c r="H4048">
        <v>2</v>
      </c>
      <c r="I4048">
        <v>500</v>
      </c>
      <c r="J4048">
        <v>350</v>
      </c>
      <c r="K4048">
        <v>550</v>
      </c>
      <c r="L4048">
        <v>350</v>
      </c>
      <c r="M4048">
        <v>550</v>
      </c>
      <c r="N4048">
        <v>-0.36359999999999998</v>
      </c>
      <c r="O4048">
        <v>27</v>
      </c>
      <c r="P4048">
        <v>1169230</v>
      </c>
      <c r="Q4048">
        <v>0</v>
      </c>
      <c r="R4048">
        <v>350</v>
      </c>
    </row>
    <row r="4049" spans="2:18">
      <c r="B4049" t="s">
        <v>5087</v>
      </c>
      <c r="C4049" t="s">
        <v>905</v>
      </c>
      <c r="D4049" t="s">
        <v>612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</row>
    <row r="4050" spans="2:18">
      <c r="B4050" t="s">
        <v>5089</v>
      </c>
      <c r="C4050" t="s">
        <v>905</v>
      </c>
      <c r="D4050" t="s">
        <v>612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</row>
    <row r="4051" spans="2:18">
      <c r="B4051" t="s">
        <v>5090</v>
      </c>
      <c r="C4051" t="s">
        <v>905</v>
      </c>
      <c r="D4051" t="s">
        <v>612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</row>
    <row r="4052" spans="2:18">
      <c r="B4052" t="s">
        <v>5091</v>
      </c>
      <c r="C4052" t="s">
        <v>905</v>
      </c>
      <c r="D4052" t="s">
        <v>612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</row>
    <row r="4053" spans="2:18">
      <c r="B4053" t="s">
        <v>5092</v>
      </c>
      <c r="C4053" t="s">
        <v>905</v>
      </c>
      <c r="D4053" t="s">
        <v>612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</row>
    <row r="4054" spans="2:18">
      <c r="B4054" t="s">
        <v>5093</v>
      </c>
      <c r="C4054" t="s">
        <v>905</v>
      </c>
      <c r="D4054" t="s">
        <v>612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</row>
    <row r="4055" spans="2:18">
      <c r="B4055" t="s">
        <v>5094</v>
      </c>
      <c r="C4055" t="s">
        <v>905</v>
      </c>
      <c r="D4055" t="s">
        <v>612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</row>
    <row r="4056" spans="2:18">
      <c r="B4056" t="s">
        <v>5095</v>
      </c>
      <c r="C4056" t="s">
        <v>905</v>
      </c>
      <c r="D4056" t="s">
        <v>612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</row>
    <row r="4057" spans="2:18">
      <c r="B4057" t="s">
        <v>5096</v>
      </c>
      <c r="C4057" t="s">
        <v>905</v>
      </c>
      <c r="D4057" t="s">
        <v>612</v>
      </c>
      <c r="E4057">
        <v>0</v>
      </c>
      <c r="F4057">
        <v>0</v>
      </c>
      <c r="G4057">
        <v>3000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950</v>
      </c>
      <c r="N4057">
        <v>0</v>
      </c>
      <c r="O4057">
        <v>0</v>
      </c>
      <c r="P4057">
        <v>0</v>
      </c>
      <c r="Q4057">
        <v>0</v>
      </c>
      <c r="R4057">
        <v>950</v>
      </c>
    </row>
    <row r="4058" spans="2:18">
      <c r="B4058" t="s">
        <v>5097</v>
      </c>
      <c r="C4058" t="s">
        <v>905</v>
      </c>
      <c r="D4058" t="s">
        <v>612</v>
      </c>
      <c r="E4058">
        <v>9</v>
      </c>
      <c r="F4058">
        <v>80</v>
      </c>
      <c r="G4058">
        <v>85</v>
      </c>
      <c r="H4058">
        <v>7</v>
      </c>
      <c r="I4058">
        <v>50.01</v>
      </c>
      <c r="J4058">
        <v>50.01</v>
      </c>
      <c r="K4058">
        <v>95</v>
      </c>
      <c r="L4058">
        <v>80</v>
      </c>
      <c r="M4058">
        <v>75</v>
      </c>
      <c r="N4058">
        <v>6.6600000000000006E-2</v>
      </c>
      <c r="O4058">
        <v>34</v>
      </c>
      <c r="P4058">
        <v>245595</v>
      </c>
      <c r="Q4058">
        <v>0</v>
      </c>
      <c r="R4058">
        <v>82.5</v>
      </c>
    </row>
    <row r="4059" spans="2:18">
      <c r="B4059" t="s">
        <v>5098</v>
      </c>
      <c r="C4059" t="s">
        <v>905</v>
      </c>
      <c r="D4059" t="s">
        <v>612</v>
      </c>
      <c r="E4059">
        <v>1</v>
      </c>
      <c r="F4059">
        <v>1000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6500</v>
      </c>
      <c r="N4059">
        <v>0</v>
      </c>
      <c r="O4059">
        <v>0</v>
      </c>
      <c r="P4059">
        <v>0</v>
      </c>
      <c r="Q4059">
        <v>0</v>
      </c>
      <c r="R4059">
        <v>6500</v>
      </c>
    </row>
    <row r="4060" spans="2:18">
      <c r="B4060" t="s">
        <v>5100</v>
      </c>
      <c r="C4060" t="s">
        <v>905</v>
      </c>
      <c r="D4060" t="s">
        <v>612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</row>
    <row r="4061" spans="2:18">
      <c r="B4061" t="s">
        <v>5101</v>
      </c>
      <c r="C4061" t="s">
        <v>905</v>
      </c>
      <c r="D4061" t="s">
        <v>612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</row>
    <row r="4062" spans="2:18">
      <c r="B4062" t="s">
        <v>5102</v>
      </c>
      <c r="C4062" t="s">
        <v>905</v>
      </c>
      <c r="D4062" t="s">
        <v>612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</row>
    <row r="4063" spans="2:18">
      <c r="B4063" t="s">
        <v>5104</v>
      </c>
      <c r="C4063" t="s">
        <v>905</v>
      </c>
      <c r="D4063" t="s">
        <v>612</v>
      </c>
      <c r="E4063">
        <v>3</v>
      </c>
      <c r="F4063">
        <v>25</v>
      </c>
      <c r="G4063">
        <v>120</v>
      </c>
      <c r="H4063">
        <v>10</v>
      </c>
      <c r="I4063">
        <v>90</v>
      </c>
      <c r="J4063">
        <v>90</v>
      </c>
      <c r="K4063">
        <v>90</v>
      </c>
      <c r="L4063">
        <v>90</v>
      </c>
      <c r="M4063">
        <v>77</v>
      </c>
      <c r="N4063">
        <v>0.16880000000000001</v>
      </c>
      <c r="O4063">
        <v>1</v>
      </c>
      <c r="P4063">
        <v>9000</v>
      </c>
      <c r="Q4063">
        <v>0</v>
      </c>
      <c r="R4063">
        <v>90</v>
      </c>
    </row>
    <row r="4064" spans="2:18">
      <c r="B4064" t="s">
        <v>5107</v>
      </c>
      <c r="C4064" t="s">
        <v>905</v>
      </c>
      <c r="D4064" t="s">
        <v>612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</row>
    <row r="4065" spans="2:18">
      <c r="B4065" t="s">
        <v>5108</v>
      </c>
      <c r="C4065" t="s">
        <v>905</v>
      </c>
      <c r="D4065" t="s">
        <v>612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</row>
    <row r="4066" spans="2:18">
      <c r="B4066" t="s">
        <v>5109</v>
      </c>
      <c r="C4066" t="s">
        <v>905</v>
      </c>
      <c r="D4066" t="s">
        <v>612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</row>
    <row r="4067" spans="2:18">
      <c r="B4067" t="s">
        <v>5110</v>
      </c>
      <c r="C4067" t="s">
        <v>905</v>
      </c>
      <c r="D4067" t="s">
        <v>612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 spans="2:18">
      <c r="B4068" t="s">
        <v>5111</v>
      </c>
      <c r="C4068" t="s">
        <v>905</v>
      </c>
      <c r="D4068" t="s">
        <v>612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</row>
    <row r="4069" spans="2:18">
      <c r="B4069" t="s">
        <v>5112</v>
      </c>
      <c r="C4069" t="s">
        <v>905</v>
      </c>
      <c r="D4069" t="s">
        <v>612</v>
      </c>
      <c r="E4069">
        <v>0</v>
      </c>
      <c r="F4069">
        <v>0</v>
      </c>
      <c r="G4069">
        <v>18</v>
      </c>
      <c r="H4069">
        <v>20</v>
      </c>
      <c r="I4069">
        <v>25</v>
      </c>
      <c r="J4069">
        <v>18</v>
      </c>
      <c r="K4069">
        <v>25</v>
      </c>
      <c r="L4069">
        <v>18</v>
      </c>
      <c r="M4069">
        <v>23.7</v>
      </c>
      <c r="N4069">
        <v>-0.24049999999999999</v>
      </c>
      <c r="O4069">
        <v>7</v>
      </c>
      <c r="P4069">
        <v>14400</v>
      </c>
      <c r="Q4069">
        <v>0</v>
      </c>
      <c r="R4069">
        <v>18</v>
      </c>
    </row>
    <row r="4070" spans="2:18">
      <c r="B4070" t="s">
        <v>5114</v>
      </c>
      <c r="C4070" t="s">
        <v>905</v>
      </c>
      <c r="D4070" t="s">
        <v>612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</row>
    <row r="4071" spans="2:18">
      <c r="B4071" t="s">
        <v>5115</v>
      </c>
      <c r="C4071" t="s">
        <v>905</v>
      </c>
      <c r="D4071" t="s">
        <v>612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</row>
    <row r="4072" spans="2:18">
      <c r="B4072" t="s">
        <v>5116</v>
      </c>
      <c r="C4072" t="s">
        <v>905</v>
      </c>
      <c r="D4072" t="s">
        <v>612</v>
      </c>
      <c r="E4072">
        <v>0</v>
      </c>
      <c r="F4072">
        <v>0</v>
      </c>
      <c r="G4072">
        <v>260</v>
      </c>
      <c r="H4072">
        <v>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</row>
    <row r="4073" spans="2:18">
      <c r="B4073" t="s">
        <v>5119</v>
      </c>
      <c r="C4073" t="s">
        <v>905</v>
      </c>
      <c r="D4073" t="s">
        <v>612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</row>
    <row r="4074" spans="2:18">
      <c r="B4074" t="s">
        <v>5120</v>
      </c>
      <c r="C4074" t="s">
        <v>905</v>
      </c>
      <c r="D4074" t="s">
        <v>612</v>
      </c>
      <c r="E4074">
        <v>0</v>
      </c>
      <c r="F4074">
        <v>0</v>
      </c>
      <c r="G4074">
        <v>160</v>
      </c>
      <c r="H4074">
        <v>6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</row>
    <row r="4075" spans="2:18">
      <c r="B4075" t="s">
        <v>5123</v>
      </c>
      <c r="C4075" t="s">
        <v>905</v>
      </c>
      <c r="D4075" t="s">
        <v>612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</row>
    <row r="4076" spans="2:18">
      <c r="B4076" t="s">
        <v>5124</v>
      </c>
      <c r="C4076" t="s">
        <v>905</v>
      </c>
      <c r="D4076" t="s">
        <v>612</v>
      </c>
      <c r="E4076">
        <v>0</v>
      </c>
      <c r="F4076">
        <v>0</v>
      </c>
      <c r="G4076">
        <v>50</v>
      </c>
      <c r="H4076">
        <v>10</v>
      </c>
      <c r="I4076">
        <v>0</v>
      </c>
      <c r="J4076">
        <v>0</v>
      </c>
      <c r="K4076">
        <v>0</v>
      </c>
      <c r="L4076">
        <v>0</v>
      </c>
      <c r="M4076">
        <v>10</v>
      </c>
      <c r="N4076">
        <v>0</v>
      </c>
      <c r="O4076">
        <v>0</v>
      </c>
      <c r="P4076">
        <v>0</v>
      </c>
      <c r="Q4076">
        <v>0</v>
      </c>
      <c r="R4076">
        <v>10</v>
      </c>
    </row>
    <row r="4077" spans="2:18">
      <c r="B4077" t="s">
        <v>5125</v>
      </c>
      <c r="C4077" t="s">
        <v>905</v>
      </c>
      <c r="D4077" t="s">
        <v>612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</row>
    <row r="4078" spans="2:18">
      <c r="B4078" t="s">
        <v>5126</v>
      </c>
      <c r="C4078" t="s">
        <v>905</v>
      </c>
      <c r="D4078" t="s">
        <v>612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2:18">
      <c r="B4079" t="s">
        <v>5127</v>
      </c>
      <c r="C4079" t="s">
        <v>905</v>
      </c>
      <c r="D4079" t="s">
        <v>612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</row>
    <row r="4080" spans="2:18">
      <c r="B4080" t="s">
        <v>5128</v>
      </c>
      <c r="C4080" t="s">
        <v>905</v>
      </c>
      <c r="D4080" t="s">
        <v>612</v>
      </c>
      <c r="E4080">
        <v>0</v>
      </c>
      <c r="F4080">
        <v>0</v>
      </c>
      <c r="G4080">
        <v>31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11</v>
      </c>
      <c r="N4080">
        <v>0</v>
      </c>
      <c r="O4080">
        <v>0</v>
      </c>
      <c r="P4080">
        <v>0</v>
      </c>
      <c r="Q4080">
        <v>0</v>
      </c>
      <c r="R4080">
        <v>11</v>
      </c>
    </row>
    <row r="4081" spans="2:18">
      <c r="B4081" t="s">
        <v>5129</v>
      </c>
      <c r="C4081" t="s">
        <v>905</v>
      </c>
      <c r="D4081" t="s">
        <v>612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</row>
    <row r="4082" spans="2:18">
      <c r="B4082" t="s">
        <v>5130</v>
      </c>
      <c r="C4082" t="s">
        <v>905</v>
      </c>
      <c r="D4082" t="s">
        <v>612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</row>
    <row r="4083" spans="2:18">
      <c r="B4083" t="s">
        <v>5131</v>
      </c>
      <c r="C4083" t="s">
        <v>905</v>
      </c>
      <c r="D4083" t="s">
        <v>612</v>
      </c>
      <c r="E4083">
        <v>0</v>
      </c>
      <c r="F4083">
        <v>0</v>
      </c>
      <c r="G4083">
        <v>1500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</row>
    <row r="4084" spans="2:18">
      <c r="B4084" t="s">
        <v>5132</v>
      </c>
      <c r="C4084" t="s">
        <v>905</v>
      </c>
      <c r="D4084" t="s">
        <v>612</v>
      </c>
      <c r="E4084">
        <v>0</v>
      </c>
      <c r="F4084">
        <v>0</v>
      </c>
      <c r="G4084">
        <v>30</v>
      </c>
      <c r="H4084">
        <v>10</v>
      </c>
      <c r="I4084">
        <v>0</v>
      </c>
      <c r="J4084">
        <v>0</v>
      </c>
      <c r="K4084">
        <v>0</v>
      </c>
      <c r="L4084">
        <v>0</v>
      </c>
      <c r="M4084">
        <v>9</v>
      </c>
      <c r="N4084">
        <v>0</v>
      </c>
      <c r="O4084">
        <v>0</v>
      </c>
      <c r="P4084">
        <v>0</v>
      </c>
      <c r="Q4084">
        <v>0</v>
      </c>
      <c r="R4084">
        <v>9</v>
      </c>
    </row>
    <row r="4085" spans="2:18">
      <c r="B4085" t="s">
        <v>5133</v>
      </c>
      <c r="C4085" t="s">
        <v>905</v>
      </c>
      <c r="D4085" t="s">
        <v>612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</row>
    <row r="4086" spans="2:18">
      <c r="B4086" t="s">
        <v>5134</v>
      </c>
      <c r="C4086" t="s">
        <v>905</v>
      </c>
      <c r="D4086" t="s">
        <v>612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2:18">
      <c r="B4087" t="s">
        <v>5135</v>
      </c>
      <c r="C4087" t="s">
        <v>905</v>
      </c>
      <c r="D4087" t="s">
        <v>612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</row>
    <row r="4088" spans="2:18">
      <c r="B4088" t="s">
        <v>5136</v>
      </c>
      <c r="C4088" t="s">
        <v>905</v>
      </c>
      <c r="D4088" t="s">
        <v>612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</row>
    <row r="4089" spans="2:18">
      <c r="B4089" t="s">
        <v>5137</v>
      </c>
      <c r="C4089" t="s">
        <v>905</v>
      </c>
      <c r="D4089" t="s">
        <v>612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</row>
    <row r="4090" spans="2:18">
      <c r="B4090" t="s">
        <v>5138</v>
      </c>
      <c r="C4090" t="s">
        <v>905</v>
      </c>
      <c r="D4090" t="s">
        <v>612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 spans="2:18">
      <c r="B4091" t="s">
        <v>5139</v>
      </c>
      <c r="C4091" t="s">
        <v>905</v>
      </c>
      <c r="D4091" t="s">
        <v>612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</row>
    <row r="4092" spans="2:18">
      <c r="B4092" t="s">
        <v>5140</v>
      </c>
      <c r="C4092" t="s">
        <v>905</v>
      </c>
      <c r="D4092" t="s">
        <v>612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</row>
    <row r="4093" spans="2:18">
      <c r="B4093" t="s">
        <v>5141</v>
      </c>
      <c r="C4093" t="s">
        <v>905</v>
      </c>
      <c r="D4093" t="s">
        <v>612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</row>
    <row r="4094" spans="2:18">
      <c r="B4094" t="s">
        <v>5142</v>
      </c>
      <c r="C4094" t="s">
        <v>905</v>
      </c>
      <c r="D4094" t="s">
        <v>612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</row>
    <row r="4095" spans="2:18">
      <c r="B4095" t="s">
        <v>5143</v>
      </c>
      <c r="C4095" t="s">
        <v>905</v>
      </c>
      <c r="D4095" t="s">
        <v>612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</row>
    <row r="4096" spans="2:18">
      <c r="B4096" t="s">
        <v>5144</v>
      </c>
      <c r="C4096" t="s">
        <v>905</v>
      </c>
      <c r="D4096" t="s">
        <v>612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</row>
    <row r="4097" spans="2:18">
      <c r="B4097" t="s">
        <v>5145</v>
      </c>
      <c r="C4097" t="s">
        <v>905</v>
      </c>
      <c r="D4097" t="s">
        <v>612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</row>
    <row r="4098" spans="2:18">
      <c r="B4098" t="s">
        <v>5146</v>
      </c>
      <c r="C4098" t="s">
        <v>905</v>
      </c>
      <c r="D4098" t="s">
        <v>612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</row>
    <row r="4099" spans="2:18">
      <c r="B4099" t="s">
        <v>5147</v>
      </c>
      <c r="C4099" t="s">
        <v>905</v>
      </c>
      <c r="D4099" t="s">
        <v>612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</row>
    <row r="4100" spans="2:18">
      <c r="B4100" t="s">
        <v>5148</v>
      </c>
      <c r="C4100" t="s">
        <v>905</v>
      </c>
      <c r="D4100" t="s">
        <v>612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</row>
    <row r="4101" spans="2:18">
      <c r="B4101" t="s">
        <v>5150</v>
      </c>
      <c r="C4101" t="s">
        <v>905</v>
      </c>
      <c r="D4101" t="s">
        <v>612</v>
      </c>
      <c r="E4101">
        <v>0</v>
      </c>
      <c r="F4101">
        <v>0</v>
      </c>
      <c r="G4101">
        <v>20</v>
      </c>
      <c r="H4101">
        <v>34</v>
      </c>
      <c r="I4101">
        <v>0</v>
      </c>
      <c r="J4101">
        <v>0</v>
      </c>
      <c r="K4101">
        <v>0</v>
      </c>
      <c r="L4101">
        <v>0</v>
      </c>
      <c r="M4101">
        <v>10</v>
      </c>
      <c r="N4101">
        <v>0</v>
      </c>
      <c r="O4101">
        <v>0</v>
      </c>
      <c r="P4101">
        <v>0</v>
      </c>
      <c r="Q4101">
        <v>0</v>
      </c>
      <c r="R4101">
        <v>10</v>
      </c>
    </row>
    <row r="4102" spans="2:18">
      <c r="B4102" t="s">
        <v>5154</v>
      </c>
      <c r="C4102" t="s">
        <v>905</v>
      </c>
      <c r="D4102" t="s">
        <v>612</v>
      </c>
      <c r="E4102">
        <v>0</v>
      </c>
      <c r="F4102">
        <v>0</v>
      </c>
      <c r="G4102">
        <v>500</v>
      </c>
      <c r="H4102">
        <v>21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 spans="2:18">
      <c r="B4103" t="s">
        <v>5155</v>
      </c>
      <c r="C4103" t="s">
        <v>905</v>
      </c>
      <c r="D4103" t="s">
        <v>612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</row>
    <row r="4104" spans="2:18">
      <c r="B4104" t="s">
        <v>5157</v>
      </c>
      <c r="C4104" t="s">
        <v>905</v>
      </c>
      <c r="D4104" t="s">
        <v>612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</row>
    <row r="4105" spans="2:18">
      <c r="B4105" t="s">
        <v>5158</v>
      </c>
      <c r="C4105" t="s">
        <v>905</v>
      </c>
      <c r="D4105" t="s">
        <v>612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</row>
    <row r="4106" spans="2:18">
      <c r="B4106" t="s">
        <v>5159</v>
      </c>
      <c r="C4106" t="s">
        <v>905</v>
      </c>
      <c r="D4106" t="s">
        <v>612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</row>
    <row r="4107" spans="2:18">
      <c r="B4107" t="s">
        <v>5161</v>
      </c>
      <c r="C4107" t="s">
        <v>905</v>
      </c>
      <c r="D4107" t="s">
        <v>612</v>
      </c>
      <c r="E4107">
        <v>1</v>
      </c>
      <c r="F4107">
        <v>5</v>
      </c>
      <c r="G4107">
        <v>86.9</v>
      </c>
      <c r="H4107">
        <v>2</v>
      </c>
      <c r="I4107">
        <v>100</v>
      </c>
      <c r="J4107">
        <v>89.36</v>
      </c>
      <c r="K4107">
        <v>100</v>
      </c>
      <c r="L4107">
        <v>89.36</v>
      </c>
      <c r="M4107">
        <v>29.114000000000001</v>
      </c>
      <c r="N4107">
        <v>2.0693000000000001</v>
      </c>
      <c r="O4107">
        <v>3</v>
      </c>
      <c r="P4107">
        <v>27872</v>
      </c>
      <c r="Q4107">
        <v>0</v>
      </c>
      <c r="R4107">
        <v>92.906999999999996</v>
      </c>
    </row>
    <row r="4108" spans="2:18">
      <c r="B4108" t="s">
        <v>5162</v>
      </c>
      <c r="C4108" t="s">
        <v>905</v>
      </c>
      <c r="D4108" t="s">
        <v>612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</row>
    <row r="4109" spans="2:18">
      <c r="B4109" t="s">
        <v>5164</v>
      </c>
      <c r="C4109" t="s">
        <v>905</v>
      </c>
      <c r="D4109" t="s">
        <v>612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</row>
    <row r="4110" spans="2:18">
      <c r="B4110" t="s">
        <v>5165</v>
      </c>
      <c r="C4110" t="s">
        <v>905</v>
      </c>
      <c r="D4110" t="s">
        <v>612</v>
      </c>
      <c r="E4110">
        <v>50</v>
      </c>
      <c r="F4110">
        <v>1</v>
      </c>
      <c r="G4110">
        <v>100</v>
      </c>
      <c r="H4110">
        <v>5</v>
      </c>
      <c r="I4110">
        <v>0</v>
      </c>
      <c r="J4110">
        <v>0</v>
      </c>
      <c r="K4110">
        <v>0</v>
      </c>
      <c r="L4110">
        <v>0</v>
      </c>
      <c r="M4110">
        <v>11.6</v>
      </c>
      <c r="N4110">
        <v>0</v>
      </c>
      <c r="O4110">
        <v>0</v>
      </c>
      <c r="P4110">
        <v>0</v>
      </c>
      <c r="Q4110">
        <v>0</v>
      </c>
      <c r="R4110">
        <v>11.6</v>
      </c>
    </row>
    <row r="4111" spans="2:18">
      <c r="B4111" t="s">
        <v>5168</v>
      </c>
      <c r="C4111" t="s">
        <v>905</v>
      </c>
      <c r="D4111" t="s">
        <v>612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</row>
    <row r="4112" spans="2:18">
      <c r="B4112" t="s">
        <v>5169</v>
      </c>
      <c r="C4112" t="s">
        <v>905</v>
      </c>
      <c r="D4112" t="s">
        <v>612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14</v>
      </c>
      <c r="N4112">
        <v>0</v>
      </c>
      <c r="O4112">
        <v>0</v>
      </c>
      <c r="P4112">
        <v>0</v>
      </c>
      <c r="Q4112">
        <v>0</v>
      </c>
      <c r="R4112">
        <v>14</v>
      </c>
    </row>
    <row r="4113" spans="2:18">
      <c r="B4113" t="s">
        <v>5170</v>
      </c>
      <c r="C4113" t="s">
        <v>905</v>
      </c>
      <c r="D4113" t="s">
        <v>612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</row>
    <row r="4114" spans="2:18">
      <c r="B4114" t="s">
        <v>5172</v>
      </c>
      <c r="C4114" t="s">
        <v>905</v>
      </c>
      <c r="D4114" t="s">
        <v>612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</row>
    <row r="4115" spans="2:18">
      <c r="B4115" t="s">
        <v>5173</v>
      </c>
      <c r="C4115" t="s">
        <v>905</v>
      </c>
      <c r="D4115" t="s">
        <v>612</v>
      </c>
      <c r="E4115">
        <v>1</v>
      </c>
      <c r="F4115">
        <v>18</v>
      </c>
      <c r="G4115">
        <v>205.9</v>
      </c>
      <c r="H4115">
        <v>2</v>
      </c>
      <c r="I4115">
        <v>0</v>
      </c>
      <c r="J4115">
        <v>0</v>
      </c>
      <c r="K4115">
        <v>0</v>
      </c>
      <c r="L4115">
        <v>0</v>
      </c>
      <c r="M4115">
        <v>18.72</v>
      </c>
      <c r="N4115">
        <v>0</v>
      </c>
      <c r="O4115">
        <v>0</v>
      </c>
      <c r="P4115">
        <v>0</v>
      </c>
      <c r="Q4115">
        <v>0</v>
      </c>
      <c r="R4115">
        <v>18.72</v>
      </c>
    </row>
    <row r="4116" spans="2:18">
      <c r="B4116" t="s">
        <v>5176</v>
      </c>
      <c r="C4116" t="s">
        <v>905</v>
      </c>
      <c r="D4116" t="s">
        <v>612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</row>
    <row r="4117" spans="2:18">
      <c r="B4117" t="s">
        <v>5177</v>
      </c>
      <c r="C4117" t="s">
        <v>905</v>
      </c>
      <c r="D4117" t="s">
        <v>612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</row>
    <row r="4118" spans="2:18">
      <c r="B4118" t="s">
        <v>5178</v>
      </c>
      <c r="C4118" t="s">
        <v>905</v>
      </c>
      <c r="D4118" t="s">
        <v>612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</row>
    <row r="4119" spans="2:18">
      <c r="B4119" t="s">
        <v>5179</v>
      </c>
      <c r="C4119" t="s">
        <v>905</v>
      </c>
      <c r="D4119" t="s">
        <v>612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</row>
    <row r="4120" spans="2:18">
      <c r="B4120" t="s">
        <v>5180</v>
      </c>
      <c r="C4120" t="s">
        <v>905</v>
      </c>
      <c r="D4120" t="s">
        <v>612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</row>
    <row r="4121" spans="2:18">
      <c r="B4121" t="s">
        <v>5181</v>
      </c>
      <c r="C4121" t="s">
        <v>905</v>
      </c>
      <c r="D4121" t="s">
        <v>612</v>
      </c>
      <c r="E4121">
        <v>0</v>
      </c>
      <c r="F4121">
        <v>0</v>
      </c>
      <c r="G4121">
        <v>248</v>
      </c>
      <c r="H4121">
        <v>2</v>
      </c>
      <c r="I4121">
        <v>0</v>
      </c>
      <c r="J4121">
        <v>0</v>
      </c>
      <c r="K4121">
        <v>0</v>
      </c>
      <c r="L4121">
        <v>0</v>
      </c>
      <c r="M4121">
        <v>105</v>
      </c>
      <c r="N4121">
        <v>0</v>
      </c>
      <c r="O4121">
        <v>0</v>
      </c>
      <c r="P4121">
        <v>0</v>
      </c>
      <c r="Q4121">
        <v>0</v>
      </c>
      <c r="R4121">
        <v>105</v>
      </c>
    </row>
    <row r="4122" spans="2:18">
      <c r="B4122" t="s">
        <v>5185</v>
      </c>
      <c r="C4122" t="s">
        <v>905</v>
      </c>
      <c r="D4122" t="s">
        <v>612</v>
      </c>
      <c r="E4122">
        <v>2</v>
      </c>
      <c r="F4122">
        <v>250.5</v>
      </c>
      <c r="G4122">
        <v>364</v>
      </c>
      <c r="H4122">
        <v>1</v>
      </c>
      <c r="I4122">
        <v>300</v>
      </c>
      <c r="J4122">
        <v>300</v>
      </c>
      <c r="K4122">
        <v>300</v>
      </c>
      <c r="L4122">
        <v>300</v>
      </c>
      <c r="M4122">
        <v>200</v>
      </c>
      <c r="N4122">
        <v>0.5</v>
      </c>
      <c r="O4122">
        <v>1</v>
      </c>
      <c r="P4122">
        <v>30000</v>
      </c>
      <c r="Q4122">
        <v>0</v>
      </c>
      <c r="R4122">
        <v>300</v>
      </c>
    </row>
    <row r="4123" spans="2:18">
      <c r="B4123" t="s">
        <v>5188</v>
      </c>
      <c r="C4123" t="s">
        <v>905</v>
      </c>
      <c r="D4123" t="s">
        <v>612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</row>
    <row r="4124" spans="2:18">
      <c r="B4124" t="s">
        <v>5189</v>
      </c>
      <c r="C4124" t="s">
        <v>905</v>
      </c>
      <c r="D4124" t="s">
        <v>612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</row>
    <row r="4125" spans="2:18">
      <c r="B4125" t="s">
        <v>5190</v>
      </c>
      <c r="C4125" t="s">
        <v>905</v>
      </c>
      <c r="D4125" t="s">
        <v>612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</row>
    <row r="4126" spans="2:18">
      <c r="B4126" t="s">
        <v>5191</v>
      </c>
      <c r="C4126" t="s">
        <v>905</v>
      </c>
      <c r="D4126" t="s">
        <v>612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</row>
    <row r="4127" spans="2:18">
      <c r="B4127" t="s">
        <v>5193</v>
      </c>
      <c r="C4127" t="s">
        <v>905</v>
      </c>
      <c r="D4127" t="s">
        <v>612</v>
      </c>
      <c r="E4127">
        <v>3</v>
      </c>
      <c r="F4127">
        <v>1550</v>
      </c>
      <c r="G4127">
        <v>2200</v>
      </c>
      <c r="H4127">
        <v>1</v>
      </c>
      <c r="I4127">
        <v>1502.8</v>
      </c>
      <c r="J4127">
        <v>1390.11</v>
      </c>
      <c r="K4127">
        <v>2000</v>
      </c>
      <c r="L4127">
        <v>2000</v>
      </c>
      <c r="M4127">
        <v>1000</v>
      </c>
      <c r="N4127">
        <v>1</v>
      </c>
      <c r="O4127">
        <v>18</v>
      </c>
      <c r="P4127">
        <v>2854291</v>
      </c>
      <c r="Q4127">
        <v>0</v>
      </c>
      <c r="R4127">
        <v>1750</v>
      </c>
    </row>
    <row r="4128" spans="2:18">
      <c r="B4128" t="s">
        <v>5196</v>
      </c>
      <c r="C4128" t="s">
        <v>905</v>
      </c>
      <c r="D4128" t="s">
        <v>612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</row>
    <row r="4129" spans="2:18">
      <c r="B4129" t="s">
        <v>5197</v>
      </c>
      <c r="C4129" t="s">
        <v>905</v>
      </c>
      <c r="D4129" t="s">
        <v>612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</row>
    <row r="4130" spans="2:18">
      <c r="B4130" t="s">
        <v>5198</v>
      </c>
      <c r="C4130" t="s">
        <v>905</v>
      </c>
      <c r="D4130" t="s">
        <v>612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</row>
    <row r="4131" spans="2:18">
      <c r="B4131" t="s">
        <v>5199</v>
      </c>
      <c r="C4131" t="s">
        <v>905</v>
      </c>
      <c r="D4131" t="s">
        <v>612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</row>
    <row r="4132" spans="2:18">
      <c r="B4132" t="s">
        <v>5201</v>
      </c>
      <c r="C4132" t="s">
        <v>905</v>
      </c>
      <c r="D4132" t="s">
        <v>612</v>
      </c>
      <c r="E4132">
        <v>1</v>
      </c>
      <c r="F4132">
        <v>3360.5</v>
      </c>
      <c r="G4132">
        <v>0</v>
      </c>
      <c r="H4132">
        <v>0</v>
      </c>
      <c r="I4132">
        <v>3500</v>
      </c>
      <c r="J4132">
        <v>3468.6</v>
      </c>
      <c r="K4132">
        <v>3600</v>
      </c>
      <c r="L4132">
        <v>3600</v>
      </c>
      <c r="M4132">
        <v>3000</v>
      </c>
      <c r="N4132">
        <v>0.2</v>
      </c>
      <c r="O4132">
        <v>3</v>
      </c>
      <c r="P4132">
        <v>1056860</v>
      </c>
      <c r="Q4132">
        <v>0</v>
      </c>
      <c r="R4132">
        <v>3534.3</v>
      </c>
    </row>
    <row r="4133" spans="2:18">
      <c r="B4133" t="s">
        <v>5204</v>
      </c>
      <c r="C4133" t="s">
        <v>905</v>
      </c>
      <c r="D4133" t="s">
        <v>612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</row>
    <row r="4134" spans="2:18">
      <c r="B4134" t="s">
        <v>5205</v>
      </c>
      <c r="C4134" t="s">
        <v>905</v>
      </c>
      <c r="D4134" t="s">
        <v>612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</row>
    <row r="4135" spans="2:18">
      <c r="B4135" t="s">
        <v>5206</v>
      </c>
      <c r="C4135" t="s">
        <v>905</v>
      </c>
      <c r="D4135" t="s">
        <v>612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</row>
    <row r="4136" spans="2:18">
      <c r="B4136" t="s">
        <v>5207</v>
      </c>
      <c r="C4136" t="s">
        <v>905</v>
      </c>
      <c r="D4136" t="s">
        <v>612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</row>
    <row r="4137" spans="2:18">
      <c r="B4137" t="s">
        <v>5208</v>
      </c>
      <c r="C4137" t="s">
        <v>905</v>
      </c>
      <c r="D4137" t="s">
        <v>612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</row>
    <row r="4138" spans="2:18">
      <c r="B4138" t="s">
        <v>5209</v>
      </c>
      <c r="C4138" t="s">
        <v>905</v>
      </c>
      <c r="D4138" t="s">
        <v>612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 spans="2:18">
      <c r="B4139" t="s">
        <v>5211</v>
      </c>
      <c r="C4139" t="s">
        <v>905</v>
      </c>
      <c r="D4139" t="s">
        <v>612</v>
      </c>
      <c r="E4139">
        <v>1</v>
      </c>
      <c r="F4139">
        <v>2055.5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</row>
    <row r="4140" spans="2:18">
      <c r="B4140" t="s">
        <v>5214</v>
      </c>
      <c r="C4140" t="s">
        <v>905</v>
      </c>
      <c r="D4140" t="s">
        <v>612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</row>
    <row r="4141" spans="2:18">
      <c r="B4141" t="s">
        <v>5215</v>
      </c>
      <c r="C4141" t="s">
        <v>905</v>
      </c>
      <c r="D4141" t="s">
        <v>612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</row>
    <row r="4142" spans="2:18">
      <c r="B4142" t="s">
        <v>5216</v>
      </c>
      <c r="C4142" t="s">
        <v>905</v>
      </c>
      <c r="D4142" t="s">
        <v>612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</row>
    <row r="4143" spans="2:18">
      <c r="B4143" t="s">
        <v>5218</v>
      </c>
      <c r="C4143" t="s">
        <v>905</v>
      </c>
      <c r="D4143" t="s">
        <v>612</v>
      </c>
      <c r="E4143">
        <v>5</v>
      </c>
      <c r="F4143">
        <v>7500</v>
      </c>
      <c r="G4143">
        <v>11000</v>
      </c>
      <c r="H4143">
        <v>6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</row>
    <row r="4144" spans="2:18">
      <c r="B4144" t="s">
        <v>5221</v>
      </c>
      <c r="C4144" t="s">
        <v>905</v>
      </c>
      <c r="D4144" t="s">
        <v>612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</row>
    <row r="4145" spans="2:18">
      <c r="B4145" t="s">
        <v>5222</v>
      </c>
      <c r="C4145" t="s">
        <v>905</v>
      </c>
      <c r="D4145" t="s">
        <v>612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</row>
    <row r="4146" spans="2:18">
      <c r="B4146" t="s">
        <v>5223</v>
      </c>
      <c r="C4146" t="s">
        <v>905</v>
      </c>
      <c r="D4146" t="s">
        <v>612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</row>
    <row r="4147" spans="2:18">
      <c r="B4147" t="s">
        <v>5224</v>
      </c>
      <c r="C4147" t="s">
        <v>905</v>
      </c>
      <c r="D4147" t="s">
        <v>612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</row>
    <row r="4148" spans="2:18">
      <c r="B4148" t="s">
        <v>5226</v>
      </c>
      <c r="C4148" t="s">
        <v>905</v>
      </c>
      <c r="D4148" t="s">
        <v>612</v>
      </c>
      <c r="E4148">
        <v>6</v>
      </c>
      <c r="F4148">
        <v>10300</v>
      </c>
      <c r="G4148">
        <v>14000</v>
      </c>
      <c r="H4148">
        <v>6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</row>
    <row r="4149" spans="2:18">
      <c r="B4149" t="s">
        <v>5230</v>
      </c>
      <c r="C4149" t="s">
        <v>905</v>
      </c>
      <c r="D4149" t="s">
        <v>612</v>
      </c>
      <c r="E4149">
        <v>5</v>
      </c>
      <c r="F4149">
        <v>13112.6</v>
      </c>
      <c r="G4149">
        <v>17800</v>
      </c>
      <c r="H4149">
        <v>5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</row>
    <row r="4150" spans="2:18">
      <c r="B4150" t="s">
        <v>5233</v>
      </c>
      <c r="C4150" t="s">
        <v>905</v>
      </c>
      <c r="D4150" t="s">
        <v>612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</row>
    <row r="4151" spans="2:18">
      <c r="B4151" t="s">
        <v>5234</v>
      </c>
      <c r="C4151" t="s">
        <v>905</v>
      </c>
      <c r="D4151" t="s">
        <v>612</v>
      </c>
      <c r="E4151">
        <v>10</v>
      </c>
      <c r="F4151">
        <v>15990</v>
      </c>
      <c r="G4151">
        <v>21200</v>
      </c>
      <c r="H4151">
        <v>4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</row>
    <row r="4152" spans="2:18">
      <c r="B4152" t="s">
        <v>5237</v>
      </c>
      <c r="C4152" t="s">
        <v>905</v>
      </c>
      <c r="D4152" t="s">
        <v>612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</row>
    <row r="4153" spans="2:18">
      <c r="B4153" t="s">
        <v>5238</v>
      </c>
      <c r="C4153" t="s">
        <v>905</v>
      </c>
      <c r="D4153" t="s">
        <v>612</v>
      </c>
      <c r="E4153">
        <v>10</v>
      </c>
      <c r="F4153">
        <v>18881</v>
      </c>
      <c r="G4153">
        <v>24000</v>
      </c>
      <c r="H4153">
        <v>4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</row>
    <row r="4154" spans="2:18">
      <c r="B4154" t="s">
        <v>5239</v>
      </c>
      <c r="C4154" t="s">
        <v>905</v>
      </c>
      <c r="D4154" t="s">
        <v>612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</row>
    <row r="4155" spans="2:18">
      <c r="B4155" t="s">
        <v>5240</v>
      </c>
      <c r="C4155" t="s">
        <v>905</v>
      </c>
      <c r="D4155" t="s">
        <v>612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</row>
    <row r="4156" spans="2:18">
      <c r="B4156" t="s">
        <v>5241</v>
      </c>
      <c r="C4156" t="s">
        <v>905</v>
      </c>
      <c r="D4156" t="s">
        <v>612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</row>
    <row r="4157" spans="2:18">
      <c r="B4157" t="s">
        <v>5242</v>
      </c>
      <c r="C4157" t="s">
        <v>905</v>
      </c>
      <c r="D4157" t="s">
        <v>612</v>
      </c>
      <c r="E4157">
        <v>10</v>
      </c>
      <c r="F4157">
        <v>21773</v>
      </c>
      <c r="G4157">
        <v>28000</v>
      </c>
      <c r="H4157">
        <v>3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</row>
    <row r="4158" spans="2:18">
      <c r="B4158" t="s">
        <v>5243</v>
      </c>
      <c r="C4158" t="s">
        <v>905</v>
      </c>
      <c r="D4158" t="s">
        <v>612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2:18">
      <c r="B4159" t="s">
        <v>5244</v>
      </c>
      <c r="C4159" t="s">
        <v>905</v>
      </c>
      <c r="D4159" t="s">
        <v>612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</row>
    <row r="4160" spans="2:18">
      <c r="B4160" t="s">
        <v>5245</v>
      </c>
      <c r="C4160" t="s">
        <v>905</v>
      </c>
      <c r="D4160" t="s">
        <v>612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</row>
    <row r="4161" spans="2:18">
      <c r="B4161" t="s">
        <v>5246</v>
      </c>
      <c r="C4161" t="s">
        <v>905</v>
      </c>
      <c r="D4161" t="s">
        <v>612</v>
      </c>
      <c r="E4161">
        <v>10</v>
      </c>
      <c r="F4161">
        <v>24664</v>
      </c>
      <c r="G4161">
        <v>32819</v>
      </c>
      <c r="H4161">
        <v>10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</row>
    <row r="4162" spans="2:18">
      <c r="B4162" t="s">
        <v>5247</v>
      </c>
      <c r="C4162" t="s">
        <v>905</v>
      </c>
      <c r="D4162" t="s">
        <v>612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 spans="2:18">
      <c r="B4163" t="s">
        <v>5248</v>
      </c>
      <c r="C4163" t="s">
        <v>905</v>
      </c>
      <c r="D4163" t="s">
        <v>612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</row>
    <row r="4164" spans="2:18">
      <c r="B4164" t="s">
        <v>4462</v>
      </c>
      <c r="C4164" t="s">
        <v>905</v>
      </c>
      <c r="D4164" t="s">
        <v>612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</row>
    <row r="4165" spans="2:18">
      <c r="B4165" t="s">
        <v>4463</v>
      </c>
      <c r="C4165" t="s">
        <v>905</v>
      </c>
      <c r="D4165" t="s">
        <v>612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</row>
    <row r="4166" spans="2:18">
      <c r="B4166" t="s">
        <v>4464</v>
      </c>
      <c r="C4166" t="s">
        <v>905</v>
      </c>
      <c r="D4166" t="s">
        <v>612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</row>
    <row r="4167" spans="2:18">
      <c r="B4167" t="s">
        <v>4465</v>
      </c>
      <c r="C4167" t="s">
        <v>905</v>
      </c>
      <c r="D4167" t="s">
        <v>612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</row>
    <row r="4168" spans="2:18">
      <c r="B4168" t="s">
        <v>4466</v>
      </c>
      <c r="C4168" t="s">
        <v>905</v>
      </c>
      <c r="D4168" t="s">
        <v>612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</row>
    <row r="4169" spans="2:18">
      <c r="B4169" t="s">
        <v>4467</v>
      </c>
      <c r="C4169" t="s">
        <v>905</v>
      </c>
      <c r="D4169" t="s">
        <v>612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 spans="2:18">
      <c r="B4170" t="s">
        <v>4468</v>
      </c>
      <c r="C4170" t="s">
        <v>905</v>
      </c>
      <c r="D4170" t="s">
        <v>612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</row>
    <row r="4171" spans="2:18">
      <c r="B4171" t="s">
        <v>4469</v>
      </c>
      <c r="C4171" t="s">
        <v>905</v>
      </c>
      <c r="D4171" t="s">
        <v>612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</row>
    <row r="4172" spans="2:18">
      <c r="B4172" t="s">
        <v>4470</v>
      </c>
      <c r="C4172" t="s">
        <v>905</v>
      </c>
      <c r="D4172" t="s">
        <v>612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</row>
    <row r="4173" spans="2:18">
      <c r="B4173" t="s">
        <v>4471</v>
      </c>
      <c r="C4173" t="s">
        <v>905</v>
      </c>
      <c r="D4173" t="s">
        <v>612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</row>
    <row r="4174" spans="2:18">
      <c r="B4174" t="s">
        <v>4472</v>
      </c>
      <c r="C4174" t="s">
        <v>905</v>
      </c>
      <c r="D4174" t="s">
        <v>612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</row>
    <row r="4175" spans="2:18">
      <c r="B4175" t="s">
        <v>4473</v>
      </c>
      <c r="C4175" t="s">
        <v>905</v>
      </c>
      <c r="D4175" t="s">
        <v>612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</row>
    <row r="4176" spans="2:18">
      <c r="B4176" t="s">
        <v>4474</v>
      </c>
      <c r="C4176" t="s">
        <v>905</v>
      </c>
      <c r="D4176" t="s">
        <v>612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</row>
    <row r="4177" spans="2:18">
      <c r="B4177" t="s">
        <v>4475</v>
      </c>
      <c r="C4177" t="s">
        <v>905</v>
      </c>
      <c r="D4177" t="s">
        <v>612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</row>
    <row r="4178" spans="2:18">
      <c r="B4178" t="s">
        <v>4476</v>
      </c>
      <c r="C4178" t="s">
        <v>905</v>
      </c>
      <c r="D4178" t="s">
        <v>612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</row>
    <row r="4179" spans="2:18">
      <c r="B4179" t="s">
        <v>4477</v>
      </c>
      <c r="C4179" t="s">
        <v>905</v>
      </c>
      <c r="D4179" t="s">
        <v>612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</row>
    <row r="4180" spans="2:18">
      <c r="B4180" t="s">
        <v>4478</v>
      </c>
      <c r="C4180" t="s">
        <v>905</v>
      </c>
      <c r="D4180" t="s">
        <v>612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</row>
    <row r="4181" spans="2:18">
      <c r="B4181" t="s">
        <v>4479</v>
      </c>
      <c r="C4181" t="s">
        <v>905</v>
      </c>
      <c r="D4181" t="s">
        <v>612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</row>
    <row r="4182" spans="2:18">
      <c r="B4182" t="s">
        <v>4480</v>
      </c>
      <c r="C4182" t="s">
        <v>905</v>
      </c>
      <c r="D4182" t="s">
        <v>612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</row>
    <row r="4183" spans="2:18">
      <c r="B4183" t="s">
        <v>4481</v>
      </c>
      <c r="C4183" t="s">
        <v>905</v>
      </c>
      <c r="D4183" t="s">
        <v>612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</row>
    <row r="4184" spans="2:18">
      <c r="B4184" t="s">
        <v>4482</v>
      </c>
      <c r="C4184" t="s">
        <v>905</v>
      </c>
      <c r="D4184" t="s">
        <v>612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</row>
    <row r="4185" spans="2:18">
      <c r="B4185" t="s">
        <v>4483</v>
      </c>
      <c r="C4185" t="s">
        <v>905</v>
      </c>
      <c r="D4185" t="s">
        <v>612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</row>
    <row r="4186" spans="2:18">
      <c r="B4186" t="s">
        <v>4484</v>
      </c>
      <c r="C4186" t="s">
        <v>905</v>
      </c>
      <c r="D4186" t="s">
        <v>612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</row>
    <row r="4187" spans="2:18">
      <c r="B4187" t="s">
        <v>4485</v>
      </c>
      <c r="C4187" t="s">
        <v>905</v>
      </c>
      <c r="D4187" t="s">
        <v>612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660</v>
      </c>
      <c r="N4187">
        <v>0</v>
      </c>
      <c r="O4187">
        <v>0</v>
      </c>
      <c r="P4187">
        <v>0</v>
      </c>
      <c r="Q4187">
        <v>0</v>
      </c>
      <c r="R4187">
        <v>660</v>
      </c>
    </row>
    <row r="4188" spans="2:18">
      <c r="B4188" t="s">
        <v>4486</v>
      </c>
      <c r="C4188" t="s">
        <v>905</v>
      </c>
      <c r="D4188" t="s">
        <v>612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</row>
    <row r="4189" spans="2:18">
      <c r="B4189" t="s">
        <v>4487</v>
      </c>
      <c r="C4189" t="s">
        <v>905</v>
      </c>
      <c r="D4189" t="s">
        <v>612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</row>
    <row r="4190" spans="2:18">
      <c r="B4190" t="s">
        <v>4488</v>
      </c>
      <c r="C4190" t="s">
        <v>905</v>
      </c>
      <c r="D4190" t="s">
        <v>612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2:18">
      <c r="B4191" t="s">
        <v>4489</v>
      </c>
      <c r="C4191" t="s">
        <v>905</v>
      </c>
      <c r="D4191" t="s">
        <v>612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</row>
    <row r="4192" spans="2:18">
      <c r="B4192" t="s">
        <v>4490</v>
      </c>
      <c r="C4192" t="s">
        <v>905</v>
      </c>
      <c r="D4192" t="s">
        <v>612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</row>
    <row r="4193" spans="2:19">
      <c r="B4193" t="s">
        <v>4491</v>
      </c>
      <c r="C4193" t="s">
        <v>905</v>
      </c>
      <c r="D4193" t="s">
        <v>612</v>
      </c>
      <c r="E4193">
        <v>0</v>
      </c>
      <c r="F4193">
        <v>0</v>
      </c>
      <c r="G4193">
        <v>650</v>
      </c>
      <c r="H4193">
        <v>4</v>
      </c>
      <c r="I4193">
        <v>0</v>
      </c>
      <c r="J4193">
        <v>0</v>
      </c>
      <c r="K4193">
        <v>0</v>
      </c>
      <c r="L4193">
        <v>0</v>
      </c>
      <c r="M4193">
        <v>250</v>
      </c>
      <c r="N4193">
        <v>0</v>
      </c>
      <c r="O4193">
        <v>0</v>
      </c>
      <c r="P4193">
        <v>0</v>
      </c>
      <c r="Q4193">
        <v>0</v>
      </c>
      <c r="R4193">
        <v>250</v>
      </c>
    </row>
    <row r="4194" spans="2:19">
      <c r="B4194" t="s">
        <v>4492</v>
      </c>
      <c r="C4194" t="s">
        <v>905</v>
      </c>
      <c r="D4194" t="s">
        <v>612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 spans="2:19">
      <c r="B4195" t="s">
        <v>4493</v>
      </c>
      <c r="C4195" t="s">
        <v>905</v>
      </c>
      <c r="D4195" t="s">
        <v>612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</row>
    <row r="4196" spans="2:19">
      <c r="B4196" t="s">
        <v>4494</v>
      </c>
      <c r="C4196" t="s">
        <v>905</v>
      </c>
      <c r="D4196" t="s">
        <v>612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</row>
    <row r="4197" spans="2:19">
      <c r="B4197" t="s">
        <v>4495</v>
      </c>
      <c r="C4197" t="s">
        <v>905</v>
      </c>
      <c r="D4197" t="s">
        <v>612</v>
      </c>
      <c r="E4197">
        <v>0</v>
      </c>
      <c r="F4197">
        <v>0</v>
      </c>
      <c r="G4197">
        <v>450</v>
      </c>
      <c r="H4197">
        <v>1</v>
      </c>
      <c r="I4197">
        <v>0</v>
      </c>
      <c r="J4197">
        <v>0</v>
      </c>
      <c r="K4197">
        <v>0</v>
      </c>
      <c r="L4197">
        <v>0</v>
      </c>
      <c r="M4197">
        <v>400</v>
      </c>
      <c r="N4197">
        <v>0</v>
      </c>
      <c r="O4197">
        <v>0</v>
      </c>
      <c r="P4197">
        <v>0</v>
      </c>
      <c r="Q4197">
        <v>0</v>
      </c>
      <c r="R4197">
        <v>400</v>
      </c>
    </row>
    <row r="4198" spans="2:19">
      <c r="B4198" t="s">
        <v>4496</v>
      </c>
      <c r="C4198" t="s">
        <v>905</v>
      </c>
      <c r="D4198" t="s">
        <v>612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</row>
    <row r="4199" spans="2:19">
      <c r="B4199" t="s">
        <v>4497</v>
      </c>
      <c r="C4199" t="s">
        <v>905</v>
      </c>
      <c r="D4199" t="s">
        <v>612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</row>
    <row r="4200" spans="2:19">
      <c r="B4200" t="s">
        <v>4498</v>
      </c>
      <c r="C4200" t="s">
        <v>905</v>
      </c>
      <c r="D4200" t="s">
        <v>612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</row>
    <row r="4201" spans="2:19">
      <c r="B4201" t="s">
        <v>4499</v>
      </c>
      <c r="C4201" t="s">
        <v>905</v>
      </c>
      <c r="D4201" t="s">
        <v>612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</row>
    <row r="4202" spans="2:19">
      <c r="B4202" t="s">
        <v>4500</v>
      </c>
      <c r="C4202" t="s">
        <v>905</v>
      </c>
      <c r="D4202" t="s">
        <v>612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</row>
    <row r="4203" spans="2:19">
      <c r="B4203" t="s">
        <v>4501</v>
      </c>
      <c r="C4203" t="s">
        <v>905</v>
      </c>
      <c r="D4203" t="s">
        <v>612</v>
      </c>
      <c r="E4203">
        <v>1</v>
      </c>
      <c r="F4203">
        <v>144.6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120</v>
      </c>
      <c r="N4203">
        <v>0</v>
      </c>
      <c r="O4203">
        <v>0</v>
      </c>
      <c r="P4203">
        <v>0</v>
      </c>
      <c r="Q4203">
        <v>0</v>
      </c>
      <c r="R4203">
        <v>120</v>
      </c>
    </row>
    <row r="4204" spans="2:19">
      <c r="B4204" t="s">
        <v>4502</v>
      </c>
      <c r="C4204" t="s">
        <v>905</v>
      </c>
      <c r="D4204" t="s">
        <v>612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</row>
    <row r="4205" spans="2:19">
      <c r="B4205" t="s">
        <v>4503</v>
      </c>
      <c r="C4205" t="s">
        <v>905</v>
      </c>
      <c r="D4205" t="s">
        <v>612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</row>
    <row r="4206" spans="2:19">
      <c r="B4206" t="s">
        <v>4504</v>
      </c>
      <c r="C4206" t="s">
        <v>905</v>
      </c>
      <c r="D4206" t="s">
        <v>612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950</v>
      </c>
      <c r="N4206">
        <v>0</v>
      </c>
      <c r="O4206">
        <v>0</v>
      </c>
      <c r="P4206">
        <v>0</v>
      </c>
      <c r="Q4206">
        <v>0</v>
      </c>
      <c r="R4206">
        <v>950</v>
      </c>
    </row>
    <row r="4207" spans="2:19">
      <c r="B4207" t="s">
        <v>4505</v>
      </c>
      <c r="C4207" t="s">
        <v>905</v>
      </c>
      <c r="D4207" t="s">
        <v>612</v>
      </c>
      <c r="E4207">
        <v>0</v>
      </c>
      <c r="F4207">
        <v>0</v>
      </c>
      <c r="G4207">
        <v>185</v>
      </c>
      <c r="H4207">
        <v>7</v>
      </c>
      <c r="I4207">
        <v>130</v>
      </c>
      <c r="J4207">
        <v>130</v>
      </c>
      <c r="K4207">
        <v>130</v>
      </c>
      <c r="L4207">
        <v>130</v>
      </c>
      <c r="M4207">
        <v>120</v>
      </c>
      <c r="N4207">
        <v>8.3299999999999999E-2</v>
      </c>
      <c r="O4207">
        <v>5</v>
      </c>
      <c r="P4207">
        <v>65000</v>
      </c>
      <c r="Q4207">
        <v>130</v>
      </c>
      <c r="R4207">
        <v>130</v>
      </c>
      <c r="S4207" t="s">
        <v>5259</v>
      </c>
    </row>
    <row r="4208" spans="2:19">
      <c r="B4208" t="s">
        <v>4506</v>
      </c>
      <c r="C4208" t="s">
        <v>905</v>
      </c>
      <c r="D4208" t="s">
        <v>612</v>
      </c>
      <c r="E4208">
        <v>1</v>
      </c>
      <c r="F4208">
        <v>422.1</v>
      </c>
      <c r="G4208">
        <v>718.8</v>
      </c>
      <c r="H4208">
        <v>10</v>
      </c>
      <c r="I4208">
        <v>0</v>
      </c>
      <c r="J4208">
        <v>0</v>
      </c>
      <c r="K4208">
        <v>0</v>
      </c>
      <c r="L4208">
        <v>0</v>
      </c>
      <c r="M4208">
        <v>400</v>
      </c>
      <c r="N4208">
        <v>0</v>
      </c>
      <c r="O4208">
        <v>0</v>
      </c>
      <c r="P4208">
        <v>0</v>
      </c>
      <c r="Q4208">
        <v>0</v>
      </c>
      <c r="R4208">
        <v>400</v>
      </c>
    </row>
    <row r="4209" spans="2:18">
      <c r="B4209" t="s">
        <v>4507</v>
      </c>
      <c r="C4209" t="s">
        <v>905</v>
      </c>
      <c r="D4209" t="s">
        <v>612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</row>
    <row r="4210" spans="2:18">
      <c r="B4210" t="s">
        <v>4508</v>
      </c>
      <c r="C4210" t="s">
        <v>905</v>
      </c>
      <c r="D4210" t="s">
        <v>612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</row>
    <row r="4211" spans="2:18">
      <c r="B4211" t="s">
        <v>4509</v>
      </c>
      <c r="C4211" t="s">
        <v>905</v>
      </c>
      <c r="D4211" t="s">
        <v>612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</row>
    <row r="4212" spans="2:18">
      <c r="B4212" t="s">
        <v>4510</v>
      </c>
      <c r="C4212" t="s">
        <v>905</v>
      </c>
      <c r="D4212" t="s">
        <v>612</v>
      </c>
      <c r="E4212">
        <v>1</v>
      </c>
      <c r="F4212">
        <v>343.6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</row>
    <row r="4213" spans="2:18">
      <c r="B4213" t="s">
        <v>4511</v>
      </c>
      <c r="C4213" t="s">
        <v>905</v>
      </c>
      <c r="D4213" t="s">
        <v>612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</row>
    <row r="4214" spans="2:18">
      <c r="B4214" t="s">
        <v>4512</v>
      </c>
      <c r="C4214" t="s">
        <v>905</v>
      </c>
      <c r="D4214" t="s">
        <v>612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</row>
    <row r="4215" spans="2:18">
      <c r="B4215" t="s">
        <v>4513</v>
      </c>
      <c r="C4215" t="s">
        <v>905</v>
      </c>
      <c r="D4215" t="s">
        <v>612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</row>
    <row r="4216" spans="2:18">
      <c r="B4216" t="s">
        <v>4514</v>
      </c>
      <c r="C4216" t="s">
        <v>905</v>
      </c>
      <c r="D4216" t="s">
        <v>612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</row>
    <row r="4217" spans="2:18">
      <c r="B4217" t="s">
        <v>4515</v>
      </c>
      <c r="C4217" t="s">
        <v>905</v>
      </c>
      <c r="D4217" t="s">
        <v>612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</row>
    <row r="4218" spans="2:18">
      <c r="B4218" t="s">
        <v>4516</v>
      </c>
      <c r="C4218" t="s">
        <v>905</v>
      </c>
      <c r="D4218" t="s">
        <v>612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</row>
    <row r="4219" spans="2:18">
      <c r="B4219" t="s">
        <v>4517</v>
      </c>
      <c r="C4219" t="s">
        <v>905</v>
      </c>
      <c r="D4219" t="s">
        <v>612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</row>
    <row r="4220" spans="2:18">
      <c r="B4220" t="s">
        <v>4518</v>
      </c>
      <c r="C4220" t="s">
        <v>905</v>
      </c>
      <c r="D4220" t="s">
        <v>612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</row>
    <row r="4221" spans="2:18">
      <c r="B4221" t="s">
        <v>4519</v>
      </c>
      <c r="C4221" t="s">
        <v>905</v>
      </c>
      <c r="D4221" t="s">
        <v>612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</row>
    <row r="4222" spans="2:18">
      <c r="B4222" t="s">
        <v>4520</v>
      </c>
      <c r="C4222" t="s">
        <v>905</v>
      </c>
      <c r="D4222" t="s">
        <v>612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2:18">
      <c r="B4223" t="s">
        <v>4521</v>
      </c>
      <c r="C4223" t="s">
        <v>905</v>
      </c>
      <c r="D4223" t="s">
        <v>612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</row>
    <row r="4224" spans="2:18">
      <c r="B4224" t="s">
        <v>4522</v>
      </c>
      <c r="C4224" t="s">
        <v>905</v>
      </c>
      <c r="D4224" t="s">
        <v>612</v>
      </c>
      <c r="E4224">
        <v>1</v>
      </c>
      <c r="F4224">
        <v>191.6</v>
      </c>
      <c r="G4224">
        <v>300</v>
      </c>
      <c r="H4224">
        <v>20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</row>
    <row r="4225" spans="2:18">
      <c r="B4225" t="s">
        <v>4523</v>
      </c>
      <c r="C4225" t="s">
        <v>905</v>
      </c>
      <c r="D4225" t="s">
        <v>612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</row>
    <row r="4226" spans="2:18">
      <c r="B4226" t="s">
        <v>4524</v>
      </c>
      <c r="C4226" t="s">
        <v>905</v>
      </c>
      <c r="D4226" t="s">
        <v>612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</row>
    <row r="4227" spans="2:18">
      <c r="B4227" t="s">
        <v>4525</v>
      </c>
      <c r="C4227" t="s">
        <v>905</v>
      </c>
      <c r="D4227" t="s">
        <v>612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</row>
    <row r="4228" spans="2:18">
      <c r="B4228" t="s">
        <v>4526</v>
      </c>
      <c r="C4228" t="s">
        <v>905</v>
      </c>
      <c r="D4228" t="s">
        <v>612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</row>
    <row r="4229" spans="2:18">
      <c r="B4229" t="s">
        <v>4527</v>
      </c>
      <c r="C4229" t="s">
        <v>905</v>
      </c>
      <c r="D4229" t="s">
        <v>612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</row>
    <row r="4230" spans="2:18">
      <c r="B4230" t="s">
        <v>4528</v>
      </c>
      <c r="C4230" t="s">
        <v>905</v>
      </c>
      <c r="D4230" t="s">
        <v>612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2:18">
      <c r="B4231" t="s">
        <v>4529</v>
      </c>
      <c r="C4231" t="s">
        <v>905</v>
      </c>
      <c r="D4231" t="s">
        <v>612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</row>
    <row r="4232" spans="2:18">
      <c r="B4232" t="s">
        <v>4530</v>
      </c>
      <c r="C4232" t="s">
        <v>905</v>
      </c>
      <c r="D4232" t="s">
        <v>612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</row>
    <row r="4233" spans="2:18">
      <c r="B4233" t="s">
        <v>4531</v>
      </c>
      <c r="C4233" t="s">
        <v>905</v>
      </c>
      <c r="D4233" t="s">
        <v>612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</row>
    <row r="4234" spans="2:18">
      <c r="B4234" t="s">
        <v>4532</v>
      </c>
      <c r="C4234" t="s">
        <v>905</v>
      </c>
      <c r="D4234" t="s">
        <v>612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</row>
    <row r="4235" spans="2:18">
      <c r="B4235" t="s">
        <v>4533</v>
      </c>
      <c r="C4235" t="s">
        <v>905</v>
      </c>
      <c r="D4235" t="s">
        <v>612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</row>
    <row r="4236" spans="2:18">
      <c r="B4236" t="s">
        <v>4534</v>
      </c>
      <c r="C4236" t="s">
        <v>905</v>
      </c>
      <c r="D4236" t="s">
        <v>612</v>
      </c>
      <c r="E4236">
        <v>0</v>
      </c>
      <c r="F4236">
        <v>0</v>
      </c>
      <c r="G4236">
        <v>5.6</v>
      </c>
      <c r="H4236">
        <v>100</v>
      </c>
      <c r="I4236">
        <v>0</v>
      </c>
      <c r="J4236">
        <v>0</v>
      </c>
      <c r="K4236">
        <v>0</v>
      </c>
      <c r="L4236">
        <v>0</v>
      </c>
      <c r="M4236">
        <v>5.69</v>
      </c>
      <c r="N4236">
        <v>0</v>
      </c>
      <c r="O4236">
        <v>0</v>
      </c>
      <c r="P4236">
        <v>0</v>
      </c>
      <c r="Q4236">
        <v>0</v>
      </c>
      <c r="R4236">
        <v>5.69</v>
      </c>
    </row>
    <row r="4237" spans="2:18">
      <c r="B4237" t="s">
        <v>4535</v>
      </c>
      <c r="C4237" t="s">
        <v>905</v>
      </c>
      <c r="D4237" t="s">
        <v>612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</row>
    <row r="4238" spans="2:18">
      <c r="B4238" t="s">
        <v>4536</v>
      </c>
      <c r="C4238" t="s">
        <v>905</v>
      </c>
      <c r="D4238" t="s">
        <v>612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</row>
    <row r="4239" spans="2:18">
      <c r="B4239" t="s">
        <v>4537</v>
      </c>
      <c r="C4239" t="s">
        <v>905</v>
      </c>
      <c r="D4239" t="s">
        <v>612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</row>
    <row r="4240" spans="2:18">
      <c r="B4240" t="s">
        <v>4538</v>
      </c>
      <c r="C4240" t="s">
        <v>905</v>
      </c>
      <c r="D4240" t="s">
        <v>612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</row>
    <row r="4241" spans="2:18">
      <c r="B4241" t="s">
        <v>4539</v>
      </c>
      <c r="C4241" t="s">
        <v>905</v>
      </c>
      <c r="D4241" t="s">
        <v>612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</row>
    <row r="4242" spans="2:18">
      <c r="B4242" t="s">
        <v>4540</v>
      </c>
      <c r="C4242" t="s">
        <v>905</v>
      </c>
      <c r="D4242" t="s">
        <v>612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</row>
    <row r="4243" spans="2:18">
      <c r="B4243" t="s">
        <v>4541</v>
      </c>
      <c r="C4243" t="s">
        <v>905</v>
      </c>
      <c r="D4243" t="s">
        <v>612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</row>
    <row r="4244" spans="2:18">
      <c r="B4244" t="s">
        <v>4542</v>
      </c>
      <c r="C4244" t="s">
        <v>905</v>
      </c>
      <c r="D4244" t="s">
        <v>612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</row>
    <row r="4245" spans="2:18">
      <c r="B4245" t="s">
        <v>4543</v>
      </c>
      <c r="C4245" t="s">
        <v>905</v>
      </c>
      <c r="D4245" t="s">
        <v>612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 spans="2:18">
      <c r="B4246" t="s">
        <v>4544</v>
      </c>
      <c r="C4246" t="s">
        <v>905</v>
      </c>
      <c r="D4246" t="s">
        <v>612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2:18">
      <c r="B4247" t="s">
        <v>4545</v>
      </c>
      <c r="C4247" t="s">
        <v>905</v>
      </c>
      <c r="D4247" t="s">
        <v>612</v>
      </c>
      <c r="E4247">
        <v>1</v>
      </c>
      <c r="F4247">
        <v>0.5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44</v>
      </c>
      <c r="N4247">
        <v>0</v>
      </c>
      <c r="O4247">
        <v>0</v>
      </c>
      <c r="P4247">
        <v>0</v>
      </c>
      <c r="Q4247">
        <v>0</v>
      </c>
      <c r="R4247">
        <v>44</v>
      </c>
    </row>
    <row r="4248" spans="2:18">
      <c r="B4248" t="s">
        <v>4546</v>
      </c>
      <c r="C4248" t="s">
        <v>905</v>
      </c>
      <c r="D4248" t="s">
        <v>612</v>
      </c>
      <c r="E4248">
        <v>2</v>
      </c>
      <c r="F4248">
        <v>31.6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80</v>
      </c>
      <c r="N4248">
        <v>0</v>
      </c>
      <c r="O4248">
        <v>0</v>
      </c>
      <c r="P4248">
        <v>0</v>
      </c>
      <c r="Q4248">
        <v>0</v>
      </c>
      <c r="R4248">
        <v>80</v>
      </c>
    </row>
    <row r="4249" spans="2:18">
      <c r="B4249" t="s">
        <v>4547</v>
      </c>
      <c r="C4249" t="s">
        <v>905</v>
      </c>
      <c r="D4249" t="s">
        <v>612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</row>
    <row r="4250" spans="2:18">
      <c r="B4250" t="s">
        <v>4548</v>
      </c>
      <c r="C4250" t="s">
        <v>905</v>
      </c>
      <c r="D4250" t="s">
        <v>612</v>
      </c>
      <c r="E4250">
        <v>10</v>
      </c>
      <c r="F4250">
        <v>25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111.3</v>
      </c>
      <c r="N4250">
        <v>0</v>
      </c>
      <c r="O4250">
        <v>0</v>
      </c>
      <c r="P4250">
        <v>0</v>
      </c>
      <c r="Q4250">
        <v>0</v>
      </c>
      <c r="R4250">
        <v>111.3</v>
      </c>
    </row>
    <row r="4251" spans="2:18">
      <c r="B4251" t="s">
        <v>4549</v>
      </c>
      <c r="C4251" t="s">
        <v>905</v>
      </c>
      <c r="D4251" t="s">
        <v>612</v>
      </c>
      <c r="E4251">
        <v>0</v>
      </c>
      <c r="F4251">
        <v>0</v>
      </c>
      <c r="G4251">
        <v>181</v>
      </c>
      <c r="H4251">
        <v>40</v>
      </c>
      <c r="I4251">
        <v>0</v>
      </c>
      <c r="J4251">
        <v>0</v>
      </c>
      <c r="K4251">
        <v>0</v>
      </c>
      <c r="L4251">
        <v>0</v>
      </c>
      <c r="M4251">
        <v>49</v>
      </c>
      <c r="N4251">
        <v>0</v>
      </c>
      <c r="O4251">
        <v>0</v>
      </c>
      <c r="P4251">
        <v>0</v>
      </c>
      <c r="Q4251">
        <v>0</v>
      </c>
      <c r="R4251">
        <v>49</v>
      </c>
    </row>
    <row r="4252" spans="2:18">
      <c r="B4252" t="s">
        <v>4550</v>
      </c>
      <c r="C4252" t="s">
        <v>905</v>
      </c>
      <c r="D4252" t="s">
        <v>612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 spans="2:18">
      <c r="B4253" t="s">
        <v>4551</v>
      </c>
      <c r="C4253" t="s">
        <v>905</v>
      </c>
      <c r="D4253" t="s">
        <v>612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</row>
    <row r="4254" spans="2:18">
      <c r="B4254" t="s">
        <v>4552</v>
      </c>
      <c r="C4254" t="s">
        <v>905</v>
      </c>
      <c r="D4254" t="s">
        <v>612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250</v>
      </c>
      <c r="N4254">
        <v>0</v>
      </c>
      <c r="O4254">
        <v>0</v>
      </c>
      <c r="P4254">
        <v>0</v>
      </c>
      <c r="Q4254">
        <v>0</v>
      </c>
      <c r="R4254">
        <v>250</v>
      </c>
    </row>
    <row r="4255" spans="2:18">
      <c r="B4255" t="s">
        <v>4553</v>
      </c>
      <c r="C4255" t="s">
        <v>905</v>
      </c>
      <c r="D4255" t="s">
        <v>612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 spans="2:18">
      <c r="B4256" t="s">
        <v>4554</v>
      </c>
      <c r="C4256" t="s">
        <v>905</v>
      </c>
      <c r="D4256" t="s">
        <v>612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</row>
    <row r="4257" spans="2:18">
      <c r="B4257" t="s">
        <v>4555</v>
      </c>
      <c r="C4257" t="s">
        <v>905</v>
      </c>
      <c r="D4257" t="s">
        <v>612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</row>
    <row r="4258" spans="2:18">
      <c r="B4258" t="s">
        <v>4556</v>
      </c>
      <c r="C4258" t="s">
        <v>905</v>
      </c>
      <c r="D4258" t="s">
        <v>612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 spans="2:18">
      <c r="B4259" t="s">
        <v>4557</v>
      </c>
      <c r="C4259" t="s">
        <v>905</v>
      </c>
      <c r="D4259" t="s">
        <v>612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 spans="2:18">
      <c r="B4260" t="s">
        <v>4558</v>
      </c>
      <c r="C4260" t="s">
        <v>905</v>
      </c>
      <c r="D4260" t="s">
        <v>612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2:18">
      <c r="B4261" t="s">
        <v>4559</v>
      </c>
      <c r="C4261" t="s">
        <v>905</v>
      </c>
      <c r="D4261" t="s">
        <v>612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2:18">
      <c r="B4262" t="s">
        <v>4560</v>
      </c>
      <c r="C4262" t="s">
        <v>905</v>
      </c>
      <c r="D4262" t="s">
        <v>612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2:18">
      <c r="B4263" t="s">
        <v>4561</v>
      </c>
      <c r="C4263" t="s">
        <v>905</v>
      </c>
      <c r="D4263" t="s">
        <v>612</v>
      </c>
      <c r="E4263">
        <v>0</v>
      </c>
      <c r="F4263">
        <v>0</v>
      </c>
      <c r="G4263">
        <v>260</v>
      </c>
      <c r="H4263">
        <v>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</row>
    <row r="4264" spans="2:18">
      <c r="B4264" t="s">
        <v>4562</v>
      </c>
      <c r="C4264" t="s">
        <v>905</v>
      </c>
      <c r="D4264" t="s">
        <v>612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</row>
    <row r="4265" spans="2:18">
      <c r="B4265" t="s">
        <v>4563</v>
      </c>
      <c r="C4265" t="s">
        <v>905</v>
      </c>
      <c r="D4265" t="s">
        <v>612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</row>
    <row r="4266" spans="2:18">
      <c r="B4266" t="s">
        <v>4564</v>
      </c>
      <c r="C4266" t="s">
        <v>905</v>
      </c>
      <c r="D4266" t="s">
        <v>612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2:18">
      <c r="B4267" t="s">
        <v>4565</v>
      </c>
      <c r="C4267" t="s">
        <v>905</v>
      </c>
      <c r="D4267" t="s">
        <v>612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</row>
    <row r="4268" spans="2:18">
      <c r="B4268" t="s">
        <v>4566</v>
      </c>
      <c r="C4268" t="s">
        <v>905</v>
      </c>
      <c r="D4268" t="s">
        <v>612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</row>
    <row r="4269" spans="2:18">
      <c r="B4269" t="s">
        <v>4567</v>
      </c>
      <c r="C4269" t="s">
        <v>905</v>
      </c>
      <c r="D4269" t="s">
        <v>612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</row>
    <row r="4270" spans="2:18">
      <c r="B4270" t="s">
        <v>4568</v>
      </c>
      <c r="C4270" t="s">
        <v>905</v>
      </c>
      <c r="D4270" t="s">
        <v>612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</row>
    <row r="4271" spans="2:18">
      <c r="B4271" t="s">
        <v>4569</v>
      </c>
      <c r="C4271" t="s">
        <v>905</v>
      </c>
      <c r="D4271" t="s">
        <v>612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</row>
    <row r="4272" spans="2:18">
      <c r="B4272" t="s">
        <v>4570</v>
      </c>
      <c r="C4272" t="s">
        <v>905</v>
      </c>
      <c r="D4272" t="s">
        <v>612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</row>
    <row r="4273" spans="2:18">
      <c r="B4273" t="s">
        <v>4571</v>
      </c>
      <c r="C4273" t="s">
        <v>905</v>
      </c>
      <c r="D4273" t="s">
        <v>612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</row>
    <row r="4274" spans="2:18">
      <c r="B4274" t="s">
        <v>4572</v>
      </c>
      <c r="C4274" t="s">
        <v>905</v>
      </c>
      <c r="D4274" t="s">
        <v>612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</row>
    <row r="4275" spans="2:18">
      <c r="B4275" t="s">
        <v>4573</v>
      </c>
      <c r="C4275" t="s">
        <v>905</v>
      </c>
      <c r="D4275" t="s">
        <v>612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</row>
    <row r="4276" spans="2:18">
      <c r="B4276" t="s">
        <v>4574</v>
      </c>
      <c r="C4276" t="s">
        <v>905</v>
      </c>
      <c r="D4276" t="s">
        <v>612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</row>
    <row r="4277" spans="2:18">
      <c r="B4277" t="s">
        <v>4575</v>
      </c>
      <c r="C4277" t="s">
        <v>905</v>
      </c>
      <c r="D4277" t="s">
        <v>612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</row>
    <row r="4278" spans="2:18">
      <c r="B4278" t="s">
        <v>4576</v>
      </c>
      <c r="C4278" t="s">
        <v>905</v>
      </c>
      <c r="D4278" t="s">
        <v>612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2:18">
      <c r="B4279" t="s">
        <v>4577</v>
      </c>
      <c r="C4279" t="s">
        <v>905</v>
      </c>
      <c r="D4279" t="s">
        <v>612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</row>
    <row r="4280" spans="2:18">
      <c r="B4280" t="s">
        <v>4578</v>
      </c>
      <c r="C4280" t="s">
        <v>905</v>
      </c>
      <c r="D4280" t="s">
        <v>612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</row>
    <row r="4281" spans="2:18">
      <c r="B4281" t="s">
        <v>4579</v>
      </c>
      <c r="C4281" t="s">
        <v>905</v>
      </c>
      <c r="D4281" t="s">
        <v>612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 spans="2:18">
      <c r="B4282" t="s">
        <v>4580</v>
      </c>
      <c r="C4282" t="s">
        <v>905</v>
      </c>
      <c r="D4282" t="s">
        <v>612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 spans="2:18">
      <c r="B4283" t="s">
        <v>4581</v>
      </c>
      <c r="C4283" t="s">
        <v>905</v>
      </c>
      <c r="D4283" t="s">
        <v>612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</row>
    <row r="4284" spans="2:18">
      <c r="B4284" t="s">
        <v>4582</v>
      </c>
      <c r="C4284" t="s">
        <v>905</v>
      </c>
      <c r="D4284" t="s">
        <v>612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</row>
    <row r="4285" spans="2:18">
      <c r="B4285" t="s">
        <v>4583</v>
      </c>
      <c r="C4285" t="s">
        <v>905</v>
      </c>
      <c r="D4285" t="s">
        <v>612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</row>
    <row r="4286" spans="2:18">
      <c r="B4286" t="s">
        <v>4584</v>
      </c>
      <c r="C4286" t="s">
        <v>905</v>
      </c>
      <c r="D4286" t="s">
        <v>612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</row>
    <row r="4287" spans="2:18">
      <c r="B4287" t="s">
        <v>4585</v>
      </c>
      <c r="C4287" t="s">
        <v>905</v>
      </c>
      <c r="D4287" t="s">
        <v>612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</row>
    <row r="4288" spans="2:18">
      <c r="B4288" t="s">
        <v>4586</v>
      </c>
      <c r="C4288" t="s">
        <v>905</v>
      </c>
      <c r="D4288" t="s">
        <v>612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</row>
    <row r="4289" spans="2:18">
      <c r="B4289" t="s">
        <v>4587</v>
      </c>
      <c r="C4289" t="s">
        <v>905</v>
      </c>
      <c r="D4289" t="s">
        <v>612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</row>
    <row r="4290" spans="2:18">
      <c r="B4290" t="s">
        <v>4588</v>
      </c>
      <c r="C4290" t="s">
        <v>905</v>
      </c>
      <c r="D4290" t="s">
        <v>612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</row>
    <row r="4291" spans="2:18">
      <c r="B4291" t="s">
        <v>4589</v>
      </c>
      <c r="C4291" t="s">
        <v>905</v>
      </c>
      <c r="D4291" t="s">
        <v>612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</row>
    <row r="4292" spans="2:18">
      <c r="B4292" t="s">
        <v>4590</v>
      </c>
      <c r="C4292" t="s">
        <v>905</v>
      </c>
      <c r="D4292" t="s">
        <v>612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2:18">
      <c r="B4293" t="s">
        <v>4591</v>
      </c>
      <c r="C4293" t="s">
        <v>905</v>
      </c>
      <c r="D4293" t="s">
        <v>612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</row>
    <row r="4294" spans="2:18">
      <c r="B4294" t="s">
        <v>4592</v>
      </c>
      <c r="C4294" t="s">
        <v>905</v>
      </c>
      <c r="D4294" t="s">
        <v>612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2:18">
      <c r="B4295" t="s">
        <v>4593</v>
      </c>
      <c r="C4295" t="s">
        <v>905</v>
      </c>
      <c r="D4295" t="s">
        <v>612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 spans="2:18">
      <c r="B4296" t="s">
        <v>4594</v>
      </c>
      <c r="C4296" t="s">
        <v>905</v>
      </c>
      <c r="D4296" t="s">
        <v>612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2:18">
      <c r="B4297" t="s">
        <v>4595</v>
      </c>
      <c r="C4297" t="s">
        <v>905</v>
      </c>
      <c r="D4297" t="s">
        <v>612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 spans="2:18">
      <c r="B4298" t="s">
        <v>4596</v>
      </c>
      <c r="C4298" t="s">
        <v>905</v>
      </c>
      <c r="D4298" t="s">
        <v>612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2:18">
      <c r="B4299" t="s">
        <v>4597</v>
      </c>
      <c r="C4299" t="s">
        <v>905</v>
      </c>
      <c r="D4299" t="s">
        <v>612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</row>
    <row r="4300" spans="2:18">
      <c r="B4300" t="s">
        <v>4598</v>
      </c>
      <c r="C4300" t="s">
        <v>905</v>
      </c>
      <c r="D4300" t="s">
        <v>612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</row>
    <row r="4301" spans="2:18">
      <c r="B4301" t="s">
        <v>4599</v>
      </c>
      <c r="C4301" t="s">
        <v>905</v>
      </c>
      <c r="D4301" t="s">
        <v>612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</row>
    <row r="4302" spans="2:18">
      <c r="B4302" t="s">
        <v>4600</v>
      </c>
      <c r="C4302" t="s">
        <v>905</v>
      </c>
      <c r="D4302" t="s">
        <v>612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2:18">
      <c r="B4303" t="s">
        <v>4601</v>
      </c>
      <c r="C4303" t="s">
        <v>905</v>
      </c>
      <c r="D4303" t="s">
        <v>612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</row>
    <row r="4304" spans="2:18">
      <c r="B4304" t="s">
        <v>4602</v>
      </c>
      <c r="C4304" t="s">
        <v>905</v>
      </c>
      <c r="D4304" t="s">
        <v>612</v>
      </c>
      <c r="E4304">
        <v>113</v>
      </c>
      <c r="F4304">
        <v>5.0000000000000001E-3</v>
      </c>
      <c r="G4304">
        <v>1.53</v>
      </c>
      <c r="H4304">
        <v>113</v>
      </c>
      <c r="I4304">
        <v>0</v>
      </c>
      <c r="J4304">
        <v>0</v>
      </c>
      <c r="K4304">
        <v>0</v>
      </c>
      <c r="L4304">
        <v>0</v>
      </c>
      <c r="M4304">
        <v>3.8</v>
      </c>
      <c r="N4304">
        <v>0</v>
      </c>
      <c r="O4304">
        <v>0</v>
      </c>
      <c r="P4304">
        <v>0</v>
      </c>
      <c r="Q4304">
        <v>0</v>
      </c>
      <c r="R4304">
        <v>3.8</v>
      </c>
    </row>
    <row r="4305" spans="2:18">
      <c r="B4305" t="s">
        <v>4603</v>
      </c>
      <c r="C4305" t="s">
        <v>905</v>
      </c>
      <c r="D4305" t="s">
        <v>612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</row>
    <row r="4306" spans="2:18">
      <c r="B4306" t="s">
        <v>4604</v>
      </c>
      <c r="C4306" t="s">
        <v>905</v>
      </c>
      <c r="D4306" t="s">
        <v>612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</row>
    <row r="4307" spans="2:18">
      <c r="B4307" t="s">
        <v>4605</v>
      </c>
      <c r="C4307" t="s">
        <v>905</v>
      </c>
      <c r="D4307" t="s">
        <v>612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</row>
    <row r="4308" spans="2:18">
      <c r="B4308" t="s">
        <v>4606</v>
      </c>
      <c r="C4308" t="s">
        <v>905</v>
      </c>
      <c r="D4308" t="s">
        <v>612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</row>
    <row r="4309" spans="2:18">
      <c r="B4309" t="s">
        <v>4607</v>
      </c>
      <c r="C4309" t="s">
        <v>905</v>
      </c>
      <c r="D4309" t="s">
        <v>612</v>
      </c>
      <c r="E4309">
        <v>13</v>
      </c>
      <c r="F4309">
        <v>8.31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</row>
    <row r="4310" spans="2:18">
      <c r="B4310" t="s">
        <v>4608</v>
      </c>
      <c r="C4310" t="s">
        <v>905</v>
      </c>
      <c r="D4310" t="s">
        <v>612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</row>
    <row r="4311" spans="2:18">
      <c r="B4311" t="s">
        <v>4609</v>
      </c>
      <c r="C4311" t="s">
        <v>905</v>
      </c>
      <c r="D4311" t="s">
        <v>612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</row>
    <row r="4312" spans="2:18">
      <c r="B4312" t="s">
        <v>4610</v>
      </c>
      <c r="C4312" t="s">
        <v>905</v>
      </c>
      <c r="D4312" t="s">
        <v>612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</row>
    <row r="4313" spans="2:18">
      <c r="B4313" t="s">
        <v>4611</v>
      </c>
      <c r="C4313" t="s">
        <v>905</v>
      </c>
      <c r="D4313" t="s">
        <v>612</v>
      </c>
      <c r="E4313">
        <v>18</v>
      </c>
      <c r="F4313">
        <v>5.61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 spans="2:18">
      <c r="B4314" t="s">
        <v>4612</v>
      </c>
      <c r="C4314" t="s">
        <v>905</v>
      </c>
      <c r="D4314" t="s">
        <v>612</v>
      </c>
      <c r="E4314">
        <v>61</v>
      </c>
      <c r="F4314">
        <v>20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316.541</v>
      </c>
      <c r="N4314">
        <v>0</v>
      </c>
      <c r="O4314">
        <v>0</v>
      </c>
      <c r="P4314">
        <v>0</v>
      </c>
      <c r="Q4314">
        <v>0</v>
      </c>
      <c r="R4314">
        <v>316.541</v>
      </c>
    </row>
    <row r="4315" spans="2:18">
      <c r="B4315" t="s">
        <v>4613</v>
      </c>
      <c r="C4315" t="s">
        <v>905</v>
      </c>
      <c r="D4315" t="s">
        <v>612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</row>
    <row r="4316" spans="2:18">
      <c r="B4316" t="s">
        <v>4614</v>
      </c>
      <c r="C4316" t="s">
        <v>905</v>
      </c>
      <c r="D4316" t="s">
        <v>612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 spans="2:18">
      <c r="B4317" t="s">
        <v>4615</v>
      </c>
      <c r="C4317" t="s">
        <v>905</v>
      </c>
      <c r="D4317" t="s">
        <v>612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2:18">
      <c r="B4318" t="s">
        <v>4616</v>
      </c>
      <c r="C4318" t="s">
        <v>905</v>
      </c>
      <c r="D4318" t="s">
        <v>612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</row>
    <row r="4319" spans="2:18">
      <c r="B4319" t="s">
        <v>4617</v>
      </c>
      <c r="C4319" t="s">
        <v>905</v>
      </c>
      <c r="D4319" t="s">
        <v>612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</row>
    <row r="4320" spans="2:18">
      <c r="B4320" t="s">
        <v>4618</v>
      </c>
      <c r="C4320" t="s">
        <v>905</v>
      </c>
      <c r="D4320" t="s">
        <v>612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</row>
    <row r="4321" spans="2:19">
      <c r="B4321" t="s">
        <v>4619</v>
      </c>
      <c r="C4321" t="s">
        <v>905</v>
      </c>
      <c r="D4321" t="s">
        <v>612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</row>
    <row r="4322" spans="2:19">
      <c r="B4322" t="s">
        <v>4620</v>
      </c>
      <c r="C4322" t="s">
        <v>905</v>
      </c>
      <c r="D4322" t="s">
        <v>612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 spans="2:19">
      <c r="B4323" t="s">
        <v>4621</v>
      </c>
      <c r="C4323" t="s">
        <v>905</v>
      </c>
      <c r="D4323" t="s">
        <v>612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</row>
    <row r="4324" spans="2:19">
      <c r="B4324" t="s">
        <v>4622</v>
      </c>
      <c r="C4324" t="s">
        <v>905</v>
      </c>
      <c r="D4324" t="s">
        <v>612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 spans="2:19">
      <c r="B4325" t="s">
        <v>4623</v>
      </c>
      <c r="C4325" t="s">
        <v>905</v>
      </c>
      <c r="D4325" t="s">
        <v>612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</row>
    <row r="4326" spans="2:19">
      <c r="B4326" t="s">
        <v>4624</v>
      </c>
      <c r="C4326" t="s">
        <v>905</v>
      </c>
      <c r="D4326" t="s">
        <v>612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 spans="2:19">
      <c r="B4327" t="s">
        <v>4625</v>
      </c>
      <c r="C4327" t="s">
        <v>905</v>
      </c>
      <c r="D4327" t="s">
        <v>612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</row>
    <row r="4328" spans="2:19">
      <c r="B4328" t="s">
        <v>4626</v>
      </c>
      <c r="C4328" t="s">
        <v>905</v>
      </c>
      <c r="D4328" t="s">
        <v>612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</row>
    <row r="4329" spans="2:19">
      <c r="B4329" t="s">
        <v>4627</v>
      </c>
      <c r="C4329" t="s">
        <v>905</v>
      </c>
      <c r="D4329" t="s">
        <v>612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</row>
    <row r="4330" spans="2:19">
      <c r="B4330" t="s">
        <v>4628</v>
      </c>
      <c r="C4330" t="s">
        <v>905</v>
      </c>
      <c r="D4330" t="s">
        <v>612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</row>
    <row r="4331" spans="2:19">
      <c r="B4331" t="s">
        <v>4629</v>
      </c>
      <c r="C4331" t="s">
        <v>905</v>
      </c>
      <c r="D4331" t="s">
        <v>612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 spans="2:19">
      <c r="B4332" t="s">
        <v>4630</v>
      </c>
      <c r="C4332" t="s">
        <v>905</v>
      </c>
      <c r="D4332" t="s">
        <v>612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</row>
    <row r="4333" spans="2:19">
      <c r="B4333" t="s">
        <v>4631</v>
      </c>
      <c r="C4333" t="s">
        <v>905</v>
      </c>
      <c r="D4333" t="s">
        <v>612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</row>
    <row r="4334" spans="2:19">
      <c r="B4334" t="s">
        <v>4632</v>
      </c>
      <c r="C4334" t="s">
        <v>905</v>
      </c>
      <c r="D4334" t="s">
        <v>612</v>
      </c>
      <c r="E4334">
        <v>0</v>
      </c>
      <c r="F4334">
        <v>0</v>
      </c>
      <c r="G4334">
        <v>202</v>
      </c>
      <c r="H4334">
        <v>10</v>
      </c>
      <c r="I4334">
        <v>163</v>
      </c>
      <c r="J4334">
        <v>160</v>
      </c>
      <c r="K4334">
        <v>163</v>
      </c>
      <c r="L4334">
        <v>160</v>
      </c>
      <c r="M4334">
        <v>164.5</v>
      </c>
      <c r="N4334">
        <v>-2.7300000000000001E-2</v>
      </c>
      <c r="O4334">
        <v>20</v>
      </c>
      <c r="P4334">
        <v>323000</v>
      </c>
      <c r="Q4334">
        <v>161.5</v>
      </c>
      <c r="R4334">
        <v>161.5</v>
      </c>
      <c r="S4334" t="s">
        <v>5286</v>
      </c>
    </row>
    <row r="4335" spans="2:19">
      <c r="B4335" t="s">
        <v>4633</v>
      </c>
      <c r="C4335" t="s">
        <v>905</v>
      </c>
      <c r="D4335" t="s">
        <v>612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</row>
    <row r="4336" spans="2:19">
      <c r="B4336" t="s">
        <v>4634</v>
      </c>
      <c r="C4336" t="s">
        <v>905</v>
      </c>
      <c r="D4336" t="s">
        <v>612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</row>
    <row r="4337" spans="2:18">
      <c r="B4337" t="s">
        <v>4635</v>
      </c>
      <c r="C4337" t="s">
        <v>905</v>
      </c>
      <c r="D4337" t="s">
        <v>612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</row>
    <row r="4338" spans="2:18">
      <c r="B4338" t="s">
        <v>4636</v>
      </c>
      <c r="C4338" t="s">
        <v>905</v>
      </c>
      <c r="D4338" t="s">
        <v>612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</row>
    <row r="4339" spans="2:18">
      <c r="B4339" t="s">
        <v>4637</v>
      </c>
      <c r="C4339" t="s">
        <v>905</v>
      </c>
      <c r="D4339" t="s">
        <v>612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</row>
    <row r="4340" spans="2:18">
      <c r="B4340" t="s">
        <v>4638</v>
      </c>
      <c r="C4340" t="s">
        <v>905</v>
      </c>
      <c r="D4340" t="s">
        <v>612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</row>
    <row r="4341" spans="2:18">
      <c r="B4341" t="s">
        <v>4639</v>
      </c>
      <c r="C4341" t="s">
        <v>905</v>
      </c>
      <c r="D4341" t="s">
        <v>612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</row>
    <row r="4342" spans="2:18">
      <c r="B4342" t="s">
        <v>4640</v>
      </c>
      <c r="C4342" t="s">
        <v>905</v>
      </c>
      <c r="D4342" t="s">
        <v>612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</row>
    <row r="4343" spans="2:18">
      <c r="B4343" t="s">
        <v>4641</v>
      </c>
      <c r="C4343" t="s">
        <v>905</v>
      </c>
      <c r="D4343" t="s">
        <v>612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130.27000000000001</v>
      </c>
      <c r="N4343">
        <v>0</v>
      </c>
      <c r="O4343">
        <v>0</v>
      </c>
      <c r="P4343">
        <v>0</v>
      </c>
      <c r="Q4343">
        <v>0</v>
      </c>
      <c r="R4343">
        <v>130.27000000000001</v>
      </c>
    </row>
    <row r="4344" spans="2:18">
      <c r="B4344" t="s">
        <v>4642</v>
      </c>
      <c r="C4344" t="s">
        <v>905</v>
      </c>
      <c r="D4344" t="s">
        <v>612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</row>
    <row r="4345" spans="2:18">
      <c r="B4345" t="s">
        <v>4643</v>
      </c>
      <c r="C4345" t="s">
        <v>905</v>
      </c>
      <c r="D4345" t="s">
        <v>612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</row>
    <row r="4346" spans="2:18">
      <c r="B4346" t="s">
        <v>4644</v>
      </c>
      <c r="C4346" t="s">
        <v>905</v>
      </c>
      <c r="D4346" t="s">
        <v>612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</row>
    <row r="4347" spans="2:18">
      <c r="B4347" t="s">
        <v>4645</v>
      </c>
      <c r="C4347" t="s">
        <v>905</v>
      </c>
      <c r="D4347" t="s">
        <v>612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</row>
    <row r="4348" spans="2:18">
      <c r="B4348" t="s">
        <v>4646</v>
      </c>
      <c r="C4348" t="s">
        <v>905</v>
      </c>
      <c r="D4348" t="s">
        <v>612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</row>
    <row r="4349" spans="2:18">
      <c r="B4349" t="s">
        <v>4647</v>
      </c>
      <c r="C4349" t="s">
        <v>905</v>
      </c>
      <c r="D4349" t="s">
        <v>612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</row>
    <row r="4350" spans="2:18">
      <c r="B4350" t="s">
        <v>4648</v>
      </c>
      <c r="C4350" t="s">
        <v>905</v>
      </c>
      <c r="D4350" t="s">
        <v>612</v>
      </c>
      <c r="E4350">
        <v>0</v>
      </c>
      <c r="F4350">
        <v>0</v>
      </c>
      <c r="G4350">
        <v>150</v>
      </c>
      <c r="H4350">
        <v>33</v>
      </c>
      <c r="I4350">
        <v>0</v>
      </c>
      <c r="J4350">
        <v>0</v>
      </c>
      <c r="K4350">
        <v>0</v>
      </c>
      <c r="L4350">
        <v>0</v>
      </c>
      <c r="M4350">
        <v>150</v>
      </c>
      <c r="N4350">
        <v>0</v>
      </c>
      <c r="O4350">
        <v>0</v>
      </c>
      <c r="P4350">
        <v>0</v>
      </c>
      <c r="Q4350">
        <v>0</v>
      </c>
      <c r="R4350">
        <v>150</v>
      </c>
    </row>
    <row r="4351" spans="2:18">
      <c r="B4351" t="s">
        <v>4649</v>
      </c>
      <c r="C4351" t="s">
        <v>905</v>
      </c>
      <c r="D4351" t="s">
        <v>612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</row>
    <row r="4352" spans="2:18">
      <c r="B4352" t="s">
        <v>4650</v>
      </c>
      <c r="C4352" t="s">
        <v>905</v>
      </c>
      <c r="D4352" t="s">
        <v>612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</row>
    <row r="4353" spans="2:19">
      <c r="B4353" t="s">
        <v>4651</v>
      </c>
      <c r="C4353" t="s">
        <v>905</v>
      </c>
      <c r="D4353" t="s">
        <v>612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2:19">
      <c r="B4354" t="s">
        <v>4652</v>
      </c>
      <c r="C4354" t="s">
        <v>905</v>
      </c>
      <c r="D4354" t="s">
        <v>612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</row>
    <row r="4355" spans="2:19">
      <c r="B4355" t="s">
        <v>4653</v>
      </c>
      <c r="C4355" t="s">
        <v>905</v>
      </c>
      <c r="D4355" t="s">
        <v>612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 spans="2:19">
      <c r="B4356" t="s">
        <v>4654</v>
      </c>
      <c r="C4356" t="s">
        <v>905</v>
      </c>
      <c r="D4356" t="s">
        <v>612</v>
      </c>
      <c r="E4356">
        <v>0</v>
      </c>
      <c r="F4356">
        <v>0</v>
      </c>
      <c r="G4356">
        <v>71</v>
      </c>
      <c r="H4356">
        <v>15</v>
      </c>
      <c r="I4356">
        <v>0</v>
      </c>
      <c r="J4356">
        <v>0</v>
      </c>
      <c r="K4356">
        <v>0</v>
      </c>
      <c r="L4356">
        <v>0</v>
      </c>
      <c r="M4356">
        <v>71</v>
      </c>
      <c r="N4356">
        <v>0</v>
      </c>
      <c r="O4356">
        <v>0</v>
      </c>
      <c r="P4356">
        <v>0</v>
      </c>
      <c r="Q4356">
        <v>0</v>
      </c>
      <c r="R4356">
        <v>71</v>
      </c>
    </row>
    <row r="4357" spans="2:19">
      <c r="B4357" t="s">
        <v>4655</v>
      </c>
      <c r="C4357" t="s">
        <v>905</v>
      </c>
      <c r="D4357" t="s">
        <v>612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</row>
    <row r="4358" spans="2:19">
      <c r="B4358" t="s">
        <v>4656</v>
      </c>
      <c r="C4358" t="s">
        <v>905</v>
      </c>
      <c r="D4358" t="s">
        <v>612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</row>
    <row r="4359" spans="2:19">
      <c r="B4359" t="s">
        <v>4657</v>
      </c>
      <c r="C4359" t="s">
        <v>905</v>
      </c>
      <c r="D4359" t="s">
        <v>612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</row>
    <row r="4360" spans="2:19">
      <c r="B4360" t="s">
        <v>4658</v>
      </c>
      <c r="C4360" t="s">
        <v>905</v>
      </c>
      <c r="D4360" t="s">
        <v>612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</row>
    <row r="4361" spans="2:19">
      <c r="B4361" t="s">
        <v>4659</v>
      </c>
      <c r="C4361" t="s">
        <v>905</v>
      </c>
      <c r="D4361" t="s">
        <v>612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</row>
    <row r="4362" spans="2:19">
      <c r="B4362" t="s">
        <v>4660</v>
      </c>
      <c r="C4362" t="s">
        <v>905</v>
      </c>
      <c r="D4362" t="s">
        <v>612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</row>
    <row r="4363" spans="2:19">
      <c r="B4363" t="s">
        <v>4661</v>
      </c>
      <c r="C4363" t="s">
        <v>905</v>
      </c>
      <c r="D4363" t="s">
        <v>612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</row>
    <row r="4364" spans="2:19">
      <c r="B4364" t="s">
        <v>4662</v>
      </c>
      <c r="C4364" t="s">
        <v>905</v>
      </c>
      <c r="D4364" t="s">
        <v>612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</row>
    <row r="4365" spans="2:19">
      <c r="B4365" t="s">
        <v>4663</v>
      </c>
      <c r="C4365" t="s">
        <v>905</v>
      </c>
      <c r="D4365" t="s">
        <v>612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</row>
    <row r="4366" spans="2:19">
      <c r="B4366" t="s">
        <v>4664</v>
      </c>
      <c r="C4366" t="s">
        <v>905</v>
      </c>
      <c r="D4366" t="s">
        <v>612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</row>
    <row r="4367" spans="2:19">
      <c r="B4367" t="s">
        <v>4665</v>
      </c>
      <c r="C4367" t="s">
        <v>905</v>
      </c>
      <c r="D4367" t="s">
        <v>612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</row>
    <row r="4368" spans="2:19">
      <c r="B4368" t="s">
        <v>4666</v>
      </c>
      <c r="C4368" t="s">
        <v>905</v>
      </c>
      <c r="D4368" t="s">
        <v>612</v>
      </c>
      <c r="E4368">
        <v>30</v>
      </c>
      <c r="F4368">
        <v>14</v>
      </c>
      <c r="G4368">
        <v>45</v>
      </c>
      <c r="H4368">
        <v>33</v>
      </c>
      <c r="I4368">
        <v>39</v>
      </c>
      <c r="J4368">
        <v>39</v>
      </c>
      <c r="K4368">
        <v>39</v>
      </c>
      <c r="L4368">
        <v>39</v>
      </c>
      <c r="M4368">
        <v>45</v>
      </c>
      <c r="N4368">
        <v>-0.1333</v>
      </c>
      <c r="O4368">
        <v>10</v>
      </c>
      <c r="P4368">
        <v>39000</v>
      </c>
      <c r="Q4368">
        <v>39</v>
      </c>
      <c r="R4368">
        <v>39</v>
      </c>
      <c r="S4368" t="s">
        <v>5261</v>
      </c>
    </row>
    <row r="4369" spans="2:19">
      <c r="B4369" t="s">
        <v>4667</v>
      </c>
      <c r="C4369" t="s">
        <v>905</v>
      </c>
      <c r="D4369" t="s">
        <v>612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</row>
    <row r="4370" spans="2:19">
      <c r="B4370" t="s">
        <v>4668</v>
      </c>
      <c r="C4370" t="s">
        <v>905</v>
      </c>
      <c r="D4370" t="s">
        <v>612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</row>
    <row r="4371" spans="2:19">
      <c r="B4371" t="s">
        <v>4669</v>
      </c>
      <c r="C4371" t="s">
        <v>905</v>
      </c>
      <c r="D4371" t="s">
        <v>612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</row>
    <row r="4372" spans="2:19">
      <c r="B4372" t="s">
        <v>4670</v>
      </c>
      <c r="C4372" t="s">
        <v>905</v>
      </c>
      <c r="D4372" t="s">
        <v>612</v>
      </c>
      <c r="E4372">
        <v>30</v>
      </c>
      <c r="F4372">
        <v>50</v>
      </c>
      <c r="G4372">
        <v>100</v>
      </c>
      <c r="H4372">
        <v>60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</row>
    <row r="4373" spans="2:19">
      <c r="B4373" t="s">
        <v>4671</v>
      </c>
      <c r="C4373" t="s">
        <v>905</v>
      </c>
      <c r="D4373" t="s">
        <v>612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</row>
    <row r="4374" spans="2:19">
      <c r="B4374" t="s">
        <v>4672</v>
      </c>
      <c r="C4374" t="s">
        <v>905</v>
      </c>
      <c r="D4374" t="s">
        <v>612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</row>
    <row r="4375" spans="2:19">
      <c r="B4375" t="s">
        <v>4673</v>
      </c>
      <c r="C4375" t="s">
        <v>905</v>
      </c>
      <c r="D4375" t="s">
        <v>612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</row>
    <row r="4376" spans="2:19">
      <c r="B4376" t="s">
        <v>4674</v>
      </c>
      <c r="C4376" t="s">
        <v>905</v>
      </c>
      <c r="D4376" t="s">
        <v>612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</row>
    <row r="4377" spans="2:19">
      <c r="B4377" t="s">
        <v>4675</v>
      </c>
      <c r="C4377" t="s">
        <v>905</v>
      </c>
      <c r="D4377" t="s">
        <v>612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</row>
    <row r="4378" spans="2:19">
      <c r="B4378" t="s">
        <v>4676</v>
      </c>
      <c r="C4378" t="s">
        <v>905</v>
      </c>
      <c r="D4378" t="s">
        <v>612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</row>
    <row r="4379" spans="2:19">
      <c r="B4379" t="s">
        <v>4677</v>
      </c>
      <c r="C4379" t="s">
        <v>905</v>
      </c>
      <c r="D4379" t="s">
        <v>612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</row>
    <row r="4380" spans="2:19">
      <c r="B4380" t="s">
        <v>4678</v>
      </c>
      <c r="C4380" t="s">
        <v>905</v>
      </c>
      <c r="D4380" t="s">
        <v>612</v>
      </c>
      <c r="E4380">
        <v>3</v>
      </c>
      <c r="F4380">
        <v>30.4</v>
      </c>
      <c r="G4380">
        <v>110</v>
      </c>
      <c r="H4380">
        <v>1</v>
      </c>
      <c r="I4380">
        <v>0</v>
      </c>
      <c r="J4380">
        <v>0</v>
      </c>
      <c r="K4380">
        <v>0</v>
      </c>
      <c r="L4380">
        <v>0</v>
      </c>
      <c r="M4380">
        <v>166.1</v>
      </c>
      <c r="N4380">
        <v>0</v>
      </c>
      <c r="O4380">
        <v>0</v>
      </c>
      <c r="P4380">
        <v>0</v>
      </c>
      <c r="Q4380">
        <v>0</v>
      </c>
      <c r="R4380">
        <v>166.1</v>
      </c>
    </row>
    <row r="4381" spans="2:19">
      <c r="B4381" t="s">
        <v>4679</v>
      </c>
      <c r="C4381" t="s">
        <v>905</v>
      </c>
      <c r="D4381" t="s">
        <v>612</v>
      </c>
      <c r="E4381">
        <v>5</v>
      </c>
      <c r="F4381">
        <v>2</v>
      </c>
      <c r="G4381">
        <v>6</v>
      </c>
      <c r="H4381">
        <v>46</v>
      </c>
      <c r="I4381">
        <v>6</v>
      </c>
      <c r="J4381">
        <v>6</v>
      </c>
      <c r="K4381">
        <v>6</v>
      </c>
      <c r="L4381">
        <v>6</v>
      </c>
      <c r="M4381">
        <v>9</v>
      </c>
      <c r="N4381">
        <v>-0.33329999999999999</v>
      </c>
      <c r="O4381">
        <v>170</v>
      </c>
      <c r="P4381">
        <v>102000</v>
      </c>
      <c r="Q4381">
        <v>6</v>
      </c>
      <c r="R4381">
        <v>6</v>
      </c>
      <c r="S4381" t="s">
        <v>5273</v>
      </c>
    </row>
    <row r="4382" spans="2:19">
      <c r="B4382" t="s">
        <v>4680</v>
      </c>
      <c r="C4382" t="s">
        <v>905</v>
      </c>
      <c r="D4382" t="s">
        <v>612</v>
      </c>
      <c r="E4382">
        <v>4</v>
      </c>
      <c r="F4382">
        <v>28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</row>
    <row r="4383" spans="2:19">
      <c r="B4383" t="s">
        <v>4681</v>
      </c>
      <c r="C4383" t="s">
        <v>905</v>
      </c>
      <c r="D4383" t="s">
        <v>612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</row>
    <row r="4384" spans="2:19">
      <c r="B4384" t="s">
        <v>4682</v>
      </c>
      <c r="C4384" t="s">
        <v>905</v>
      </c>
      <c r="D4384" t="s">
        <v>612</v>
      </c>
      <c r="E4384">
        <v>2</v>
      </c>
      <c r="F4384">
        <v>53.9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</row>
    <row r="4385" spans="2:18">
      <c r="B4385" t="s">
        <v>4683</v>
      </c>
      <c r="C4385" t="s">
        <v>905</v>
      </c>
      <c r="D4385" t="s">
        <v>612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</row>
    <row r="4386" spans="2:18">
      <c r="B4386" t="s">
        <v>4684</v>
      </c>
      <c r="C4386" t="s">
        <v>905</v>
      </c>
      <c r="D4386" t="s">
        <v>612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</row>
    <row r="4387" spans="2:18">
      <c r="B4387" t="s">
        <v>4685</v>
      </c>
      <c r="C4387" t="s">
        <v>905</v>
      </c>
      <c r="D4387" t="s">
        <v>612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</row>
    <row r="4388" spans="2:18">
      <c r="B4388" t="s">
        <v>4686</v>
      </c>
      <c r="C4388" t="s">
        <v>905</v>
      </c>
      <c r="D4388" t="s">
        <v>612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</row>
    <row r="4389" spans="2:18">
      <c r="B4389" t="s">
        <v>4687</v>
      </c>
      <c r="C4389" t="s">
        <v>905</v>
      </c>
      <c r="D4389" t="s">
        <v>612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</row>
    <row r="4390" spans="2:18">
      <c r="B4390" t="s">
        <v>4688</v>
      </c>
      <c r="C4390" t="s">
        <v>905</v>
      </c>
      <c r="D4390" t="s">
        <v>612</v>
      </c>
      <c r="E4390">
        <v>6</v>
      </c>
      <c r="F4390">
        <v>1</v>
      </c>
      <c r="G4390">
        <v>4.5</v>
      </c>
      <c r="H4390">
        <v>100</v>
      </c>
      <c r="I4390">
        <v>0</v>
      </c>
      <c r="J4390">
        <v>0</v>
      </c>
      <c r="K4390">
        <v>0</v>
      </c>
      <c r="L4390">
        <v>0</v>
      </c>
      <c r="M4390">
        <v>8</v>
      </c>
      <c r="N4390">
        <v>0</v>
      </c>
      <c r="O4390">
        <v>0</v>
      </c>
      <c r="P4390">
        <v>0</v>
      </c>
      <c r="Q4390">
        <v>0</v>
      </c>
      <c r="R4390">
        <v>8</v>
      </c>
    </row>
    <row r="4391" spans="2:18">
      <c r="B4391" t="s">
        <v>4689</v>
      </c>
      <c r="C4391" t="s">
        <v>905</v>
      </c>
      <c r="D4391" t="s">
        <v>612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</row>
    <row r="4392" spans="2:18">
      <c r="B4392" t="s">
        <v>4690</v>
      </c>
      <c r="C4392" t="s">
        <v>905</v>
      </c>
      <c r="D4392" t="s">
        <v>612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</row>
    <row r="4393" spans="2:18">
      <c r="B4393" t="s">
        <v>4691</v>
      </c>
      <c r="C4393" t="s">
        <v>905</v>
      </c>
      <c r="D4393" t="s">
        <v>612</v>
      </c>
      <c r="E4393">
        <v>5</v>
      </c>
      <c r="F4393">
        <v>16.43</v>
      </c>
      <c r="G4393">
        <v>75</v>
      </c>
      <c r="H4393">
        <v>50</v>
      </c>
      <c r="I4393">
        <v>0</v>
      </c>
      <c r="J4393">
        <v>0</v>
      </c>
      <c r="K4393">
        <v>0</v>
      </c>
      <c r="L4393">
        <v>0</v>
      </c>
      <c r="M4393">
        <v>78</v>
      </c>
      <c r="N4393">
        <v>0</v>
      </c>
      <c r="O4393">
        <v>0</v>
      </c>
      <c r="P4393">
        <v>0</v>
      </c>
      <c r="Q4393">
        <v>0</v>
      </c>
      <c r="R4393">
        <v>78</v>
      </c>
    </row>
    <row r="4394" spans="2:18">
      <c r="B4394" t="s">
        <v>4692</v>
      </c>
      <c r="C4394" t="s">
        <v>905</v>
      </c>
      <c r="D4394" t="s">
        <v>612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</row>
    <row r="4395" spans="2:18">
      <c r="B4395" t="s">
        <v>4693</v>
      </c>
      <c r="C4395" t="s">
        <v>905</v>
      </c>
      <c r="D4395" t="s">
        <v>612</v>
      </c>
      <c r="E4395">
        <v>3</v>
      </c>
      <c r="F4395">
        <v>40.299999999999997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</row>
    <row r="4396" spans="2:18">
      <c r="B4396" t="s">
        <v>4694</v>
      </c>
      <c r="C4396" t="s">
        <v>905</v>
      </c>
      <c r="D4396" t="s">
        <v>612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</row>
    <row r="4397" spans="2:18">
      <c r="B4397" t="s">
        <v>4695</v>
      </c>
      <c r="C4397" t="s">
        <v>905</v>
      </c>
      <c r="D4397" t="s">
        <v>612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</row>
    <row r="4398" spans="2:18">
      <c r="B4398" t="s">
        <v>4696</v>
      </c>
      <c r="C4398" t="s">
        <v>905</v>
      </c>
      <c r="D4398" t="s">
        <v>612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</row>
    <row r="4399" spans="2:18">
      <c r="B4399" t="s">
        <v>4697</v>
      </c>
      <c r="C4399" t="s">
        <v>905</v>
      </c>
      <c r="D4399" t="s">
        <v>612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</row>
    <row r="4400" spans="2:18">
      <c r="B4400" t="s">
        <v>4698</v>
      </c>
      <c r="C4400" t="s">
        <v>905</v>
      </c>
      <c r="D4400" t="s">
        <v>612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</row>
    <row r="4401" spans="2:19">
      <c r="B4401" t="s">
        <v>4699</v>
      </c>
      <c r="C4401" t="s">
        <v>905</v>
      </c>
      <c r="D4401" t="s">
        <v>612</v>
      </c>
      <c r="E4401">
        <v>100</v>
      </c>
      <c r="F4401">
        <v>0.5</v>
      </c>
      <c r="G4401">
        <v>1</v>
      </c>
      <c r="H4401">
        <v>4239</v>
      </c>
      <c r="I4401">
        <v>1</v>
      </c>
      <c r="J4401">
        <v>1</v>
      </c>
      <c r="K4401">
        <v>1</v>
      </c>
      <c r="L4401">
        <v>1</v>
      </c>
      <c r="M4401">
        <v>1</v>
      </c>
      <c r="N4401">
        <v>0</v>
      </c>
      <c r="O4401">
        <v>17</v>
      </c>
      <c r="P4401">
        <v>1700</v>
      </c>
      <c r="Q4401">
        <v>1</v>
      </c>
      <c r="R4401">
        <v>1</v>
      </c>
      <c r="S4401" t="s">
        <v>5304</v>
      </c>
    </row>
    <row r="4402" spans="2:19">
      <c r="B4402" t="s">
        <v>4700</v>
      </c>
      <c r="C4402" t="s">
        <v>905</v>
      </c>
      <c r="D4402" t="s">
        <v>612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</row>
    <row r="4403" spans="2:19">
      <c r="B4403" t="s">
        <v>4701</v>
      </c>
      <c r="C4403" t="s">
        <v>905</v>
      </c>
      <c r="D4403" t="s">
        <v>612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</row>
    <row r="4404" spans="2:19">
      <c r="B4404" t="s">
        <v>4702</v>
      </c>
      <c r="C4404" t="s">
        <v>905</v>
      </c>
      <c r="D4404" t="s">
        <v>612</v>
      </c>
      <c r="E4404">
        <v>4</v>
      </c>
      <c r="F4404">
        <v>30.4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</row>
    <row r="4405" spans="2:19">
      <c r="B4405" t="s">
        <v>4703</v>
      </c>
      <c r="C4405" t="s">
        <v>905</v>
      </c>
      <c r="D4405" t="s">
        <v>612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</row>
    <row r="4406" spans="2:19">
      <c r="B4406" t="s">
        <v>4704</v>
      </c>
      <c r="C4406" t="s">
        <v>905</v>
      </c>
      <c r="D4406" t="s">
        <v>612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</row>
    <row r="4407" spans="2:19">
      <c r="B4407" t="s">
        <v>4705</v>
      </c>
      <c r="C4407" t="s">
        <v>905</v>
      </c>
      <c r="D4407" t="s">
        <v>612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</row>
    <row r="4408" spans="2:19">
      <c r="B4408" t="s">
        <v>4706</v>
      </c>
      <c r="C4408" t="s">
        <v>905</v>
      </c>
      <c r="D4408" t="s">
        <v>612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</row>
    <row r="4409" spans="2:19">
      <c r="B4409" t="s">
        <v>4707</v>
      </c>
      <c r="C4409" t="s">
        <v>905</v>
      </c>
      <c r="D4409" t="s">
        <v>612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</row>
    <row r="4410" spans="2:19">
      <c r="B4410" t="s">
        <v>4708</v>
      </c>
      <c r="C4410" t="s">
        <v>905</v>
      </c>
      <c r="D4410" t="s">
        <v>612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</row>
    <row r="4411" spans="2:19">
      <c r="B4411" t="s">
        <v>4709</v>
      </c>
      <c r="C4411" t="s">
        <v>905</v>
      </c>
      <c r="D4411" t="s">
        <v>612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</row>
    <row r="4412" spans="2:19">
      <c r="B4412" t="s">
        <v>4710</v>
      </c>
      <c r="C4412" t="s">
        <v>905</v>
      </c>
      <c r="D4412" t="s">
        <v>612</v>
      </c>
      <c r="E4412">
        <v>0</v>
      </c>
      <c r="F4412">
        <v>0</v>
      </c>
      <c r="G4412">
        <v>25</v>
      </c>
      <c r="H4412">
        <v>250</v>
      </c>
      <c r="I4412">
        <v>20</v>
      </c>
      <c r="J4412">
        <v>20</v>
      </c>
      <c r="K4412">
        <v>20</v>
      </c>
      <c r="L4412">
        <v>20</v>
      </c>
      <c r="M4412">
        <v>20</v>
      </c>
      <c r="N4412">
        <v>0</v>
      </c>
      <c r="O4412">
        <v>700</v>
      </c>
      <c r="P4412">
        <v>1400000</v>
      </c>
      <c r="Q4412">
        <v>20</v>
      </c>
      <c r="R4412">
        <v>20</v>
      </c>
      <c r="S4412" t="s">
        <v>5305</v>
      </c>
    </row>
    <row r="4413" spans="2:19">
      <c r="B4413" t="s">
        <v>4711</v>
      </c>
      <c r="C4413" t="s">
        <v>905</v>
      </c>
      <c r="D4413" t="s">
        <v>612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</row>
    <row r="4414" spans="2:19">
      <c r="B4414" t="s">
        <v>4712</v>
      </c>
      <c r="C4414" t="s">
        <v>905</v>
      </c>
      <c r="D4414" t="s">
        <v>612</v>
      </c>
      <c r="E4414">
        <v>5</v>
      </c>
      <c r="F4414">
        <v>21.2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</row>
    <row r="4415" spans="2:19">
      <c r="B4415" t="s">
        <v>4713</v>
      </c>
      <c r="C4415" t="s">
        <v>905</v>
      </c>
      <c r="D4415" t="s">
        <v>612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</row>
    <row r="4416" spans="2:19">
      <c r="B4416" t="s">
        <v>4714</v>
      </c>
      <c r="C4416" t="s">
        <v>905</v>
      </c>
      <c r="D4416" t="s">
        <v>612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</row>
    <row r="4417" spans="2:18">
      <c r="B4417" t="s">
        <v>4715</v>
      </c>
      <c r="C4417" t="s">
        <v>905</v>
      </c>
      <c r="D4417" t="s">
        <v>612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</row>
    <row r="4418" spans="2:18">
      <c r="B4418" t="s">
        <v>4716</v>
      </c>
      <c r="C4418" t="s">
        <v>905</v>
      </c>
      <c r="D4418" t="s">
        <v>612</v>
      </c>
      <c r="E4418">
        <v>100</v>
      </c>
      <c r="F4418">
        <v>3.0000000000000001E-3</v>
      </c>
      <c r="G4418">
        <v>6</v>
      </c>
      <c r="H4418">
        <v>84</v>
      </c>
      <c r="I4418">
        <v>0</v>
      </c>
      <c r="J4418">
        <v>0</v>
      </c>
      <c r="K4418">
        <v>0</v>
      </c>
      <c r="L4418">
        <v>0</v>
      </c>
      <c r="M4418">
        <v>9</v>
      </c>
      <c r="N4418">
        <v>0</v>
      </c>
      <c r="O4418">
        <v>0</v>
      </c>
      <c r="P4418">
        <v>0</v>
      </c>
      <c r="Q4418">
        <v>0</v>
      </c>
      <c r="R4418">
        <v>9</v>
      </c>
    </row>
    <row r="4419" spans="2:18">
      <c r="B4419" t="s">
        <v>4717</v>
      </c>
      <c r="C4419" t="s">
        <v>905</v>
      </c>
      <c r="D4419" t="s">
        <v>612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</row>
    <row r="4420" spans="2:18">
      <c r="B4420" t="s">
        <v>4718</v>
      </c>
      <c r="C4420" t="s">
        <v>905</v>
      </c>
      <c r="D4420" t="s">
        <v>612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</row>
    <row r="4421" spans="2:18">
      <c r="B4421" t="s">
        <v>4719</v>
      </c>
      <c r="C4421" t="s">
        <v>905</v>
      </c>
      <c r="D4421" t="s">
        <v>612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</row>
    <row r="4422" spans="2:18">
      <c r="B4422" t="s">
        <v>4720</v>
      </c>
      <c r="C4422" t="s">
        <v>905</v>
      </c>
      <c r="D4422" t="s">
        <v>612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</row>
    <row r="4423" spans="2:18">
      <c r="B4423" t="s">
        <v>4721</v>
      </c>
      <c r="C4423" t="s">
        <v>905</v>
      </c>
      <c r="D4423" t="s">
        <v>612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</row>
    <row r="4424" spans="2:18">
      <c r="B4424" t="s">
        <v>4722</v>
      </c>
      <c r="C4424" t="s">
        <v>905</v>
      </c>
      <c r="D4424" t="s">
        <v>612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</row>
    <row r="4425" spans="2:18">
      <c r="B4425" t="s">
        <v>4723</v>
      </c>
      <c r="C4425" t="s">
        <v>905</v>
      </c>
      <c r="D4425" t="s">
        <v>612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</row>
    <row r="4426" spans="2:18">
      <c r="B4426" t="s">
        <v>4724</v>
      </c>
      <c r="C4426" t="s">
        <v>905</v>
      </c>
      <c r="D4426" t="s">
        <v>612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266</v>
      </c>
      <c r="N4426">
        <v>0</v>
      </c>
      <c r="O4426">
        <v>0</v>
      </c>
      <c r="P4426">
        <v>0</v>
      </c>
      <c r="Q4426">
        <v>0</v>
      </c>
      <c r="R4426">
        <v>266</v>
      </c>
    </row>
    <row r="4427" spans="2:18">
      <c r="B4427" t="s">
        <v>4725</v>
      </c>
      <c r="C4427" t="s">
        <v>905</v>
      </c>
      <c r="D4427" t="s">
        <v>612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</row>
    <row r="4428" spans="2:18">
      <c r="B4428" t="s">
        <v>4726</v>
      </c>
      <c r="C4428" t="s">
        <v>905</v>
      </c>
      <c r="D4428" t="s">
        <v>612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</row>
    <row r="4429" spans="2:18">
      <c r="B4429" t="s">
        <v>4727</v>
      </c>
      <c r="C4429" t="s">
        <v>905</v>
      </c>
      <c r="D4429" t="s">
        <v>612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</row>
    <row r="4430" spans="2:18">
      <c r="B4430" t="s">
        <v>4728</v>
      </c>
      <c r="C4430" t="s">
        <v>905</v>
      </c>
      <c r="D4430" t="s">
        <v>612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</row>
    <row r="4431" spans="2:18">
      <c r="B4431" t="s">
        <v>4729</v>
      </c>
      <c r="C4431" t="s">
        <v>905</v>
      </c>
      <c r="D4431" t="s">
        <v>612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</row>
    <row r="4432" spans="2:18">
      <c r="B4432" t="s">
        <v>4730</v>
      </c>
      <c r="C4432" t="s">
        <v>905</v>
      </c>
      <c r="D4432" t="s">
        <v>612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</row>
    <row r="4433" spans="2:18">
      <c r="B4433" t="s">
        <v>4731</v>
      </c>
      <c r="C4433" t="s">
        <v>905</v>
      </c>
      <c r="D4433" t="s">
        <v>612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</row>
    <row r="4434" spans="2:18">
      <c r="B4434" t="s">
        <v>4732</v>
      </c>
      <c r="C4434" t="s">
        <v>905</v>
      </c>
      <c r="D4434" t="s">
        <v>612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</row>
    <row r="4435" spans="2:18">
      <c r="B4435" t="s">
        <v>4733</v>
      </c>
      <c r="C4435" t="s">
        <v>905</v>
      </c>
      <c r="D4435" t="s">
        <v>612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</row>
    <row r="4436" spans="2:18">
      <c r="B4436" t="s">
        <v>4734</v>
      </c>
      <c r="C4436" t="s">
        <v>905</v>
      </c>
      <c r="D4436" t="s">
        <v>612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</row>
    <row r="4437" spans="2:18">
      <c r="B4437" t="s">
        <v>4735</v>
      </c>
      <c r="C4437" t="s">
        <v>905</v>
      </c>
      <c r="D4437" t="s">
        <v>612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</row>
    <row r="4438" spans="2:18">
      <c r="B4438" t="s">
        <v>4736</v>
      </c>
      <c r="C4438" t="s">
        <v>905</v>
      </c>
      <c r="D4438" t="s">
        <v>612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</row>
    <row r="4439" spans="2:18">
      <c r="B4439" t="s">
        <v>4737</v>
      </c>
      <c r="C4439" t="s">
        <v>905</v>
      </c>
      <c r="D4439" t="s">
        <v>612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</row>
    <row r="4440" spans="2:18">
      <c r="B4440" t="s">
        <v>4738</v>
      </c>
      <c r="C4440" t="s">
        <v>905</v>
      </c>
      <c r="D4440" t="s">
        <v>612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</row>
    <row r="4441" spans="2:18">
      <c r="B4441" t="s">
        <v>4739</v>
      </c>
      <c r="C4441" t="s">
        <v>905</v>
      </c>
      <c r="D4441" t="s">
        <v>612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</row>
    <row r="4442" spans="2:18">
      <c r="B4442" t="s">
        <v>4740</v>
      </c>
      <c r="C4442" t="s">
        <v>905</v>
      </c>
      <c r="D4442" t="s">
        <v>612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</row>
    <row r="4443" spans="2:18">
      <c r="B4443" t="s">
        <v>4741</v>
      </c>
      <c r="C4443" t="s">
        <v>905</v>
      </c>
      <c r="D4443" t="s">
        <v>612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</row>
    <row r="4444" spans="2:18">
      <c r="B4444" t="s">
        <v>4742</v>
      </c>
      <c r="C4444" t="s">
        <v>905</v>
      </c>
      <c r="D4444" t="s">
        <v>612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</row>
    <row r="4445" spans="2:18">
      <c r="B4445" t="s">
        <v>4743</v>
      </c>
      <c r="C4445" t="s">
        <v>905</v>
      </c>
      <c r="D4445" t="s">
        <v>612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</row>
    <row r="4446" spans="2:18">
      <c r="B4446" t="s">
        <v>4744</v>
      </c>
      <c r="C4446" t="s">
        <v>905</v>
      </c>
      <c r="D4446" t="s">
        <v>612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</row>
    <row r="4447" spans="2:18">
      <c r="B4447" t="s">
        <v>4745</v>
      </c>
      <c r="C4447" t="s">
        <v>905</v>
      </c>
      <c r="D4447" t="s">
        <v>612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</row>
    <row r="4448" spans="2:18">
      <c r="B4448" t="s">
        <v>4746</v>
      </c>
      <c r="C4448" t="s">
        <v>905</v>
      </c>
      <c r="D4448" t="s">
        <v>612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</row>
    <row r="4449" spans="2:18">
      <c r="B4449" t="s">
        <v>4747</v>
      </c>
      <c r="C4449" t="s">
        <v>905</v>
      </c>
      <c r="D4449" t="s">
        <v>612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</row>
    <row r="4450" spans="2:18">
      <c r="B4450" t="s">
        <v>4748</v>
      </c>
      <c r="C4450" t="s">
        <v>905</v>
      </c>
      <c r="D4450" t="s">
        <v>612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</row>
    <row r="4451" spans="2:18">
      <c r="B4451" t="s">
        <v>4749</v>
      </c>
      <c r="C4451" t="s">
        <v>905</v>
      </c>
      <c r="D4451" t="s">
        <v>612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</row>
    <row r="4452" spans="2:18">
      <c r="B4452" t="s">
        <v>4750</v>
      </c>
      <c r="C4452" t="s">
        <v>905</v>
      </c>
      <c r="D4452" t="s">
        <v>612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</row>
    <row r="4453" spans="2:18">
      <c r="B4453" t="s">
        <v>4751</v>
      </c>
      <c r="C4453" t="s">
        <v>905</v>
      </c>
      <c r="D4453" t="s">
        <v>612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</row>
    <row r="4454" spans="2:18">
      <c r="B4454" t="s">
        <v>4752</v>
      </c>
      <c r="C4454" t="s">
        <v>905</v>
      </c>
      <c r="D4454" t="s">
        <v>612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</row>
    <row r="4455" spans="2:18">
      <c r="B4455" t="s">
        <v>4753</v>
      </c>
      <c r="C4455" t="s">
        <v>905</v>
      </c>
      <c r="D4455" t="s">
        <v>612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</row>
    <row r="4456" spans="2:18">
      <c r="B4456" t="s">
        <v>4754</v>
      </c>
      <c r="C4456" t="s">
        <v>905</v>
      </c>
      <c r="D4456" t="s">
        <v>612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</row>
    <row r="4457" spans="2:18">
      <c r="B4457" t="s">
        <v>4755</v>
      </c>
      <c r="C4457" t="s">
        <v>905</v>
      </c>
      <c r="D4457" t="s">
        <v>612</v>
      </c>
      <c r="E4457">
        <v>1</v>
      </c>
      <c r="F4457">
        <v>0.06</v>
      </c>
      <c r="G4457">
        <v>2.2999999999999998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2.85</v>
      </c>
      <c r="N4457">
        <v>0</v>
      </c>
      <c r="O4457">
        <v>0</v>
      </c>
      <c r="P4457">
        <v>0</v>
      </c>
      <c r="Q4457">
        <v>0</v>
      </c>
      <c r="R4457">
        <v>2.85</v>
      </c>
    </row>
    <row r="4458" spans="2:18">
      <c r="B4458" t="s">
        <v>4756</v>
      </c>
      <c r="C4458" t="s">
        <v>905</v>
      </c>
      <c r="D4458" t="s">
        <v>612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</row>
    <row r="4459" spans="2:18">
      <c r="B4459" t="s">
        <v>4757</v>
      </c>
      <c r="C4459" t="s">
        <v>905</v>
      </c>
      <c r="D4459" t="s">
        <v>612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</row>
    <row r="4460" spans="2:18">
      <c r="B4460" t="s">
        <v>4758</v>
      </c>
      <c r="C4460" t="s">
        <v>905</v>
      </c>
      <c r="D4460" t="s">
        <v>612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</row>
    <row r="4461" spans="2:18">
      <c r="B4461" t="s">
        <v>4759</v>
      </c>
      <c r="C4461" t="s">
        <v>905</v>
      </c>
      <c r="D4461" t="s">
        <v>612</v>
      </c>
      <c r="E4461">
        <v>5</v>
      </c>
      <c r="F4461">
        <v>0.2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5.95</v>
      </c>
      <c r="N4461">
        <v>0</v>
      </c>
      <c r="O4461">
        <v>0</v>
      </c>
      <c r="P4461">
        <v>0</v>
      </c>
      <c r="Q4461">
        <v>0</v>
      </c>
      <c r="R4461">
        <v>5.95</v>
      </c>
    </row>
    <row r="4462" spans="2:18">
      <c r="B4462" t="s">
        <v>4760</v>
      </c>
      <c r="C4462" t="s">
        <v>905</v>
      </c>
      <c r="D4462" t="s">
        <v>612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</row>
    <row r="4463" spans="2:18">
      <c r="B4463" t="s">
        <v>4761</v>
      </c>
      <c r="C4463" t="s">
        <v>905</v>
      </c>
      <c r="D4463" t="s">
        <v>612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5</v>
      </c>
      <c r="N4463">
        <v>0</v>
      </c>
      <c r="O4463">
        <v>0</v>
      </c>
      <c r="P4463">
        <v>0</v>
      </c>
      <c r="Q4463">
        <v>0</v>
      </c>
      <c r="R4463">
        <v>5</v>
      </c>
    </row>
    <row r="4464" spans="2:18">
      <c r="B4464" t="s">
        <v>4762</v>
      </c>
      <c r="C4464" t="s">
        <v>905</v>
      </c>
      <c r="D4464" t="s">
        <v>612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</row>
    <row r="4465" spans="2:18">
      <c r="B4465" t="s">
        <v>4763</v>
      </c>
      <c r="C4465" t="s">
        <v>905</v>
      </c>
      <c r="D4465" t="s">
        <v>612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</row>
    <row r="4466" spans="2:18">
      <c r="B4466" t="s">
        <v>4764</v>
      </c>
      <c r="C4466" t="s">
        <v>905</v>
      </c>
      <c r="D4466" t="s">
        <v>612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</row>
    <row r="4467" spans="2:18">
      <c r="B4467" t="s">
        <v>4765</v>
      </c>
      <c r="C4467" t="s">
        <v>905</v>
      </c>
      <c r="D4467" t="s">
        <v>612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</row>
    <row r="4468" spans="2:18">
      <c r="B4468" t="s">
        <v>4766</v>
      </c>
      <c r="C4468" t="s">
        <v>905</v>
      </c>
      <c r="D4468" t="s">
        <v>612</v>
      </c>
      <c r="E4468">
        <v>30</v>
      </c>
      <c r="F4468">
        <v>5</v>
      </c>
      <c r="G4468">
        <v>17</v>
      </c>
      <c r="H4468">
        <v>3</v>
      </c>
      <c r="I4468">
        <v>0</v>
      </c>
      <c r="J4468">
        <v>0</v>
      </c>
      <c r="K4468">
        <v>0</v>
      </c>
      <c r="L4468">
        <v>0</v>
      </c>
      <c r="M4468">
        <v>4.99</v>
      </c>
      <c r="N4468">
        <v>0</v>
      </c>
      <c r="O4468">
        <v>0</v>
      </c>
      <c r="P4468">
        <v>0</v>
      </c>
      <c r="Q4468">
        <v>0</v>
      </c>
      <c r="R4468">
        <v>4.99</v>
      </c>
    </row>
    <row r="4469" spans="2:18">
      <c r="B4469" t="s">
        <v>4767</v>
      </c>
      <c r="C4469" t="s">
        <v>905</v>
      </c>
      <c r="D4469" t="s">
        <v>612</v>
      </c>
      <c r="E4469">
        <v>7</v>
      </c>
      <c r="F4469">
        <v>11.08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 spans="2:18">
      <c r="B4470" t="s">
        <v>4768</v>
      </c>
      <c r="C4470" t="s">
        <v>905</v>
      </c>
      <c r="D4470" t="s">
        <v>612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</row>
    <row r="4471" spans="2:18">
      <c r="B4471" t="s">
        <v>4769</v>
      </c>
      <c r="C4471" t="s">
        <v>905</v>
      </c>
      <c r="D4471" t="s">
        <v>612</v>
      </c>
      <c r="E4471">
        <v>6</v>
      </c>
      <c r="F4471">
        <v>17.98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</row>
    <row r="4472" spans="2:18">
      <c r="B4472" t="s">
        <v>4770</v>
      </c>
      <c r="C4472" t="s">
        <v>905</v>
      </c>
      <c r="D4472" t="s">
        <v>612</v>
      </c>
      <c r="E4472">
        <v>5</v>
      </c>
      <c r="F4472">
        <v>6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</row>
    <row r="4473" spans="2:18">
      <c r="B4473" t="s">
        <v>4771</v>
      </c>
      <c r="C4473" t="s">
        <v>905</v>
      </c>
      <c r="D4473" t="s">
        <v>612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</row>
    <row r="4474" spans="2:18">
      <c r="B4474" t="s">
        <v>4772</v>
      </c>
      <c r="C4474" t="s">
        <v>905</v>
      </c>
      <c r="D4474" t="s">
        <v>612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 spans="2:18">
      <c r="B4475" t="s">
        <v>4773</v>
      </c>
      <c r="C4475" t="s">
        <v>905</v>
      </c>
      <c r="D4475" t="s">
        <v>612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</row>
    <row r="4476" spans="2:18">
      <c r="B4476" t="s">
        <v>4774</v>
      </c>
      <c r="C4476" t="s">
        <v>905</v>
      </c>
      <c r="D4476" t="s">
        <v>612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</row>
    <row r="4477" spans="2:18">
      <c r="B4477" t="s">
        <v>4775</v>
      </c>
      <c r="C4477" t="s">
        <v>905</v>
      </c>
      <c r="D4477" t="s">
        <v>612</v>
      </c>
      <c r="E4477">
        <v>0</v>
      </c>
      <c r="F4477">
        <v>0</v>
      </c>
      <c r="G4477">
        <v>39</v>
      </c>
      <c r="H4477">
        <v>1</v>
      </c>
      <c r="I4477">
        <v>0</v>
      </c>
      <c r="J4477">
        <v>0</v>
      </c>
      <c r="K4477">
        <v>0</v>
      </c>
      <c r="L4477">
        <v>0</v>
      </c>
      <c r="M4477">
        <v>19</v>
      </c>
      <c r="N4477">
        <v>0</v>
      </c>
      <c r="O4477">
        <v>0</v>
      </c>
      <c r="P4477">
        <v>0</v>
      </c>
      <c r="Q4477">
        <v>0</v>
      </c>
      <c r="R4477">
        <v>19</v>
      </c>
    </row>
    <row r="4478" spans="2:18">
      <c r="B4478" t="s">
        <v>4776</v>
      </c>
      <c r="C4478" t="s">
        <v>905</v>
      </c>
      <c r="D4478" t="s">
        <v>612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</row>
    <row r="4479" spans="2:18">
      <c r="B4479" t="s">
        <v>4777</v>
      </c>
      <c r="C4479" t="s">
        <v>905</v>
      </c>
      <c r="D4479" t="s">
        <v>612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</row>
    <row r="4480" spans="2:18">
      <c r="B4480" t="s">
        <v>4778</v>
      </c>
      <c r="C4480" t="s">
        <v>905</v>
      </c>
      <c r="D4480" t="s">
        <v>612</v>
      </c>
      <c r="E4480">
        <v>4</v>
      </c>
      <c r="F4480">
        <v>25.3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</row>
    <row r="4481" spans="2:18">
      <c r="B4481" t="s">
        <v>4779</v>
      </c>
      <c r="C4481" t="s">
        <v>905</v>
      </c>
      <c r="D4481" t="s">
        <v>612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</row>
    <row r="4482" spans="2:18">
      <c r="B4482" t="s">
        <v>4780</v>
      </c>
      <c r="C4482" t="s">
        <v>905</v>
      </c>
      <c r="D4482" t="s">
        <v>612</v>
      </c>
      <c r="E4482">
        <v>4</v>
      </c>
      <c r="F4482">
        <v>32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</row>
    <row r="4483" spans="2:18">
      <c r="B4483" t="s">
        <v>4781</v>
      </c>
      <c r="C4483" t="s">
        <v>905</v>
      </c>
      <c r="D4483" t="s">
        <v>612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</row>
    <row r="4484" spans="2:18">
      <c r="B4484" t="s">
        <v>4782</v>
      </c>
      <c r="C4484" t="s">
        <v>905</v>
      </c>
      <c r="D4484" t="s">
        <v>612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</row>
    <row r="4485" spans="2:18">
      <c r="B4485" t="s">
        <v>4783</v>
      </c>
      <c r="C4485" t="s">
        <v>905</v>
      </c>
      <c r="D4485" t="s">
        <v>612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</row>
    <row r="4486" spans="2:18">
      <c r="B4486" t="s">
        <v>4784</v>
      </c>
      <c r="C4486" t="s">
        <v>905</v>
      </c>
      <c r="D4486" t="s">
        <v>612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</row>
    <row r="4487" spans="2:18">
      <c r="B4487" t="s">
        <v>4785</v>
      </c>
      <c r="C4487" t="s">
        <v>905</v>
      </c>
      <c r="D4487" t="s">
        <v>612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</row>
    <row r="4488" spans="2:18">
      <c r="B4488" t="s">
        <v>4786</v>
      </c>
      <c r="C4488" t="s">
        <v>905</v>
      </c>
      <c r="D4488" t="s">
        <v>612</v>
      </c>
      <c r="E4488">
        <v>0</v>
      </c>
      <c r="F4488">
        <v>0</v>
      </c>
      <c r="G4488">
        <v>80.900000000000006</v>
      </c>
      <c r="H4488">
        <v>5</v>
      </c>
      <c r="I4488">
        <v>0</v>
      </c>
      <c r="J4488">
        <v>0</v>
      </c>
      <c r="K4488">
        <v>0</v>
      </c>
      <c r="L4488">
        <v>0</v>
      </c>
      <c r="M4488">
        <v>51.1</v>
      </c>
      <c r="N4488">
        <v>0</v>
      </c>
      <c r="O4488">
        <v>0</v>
      </c>
      <c r="P4488">
        <v>0</v>
      </c>
      <c r="Q4488">
        <v>0</v>
      </c>
      <c r="R4488">
        <v>51.1</v>
      </c>
    </row>
    <row r="4489" spans="2:18">
      <c r="B4489" t="s">
        <v>4787</v>
      </c>
      <c r="C4489" t="s">
        <v>905</v>
      </c>
      <c r="D4489" t="s">
        <v>612</v>
      </c>
      <c r="E4489">
        <v>0</v>
      </c>
      <c r="F4489">
        <v>0</v>
      </c>
      <c r="G4489">
        <v>82</v>
      </c>
      <c r="H4489">
        <v>10</v>
      </c>
      <c r="I4489">
        <v>0</v>
      </c>
      <c r="J4489">
        <v>0</v>
      </c>
      <c r="K4489">
        <v>0</v>
      </c>
      <c r="L4489">
        <v>0</v>
      </c>
      <c r="M4489">
        <v>39</v>
      </c>
      <c r="N4489">
        <v>0</v>
      </c>
      <c r="O4489">
        <v>0</v>
      </c>
      <c r="P4489">
        <v>0</v>
      </c>
      <c r="Q4489">
        <v>0</v>
      </c>
      <c r="R4489">
        <v>39</v>
      </c>
    </row>
    <row r="4490" spans="2:18">
      <c r="B4490" t="s">
        <v>4788</v>
      </c>
      <c r="C4490" t="s">
        <v>905</v>
      </c>
      <c r="D4490" t="s">
        <v>612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</row>
    <row r="4491" spans="2:18">
      <c r="B4491" t="s">
        <v>4789</v>
      </c>
      <c r="C4491" t="s">
        <v>905</v>
      </c>
      <c r="D4491" t="s">
        <v>612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</row>
    <row r="4492" spans="2:18">
      <c r="B4492" t="s">
        <v>4790</v>
      </c>
      <c r="C4492" t="s">
        <v>905</v>
      </c>
      <c r="D4492" t="s">
        <v>612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</row>
    <row r="4493" spans="2:18">
      <c r="B4493" t="s">
        <v>4791</v>
      </c>
      <c r="C4493" t="s">
        <v>905</v>
      </c>
      <c r="D4493" t="s">
        <v>612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</row>
    <row r="4494" spans="2:18">
      <c r="B4494" t="s">
        <v>4792</v>
      </c>
      <c r="C4494" t="s">
        <v>905</v>
      </c>
      <c r="D4494" t="s">
        <v>612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</row>
    <row r="4495" spans="2:18">
      <c r="B4495" t="s">
        <v>4793</v>
      </c>
      <c r="C4495" t="s">
        <v>905</v>
      </c>
      <c r="D4495" t="s">
        <v>612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</row>
    <row r="4496" spans="2:18">
      <c r="B4496" t="s">
        <v>4794</v>
      </c>
      <c r="C4496" t="s">
        <v>905</v>
      </c>
      <c r="D4496" t="s">
        <v>612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</row>
    <row r="4497" spans="2:18">
      <c r="B4497" t="s">
        <v>4795</v>
      </c>
      <c r="C4497" t="s">
        <v>905</v>
      </c>
      <c r="D4497" t="s">
        <v>612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</row>
    <row r="4498" spans="2:18">
      <c r="B4498" t="s">
        <v>4796</v>
      </c>
      <c r="C4498" t="s">
        <v>905</v>
      </c>
      <c r="D4498" t="s">
        <v>612</v>
      </c>
      <c r="E4498">
        <v>0</v>
      </c>
      <c r="F4498">
        <v>0</v>
      </c>
      <c r="G4498">
        <v>115</v>
      </c>
      <c r="H4498">
        <v>3</v>
      </c>
      <c r="I4498">
        <v>0</v>
      </c>
      <c r="J4498">
        <v>0</v>
      </c>
      <c r="K4498">
        <v>0</v>
      </c>
      <c r="L4498">
        <v>0</v>
      </c>
      <c r="M4498">
        <v>100</v>
      </c>
      <c r="N4498">
        <v>0</v>
      </c>
      <c r="O4498">
        <v>0</v>
      </c>
      <c r="P4498">
        <v>0</v>
      </c>
      <c r="Q4498">
        <v>0</v>
      </c>
      <c r="R4498">
        <v>100</v>
      </c>
    </row>
    <row r="4499" spans="2:18">
      <c r="B4499" t="s">
        <v>4797</v>
      </c>
      <c r="C4499" t="s">
        <v>905</v>
      </c>
      <c r="D4499" t="s">
        <v>612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</row>
    <row r="4500" spans="2:18">
      <c r="B4500" t="s">
        <v>4798</v>
      </c>
      <c r="C4500" t="s">
        <v>905</v>
      </c>
      <c r="D4500" t="s">
        <v>612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</row>
    <row r="4501" spans="2:18">
      <c r="B4501" t="s">
        <v>4799</v>
      </c>
      <c r="C4501" t="s">
        <v>905</v>
      </c>
      <c r="D4501" t="s">
        <v>612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</row>
    <row r="4502" spans="2:18">
      <c r="B4502" t="s">
        <v>4800</v>
      </c>
      <c r="C4502" t="s">
        <v>905</v>
      </c>
      <c r="D4502" t="s">
        <v>612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</row>
    <row r="4503" spans="2:18">
      <c r="B4503" t="s">
        <v>4801</v>
      </c>
      <c r="C4503" t="s">
        <v>905</v>
      </c>
      <c r="D4503" t="s">
        <v>612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</row>
    <row r="4504" spans="2:18">
      <c r="B4504" t="s">
        <v>4802</v>
      </c>
      <c r="C4504" t="s">
        <v>905</v>
      </c>
      <c r="D4504" t="s">
        <v>612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</row>
    <row r="4505" spans="2:18">
      <c r="B4505" t="s">
        <v>4803</v>
      </c>
      <c r="C4505" t="s">
        <v>905</v>
      </c>
      <c r="D4505" t="s">
        <v>612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</row>
    <row r="4506" spans="2:18">
      <c r="B4506" t="s">
        <v>4804</v>
      </c>
      <c r="C4506" t="s">
        <v>905</v>
      </c>
      <c r="D4506" t="s">
        <v>612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</row>
    <row r="4507" spans="2:18">
      <c r="B4507" t="s">
        <v>4805</v>
      </c>
      <c r="C4507" t="s">
        <v>905</v>
      </c>
      <c r="D4507" t="s">
        <v>612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</row>
    <row r="4508" spans="2:18">
      <c r="B4508" t="s">
        <v>4806</v>
      </c>
      <c r="C4508" t="s">
        <v>905</v>
      </c>
      <c r="D4508" t="s">
        <v>612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</row>
    <row r="4509" spans="2:18">
      <c r="B4509" t="s">
        <v>4807</v>
      </c>
      <c r="C4509" t="s">
        <v>905</v>
      </c>
      <c r="D4509" t="s">
        <v>612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</row>
    <row r="4510" spans="2:18">
      <c r="B4510" t="s">
        <v>4808</v>
      </c>
      <c r="C4510" t="s">
        <v>905</v>
      </c>
      <c r="D4510" t="s">
        <v>612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</row>
    <row r="4511" spans="2:18">
      <c r="B4511" t="s">
        <v>4809</v>
      </c>
      <c r="C4511" t="s">
        <v>905</v>
      </c>
      <c r="D4511" t="s">
        <v>612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</row>
    <row r="4512" spans="2:18">
      <c r="B4512" t="s">
        <v>4810</v>
      </c>
      <c r="C4512" t="s">
        <v>905</v>
      </c>
      <c r="D4512" t="s">
        <v>612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</row>
    <row r="4513" spans="2:18">
      <c r="B4513" t="s">
        <v>4811</v>
      </c>
      <c r="C4513" t="s">
        <v>905</v>
      </c>
      <c r="D4513" t="s">
        <v>612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</row>
    <row r="4514" spans="2:18">
      <c r="B4514" t="s">
        <v>4812</v>
      </c>
      <c r="C4514" t="s">
        <v>905</v>
      </c>
      <c r="D4514" t="s">
        <v>612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</row>
    <row r="4515" spans="2:18">
      <c r="B4515" t="s">
        <v>4813</v>
      </c>
      <c r="C4515" t="s">
        <v>905</v>
      </c>
      <c r="D4515" t="s">
        <v>612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</row>
    <row r="4516" spans="2:18">
      <c r="B4516" t="s">
        <v>4814</v>
      </c>
      <c r="C4516" t="s">
        <v>905</v>
      </c>
      <c r="D4516" t="s">
        <v>612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</row>
    <row r="4517" spans="2:18">
      <c r="B4517" t="s">
        <v>4815</v>
      </c>
      <c r="C4517" t="s">
        <v>905</v>
      </c>
      <c r="D4517" t="s">
        <v>612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</row>
    <row r="4518" spans="2:18">
      <c r="B4518" t="s">
        <v>4816</v>
      </c>
      <c r="C4518" t="s">
        <v>905</v>
      </c>
      <c r="D4518" t="s">
        <v>612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</row>
    <row r="4519" spans="2:18">
      <c r="B4519" t="s">
        <v>4817</v>
      </c>
      <c r="C4519" t="s">
        <v>905</v>
      </c>
      <c r="D4519" t="s">
        <v>612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</row>
    <row r="4520" spans="2:18">
      <c r="B4520" t="s">
        <v>4818</v>
      </c>
      <c r="C4520" t="s">
        <v>905</v>
      </c>
      <c r="D4520" t="s">
        <v>612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</row>
    <row r="4521" spans="2:18">
      <c r="B4521" t="s">
        <v>4819</v>
      </c>
      <c r="C4521" t="s">
        <v>905</v>
      </c>
      <c r="D4521" t="s">
        <v>612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</row>
    <row r="4522" spans="2:18">
      <c r="B4522" t="s">
        <v>4820</v>
      </c>
      <c r="C4522" t="s">
        <v>905</v>
      </c>
      <c r="D4522" t="s">
        <v>612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</row>
    <row r="4523" spans="2:18">
      <c r="B4523" t="s">
        <v>4821</v>
      </c>
      <c r="C4523" t="s">
        <v>905</v>
      </c>
      <c r="D4523" t="s">
        <v>612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</row>
    <row r="4524" spans="2:18">
      <c r="B4524" t="s">
        <v>4822</v>
      </c>
      <c r="C4524" t="s">
        <v>905</v>
      </c>
      <c r="D4524" t="s">
        <v>612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</row>
    <row r="4525" spans="2:18">
      <c r="B4525" t="s">
        <v>4823</v>
      </c>
      <c r="C4525" t="s">
        <v>905</v>
      </c>
      <c r="D4525" t="s">
        <v>612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</row>
    <row r="4526" spans="2:18">
      <c r="B4526" t="s">
        <v>4824</v>
      </c>
      <c r="C4526" t="s">
        <v>905</v>
      </c>
      <c r="D4526" t="s">
        <v>612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</row>
    <row r="4527" spans="2:18">
      <c r="B4527" t="s">
        <v>4825</v>
      </c>
      <c r="C4527" t="s">
        <v>905</v>
      </c>
      <c r="D4527" t="s">
        <v>612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</row>
    <row r="4528" spans="2:18">
      <c r="B4528" t="s">
        <v>4826</v>
      </c>
      <c r="C4528" t="s">
        <v>905</v>
      </c>
      <c r="D4528" t="s">
        <v>612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</row>
    <row r="4529" spans="2:18">
      <c r="B4529" t="s">
        <v>4827</v>
      </c>
      <c r="C4529" t="s">
        <v>905</v>
      </c>
      <c r="D4529" t="s">
        <v>612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</row>
    <row r="4530" spans="2:18">
      <c r="B4530" t="s">
        <v>4828</v>
      </c>
      <c r="C4530" t="s">
        <v>905</v>
      </c>
      <c r="D4530" t="s">
        <v>612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</row>
    <row r="4531" spans="2:18">
      <c r="B4531" t="s">
        <v>4829</v>
      </c>
      <c r="C4531" t="s">
        <v>905</v>
      </c>
      <c r="D4531" t="s">
        <v>612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</row>
    <row r="4532" spans="2:18">
      <c r="B4532" t="s">
        <v>4830</v>
      </c>
      <c r="C4532" t="s">
        <v>905</v>
      </c>
      <c r="D4532" t="s">
        <v>612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</row>
    <row r="4533" spans="2:18">
      <c r="B4533" t="s">
        <v>4831</v>
      </c>
      <c r="C4533" t="s">
        <v>905</v>
      </c>
      <c r="D4533" t="s">
        <v>612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</row>
    <row r="4534" spans="2:18">
      <c r="B4534" t="s">
        <v>4832</v>
      </c>
      <c r="C4534" t="s">
        <v>905</v>
      </c>
      <c r="D4534" t="s">
        <v>612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</row>
    <row r="4535" spans="2:18">
      <c r="B4535" t="s">
        <v>4833</v>
      </c>
      <c r="C4535" t="s">
        <v>905</v>
      </c>
      <c r="D4535" t="s">
        <v>612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</row>
    <row r="4536" spans="2:18">
      <c r="B4536" t="s">
        <v>4834</v>
      </c>
      <c r="C4536" t="s">
        <v>905</v>
      </c>
      <c r="D4536" t="s">
        <v>612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</row>
    <row r="4537" spans="2:18">
      <c r="B4537" t="s">
        <v>4835</v>
      </c>
      <c r="C4537" t="s">
        <v>905</v>
      </c>
      <c r="D4537" t="s">
        <v>612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</row>
    <row r="4538" spans="2:18">
      <c r="B4538" t="s">
        <v>4836</v>
      </c>
      <c r="C4538" t="s">
        <v>905</v>
      </c>
      <c r="D4538" t="s">
        <v>612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</row>
    <row r="4539" spans="2:18">
      <c r="B4539" t="s">
        <v>4837</v>
      </c>
      <c r="C4539" t="s">
        <v>905</v>
      </c>
      <c r="D4539" t="s">
        <v>612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</row>
    <row r="4540" spans="2:18">
      <c r="B4540" t="s">
        <v>4838</v>
      </c>
      <c r="C4540" t="s">
        <v>905</v>
      </c>
      <c r="D4540" t="s">
        <v>612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</row>
    <row r="4541" spans="2:18">
      <c r="B4541" t="s">
        <v>4839</v>
      </c>
      <c r="C4541" t="s">
        <v>905</v>
      </c>
      <c r="D4541" t="s">
        <v>612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</row>
    <row r="4542" spans="2:18">
      <c r="B4542" t="s">
        <v>4840</v>
      </c>
      <c r="C4542" t="s">
        <v>905</v>
      </c>
      <c r="D4542" t="s">
        <v>612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</row>
    <row r="4543" spans="2:18">
      <c r="B4543" t="s">
        <v>4841</v>
      </c>
      <c r="C4543" t="s">
        <v>905</v>
      </c>
      <c r="D4543" t="s">
        <v>612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</row>
    <row r="4544" spans="2:18">
      <c r="B4544" t="s">
        <v>4842</v>
      </c>
      <c r="C4544" t="s">
        <v>905</v>
      </c>
      <c r="D4544" t="s">
        <v>612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</row>
    <row r="4545" spans="2:18">
      <c r="B4545" t="s">
        <v>4843</v>
      </c>
      <c r="C4545" t="s">
        <v>905</v>
      </c>
      <c r="D4545" t="s">
        <v>612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</row>
    <row r="4546" spans="2:18">
      <c r="B4546" t="s">
        <v>4844</v>
      </c>
      <c r="C4546" t="s">
        <v>905</v>
      </c>
      <c r="D4546" t="s">
        <v>612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</row>
    <row r="4547" spans="2:18">
      <c r="B4547" t="s">
        <v>4845</v>
      </c>
      <c r="C4547" t="s">
        <v>905</v>
      </c>
      <c r="D4547" t="s">
        <v>612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</row>
    <row r="4548" spans="2:18">
      <c r="B4548" t="s">
        <v>4846</v>
      </c>
      <c r="C4548" t="s">
        <v>905</v>
      </c>
      <c r="D4548" t="s">
        <v>612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</row>
    <row r="4549" spans="2:18">
      <c r="B4549" t="s">
        <v>4847</v>
      </c>
      <c r="C4549" t="s">
        <v>905</v>
      </c>
      <c r="D4549" t="s">
        <v>612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</row>
    <row r="4550" spans="2:18">
      <c r="B4550" t="s">
        <v>4848</v>
      </c>
      <c r="C4550" t="s">
        <v>905</v>
      </c>
      <c r="D4550" t="s">
        <v>602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 spans="2:18">
      <c r="B4551" t="s">
        <v>4849</v>
      </c>
      <c r="C4551" t="s">
        <v>905</v>
      </c>
      <c r="D4551" t="s">
        <v>602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</row>
    <row r="4552" spans="2:18">
      <c r="B4552" t="s">
        <v>4850</v>
      </c>
      <c r="C4552" t="s">
        <v>905</v>
      </c>
      <c r="D4552" t="s">
        <v>602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</row>
    <row r="4553" spans="2:18">
      <c r="B4553" t="s">
        <v>4851</v>
      </c>
      <c r="C4553" t="s">
        <v>905</v>
      </c>
      <c r="D4553" t="s">
        <v>602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</row>
    <row r="4554" spans="2:18">
      <c r="B4554" t="s">
        <v>4852</v>
      </c>
      <c r="C4554" t="s">
        <v>905</v>
      </c>
      <c r="D4554" t="s">
        <v>602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</row>
    <row r="4555" spans="2:18">
      <c r="B4555" t="s">
        <v>4853</v>
      </c>
      <c r="C4555" t="s">
        <v>905</v>
      </c>
      <c r="D4555" t="s">
        <v>602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</row>
    <row r="4556" spans="2:18">
      <c r="B4556" t="s">
        <v>4854</v>
      </c>
      <c r="C4556" t="s">
        <v>905</v>
      </c>
      <c r="D4556" t="s">
        <v>602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</row>
    <row r="4557" spans="2:18">
      <c r="B4557" t="s">
        <v>4855</v>
      </c>
      <c r="C4557" t="s">
        <v>905</v>
      </c>
      <c r="D4557" t="s">
        <v>602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</row>
    <row r="4558" spans="2:18">
      <c r="B4558" t="s">
        <v>4856</v>
      </c>
      <c r="C4558" t="s">
        <v>905</v>
      </c>
      <c r="D4558" t="s">
        <v>602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</row>
    <row r="4559" spans="2:18">
      <c r="B4559" t="s">
        <v>4857</v>
      </c>
      <c r="C4559" t="s">
        <v>905</v>
      </c>
      <c r="D4559" t="s">
        <v>602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</row>
    <row r="4560" spans="2:18">
      <c r="B4560" t="s">
        <v>4858</v>
      </c>
      <c r="C4560" t="s">
        <v>905</v>
      </c>
      <c r="D4560" t="s">
        <v>602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</row>
    <row r="4561" spans="2:18">
      <c r="B4561" t="s">
        <v>4859</v>
      </c>
      <c r="C4561" t="s">
        <v>905</v>
      </c>
      <c r="D4561" t="s">
        <v>602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</row>
    <row r="4562" spans="2:18">
      <c r="B4562" t="s">
        <v>4860</v>
      </c>
      <c r="C4562" t="s">
        <v>905</v>
      </c>
      <c r="D4562" t="s">
        <v>602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</row>
    <row r="4563" spans="2:18">
      <c r="B4563" t="s">
        <v>4861</v>
      </c>
      <c r="C4563" t="s">
        <v>905</v>
      </c>
      <c r="D4563" t="s">
        <v>602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</row>
    <row r="4564" spans="2:18">
      <c r="B4564" t="s">
        <v>4862</v>
      </c>
      <c r="C4564" t="s">
        <v>905</v>
      </c>
      <c r="D4564" t="s">
        <v>602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</row>
    <row r="4565" spans="2:18">
      <c r="B4565" t="s">
        <v>4863</v>
      </c>
      <c r="C4565" t="s">
        <v>905</v>
      </c>
      <c r="D4565" t="s">
        <v>602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</row>
    <row r="4566" spans="2:18">
      <c r="B4566" t="s">
        <v>4864</v>
      </c>
      <c r="C4566" t="s">
        <v>905</v>
      </c>
      <c r="D4566" t="s">
        <v>602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</row>
    <row r="4567" spans="2:18">
      <c r="B4567" t="s">
        <v>4865</v>
      </c>
      <c r="C4567" t="s">
        <v>905</v>
      </c>
      <c r="D4567" t="s">
        <v>602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</row>
    <row r="4568" spans="2:18">
      <c r="B4568" t="s">
        <v>4866</v>
      </c>
      <c r="C4568" t="s">
        <v>905</v>
      </c>
      <c r="D4568" t="s">
        <v>602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</row>
    <row r="4569" spans="2:18">
      <c r="B4569" t="s">
        <v>4867</v>
      </c>
      <c r="C4569" t="s">
        <v>905</v>
      </c>
      <c r="D4569" t="s">
        <v>602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</row>
    <row r="4570" spans="2:18">
      <c r="B4570" t="s">
        <v>4868</v>
      </c>
      <c r="C4570" t="s">
        <v>905</v>
      </c>
      <c r="D4570" t="s">
        <v>602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</row>
    <row r="4571" spans="2:18">
      <c r="B4571" t="s">
        <v>4869</v>
      </c>
      <c r="C4571" t="s">
        <v>905</v>
      </c>
      <c r="D4571" t="s">
        <v>602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</row>
    <row r="4572" spans="2:18">
      <c r="B4572" t="s">
        <v>4870</v>
      </c>
      <c r="C4572" t="s">
        <v>905</v>
      </c>
      <c r="D4572" t="s">
        <v>602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</row>
    <row r="4573" spans="2:18">
      <c r="B4573" t="s">
        <v>4871</v>
      </c>
      <c r="C4573" t="s">
        <v>905</v>
      </c>
      <c r="D4573" t="s">
        <v>602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</row>
    <row r="4574" spans="2:18">
      <c r="B4574" t="s">
        <v>4872</v>
      </c>
      <c r="C4574" t="s">
        <v>905</v>
      </c>
      <c r="D4574" t="s">
        <v>602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</row>
    <row r="4575" spans="2:18">
      <c r="B4575" t="s">
        <v>4873</v>
      </c>
      <c r="C4575" t="s">
        <v>905</v>
      </c>
      <c r="D4575" t="s">
        <v>602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</row>
    <row r="4576" spans="2:18">
      <c r="B4576" t="s">
        <v>4874</v>
      </c>
      <c r="C4576" t="s">
        <v>905</v>
      </c>
      <c r="D4576" t="s">
        <v>602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</row>
    <row r="4577" spans="2:18">
      <c r="B4577" t="s">
        <v>4875</v>
      </c>
      <c r="C4577" t="s">
        <v>905</v>
      </c>
      <c r="D4577" t="s">
        <v>602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</row>
    <row r="4578" spans="2:18">
      <c r="B4578" t="s">
        <v>4876</v>
      </c>
      <c r="C4578" t="s">
        <v>905</v>
      </c>
      <c r="D4578" t="s">
        <v>602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</row>
    <row r="4579" spans="2:18">
      <c r="B4579" t="s">
        <v>4877</v>
      </c>
      <c r="C4579" t="s">
        <v>905</v>
      </c>
      <c r="D4579" t="s">
        <v>602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</row>
    <row r="4580" spans="2:18">
      <c r="B4580" t="s">
        <v>4878</v>
      </c>
      <c r="C4580" t="s">
        <v>905</v>
      </c>
      <c r="D4580" t="s">
        <v>602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</row>
    <row r="4581" spans="2:18">
      <c r="B4581" t="s">
        <v>4879</v>
      </c>
      <c r="C4581" t="s">
        <v>905</v>
      </c>
      <c r="D4581" t="s">
        <v>602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</row>
    <row r="4582" spans="2:18">
      <c r="B4582" t="s">
        <v>4880</v>
      </c>
      <c r="C4582" t="s">
        <v>905</v>
      </c>
      <c r="D4582" t="s">
        <v>602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</row>
    <row r="4583" spans="2:18">
      <c r="B4583" t="s">
        <v>4881</v>
      </c>
      <c r="C4583" t="s">
        <v>905</v>
      </c>
      <c r="D4583" t="s">
        <v>602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</row>
    <row r="4584" spans="2:18">
      <c r="B4584" t="s">
        <v>4882</v>
      </c>
      <c r="C4584" t="s">
        <v>905</v>
      </c>
      <c r="D4584" t="s">
        <v>602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</row>
    <row r="4585" spans="2:18">
      <c r="B4585" t="s">
        <v>4883</v>
      </c>
      <c r="C4585" t="s">
        <v>905</v>
      </c>
      <c r="D4585" t="s">
        <v>602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</row>
    <row r="4586" spans="2:18">
      <c r="B4586" t="s">
        <v>4884</v>
      </c>
      <c r="C4586" t="s">
        <v>905</v>
      </c>
      <c r="D4586" t="s">
        <v>602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</row>
    <row r="4587" spans="2:18">
      <c r="B4587" t="s">
        <v>4885</v>
      </c>
      <c r="C4587" t="s">
        <v>905</v>
      </c>
      <c r="D4587" t="s">
        <v>602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</row>
    <row r="4588" spans="2:18">
      <c r="B4588" t="s">
        <v>4886</v>
      </c>
      <c r="C4588" t="s">
        <v>905</v>
      </c>
      <c r="D4588" t="s">
        <v>602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</row>
    <row r="4589" spans="2:18">
      <c r="B4589" t="s">
        <v>4887</v>
      </c>
      <c r="C4589" t="s">
        <v>905</v>
      </c>
      <c r="D4589" t="s">
        <v>602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</row>
    <row r="4590" spans="2:18">
      <c r="B4590" t="s">
        <v>4888</v>
      </c>
      <c r="C4590" t="s">
        <v>905</v>
      </c>
      <c r="D4590" t="s">
        <v>602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</row>
    <row r="4591" spans="2:18">
      <c r="B4591" t="s">
        <v>4889</v>
      </c>
      <c r="C4591" t="s">
        <v>905</v>
      </c>
      <c r="D4591" t="s">
        <v>602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</row>
    <row r="4592" spans="2:18">
      <c r="B4592" t="s">
        <v>4890</v>
      </c>
      <c r="C4592" t="s">
        <v>905</v>
      </c>
      <c r="D4592" t="s">
        <v>602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</row>
    <row r="4593" spans="2:18">
      <c r="B4593" t="s">
        <v>4891</v>
      </c>
      <c r="C4593" t="s">
        <v>905</v>
      </c>
      <c r="D4593" t="s">
        <v>602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</row>
    <row r="4594" spans="2:18">
      <c r="B4594" t="s">
        <v>4892</v>
      </c>
      <c r="C4594" t="s">
        <v>905</v>
      </c>
      <c r="D4594" t="s">
        <v>602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</row>
    <row r="4595" spans="2:18">
      <c r="B4595" t="s">
        <v>4893</v>
      </c>
      <c r="C4595" t="s">
        <v>905</v>
      </c>
      <c r="D4595" t="s">
        <v>602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</row>
    <row r="4596" spans="2:18">
      <c r="B4596" t="s">
        <v>4894</v>
      </c>
      <c r="C4596" t="s">
        <v>905</v>
      </c>
      <c r="D4596" t="s">
        <v>602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</row>
    <row r="4597" spans="2:18">
      <c r="B4597" t="s">
        <v>4895</v>
      </c>
      <c r="C4597" t="s">
        <v>905</v>
      </c>
      <c r="D4597" t="s">
        <v>602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</row>
    <row r="4598" spans="2:18">
      <c r="B4598" t="s">
        <v>4896</v>
      </c>
      <c r="C4598" t="s">
        <v>905</v>
      </c>
      <c r="D4598" t="s">
        <v>602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</row>
    <row r="4599" spans="2:18">
      <c r="B4599" t="s">
        <v>4897</v>
      </c>
      <c r="C4599" t="s">
        <v>905</v>
      </c>
      <c r="D4599" t="s">
        <v>602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</row>
    <row r="4600" spans="2:18">
      <c r="B4600" t="s">
        <v>4898</v>
      </c>
      <c r="C4600" t="s">
        <v>905</v>
      </c>
      <c r="D4600" t="s">
        <v>602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</row>
    <row r="4601" spans="2:18">
      <c r="B4601" t="s">
        <v>4899</v>
      </c>
      <c r="C4601" t="s">
        <v>905</v>
      </c>
      <c r="D4601" t="s">
        <v>602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</row>
    <row r="4602" spans="2:18">
      <c r="B4602" t="s">
        <v>4900</v>
      </c>
      <c r="C4602" t="s">
        <v>905</v>
      </c>
      <c r="D4602" t="s">
        <v>602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</row>
    <row r="4603" spans="2:18">
      <c r="B4603" t="s">
        <v>4901</v>
      </c>
      <c r="C4603" t="s">
        <v>905</v>
      </c>
      <c r="D4603" t="s">
        <v>602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</row>
    <row r="4604" spans="2:18">
      <c r="B4604" t="s">
        <v>4902</v>
      </c>
      <c r="C4604" t="s">
        <v>905</v>
      </c>
      <c r="D4604" t="s">
        <v>602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</row>
    <row r="4605" spans="2:18">
      <c r="B4605" t="s">
        <v>4903</v>
      </c>
      <c r="C4605" t="s">
        <v>905</v>
      </c>
      <c r="D4605" t="s">
        <v>602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</row>
    <row r="4606" spans="2:18">
      <c r="B4606" t="s">
        <v>4904</v>
      </c>
      <c r="C4606" t="s">
        <v>905</v>
      </c>
      <c r="D4606" t="s">
        <v>602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</row>
    <row r="4607" spans="2:18">
      <c r="B4607" t="s">
        <v>4905</v>
      </c>
      <c r="C4607" t="s">
        <v>905</v>
      </c>
      <c r="D4607" t="s">
        <v>602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</row>
    <row r="4608" spans="2:18">
      <c r="B4608" t="s">
        <v>4906</v>
      </c>
      <c r="C4608" t="s">
        <v>905</v>
      </c>
      <c r="D4608" t="s">
        <v>602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</row>
    <row r="4609" spans="2:18">
      <c r="B4609" t="s">
        <v>4907</v>
      </c>
      <c r="C4609" t="s">
        <v>905</v>
      </c>
      <c r="D4609" t="s">
        <v>602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</row>
    <row r="4610" spans="2:18">
      <c r="B4610" t="s">
        <v>4908</v>
      </c>
      <c r="C4610" t="s">
        <v>905</v>
      </c>
      <c r="D4610" t="s">
        <v>602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</row>
    <row r="4611" spans="2:18">
      <c r="B4611" t="s">
        <v>4909</v>
      </c>
      <c r="C4611" t="s">
        <v>905</v>
      </c>
      <c r="D4611" t="s">
        <v>602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</row>
    <row r="4612" spans="2:18">
      <c r="B4612" t="s">
        <v>4910</v>
      </c>
      <c r="C4612" t="s">
        <v>905</v>
      </c>
      <c r="D4612" t="s">
        <v>602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</row>
    <row r="4613" spans="2:18">
      <c r="B4613" t="s">
        <v>4911</v>
      </c>
      <c r="C4613" t="s">
        <v>905</v>
      </c>
      <c r="D4613" t="s">
        <v>602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</row>
    <row r="4614" spans="2:18">
      <c r="B4614" t="s">
        <v>4912</v>
      </c>
      <c r="C4614" t="s">
        <v>905</v>
      </c>
      <c r="D4614" t="s">
        <v>602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</row>
    <row r="4615" spans="2:18">
      <c r="B4615" t="s">
        <v>4913</v>
      </c>
      <c r="C4615" t="s">
        <v>905</v>
      </c>
      <c r="D4615" t="s">
        <v>602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</row>
    <row r="4616" spans="2:18">
      <c r="B4616" t="s">
        <v>4914</v>
      </c>
      <c r="C4616" t="s">
        <v>905</v>
      </c>
      <c r="D4616" t="s">
        <v>602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</row>
    <row r="4617" spans="2:18">
      <c r="B4617" t="s">
        <v>4915</v>
      </c>
      <c r="C4617" t="s">
        <v>905</v>
      </c>
      <c r="D4617" t="s">
        <v>602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</row>
    <row r="4618" spans="2:18">
      <c r="B4618" t="s">
        <v>4916</v>
      </c>
      <c r="C4618" t="s">
        <v>905</v>
      </c>
      <c r="D4618" t="s">
        <v>602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</row>
    <row r="4619" spans="2:18">
      <c r="B4619" t="s">
        <v>4917</v>
      </c>
      <c r="C4619" t="s">
        <v>905</v>
      </c>
      <c r="D4619" t="s">
        <v>602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</row>
    <row r="4620" spans="2:18">
      <c r="B4620" t="s">
        <v>4918</v>
      </c>
      <c r="C4620" t="s">
        <v>905</v>
      </c>
      <c r="D4620" t="s">
        <v>602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</row>
    <row r="4621" spans="2:18">
      <c r="B4621" t="s">
        <v>4919</v>
      </c>
      <c r="C4621" t="s">
        <v>905</v>
      </c>
      <c r="D4621" t="s">
        <v>602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</row>
    <row r="4622" spans="2:18">
      <c r="B4622" t="s">
        <v>4920</v>
      </c>
      <c r="C4622" t="s">
        <v>905</v>
      </c>
      <c r="D4622" t="s">
        <v>602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</row>
    <row r="4623" spans="2:18">
      <c r="B4623" t="s">
        <v>4921</v>
      </c>
      <c r="C4623" t="s">
        <v>905</v>
      </c>
      <c r="D4623" t="s">
        <v>602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</row>
    <row r="4624" spans="2:18">
      <c r="B4624" t="s">
        <v>4922</v>
      </c>
      <c r="C4624" t="s">
        <v>905</v>
      </c>
      <c r="D4624" t="s">
        <v>602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</row>
    <row r="4625" spans="2:18">
      <c r="B4625" t="s">
        <v>4923</v>
      </c>
      <c r="C4625" t="s">
        <v>905</v>
      </c>
      <c r="D4625" t="s">
        <v>602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</row>
    <row r="4626" spans="2:18">
      <c r="B4626" t="s">
        <v>4924</v>
      </c>
      <c r="C4626" t="s">
        <v>905</v>
      </c>
      <c r="D4626" t="s">
        <v>602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</row>
    <row r="4627" spans="2:18">
      <c r="B4627" t="s">
        <v>4925</v>
      </c>
      <c r="C4627" t="s">
        <v>905</v>
      </c>
      <c r="D4627" t="s">
        <v>602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</row>
    <row r="4628" spans="2:18">
      <c r="B4628" t="s">
        <v>4926</v>
      </c>
      <c r="C4628" t="s">
        <v>905</v>
      </c>
      <c r="D4628" t="s">
        <v>602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</row>
    <row r="4629" spans="2:18">
      <c r="B4629" t="s">
        <v>4927</v>
      </c>
      <c r="C4629" t="s">
        <v>905</v>
      </c>
      <c r="D4629" t="s">
        <v>602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</row>
    <row r="4630" spans="2:18">
      <c r="B4630" t="s">
        <v>4928</v>
      </c>
      <c r="C4630" t="s">
        <v>905</v>
      </c>
      <c r="D4630" t="s">
        <v>602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</row>
    <row r="4631" spans="2:18">
      <c r="B4631" t="s">
        <v>4929</v>
      </c>
      <c r="C4631" t="s">
        <v>905</v>
      </c>
      <c r="D4631" t="s">
        <v>602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</row>
    <row r="4632" spans="2:18">
      <c r="B4632" t="s">
        <v>4930</v>
      </c>
      <c r="C4632" t="s">
        <v>905</v>
      </c>
      <c r="D4632" t="s">
        <v>602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</row>
    <row r="4633" spans="2:18">
      <c r="B4633" t="s">
        <v>4931</v>
      </c>
      <c r="C4633" t="s">
        <v>905</v>
      </c>
      <c r="D4633" t="s">
        <v>602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</row>
    <row r="4634" spans="2:18">
      <c r="B4634" t="s">
        <v>4932</v>
      </c>
      <c r="C4634" t="s">
        <v>905</v>
      </c>
      <c r="D4634" t="s">
        <v>602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</row>
    <row r="4635" spans="2:18">
      <c r="B4635" t="s">
        <v>4933</v>
      </c>
      <c r="C4635" t="s">
        <v>905</v>
      </c>
      <c r="D4635" t="s">
        <v>612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</row>
    <row r="4636" spans="2:18">
      <c r="B4636" t="s">
        <v>4934</v>
      </c>
      <c r="C4636" t="s">
        <v>905</v>
      </c>
      <c r="D4636" t="s">
        <v>612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</row>
    <row r="4637" spans="2:18">
      <c r="B4637" t="s">
        <v>4935</v>
      </c>
      <c r="C4637" t="s">
        <v>905</v>
      </c>
      <c r="D4637" t="s">
        <v>612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</row>
    <row r="4638" spans="2:18">
      <c r="B4638" t="s">
        <v>4936</v>
      </c>
      <c r="C4638" t="s">
        <v>905</v>
      </c>
      <c r="D4638" t="s">
        <v>612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</row>
    <row r="4639" spans="2:18">
      <c r="B4639" t="s">
        <v>4937</v>
      </c>
      <c r="C4639" t="s">
        <v>905</v>
      </c>
      <c r="D4639" t="s">
        <v>612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</row>
    <row r="4640" spans="2:18">
      <c r="B4640" t="s">
        <v>4938</v>
      </c>
      <c r="C4640" t="s">
        <v>905</v>
      </c>
      <c r="D4640" t="s">
        <v>612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</row>
    <row r="4641" spans="2:18">
      <c r="B4641" t="s">
        <v>4939</v>
      </c>
      <c r="C4641" t="s">
        <v>905</v>
      </c>
      <c r="D4641" t="s">
        <v>612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</row>
    <row r="4642" spans="2:18">
      <c r="B4642" t="s">
        <v>4940</v>
      </c>
      <c r="C4642" t="s">
        <v>905</v>
      </c>
      <c r="D4642" t="s">
        <v>612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</row>
    <row r="4643" spans="2:18">
      <c r="B4643" t="s">
        <v>4941</v>
      </c>
      <c r="C4643" t="s">
        <v>905</v>
      </c>
      <c r="D4643" t="s">
        <v>612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</row>
    <row r="4644" spans="2:18">
      <c r="B4644" t="s">
        <v>4942</v>
      </c>
      <c r="C4644" t="s">
        <v>905</v>
      </c>
      <c r="D4644" t="s">
        <v>612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5380</v>
      </c>
      <c r="N4644">
        <v>0</v>
      </c>
      <c r="O4644">
        <v>0</v>
      </c>
      <c r="P4644">
        <v>0</v>
      </c>
      <c r="Q4644">
        <v>0</v>
      </c>
      <c r="R4644">
        <v>5380</v>
      </c>
    </row>
    <row r="4645" spans="2:18">
      <c r="B4645" t="s">
        <v>4943</v>
      </c>
      <c r="C4645" t="s">
        <v>905</v>
      </c>
      <c r="D4645" t="s">
        <v>612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</row>
    <row r="4646" spans="2:18">
      <c r="B4646" t="s">
        <v>4944</v>
      </c>
      <c r="C4646" t="s">
        <v>905</v>
      </c>
      <c r="D4646" t="s">
        <v>612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</row>
    <row r="4647" spans="2:18">
      <c r="B4647" t="s">
        <v>4945</v>
      </c>
      <c r="C4647" t="s">
        <v>905</v>
      </c>
      <c r="D4647" t="s">
        <v>612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</row>
    <row r="4648" spans="2:18">
      <c r="B4648" t="s">
        <v>4946</v>
      </c>
      <c r="C4648" t="s">
        <v>905</v>
      </c>
      <c r="D4648" t="s">
        <v>612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</row>
    <row r="4649" spans="2:18">
      <c r="B4649" t="s">
        <v>4947</v>
      </c>
      <c r="C4649" t="s">
        <v>905</v>
      </c>
      <c r="D4649" t="s">
        <v>612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</row>
    <row r="4650" spans="2:18">
      <c r="B4650" t="s">
        <v>4948</v>
      </c>
      <c r="C4650" t="s">
        <v>905</v>
      </c>
      <c r="D4650" t="s">
        <v>612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</row>
    <row r="4651" spans="2:18">
      <c r="B4651" t="s">
        <v>4949</v>
      </c>
      <c r="C4651" t="s">
        <v>905</v>
      </c>
      <c r="D4651" t="s">
        <v>612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</row>
    <row r="4652" spans="2:18">
      <c r="B4652" t="s">
        <v>4950</v>
      </c>
      <c r="C4652" t="s">
        <v>905</v>
      </c>
      <c r="D4652" t="s">
        <v>612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</row>
    <row r="4653" spans="2:18">
      <c r="B4653" t="s">
        <v>4951</v>
      </c>
      <c r="C4653" t="s">
        <v>905</v>
      </c>
      <c r="D4653" t="s">
        <v>612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</row>
    <row r="4654" spans="2:18">
      <c r="B4654" t="s">
        <v>4952</v>
      </c>
      <c r="C4654" t="s">
        <v>905</v>
      </c>
      <c r="D4654" t="s">
        <v>612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</row>
    <row r="4655" spans="2:18">
      <c r="B4655" t="s">
        <v>4953</v>
      </c>
      <c r="C4655" t="s">
        <v>905</v>
      </c>
      <c r="D4655" t="s">
        <v>612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</row>
    <row r="4656" spans="2:18">
      <c r="B4656" t="s">
        <v>4954</v>
      </c>
      <c r="C4656" t="s">
        <v>905</v>
      </c>
      <c r="D4656" t="s">
        <v>612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</row>
    <row r="4657" spans="2:18">
      <c r="B4657" t="s">
        <v>4955</v>
      </c>
      <c r="C4657" t="s">
        <v>905</v>
      </c>
      <c r="D4657" t="s">
        <v>612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</row>
    <row r="4658" spans="2:18">
      <c r="B4658" t="s">
        <v>4956</v>
      </c>
      <c r="C4658" t="s">
        <v>905</v>
      </c>
      <c r="D4658" t="s">
        <v>612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</row>
    <row r="4659" spans="2:18">
      <c r="B4659" t="s">
        <v>4957</v>
      </c>
      <c r="C4659" t="s">
        <v>905</v>
      </c>
      <c r="D4659" t="s">
        <v>612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</row>
    <row r="4660" spans="2:18">
      <c r="B4660" t="s">
        <v>4958</v>
      </c>
      <c r="C4660" t="s">
        <v>905</v>
      </c>
      <c r="D4660" t="s">
        <v>612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3000</v>
      </c>
      <c r="N4660">
        <v>0</v>
      </c>
      <c r="O4660">
        <v>0</v>
      </c>
      <c r="P4660">
        <v>0</v>
      </c>
      <c r="Q4660">
        <v>0</v>
      </c>
      <c r="R4660">
        <v>3000</v>
      </c>
    </row>
    <row r="4661" spans="2:18">
      <c r="B4661" t="s">
        <v>4959</v>
      </c>
      <c r="C4661" t="s">
        <v>905</v>
      </c>
      <c r="D4661" t="s">
        <v>612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</row>
    <row r="4662" spans="2:18">
      <c r="B4662" t="s">
        <v>4960</v>
      </c>
      <c r="C4662" t="s">
        <v>905</v>
      </c>
      <c r="D4662" t="s">
        <v>612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</row>
    <row r="4663" spans="2:18">
      <c r="B4663" t="s">
        <v>4961</v>
      </c>
      <c r="C4663" t="s">
        <v>905</v>
      </c>
      <c r="D4663" t="s">
        <v>612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</row>
    <row r="4664" spans="2:18">
      <c r="B4664" t="s">
        <v>4962</v>
      </c>
      <c r="C4664" t="s">
        <v>905</v>
      </c>
      <c r="D4664" t="s">
        <v>612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</row>
    <row r="4665" spans="2:18">
      <c r="B4665" t="s">
        <v>4963</v>
      </c>
      <c r="C4665" t="s">
        <v>905</v>
      </c>
      <c r="D4665" t="s">
        <v>612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</row>
    <row r="4666" spans="2:18">
      <c r="B4666" t="s">
        <v>4964</v>
      </c>
      <c r="C4666" t="s">
        <v>905</v>
      </c>
      <c r="D4666" t="s">
        <v>612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</row>
    <row r="4667" spans="2:18">
      <c r="B4667" t="s">
        <v>4965</v>
      </c>
      <c r="C4667" t="s">
        <v>905</v>
      </c>
      <c r="D4667" t="s">
        <v>4966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</row>
    <row r="4668" spans="2:18">
      <c r="B4668" t="s">
        <v>4967</v>
      </c>
      <c r="C4668" t="s">
        <v>905</v>
      </c>
      <c r="D4668" t="s">
        <v>4966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</row>
    <row r="4669" spans="2:18">
      <c r="B4669" t="s">
        <v>4968</v>
      </c>
      <c r="C4669" t="s">
        <v>905</v>
      </c>
      <c r="D4669" t="s">
        <v>4966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</row>
    <row r="4670" spans="2:18">
      <c r="B4670" t="s">
        <v>4969</v>
      </c>
      <c r="C4670" t="s">
        <v>905</v>
      </c>
      <c r="D4670" t="s">
        <v>4966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</row>
    <row r="4671" spans="2:18">
      <c r="B4671" t="s">
        <v>4970</v>
      </c>
      <c r="C4671" t="s">
        <v>905</v>
      </c>
      <c r="D4671" t="s">
        <v>4966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</row>
    <row r="4672" spans="2:18">
      <c r="B4672" t="s">
        <v>4971</v>
      </c>
      <c r="C4672" t="s">
        <v>905</v>
      </c>
      <c r="D4672" t="s">
        <v>4966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</row>
    <row r="4673" spans="2:18">
      <c r="B4673" t="s">
        <v>4972</v>
      </c>
      <c r="C4673" t="s">
        <v>905</v>
      </c>
      <c r="D4673" t="s">
        <v>4966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</row>
    <row r="4674" spans="2:18">
      <c r="B4674" t="s">
        <v>4973</v>
      </c>
      <c r="C4674" t="s">
        <v>905</v>
      </c>
      <c r="D4674" t="s">
        <v>4966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</row>
    <row r="4675" spans="2:18">
      <c r="B4675" t="s">
        <v>4974</v>
      </c>
      <c r="C4675" t="s">
        <v>905</v>
      </c>
      <c r="D4675" t="s">
        <v>4966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</row>
    <row r="4676" spans="2:18">
      <c r="B4676" t="s">
        <v>4975</v>
      </c>
      <c r="C4676" t="s">
        <v>905</v>
      </c>
      <c r="D4676" t="s">
        <v>4966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</row>
    <row r="4677" spans="2:18">
      <c r="B4677" t="s">
        <v>4976</v>
      </c>
      <c r="C4677" t="s">
        <v>905</v>
      </c>
      <c r="D4677" t="s">
        <v>4966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</row>
    <row r="4678" spans="2:18">
      <c r="B4678" t="s">
        <v>4977</v>
      </c>
      <c r="C4678" t="s">
        <v>905</v>
      </c>
      <c r="D4678" t="s">
        <v>4966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</row>
    <row r="4679" spans="2:18">
      <c r="B4679" t="s">
        <v>4978</v>
      </c>
      <c r="C4679" t="s">
        <v>905</v>
      </c>
      <c r="D4679" t="s">
        <v>4966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</row>
    <row r="4680" spans="2:18">
      <c r="B4680" t="s">
        <v>4979</v>
      </c>
      <c r="C4680" t="s">
        <v>905</v>
      </c>
      <c r="D4680" t="s">
        <v>4966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</row>
    <row r="4681" spans="2:18">
      <c r="B4681" t="s">
        <v>4980</v>
      </c>
      <c r="C4681" t="s">
        <v>905</v>
      </c>
      <c r="D4681" t="s">
        <v>4966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</row>
    <row r="4682" spans="2:18">
      <c r="B4682" t="s">
        <v>4981</v>
      </c>
      <c r="C4682" t="s">
        <v>905</v>
      </c>
      <c r="D4682" t="s">
        <v>4966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</row>
    <row r="4683" spans="2:18">
      <c r="B4683" t="s">
        <v>4982</v>
      </c>
      <c r="C4683" t="s">
        <v>905</v>
      </c>
      <c r="D4683" t="s">
        <v>4966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</row>
    <row r="4684" spans="2:18">
      <c r="B4684" t="s">
        <v>4983</v>
      </c>
      <c r="C4684" t="s">
        <v>905</v>
      </c>
      <c r="D4684" t="s">
        <v>4966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</row>
    <row r="4685" spans="2:18">
      <c r="B4685" t="s">
        <v>4984</v>
      </c>
      <c r="C4685" t="s">
        <v>905</v>
      </c>
      <c r="D4685" t="s">
        <v>4966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</row>
    <row r="4686" spans="2:18">
      <c r="B4686" t="s">
        <v>4985</v>
      </c>
      <c r="C4686" t="s">
        <v>905</v>
      </c>
      <c r="D4686" t="s">
        <v>4966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2:18">
      <c r="B4687" t="s">
        <v>4986</v>
      </c>
      <c r="C4687" t="s">
        <v>905</v>
      </c>
      <c r="D4687" t="s">
        <v>4966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 spans="2:18">
      <c r="B4688" t="s">
        <v>4987</v>
      </c>
      <c r="C4688" t="s">
        <v>905</v>
      </c>
      <c r="D4688" t="s">
        <v>4966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</row>
    <row r="4689" spans="2:18">
      <c r="B4689" t="s">
        <v>4988</v>
      </c>
      <c r="C4689" t="s">
        <v>905</v>
      </c>
      <c r="D4689" t="s">
        <v>4966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</row>
    <row r="4690" spans="2:18">
      <c r="B4690" t="s">
        <v>4989</v>
      </c>
      <c r="C4690" t="s">
        <v>905</v>
      </c>
      <c r="D4690" t="s">
        <v>4966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 spans="2:18">
      <c r="B4691" t="s">
        <v>4990</v>
      </c>
      <c r="C4691" t="s">
        <v>905</v>
      </c>
      <c r="D4691" t="s">
        <v>4966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</row>
    <row r="4692" spans="2:18">
      <c r="B4692" t="s">
        <v>4991</v>
      </c>
      <c r="C4692" t="s">
        <v>905</v>
      </c>
      <c r="D4692" t="s">
        <v>4966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</row>
    <row r="4693" spans="2:18">
      <c r="B4693" t="s">
        <v>4992</v>
      </c>
      <c r="C4693" t="s">
        <v>905</v>
      </c>
      <c r="D4693" t="s">
        <v>4966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</row>
    <row r="4694" spans="2:18">
      <c r="B4694" t="s">
        <v>4993</v>
      </c>
      <c r="C4694" t="s">
        <v>905</v>
      </c>
      <c r="D4694" t="s">
        <v>4966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2:18">
      <c r="B4695" t="s">
        <v>4994</v>
      </c>
      <c r="C4695" t="s">
        <v>905</v>
      </c>
      <c r="D4695" t="s">
        <v>4966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</row>
    <row r="4696" spans="2:18">
      <c r="B4696" t="s">
        <v>4995</v>
      </c>
      <c r="C4696" t="s">
        <v>905</v>
      </c>
      <c r="D4696" t="s">
        <v>4966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</row>
    <row r="4697" spans="2:18">
      <c r="B4697" t="s">
        <v>4996</v>
      </c>
      <c r="C4697" t="s">
        <v>905</v>
      </c>
      <c r="D4697" t="s">
        <v>4966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</row>
    <row r="4698" spans="2:18">
      <c r="B4698" t="s">
        <v>4997</v>
      </c>
      <c r="C4698" t="s">
        <v>905</v>
      </c>
      <c r="D4698" t="s">
        <v>4966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</row>
    <row r="4699" spans="2:18">
      <c r="B4699" t="s">
        <v>4998</v>
      </c>
      <c r="C4699" t="s">
        <v>905</v>
      </c>
      <c r="D4699" t="s">
        <v>4966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</row>
    <row r="4700" spans="2:18">
      <c r="B4700" t="s">
        <v>4999</v>
      </c>
      <c r="C4700" t="s">
        <v>905</v>
      </c>
      <c r="D4700" t="s">
        <v>4966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</row>
    <row r="4701" spans="2:18">
      <c r="B4701" t="s">
        <v>5000</v>
      </c>
      <c r="C4701" t="s">
        <v>905</v>
      </c>
      <c r="D4701" t="s">
        <v>4966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</row>
    <row r="4702" spans="2:18">
      <c r="B4702" t="s">
        <v>5001</v>
      </c>
      <c r="C4702" t="s">
        <v>905</v>
      </c>
      <c r="D4702" t="s">
        <v>4966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</row>
    <row r="4703" spans="2:18">
      <c r="B4703" t="s">
        <v>5002</v>
      </c>
      <c r="C4703" t="s">
        <v>905</v>
      </c>
      <c r="D4703" t="s">
        <v>4966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</row>
    <row r="4704" spans="2:18">
      <c r="B4704" t="s">
        <v>5003</v>
      </c>
      <c r="C4704" t="s">
        <v>905</v>
      </c>
      <c r="D4704" t="s">
        <v>4966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</row>
    <row r="4705" spans="2:18">
      <c r="B4705" t="s">
        <v>5004</v>
      </c>
      <c r="C4705" t="s">
        <v>905</v>
      </c>
      <c r="D4705" t="s">
        <v>4966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</row>
    <row r="4706" spans="2:18">
      <c r="B4706" t="s">
        <v>5005</v>
      </c>
      <c r="C4706" t="s">
        <v>905</v>
      </c>
      <c r="D4706" t="s">
        <v>4966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</row>
    <row r="4707" spans="2:18">
      <c r="B4707" t="s">
        <v>5006</v>
      </c>
      <c r="C4707" t="s">
        <v>905</v>
      </c>
      <c r="D4707" t="s">
        <v>4966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</row>
    <row r="4708" spans="2:18">
      <c r="B4708" t="s">
        <v>5007</v>
      </c>
      <c r="C4708" t="s">
        <v>905</v>
      </c>
      <c r="D4708" t="s">
        <v>4966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</row>
    <row r="4709" spans="2:18">
      <c r="B4709" t="s">
        <v>5008</v>
      </c>
      <c r="C4709" t="s">
        <v>905</v>
      </c>
      <c r="D4709" t="s">
        <v>4966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</row>
    <row r="4710" spans="2:18">
      <c r="B4710" t="s">
        <v>5009</v>
      </c>
      <c r="C4710" t="s">
        <v>905</v>
      </c>
      <c r="D4710" t="s">
        <v>4966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</row>
    <row r="4711" spans="2:18">
      <c r="B4711" t="s">
        <v>5010</v>
      </c>
      <c r="C4711" t="s">
        <v>905</v>
      </c>
      <c r="D4711" t="s">
        <v>4966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</row>
    <row r="4712" spans="2:18">
      <c r="B4712" t="s">
        <v>5011</v>
      </c>
      <c r="C4712" t="s">
        <v>905</v>
      </c>
      <c r="D4712" t="s">
        <v>4966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</row>
    <row r="4713" spans="2:18">
      <c r="B4713" t="s">
        <v>5012</v>
      </c>
      <c r="C4713" t="s">
        <v>905</v>
      </c>
      <c r="D4713" t="s">
        <v>4966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</row>
    <row r="4714" spans="2:18">
      <c r="B4714" t="s">
        <v>5013</v>
      </c>
      <c r="C4714" t="s">
        <v>905</v>
      </c>
      <c r="D4714" t="s">
        <v>4966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</row>
    <row r="4715" spans="2:18">
      <c r="B4715" t="s">
        <v>5014</v>
      </c>
      <c r="C4715" t="s">
        <v>905</v>
      </c>
      <c r="D4715" t="s">
        <v>4966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</row>
    <row r="4716" spans="2:18">
      <c r="B4716" t="s">
        <v>5015</v>
      </c>
      <c r="C4716" t="s">
        <v>905</v>
      </c>
      <c r="D4716" t="s">
        <v>4966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</row>
    <row r="4717" spans="2:18">
      <c r="B4717" t="s">
        <v>5016</v>
      </c>
      <c r="C4717" t="s">
        <v>905</v>
      </c>
      <c r="D4717" t="s">
        <v>4966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</row>
    <row r="4718" spans="2:18">
      <c r="B4718" t="s">
        <v>5017</v>
      </c>
      <c r="C4718" t="s">
        <v>905</v>
      </c>
      <c r="D4718" t="s">
        <v>4966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</row>
    <row r="4719" spans="2:18">
      <c r="B4719" t="s">
        <v>5018</v>
      </c>
      <c r="C4719" t="s">
        <v>905</v>
      </c>
      <c r="D4719" t="s">
        <v>4966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</row>
    <row r="4720" spans="2:18">
      <c r="B4720" t="s">
        <v>5019</v>
      </c>
      <c r="C4720" t="s">
        <v>905</v>
      </c>
      <c r="D4720" t="s">
        <v>4966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</row>
    <row r="4721" spans="2:18">
      <c r="B4721" t="s">
        <v>5020</v>
      </c>
      <c r="C4721" t="s">
        <v>905</v>
      </c>
      <c r="D4721" t="s">
        <v>4966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</row>
    <row r="4722" spans="2:18">
      <c r="B4722" t="s">
        <v>5021</v>
      </c>
      <c r="C4722" t="s">
        <v>905</v>
      </c>
      <c r="D4722" t="s">
        <v>4966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 spans="2:18">
      <c r="B4723" t="s">
        <v>5022</v>
      </c>
      <c r="C4723" t="s">
        <v>905</v>
      </c>
      <c r="D4723" t="s">
        <v>612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</row>
    <row r="4724" spans="2:18">
      <c r="B4724" t="s">
        <v>5023</v>
      </c>
      <c r="C4724" t="s">
        <v>905</v>
      </c>
      <c r="D4724" t="s">
        <v>612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</row>
    <row r="4725" spans="2:18">
      <c r="B4725" t="s">
        <v>5024</v>
      </c>
      <c r="C4725" t="s">
        <v>905</v>
      </c>
      <c r="D4725" t="s">
        <v>612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</row>
    <row r="4726" spans="2:18">
      <c r="B4726" t="s">
        <v>5025</v>
      </c>
      <c r="C4726" t="s">
        <v>905</v>
      </c>
      <c r="D4726" t="s">
        <v>612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</row>
    <row r="4727" spans="2:18">
      <c r="B4727" t="s">
        <v>5026</v>
      </c>
      <c r="C4727" t="s">
        <v>905</v>
      </c>
      <c r="D4727" t="s">
        <v>612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</row>
    <row r="4728" spans="2:18">
      <c r="B4728" t="s">
        <v>5027</v>
      </c>
      <c r="C4728" t="s">
        <v>905</v>
      </c>
      <c r="D4728" t="s">
        <v>612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</row>
    <row r="4729" spans="2:18">
      <c r="B4729" t="s">
        <v>5028</v>
      </c>
      <c r="C4729" t="s">
        <v>905</v>
      </c>
      <c r="D4729" t="s">
        <v>612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</row>
    <row r="4730" spans="2:18">
      <c r="B4730" t="s">
        <v>5029</v>
      </c>
      <c r="C4730" t="s">
        <v>905</v>
      </c>
      <c r="D4730" t="s">
        <v>612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</row>
    <row r="4731" spans="2:18">
      <c r="B4731" t="s">
        <v>5030</v>
      </c>
      <c r="C4731" t="s">
        <v>905</v>
      </c>
      <c r="D4731" t="s">
        <v>612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</row>
    <row r="4732" spans="2:18">
      <c r="B4732" t="s">
        <v>5031</v>
      </c>
      <c r="C4732" t="s">
        <v>905</v>
      </c>
      <c r="D4732" t="s">
        <v>612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</row>
    <row r="4733" spans="2:18">
      <c r="B4733" t="s">
        <v>5032</v>
      </c>
      <c r="C4733" t="s">
        <v>905</v>
      </c>
      <c r="D4733" t="s">
        <v>612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</row>
    <row r="4734" spans="2:18">
      <c r="B4734" t="s">
        <v>5033</v>
      </c>
      <c r="C4734" t="s">
        <v>905</v>
      </c>
      <c r="D4734" t="s">
        <v>612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</row>
    <row r="4735" spans="2:18">
      <c r="B4735" t="s">
        <v>5034</v>
      </c>
      <c r="C4735" t="s">
        <v>905</v>
      </c>
      <c r="D4735" t="s">
        <v>612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</row>
    <row r="4736" spans="2:18">
      <c r="B4736" t="s">
        <v>5035</v>
      </c>
      <c r="C4736" t="s">
        <v>905</v>
      </c>
      <c r="D4736" t="s">
        <v>612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</row>
    <row r="4737" spans="2:18">
      <c r="B4737" t="s">
        <v>5036</v>
      </c>
      <c r="C4737" t="s">
        <v>905</v>
      </c>
      <c r="D4737" t="s">
        <v>612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</row>
    <row r="4738" spans="2:18">
      <c r="B4738" t="s">
        <v>5037</v>
      </c>
      <c r="C4738" t="s">
        <v>905</v>
      </c>
      <c r="D4738" t="s">
        <v>612</v>
      </c>
      <c r="E4738">
        <v>0</v>
      </c>
      <c r="F4738">
        <v>0</v>
      </c>
      <c r="G4738">
        <v>21000</v>
      </c>
      <c r="H4738">
        <v>1</v>
      </c>
      <c r="I4738">
        <v>0</v>
      </c>
      <c r="J4738">
        <v>0</v>
      </c>
      <c r="K4738">
        <v>0</v>
      </c>
      <c r="L4738">
        <v>0</v>
      </c>
      <c r="M4738">
        <v>18275.689999999999</v>
      </c>
      <c r="N4738">
        <v>0</v>
      </c>
      <c r="O4738">
        <v>0</v>
      </c>
      <c r="P4738">
        <v>0</v>
      </c>
      <c r="Q4738">
        <v>0</v>
      </c>
      <c r="R4738">
        <v>18275.689999999999</v>
      </c>
    </row>
    <row r="4739" spans="2:18">
      <c r="B4739" t="s">
        <v>5038</v>
      </c>
      <c r="C4739" t="s">
        <v>905</v>
      </c>
      <c r="D4739" t="s">
        <v>612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</row>
    <row r="4740" spans="2:18">
      <c r="B4740" t="s">
        <v>5039</v>
      </c>
      <c r="C4740" t="s">
        <v>905</v>
      </c>
      <c r="D4740" t="s">
        <v>612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</row>
    <row r="4741" spans="2:18">
      <c r="B4741" t="s">
        <v>5040</v>
      </c>
      <c r="C4741" t="s">
        <v>905</v>
      </c>
      <c r="D4741" t="s">
        <v>612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20400</v>
      </c>
      <c r="N4741">
        <v>0</v>
      </c>
      <c r="O4741">
        <v>0</v>
      </c>
      <c r="P4741">
        <v>0</v>
      </c>
      <c r="Q4741">
        <v>0</v>
      </c>
      <c r="R4741">
        <v>20400</v>
      </c>
    </row>
    <row r="4742" spans="2:18">
      <c r="B4742" t="s">
        <v>5041</v>
      </c>
      <c r="C4742" t="s">
        <v>905</v>
      </c>
      <c r="D4742" t="s">
        <v>612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</row>
    <row r="4743" spans="2:18">
      <c r="B4743" t="s">
        <v>5042</v>
      </c>
      <c r="C4743" t="s">
        <v>905</v>
      </c>
      <c r="D4743" t="s">
        <v>612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</row>
    <row r="4744" spans="2:18">
      <c r="B4744" t="s">
        <v>5043</v>
      </c>
      <c r="C4744" t="s">
        <v>905</v>
      </c>
      <c r="D4744" t="s">
        <v>612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</row>
    <row r="4745" spans="2:18">
      <c r="B4745" t="s">
        <v>5044</v>
      </c>
      <c r="C4745" t="s">
        <v>905</v>
      </c>
      <c r="D4745" t="s">
        <v>612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</row>
    <row r="4746" spans="2:18">
      <c r="B4746" t="s">
        <v>5045</v>
      </c>
      <c r="C4746" t="s">
        <v>905</v>
      </c>
      <c r="D4746" t="s">
        <v>612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</row>
    <row r="4747" spans="2:18">
      <c r="B4747" t="s">
        <v>5046</v>
      </c>
      <c r="C4747" t="s">
        <v>905</v>
      </c>
      <c r="D4747" t="s">
        <v>612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</row>
    <row r="4748" spans="2:18">
      <c r="B4748" t="s">
        <v>5047</v>
      </c>
      <c r="C4748" t="s">
        <v>905</v>
      </c>
      <c r="D4748" t="s">
        <v>612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14028.5</v>
      </c>
      <c r="N4748">
        <v>0</v>
      </c>
      <c r="O4748">
        <v>0</v>
      </c>
      <c r="P4748">
        <v>0</v>
      </c>
      <c r="Q4748">
        <v>0</v>
      </c>
      <c r="R4748">
        <v>14028.5</v>
      </c>
    </row>
    <row r="4749" spans="2:18">
      <c r="B4749" t="s">
        <v>5048</v>
      </c>
      <c r="C4749" t="s">
        <v>905</v>
      </c>
      <c r="D4749" t="s">
        <v>612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</row>
    <row r="4750" spans="2:18">
      <c r="B4750" t="s">
        <v>5049</v>
      </c>
      <c r="C4750" t="s">
        <v>905</v>
      </c>
      <c r="D4750" t="s">
        <v>612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</row>
    <row r="4751" spans="2:18">
      <c r="B4751" t="s">
        <v>5050</v>
      </c>
      <c r="C4751" t="s">
        <v>905</v>
      </c>
      <c r="D4751" t="s">
        <v>612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</row>
    <row r="4752" spans="2:18">
      <c r="B4752" t="s">
        <v>5051</v>
      </c>
      <c r="C4752" t="s">
        <v>905</v>
      </c>
      <c r="D4752" t="s">
        <v>612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7772</v>
      </c>
      <c r="N4752">
        <v>0</v>
      </c>
      <c r="O4752">
        <v>0</v>
      </c>
      <c r="P4752">
        <v>0</v>
      </c>
      <c r="Q4752">
        <v>0</v>
      </c>
      <c r="R4752">
        <v>7772</v>
      </c>
    </row>
    <row r="4753" spans="2:19">
      <c r="B4753" t="s">
        <v>5052</v>
      </c>
      <c r="C4753" t="s">
        <v>905</v>
      </c>
      <c r="D4753" t="s">
        <v>612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</row>
    <row r="4754" spans="2:19">
      <c r="B4754" t="s">
        <v>5053</v>
      </c>
      <c r="C4754" t="s">
        <v>905</v>
      </c>
      <c r="D4754" t="s">
        <v>612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</row>
    <row r="4755" spans="2:19">
      <c r="B4755" t="s">
        <v>5054</v>
      </c>
      <c r="C4755" t="s">
        <v>905</v>
      </c>
      <c r="D4755" t="s">
        <v>612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</row>
    <row r="4756" spans="2:19">
      <c r="B4756" t="s">
        <v>5055</v>
      </c>
      <c r="C4756" t="s">
        <v>905</v>
      </c>
      <c r="D4756" t="s">
        <v>612</v>
      </c>
      <c r="E4756">
        <v>0</v>
      </c>
      <c r="F4756">
        <v>0</v>
      </c>
      <c r="G4756">
        <v>11505.1</v>
      </c>
      <c r="H4756">
        <v>2</v>
      </c>
      <c r="I4756">
        <v>11766.71</v>
      </c>
      <c r="J4756">
        <v>11766.71</v>
      </c>
      <c r="K4756">
        <v>11766.71</v>
      </c>
      <c r="L4756">
        <v>11766.71</v>
      </c>
      <c r="M4756">
        <v>11294.1</v>
      </c>
      <c r="N4756">
        <v>4.1799999999999997E-2</v>
      </c>
      <c r="O4756">
        <v>2</v>
      </c>
      <c r="P4756">
        <v>2353342</v>
      </c>
      <c r="Q4756">
        <v>11766.71</v>
      </c>
      <c r="R4756">
        <v>11766.71</v>
      </c>
      <c r="S4756" t="s">
        <v>5250</v>
      </c>
    </row>
    <row r="4757" spans="2:19">
      <c r="B4757" t="s">
        <v>5056</v>
      </c>
      <c r="C4757" t="s">
        <v>905</v>
      </c>
      <c r="D4757" t="s">
        <v>612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</row>
    <row r="4758" spans="2:19">
      <c r="B4758" t="s">
        <v>5057</v>
      </c>
      <c r="C4758" t="s">
        <v>905</v>
      </c>
      <c r="D4758" t="s">
        <v>612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</row>
    <row r="4759" spans="2:19">
      <c r="B4759" t="s">
        <v>5058</v>
      </c>
      <c r="C4759" t="s">
        <v>905</v>
      </c>
      <c r="D4759" t="s">
        <v>612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</row>
    <row r="4760" spans="2:19">
      <c r="B4760" t="s">
        <v>5059</v>
      </c>
      <c r="C4760" t="s">
        <v>905</v>
      </c>
      <c r="D4760" t="s">
        <v>612</v>
      </c>
      <c r="E4760">
        <v>0</v>
      </c>
      <c r="F4760">
        <v>0</v>
      </c>
      <c r="G4760">
        <v>10019.57</v>
      </c>
      <c r="H4760">
        <v>2</v>
      </c>
      <c r="I4760">
        <v>0</v>
      </c>
      <c r="J4760">
        <v>0</v>
      </c>
      <c r="K4760">
        <v>0</v>
      </c>
      <c r="L4760">
        <v>0</v>
      </c>
      <c r="M4760">
        <v>11378.732</v>
      </c>
      <c r="N4760">
        <v>0</v>
      </c>
      <c r="O4760">
        <v>0</v>
      </c>
      <c r="P4760">
        <v>0</v>
      </c>
      <c r="Q4760">
        <v>0</v>
      </c>
      <c r="R4760">
        <v>11378.732</v>
      </c>
    </row>
    <row r="4761" spans="2:19">
      <c r="B4761" t="s">
        <v>5060</v>
      </c>
      <c r="C4761" t="s">
        <v>905</v>
      </c>
      <c r="D4761" t="s">
        <v>612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</row>
    <row r="4762" spans="2:19">
      <c r="B4762" t="s">
        <v>5061</v>
      </c>
      <c r="C4762" t="s">
        <v>905</v>
      </c>
      <c r="D4762" t="s">
        <v>612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</row>
    <row r="4763" spans="2:19">
      <c r="B4763" t="s">
        <v>5062</v>
      </c>
      <c r="C4763" t="s">
        <v>905</v>
      </c>
      <c r="D4763" t="s">
        <v>612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</row>
    <row r="4764" spans="2:19">
      <c r="B4764" t="s">
        <v>5063</v>
      </c>
      <c r="C4764" t="s">
        <v>905</v>
      </c>
      <c r="D4764" t="s">
        <v>612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</row>
    <row r="4765" spans="2:19">
      <c r="B4765" t="s">
        <v>5064</v>
      </c>
      <c r="C4765" t="s">
        <v>905</v>
      </c>
      <c r="D4765" t="s">
        <v>612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</row>
    <row r="4766" spans="2:19">
      <c r="B4766" t="s">
        <v>5065</v>
      </c>
      <c r="C4766" t="s">
        <v>905</v>
      </c>
      <c r="D4766" t="s">
        <v>612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</row>
    <row r="4767" spans="2:19">
      <c r="B4767" t="s">
        <v>5066</v>
      </c>
      <c r="C4767" t="s">
        <v>905</v>
      </c>
      <c r="D4767" t="s">
        <v>612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4500</v>
      </c>
      <c r="N4767">
        <v>0</v>
      </c>
      <c r="O4767">
        <v>0</v>
      </c>
      <c r="P4767">
        <v>0</v>
      </c>
      <c r="Q4767">
        <v>0</v>
      </c>
      <c r="R4767">
        <v>4500</v>
      </c>
    </row>
    <row r="4768" spans="2:19">
      <c r="B4768" t="s">
        <v>5067</v>
      </c>
      <c r="C4768" t="s">
        <v>905</v>
      </c>
      <c r="D4768" t="s">
        <v>612</v>
      </c>
      <c r="E4768">
        <v>1</v>
      </c>
      <c r="F4768">
        <v>6000</v>
      </c>
      <c r="G4768">
        <v>7000</v>
      </c>
      <c r="H4768">
        <v>1</v>
      </c>
      <c r="I4768">
        <v>7000</v>
      </c>
      <c r="J4768">
        <v>6500</v>
      </c>
      <c r="K4768">
        <v>7000</v>
      </c>
      <c r="L4768">
        <v>6500</v>
      </c>
      <c r="M4768">
        <v>5500</v>
      </c>
      <c r="N4768">
        <v>0.18179999999999999</v>
      </c>
      <c r="O4768">
        <v>3</v>
      </c>
      <c r="P4768">
        <v>2000000</v>
      </c>
      <c r="Q4768">
        <v>6666.6666667</v>
      </c>
      <c r="R4768">
        <v>6500</v>
      </c>
      <c r="S4768" t="s">
        <v>5306</v>
      </c>
    </row>
    <row r="4769" spans="2:19">
      <c r="B4769" t="s">
        <v>5068</v>
      </c>
      <c r="C4769" t="s">
        <v>905</v>
      </c>
      <c r="D4769" t="s">
        <v>612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</row>
    <row r="4770" spans="2:19">
      <c r="B4770" t="s">
        <v>5069</v>
      </c>
      <c r="C4770" t="s">
        <v>905</v>
      </c>
      <c r="D4770" t="s">
        <v>612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</row>
    <row r="4771" spans="2:19">
      <c r="B4771" t="s">
        <v>5070</v>
      </c>
      <c r="C4771" t="s">
        <v>905</v>
      </c>
      <c r="D4771" t="s">
        <v>612</v>
      </c>
      <c r="E4771">
        <v>20</v>
      </c>
      <c r="F4771">
        <v>550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5500</v>
      </c>
      <c r="N4771">
        <v>0</v>
      </c>
      <c r="O4771">
        <v>0</v>
      </c>
      <c r="P4771">
        <v>0</v>
      </c>
      <c r="Q4771">
        <v>0</v>
      </c>
      <c r="R4771">
        <v>5500</v>
      </c>
    </row>
    <row r="4772" spans="2:19">
      <c r="B4772" t="s">
        <v>5071</v>
      </c>
      <c r="C4772" t="s">
        <v>905</v>
      </c>
      <c r="D4772" t="s">
        <v>612</v>
      </c>
      <c r="E4772">
        <v>1</v>
      </c>
      <c r="F4772">
        <v>2850</v>
      </c>
      <c r="G4772">
        <v>4488</v>
      </c>
      <c r="H4772">
        <v>1</v>
      </c>
      <c r="I4772">
        <v>3746.01</v>
      </c>
      <c r="J4772">
        <v>3150.1</v>
      </c>
      <c r="K4772">
        <v>4149</v>
      </c>
      <c r="L4772">
        <v>4149</v>
      </c>
      <c r="M4772">
        <v>3290</v>
      </c>
      <c r="N4772">
        <v>0.26100000000000001</v>
      </c>
      <c r="O4772">
        <v>7</v>
      </c>
      <c r="P4772">
        <v>2671181</v>
      </c>
      <c r="Q4772">
        <v>3815.9728571000001</v>
      </c>
      <c r="R4772">
        <v>4103.9250000000002</v>
      </c>
      <c r="S4772" t="s">
        <v>5307</v>
      </c>
    </row>
    <row r="4773" spans="2:19">
      <c r="B4773" t="s">
        <v>5072</v>
      </c>
      <c r="C4773" t="s">
        <v>905</v>
      </c>
      <c r="D4773" t="s">
        <v>612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</row>
    <row r="4774" spans="2:19">
      <c r="B4774" t="s">
        <v>5073</v>
      </c>
      <c r="C4774" t="s">
        <v>905</v>
      </c>
      <c r="D4774" t="s">
        <v>612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</row>
    <row r="4775" spans="2:19">
      <c r="B4775" t="s">
        <v>5074</v>
      </c>
      <c r="C4775" t="s">
        <v>905</v>
      </c>
      <c r="D4775" t="s">
        <v>612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</row>
    <row r="4776" spans="2:19">
      <c r="B4776" t="s">
        <v>5075</v>
      </c>
      <c r="C4776" t="s">
        <v>905</v>
      </c>
      <c r="D4776" t="s">
        <v>612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</row>
    <row r="4777" spans="2:19">
      <c r="B4777" t="s">
        <v>5076</v>
      </c>
      <c r="C4777" t="s">
        <v>905</v>
      </c>
      <c r="D4777" t="s">
        <v>612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</row>
    <row r="4778" spans="2:19">
      <c r="B4778" t="s">
        <v>5077</v>
      </c>
      <c r="C4778" t="s">
        <v>905</v>
      </c>
      <c r="D4778" t="s">
        <v>612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6000</v>
      </c>
      <c r="N4778">
        <v>0</v>
      </c>
      <c r="O4778">
        <v>0</v>
      </c>
      <c r="P4778">
        <v>0</v>
      </c>
      <c r="Q4778">
        <v>0</v>
      </c>
      <c r="R4778">
        <v>6000</v>
      </c>
    </row>
    <row r="4779" spans="2:19">
      <c r="B4779" t="s">
        <v>5078</v>
      </c>
      <c r="C4779" t="s">
        <v>905</v>
      </c>
      <c r="D4779" t="s">
        <v>612</v>
      </c>
      <c r="E4779">
        <v>1</v>
      </c>
      <c r="F4779">
        <v>1625</v>
      </c>
      <c r="G4779">
        <v>2050</v>
      </c>
      <c r="H4779">
        <v>6</v>
      </c>
      <c r="I4779">
        <v>1500</v>
      </c>
      <c r="J4779">
        <v>1295.9000000000001</v>
      </c>
      <c r="K4779">
        <v>2274.9</v>
      </c>
      <c r="L4779">
        <v>2000</v>
      </c>
      <c r="M4779">
        <v>1310</v>
      </c>
      <c r="N4779">
        <v>0.52669999999999995</v>
      </c>
      <c r="O4779">
        <v>46</v>
      </c>
      <c r="P4779">
        <v>7686794.9000000004</v>
      </c>
      <c r="Q4779">
        <v>1671.0423696</v>
      </c>
      <c r="R4779">
        <v>2000</v>
      </c>
      <c r="S4779" t="s">
        <v>5308</v>
      </c>
    </row>
    <row r="4780" spans="2:19">
      <c r="B4780" t="s">
        <v>5079</v>
      </c>
      <c r="C4780" t="s">
        <v>905</v>
      </c>
      <c r="D4780" t="s">
        <v>612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</row>
    <row r="4781" spans="2:19">
      <c r="B4781" t="s">
        <v>5080</v>
      </c>
      <c r="C4781" t="s">
        <v>905</v>
      </c>
      <c r="D4781" t="s">
        <v>612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</row>
    <row r="4782" spans="2:19">
      <c r="B4782" t="s">
        <v>5081</v>
      </c>
      <c r="C4782" t="s">
        <v>905</v>
      </c>
      <c r="D4782" t="s">
        <v>612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</row>
    <row r="4783" spans="2:19">
      <c r="B4783" t="s">
        <v>5082</v>
      </c>
      <c r="C4783" t="s">
        <v>905</v>
      </c>
      <c r="D4783" t="s">
        <v>612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</row>
    <row r="4784" spans="2:19">
      <c r="B4784" t="s">
        <v>5083</v>
      </c>
      <c r="C4784" t="s">
        <v>905</v>
      </c>
      <c r="D4784" t="s">
        <v>612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</row>
    <row r="4785" spans="2:19">
      <c r="B4785" t="s">
        <v>5084</v>
      </c>
      <c r="C4785" t="s">
        <v>905</v>
      </c>
      <c r="D4785" t="s">
        <v>612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</row>
    <row r="4786" spans="2:19">
      <c r="B4786" t="s">
        <v>5085</v>
      </c>
      <c r="C4786" t="s">
        <v>905</v>
      </c>
      <c r="D4786" t="s">
        <v>612</v>
      </c>
      <c r="E4786">
        <v>1</v>
      </c>
      <c r="F4786">
        <v>2051</v>
      </c>
      <c r="G4786">
        <v>3500</v>
      </c>
      <c r="H4786">
        <v>6</v>
      </c>
      <c r="I4786">
        <v>0</v>
      </c>
      <c r="J4786">
        <v>0</v>
      </c>
      <c r="K4786">
        <v>0</v>
      </c>
      <c r="L4786">
        <v>0</v>
      </c>
      <c r="M4786">
        <v>3500</v>
      </c>
      <c r="N4786">
        <v>0</v>
      </c>
      <c r="O4786">
        <v>0</v>
      </c>
      <c r="P4786">
        <v>0</v>
      </c>
      <c r="Q4786">
        <v>0</v>
      </c>
      <c r="R4786">
        <v>3500</v>
      </c>
    </row>
    <row r="4787" spans="2:19">
      <c r="B4787" t="s">
        <v>5086</v>
      </c>
      <c r="C4787" t="s">
        <v>905</v>
      </c>
      <c r="D4787" t="s">
        <v>612</v>
      </c>
      <c r="E4787">
        <v>1</v>
      </c>
      <c r="F4787">
        <v>500</v>
      </c>
      <c r="G4787">
        <v>550</v>
      </c>
      <c r="H4787">
        <v>1</v>
      </c>
      <c r="I4787">
        <v>545</v>
      </c>
      <c r="J4787">
        <v>370</v>
      </c>
      <c r="K4787">
        <v>590</v>
      </c>
      <c r="L4787">
        <v>550</v>
      </c>
      <c r="M4787">
        <v>449.93799999999999</v>
      </c>
      <c r="N4787">
        <v>0.2223</v>
      </c>
      <c r="O4787">
        <v>26</v>
      </c>
      <c r="P4787">
        <v>1316832</v>
      </c>
      <c r="Q4787">
        <v>506.47384620000003</v>
      </c>
      <c r="R4787">
        <v>550</v>
      </c>
      <c r="S4787" t="s">
        <v>5303</v>
      </c>
    </row>
    <row r="4788" spans="2:19">
      <c r="B4788" t="s">
        <v>5087</v>
      </c>
      <c r="C4788" t="s">
        <v>905</v>
      </c>
      <c r="D4788" t="s">
        <v>612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</row>
    <row r="4789" spans="2:19">
      <c r="B4789" t="s">
        <v>5088</v>
      </c>
      <c r="C4789" t="s">
        <v>905</v>
      </c>
      <c r="D4789" t="s">
        <v>612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</row>
    <row r="4790" spans="2:19">
      <c r="B4790" t="s">
        <v>5089</v>
      </c>
      <c r="C4790" t="s">
        <v>905</v>
      </c>
      <c r="D4790" t="s">
        <v>612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</row>
    <row r="4791" spans="2:19">
      <c r="B4791" t="s">
        <v>5090</v>
      </c>
      <c r="C4791" t="s">
        <v>905</v>
      </c>
      <c r="D4791" t="s">
        <v>612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</row>
    <row r="4792" spans="2:19">
      <c r="B4792" t="s">
        <v>5091</v>
      </c>
      <c r="C4792" t="s">
        <v>905</v>
      </c>
      <c r="D4792" t="s">
        <v>612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</row>
    <row r="4793" spans="2:19">
      <c r="B4793" t="s">
        <v>5092</v>
      </c>
      <c r="C4793" t="s">
        <v>905</v>
      </c>
      <c r="D4793" t="s">
        <v>612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</row>
    <row r="4794" spans="2:19">
      <c r="B4794" t="s">
        <v>5093</v>
      </c>
      <c r="C4794" t="s">
        <v>905</v>
      </c>
      <c r="D4794" t="s">
        <v>612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</row>
    <row r="4795" spans="2:19">
      <c r="B4795" t="s">
        <v>5094</v>
      </c>
      <c r="C4795" t="s">
        <v>905</v>
      </c>
      <c r="D4795" t="s">
        <v>612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</row>
    <row r="4796" spans="2:19">
      <c r="B4796" t="s">
        <v>5095</v>
      </c>
      <c r="C4796" t="s">
        <v>905</v>
      </c>
      <c r="D4796" t="s">
        <v>612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</row>
    <row r="4797" spans="2:19">
      <c r="B4797" t="s">
        <v>5096</v>
      </c>
      <c r="C4797" t="s">
        <v>905</v>
      </c>
      <c r="D4797" t="s">
        <v>612</v>
      </c>
      <c r="E4797">
        <v>0</v>
      </c>
      <c r="F4797">
        <v>0</v>
      </c>
      <c r="G4797">
        <v>2700</v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950</v>
      </c>
      <c r="N4797">
        <v>0</v>
      </c>
      <c r="O4797">
        <v>0</v>
      </c>
      <c r="P4797">
        <v>0</v>
      </c>
      <c r="Q4797">
        <v>0</v>
      </c>
      <c r="R4797">
        <v>950</v>
      </c>
    </row>
    <row r="4798" spans="2:19">
      <c r="B4798" t="s">
        <v>5097</v>
      </c>
      <c r="C4798" t="s">
        <v>905</v>
      </c>
      <c r="D4798" t="s">
        <v>612</v>
      </c>
      <c r="E4798">
        <v>2</v>
      </c>
      <c r="F4798">
        <v>82.1</v>
      </c>
      <c r="G4798">
        <v>150</v>
      </c>
      <c r="H4798">
        <v>1</v>
      </c>
      <c r="I4798">
        <v>100</v>
      </c>
      <c r="J4798">
        <v>75</v>
      </c>
      <c r="K4798">
        <v>100</v>
      </c>
      <c r="L4798">
        <v>75</v>
      </c>
      <c r="M4798">
        <v>149.31</v>
      </c>
      <c r="N4798">
        <v>-0.49759999999999999</v>
      </c>
      <c r="O4798">
        <v>4</v>
      </c>
      <c r="P4798">
        <v>32600</v>
      </c>
      <c r="Q4798">
        <v>81.5</v>
      </c>
      <c r="R4798">
        <v>75</v>
      </c>
      <c r="S4798" t="s">
        <v>5309</v>
      </c>
    </row>
    <row r="4799" spans="2:19">
      <c r="B4799" t="s">
        <v>5098</v>
      </c>
      <c r="C4799" t="s">
        <v>905</v>
      </c>
      <c r="D4799" t="s">
        <v>612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6500</v>
      </c>
      <c r="N4799">
        <v>0</v>
      </c>
      <c r="O4799">
        <v>0</v>
      </c>
      <c r="P4799">
        <v>0</v>
      </c>
      <c r="Q4799">
        <v>0</v>
      </c>
      <c r="R4799">
        <v>6500</v>
      </c>
    </row>
    <row r="4800" spans="2:19">
      <c r="B4800" t="s">
        <v>5099</v>
      </c>
      <c r="C4800" t="s">
        <v>905</v>
      </c>
      <c r="D4800" t="s">
        <v>612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</row>
    <row r="4801" spans="2:19">
      <c r="B4801" t="s">
        <v>5100</v>
      </c>
      <c r="C4801" t="s">
        <v>905</v>
      </c>
      <c r="D4801" t="s">
        <v>612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</row>
    <row r="4802" spans="2:19">
      <c r="B4802" t="s">
        <v>5101</v>
      </c>
      <c r="C4802" t="s">
        <v>905</v>
      </c>
      <c r="D4802" t="s">
        <v>612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</row>
    <row r="4803" spans="2:19">
      <c r="B4803" t="s">
        <v>5102</v>
      </c>
      <c r="C4803" t="s">
        <v>905</v>
      </c>
      <c r="D4803" t="s">
        <v>612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</row>
    <row r="4804" spans="2:19">
      <c r="B4804" t="s">
        <v>5103</v>
      </c>
      <c r="C4804" t="s">
        <v>905</v>
      </c>
      <c r="D4804" t="s">
        <v>612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</row>
    <row r="4805" spans="2:19">
      <c r="B4805" t="s">
        <v>5104</v>
      </c>
      <c r="C4805" t="s">
        <v>905</v>
      </c>
      <c r="D4805" t="s">
        <v>612</v>
      </c>
      <c r="E4805">
        <v>50</v>
      </c>
      <c r="F4805">
        <v>3</v>
      </c>
      <c r="G4805">
        <v>100</v>
      </c>
      <c r="H4805">
        <v>2</v>
      </c>
      <c r="I4805">
        <v>52</v>
      </c>
      <c r="J4805">
        <v>52</v>
      </c>
      <c r="K4805">
        <v>77</v>
      </c>
      <c r="L4805">
        <v>77</v>
      </c>
      <c r="M4805">
        <v>74.72</v>
      </c>
      <c r="N4805">
        <v>3.0499999999999999E-2</v>
      </c>
      <c r="O4805">
        <v>6</v>
      </c>
      <c r="P4805">
        <v>37100</v>
      </c>
      <c r="Q4805">
        <v>61.8333333</v>
      </c>
      <c r="R4805">
        <v>77</v>
      </c>
      <c r="S4805" t="s">
        <v>5310</v>
      </c>
    </row>
    <row r="4806" spans="2:19">
      <c r="B4806" t="s">
        <v>5105</v>
      </c>
      <c r="C4806" t="s">
        <v>905</v>
      </c>
      <c r="D4806" t="s">
        <v>612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</row>
    <row r="4807" spans="2:19">
      <c r="B4807" t="s">
        <v>5106</v>
      </c>
      <c r="C4807" t="s">
        <v>905</v>
      </c>
      <c r="D4807" t="s">
        <v>612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</row>
    <row r="4808" spans="2:19">
      <c r="B4808" t="s">
        <v>5107</v>
      </c>
      <c r="C4808" t="s">
        <v>905</v>
      </c>
      <c r="D4808" t="s">
        <v>612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</row>
    <row r="4809" spans="2:19">
      <c r="B4809" t="s">
        <v>5108</v>
      </c>
      <c r="C4809" t="s">
        <v>905</v>
      </c>
      <c r="D4809" t="s">
        <v>612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</row>
    <row r="4810" spans="2:19">
      <c r="B4810" t="s">
        <v>5109</v>
      </c>
      <c r="C4810" t="s">
        <v>905</v>
      </c>
      <c r="D4810" t="s">
        <v>612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</row>
    <row r="4811" spans="2:19">
      <c r="B4811" t="s">
        <v>5110</v>
      </c>
      <c r="C4811" t="s">
        <v>905</v>
      </c>
      <c r="D4811" t="s">
        <v>612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</row>
    <row r="4812" spans="2:19">
      <c r="B4812" t="s">
        <v>5111</v>
      </c>
      <c r="C4812" t="s">
        <v>905</v>
      </c>
      <c r="D4812" t="s">
        <v>612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</row>
    <row r="4813" spans="2:19">
      <c r="B4813" t="s">
        <v>5112</v>
      </c>
      <c r="C4813" t="s">
        <v>905</v>
      </c>
      <c r="D4813" t="s">
        <v>612</v>
      </c>
      <c r="E4813">
        <v>0</v>
      </c>
      <c r="F4813">
        <v>0</v>
      </c>
      <c r="G4813">
        <v>25</v>
      </c>
      <c r="H4813">
        <v>8</v>
      </c>
      <c r="I4813">
        <v>23.7</v>
      </c>
      <c r="J4813">
        <v>23.7</v>
      </c>
      <c r="K4813">
        <v>23.7</v>
      </c>
      <c r="L4813">
        <v>23.7</v>
      </c>
      <c r="M4813">
        <v>23.7</v>
      </c>
      <c r="N4813">
        <v>0</v>
      </c>
      <c r="O4813">
        <v>10</v>
      </c>
      <c r="P4813">
        <v>23700</v>
      </c>
      <c r="Q4813">
        <v>23.7</v>
      </c>
      <c r="R4813">
        <v>23.7</v>
      </c>
      <c r="S4813" t="s">
        <v>5251</v>
      </c>
    </row>
    <row r="4814" spans="2:19">
      <c r="B4814" t="s">
        <v>5113</v>
      </c>
      <c r="C4814" t="s">
        <v>905</v>
      </c>
      <c r="D4814" t="s">
        <v>612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</row>
    <row r="4815" spans="2:19">
      <c r="B4815" t="s">
        <v>5114</v>
      </c>
      <c r="C4815" t="s">
        <v>905</v>
      </c>
      <c r="D4815" t="s">
        <v>612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</row>
    <row r="4816" spans="2:19">
      <c r="B4816" t="s">
        <v>5115</v>
      </c>
      <c r="C4816" t="s">
        <v>905</v>
      </c>
      <c r="D4816" t="s">
        <v>612</v>
      </c>
      <c r="E4816">
        <v>0</v>
      </c>
      <c r="F4816">
        <v>0</v>
      </c>
      <c r="G4816">
        <v>950</v>
      </c>
      <c r="H4816">
        <v>5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</row>
    <row r="4817" spans="2:18">
      <c r="B4817" t="s">
        <v>5116</v>
      </c>
      <c r="C4817" t="s">
        <v>905</v>
      </c>
      <c r="D4817" t="s">
        <v>612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</row>
    <row r="4818" spans="2:18">
      <c r="B4818" t="s">
        <v>5117</v>
      </c>
      <c r="C4818" t="s">
        <v>905</v>
      </c>
      <c r="D4818" t="s">
        <v>612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</row>
    <row r="4819" spans="2:18">
      <c r="B4819" t="s">
        <v>5118</v>
      </c>
      <c r="C4819" t="s">
        <v>905</v>
      </c>
      <c r="D4819" t="s">
        <v>612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</row>
    <row r="4820" spans="2:18">
      <c r="B4820" t="s">
        <v>5119</v>
      </c>
      <c r="C4820" t="s">
        <v>905</v>
      </c>
      <c r="D4820" t="s">
        <v>612</v>
      </c>
      <c r="E4820">
        <v>0</v>
      </c>
      <c r="F4820">
        <v>0</v>
      </c>
      <c r="G4820">
        <v>600</v>
      </c>
      <c r="H4820">
        <v>5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</row>
    <row r="4821" spans="2:18">
      <c r="B4821" t="s">
        <v>5120</v>
      </c>
      <c r="C4821" t="s">
        <v>905</v>
      </c>
      <c r="D4821" t="s">
        <v>612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</row>
    <row r="4822" spans="2:18">
      <c r="B4822" t="s">
        <v>5121</v>
      </c>
      <c r="C4822" t="s">
        <v>905</v>
      </c>
      <c r="D4822" t="s">
        <v>612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</row>
    <row r="4823" spans="2:18">
      <c r="B4823" t="s">
        <v>5122</v>
      </c>
      <c r="C4823" t="s">
        <v>905</v>
      </c>
      <c r="D4823" t="s">
        <v>612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</row>
    <row r="4824" spans="2:18">
      <c r="B4824" t="s">
        <v>5123</v>
      </c>
      <c r="C4824" t="s">
        <v>905</v>
      </c>
      <c r="D4824" t="s">
        <v>612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</row>
    <row r="4825" spans="2:18">
      <c r="B4825" t="s">
        <v>5124</v>
      </c>
      <c r="C4825" t="s">
        <v>905</v>
      </c>
      <c r="D4825" t="s">
        <v>612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10</v>
      </c>
      <c r="N4825">
        <v>0</v>
      </c>
      <c r="O4825">
        <v>0</v>
      </c>
      <c r="P4825">
        <v>0</v>
      </c>
      <c r="Q4825">
        <v>0</v>
      </c>
      <c r="R4825">
        <v>10</v>
      </c>
    </row>
    <row r="4826" spans="2:18">
      <c r="B4826" t="s">
        <v>5125</v>
      </c>
      <c r="C4826" t="s">
        <v>905</v>
      </c>
      <c r="D4826" t="s">
        <v>612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</row>
    <row r="4827" spans="2:18">
      <c r="B4827" t="s">
        <v>5126</v>
      </c>
      <c r="C4827" t="s">
        <v>905</v>
      </c>
      <c r="D4827" t="s">
        <v>612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</row>
    <row r="4828" spans="2:18">
      <c r="B4828" t="s">
        <v>5127</v>
      </c>
      <c r="C4828" t="s">
        <v>905</v>
      </c>
      <c r="D4828" t="s">
        <v>612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</row>
    <row r="4829" spans="2:18">
      <c r="B4829" t="s">
        <v>5128</v>
      </c>
      <c r="C4829" t="s">
        <v>905</v>
      </c>
      <c r="D4829" t="s">
        <v>612</v>
      </c>
      <c r="E4829">
        <v>0</v>
      </c>
      <c r="F4829">
        <v>0</v>
      </c>
      <c r="G4829">
        <v>25</v>
      </c>
      <c r="H4829">
        <v>10</v>
      </c>
      <c r="I4829">
        <v>0</v>
      </c>
      <c r="J4829">
        <v>0</v>
      </c>
      <c r="K4829">
        <v>0</v>
      </c>
      <c r="L4829">
        <v>0</v>
      </c>
      <c r="M4829">
        <v>11</v>
      </c>
      <c r="N4829">
        <v>0</v>
      </c>
      <c r="O4829">
        <v>0</v>
      </c>
      <c r="P4829">
        <v>0</v>
      </c>
      <c r="Q4829">
        <v>0</v>
      </c>
      <c r="R4829">
        <v>11</v>
      </c>
    </row>
    <row r="4830" spans="2:18">
      <c r="B4830" t="s">
        <v>5129</v>
      </c>
      <c r="C4830" t="s">
        <v>905</v>
      </c>
      <c r="D4830" t="s">
        <v>612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</row>
    <row r="4831" spans="2:18">
      <c r="B4831" t="s">
        <v>5130</v>
      </c>
      <c r="C4831" t="s">
        <v>905</v>
      </c>
      <c r="D4831" t="s">
        <v>612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</row>
    <row r="4832" spans="2:18">
      <c r="B4832" t="s">
        <v>5131</v>
      </c>
      <c r="C4832" t="s">
        <v>905</v>
      </c>
      <c r="D4832" t="s">
        <v>612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</row>
    <row r="4833" spans="2:18">
      <c r="B4833" t="s">
        <v>5132</v>
      </c>
      <c r="C4833" t="s">
        <v>905</v>
      </c>
      <c r="D4833" t="s">
        <v>612</v>
      </c>
      <c r="E4833">
        <v>0</v>
      </c>
      <c r="F4833">
        <v>0</v>
      </c>
      <c r="G4833">
        <v>20</v>
      </c>
      <c r="H4833">
        <v>10</v>
      </c>
      <c r="I4833">
        <v>0</v>
      </c>
      <c r="J4833">
        <v>0</v>
      </c>
      <c r="K4833">
        <v>0</v>
      </c>
      <c r="L4833">
        <v>0</v>
      </c>
      <c r="M4833">
        <v>9</v>
      </c>
      <c r="N4833">
        <v>0</v>
      </c>
      <c r="O4833">
        <v>0</v>
      </c>
      <c r="P4833">
        <v>0</v>
      </c>
      <c r="Q4833">
        <v>0</v>
      </c>
      <c r="R4833">
        <v>9</v>
      </c>
    </row>
    <row r="4834" spans="2:18">
      <c r="B4834" t="s">
        <v>5133</v>
      </c>
      <c r="C4834" t="s">
        <v>905</v>
      </c>
      <c r="D4834" t="s">
        <v>612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</row>
    <row r="4835" spans="2:18">
      <c r="B4835" t="s">
        <v>5134</v>
      </c>
      <c r="C4835" t="s">
        <v>905</v>
      </c>
      <c r="D4835" t="s">
        <v>612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</row>
    <row r="4836" spans="2:18">
      <c r="B4836" t="s">
        <v>5135</v>
      </c>
      <c r="C4836" t="s">
        <v>905</v>
      </c>
      <c r="D4836" t="s">
        <v>612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</row>
    <row r="4837" spans="2:18">
      <c r="B4837" t="s">
        <v>5136</v>
      </c>
      <c r="C4837" t="s">
        <v>905</v>
      </c>
      <c r="D4837" t="s">
        <v>612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</row>
    <row r="4838" spans="2:18">
      <c r="B4838" t="s">
        <v>5137</v>
      </c>
      <c r="C4838" t="s">
        <v>905</v>
      </c>
      <c r="D4838" t="s">
        <v>612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</row>
    <row r="4839" spans="2:18">
      <c r="B4839" t="s">
        <v>5138</v>
      </c>
      <c r="C4839" t="s">
        <v>905</v>
      </c>
      <c r="D4839" t="s">
        <v>612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</row>
    <row r="4840" spans="2:18">
      <c r="B4840" t="s">
        <v>5139</v>
      </c>
      <c r="C4840" t="s">
        <v>905</v>
      </c>
      <c r="D4840" t="s">
        <v>612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</row>
    <row r="4841" spans="2:18">
      <c r="B4841" t="s">
        <v>5140</v>
      </c>
      <c r="C4841" t="s">
        <v>905</v>
      </c>
      <c r="D4841" t="s">
        <v>612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</row>
    <row r="4842" spans="2:18">
      <c r="B4842" t="s">
        <v>5141</v>
      </c>
      <c r="C4842" t="s">
        <v>905</v>
      </c>
      <c r="D4842" t="s">
        <v>612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</row>
    <row r="4843" spans="2:18">
      <c r="B4843" t="s">
        <v>5142</v>
      </c>
      <c r="C4843" t="s">
        <v>905</v>
      </c>
      <c r="D4843" t="s">
        <v>612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</row>
    <row r="4844" spans="2:18">
      <c r="B4844" t="s">
        <v>5143</v>
      </c>
      <c r="C4844" t="s">
        <v>905</v>
      </c>
      <c r="D4844" t="s">
        <v>612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</row>
    <row r="4845" spans="2:18">
      <c r="B4845" t="s">
        <v>5144</v>
      </c>
      <c r="C4845" t="s">
        <v>905</v>
      </c>
      <c r="D4845" t="s">
        <v>612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</row>
    <row r="4846" spans="2:18">
      <c r="B4846" t="s">
        <v>5145</v>
      </c>
      <c r="C4846" t="s">
        <v>905</v>
      </c>
      <c r="D4846" t="s">
        <v>612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</row>
    <row r="4847" spans="2:18">
      <c r="B4847" t="s">
        <v>5146</v>
      </c>
      <c r="C4847" t="s">
        <v>905</v>
      </c>
      <c r="D4847" t="s">
        <v>612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</row>
    <row r="4848" spans="2:18">
      <c r="B4848" t="s">
        <v>5147</v>
      </c>
      <c r="C4848" t="s">
        <v>905</v>
      </c>
      <c r="D4848" t="s">
        <v>612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</row>
    <row r="4849" spans="2:18">
      <c r="B4849" t="s">
        <v>5148</v>
      </c>
      <c r="C4849" t="s">
        <v>905</v>
      </c>
      <c r="D4849" t="s">
        <v>612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</row>
    <row r="4850" spans="2:18">
      <c r="B4850" t="s">
        <v>5149</v>
      </c>
      <c r="C4850" t="s">
        <v>905</v>
      </c>
      <c r="D4850" t="s">
        <v>612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</row>
    <row r="4851" spans="2:18">
      <c r="B4851" t="s">
        <v>5150</v>
      </c>
      <c r="C4851" t="s">
        <v>905</v>
      </c>
      <c r="D4851" t="s">
        <v>612</v>
      </c>
      <c r="E4851">
        <v>0</v>
      </c>
      <c r="F4851">
        <v>0</v>
      </c>
      <c r="G4851">
        <v>10</v>
      </c>
      <c r="H4851">
        <v>46</v>
      </c>
      <c r="I4851">
        <v>0</v>
      </c>
      <c r="J4851">
        <v>0</v>
      </c>
      <c r="K4851">
        <v>0</v>
      </c>
      <c r="L4851">
        <v>0</v>
      </c>
      <c r="M4851">
        <v>10</v>
      </c>
      <c r="N4851">
        <v>0</v>
      </c>
      <c r="O4851">
        <v>0</v>
      </c>
      <c r="P4851">
        <v>0</v>
      </c>
      <c r="Q4851">
        <v>0</v>
      </c>
      <c r="R4851">
        <v>10</v>
      </c>
    </row>
    <row r="4852" spans="2:18">
      <c r="B4852" t="s">
        <v>5151</v>
      </c>
      <c r="C4852" t="s">
        <v>905</v>
      </c>
      <c r="D4852" t="s">
        <v>612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</row>
    <row r="4853" spans="2:18">
      <c r="B4853" t="s">
        <v>5152</v>
      </c>
      <c r="C4853" t="s">
        <v>905</v>
      </c>
      <c r="D4853" t="s">
        <v>612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</row>
    <row r="4854" spans="2:18">
      <c r="B4854" t="s">
        <v>5153</v>
      </c>
      <c r="C4854" t="s">
        <v>905</v>
      </c>
      <c r="D4854" t="s">
        <v>612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</row>
    <row r="4855" spans="2:18">
      <c r="B4855" t="s">
        <v>5154</v>
      </c>
      <c r="C4855" t="s">
        <v>905</v>
      </c>
      <c r="D4855" t="s">
        <v>612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</row>
    <row r="4856" spans="2:18">
      <c r="B4856" t="s">
        <v>5155</v>
      </c>
      <c r="C4856" t="s">
        <v>905</v>
      </c>
      <c r="D4856" t="s">
        <v>612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</row>
    <row r="4857" spans="2:18">
      <c r="B4857" t="s">
        <v>5156</v>
      </c>
      <c r="C4857" t="s">
        <v>905</v>
      </c>
      <c r="D4857" t="s">
        <v>612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</row>
    <row r="4858" spans="2:18">
      <c r="B4858" t="s">
        <v>5157</v>
      </c>
      <c r="C4858" t="s">
        <v>905</v>
      </c>
      <c r="D4858" t="s">
        <v>612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</row>
    <row r="4859" spans="2:18">
      <c r="B4859" t="s">
        <v>5158</v>
      </c>
      <c r="C4859" t="s">
        <v>905</v>
      </c>
      <c r="D4859" t="s">
        <v>612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</row>
    <row r="4860" spans="2:18">
      <c r="B4860" t="s">
        <v>5159</v>
      </c>
      <c r="C4860" t="s">
        <v>905</v>
      </c>
      <c r="D4860" t="s">
        <v>612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</row>
    <row r="4861" spans="2:18">
      <c r="B4861" t="s">
        <v>5160</v>
      </c>
      <c r="C4861" t="s">
        <v>905</v>
      </c>
      <c r="D4861" t="s">
        <v>612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</row>
    <row r="4862" spans="2:18">
      <c r="B4862" t="s">
        <v>5161</v>
      </c>
      <c r="C4862" t="s">
        <v>905</v>
      </c>
      <c r="D4862" t="s">
        <v>612</v>
      </c>
      <c r="E4862">
        <v>9</v>
      </c>
      <c r="F4862">
        <v>4</v>
      </c>
      <c r="G4862">
        <v>61</v>
      </c>
      <c r="H4862">
        <v>2</v>
      </c>
      <c r="I4862">
        <v>0</v>
      </c>
      <c r="J4862">
        <v>0</v>
      </c>
      <c r="K4862">
        <v>0</v>
      </c>
      <c r="L4862">
        <v>0</v>
      </c>
      <c r="M4862">
        <v>29.114000000000001</v>
      </c>
      <c r="N4862">
        <v>0</v>
      </c>
      <c r="O4862">
        <v>0</v>
      </c>
      <c r="P4862">
        <v>0</v>
      </c>
      <c r="Q4862">
        <v>0</v>
      </c>
      <c r="R4862">
        <v>29.114000000000001</v>
      </c>
    </row>
    <row r="4863" spans="2:18">
      <c r="B4863" t="s">
        <v>5162</v>
      </c>
      <c r="C4863" t="s">
        <v>905</v>
      </c>
      <c r="D4863" t="s">
        <v>612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</row>
    <row r="4864" spans="2:18">
      <c r="B4864" t="s">
        <v>5163</v>
      </c>
      <c r="C4864" t="s">
        <v>905</v>
      </c>
      <c r="D4864" t="s">
        <v>612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</row>
    <row r="4865" spans="2:19">
      <c r="B4865" t="s">
        <v>5164</v>
      </c>
      <c r="C4865" t="s">
        <v>905</v>
      </c>
      <c r="D4865" t="s">
        <v>612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</row>
    <row r="4866" spans="2:19">
      <c r="B4866" t="s">
        <v>5165</v>
      </c>
      <c r="C4866" t="s">
        <v>905</v>
      </c>
      <c r="D4866" t="s">
        <v>612</v>
      </c>
      <c r="E4866">
        <v>35</v>
      </c>
      <c r="F4866">
        <v>1</v>
      </c>
      <c r="G4866">
        <v>80</v>
      </c>
      <c r="H4866">
        <v>5</v>
      </c>
      <c r="I4866">
        <v>0</v>
      </c>
      <c r="J4866">
        <v>0</v>
      </c>
      <c r="K4866">
        <v>0</v>
      </c>
      <c r="L4866">
        <v>0</v>
      </c>
      <c r="M4866">
        <v>11.6</v>
      </c>
      <c r="N4866">
        <v>0</v>
      </c>
      <c r="O4866">
        <v>0</v>
      </c>
      <c r="P4866">
        <v>0</v>
      </c>
      <c r="Q4866">
        <v>0</v>
      </c>
      <c r="R4866">
        <v>11.6</v>
      </c>
    </row>
    <row r="4867" spans="2:19">
      <c r="B4867" t="s">
        <v>5166</v>
      </c>
      <c r="C4867" t="s">
        <v>905</v>
      </c>
      <c r="D4867" t="s">
        <v>612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</row>
    <row r="4868" spans="2:19">
      <c r="B4868" t="s">
        <v>5167</v>
      </c>
      <c r="C4868" t="s">
        <v>905</v>
      </c>
      <c r="D4868" t="s">
        <v>612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</row>
    <row r="4869" spans="2:19">
      <c r="B4869" t="s">
        <v>5168</v>
      </c>
      <c r="C4869" t="s">
        <v>905</v>
      </c>
      <c r="D4869" t="s">
        <v>612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</row>
    <row r="4870" spans="2:19">
      <c r="B4870" t="s">
        <v>5169</v>
      </c>
      <c r="C4870" t="s">
        <v>905</v>
      </c>
      <c r="D4870" t="s">
        <v>612</v>
      </c>
      <c r="E4870">
        <v>0</v>
      </c>
      <c r="F4870">
        <v>0</v>
      </c>
      <c r="G4870">
        <v>14</v>
      </c>
      <c r="H4870">
        <v>10</v>
      </c>
      <c r="I4870">
        <v>14</v>
      </c>
      <c r="J4870">
        <v>13</v>
      </c>
      <c r="K4870">
        <v>14</v>
      </c>
      <c r="L4870">
        <v>14</v>
      </c>
      <c r="M4870">
        <v>9.15</v>
      </c>
      <c r="N4870">
        <v>0.53</v>
      </c>
      <c r="O4870">
        <v>45</v>
      </c>
      <c r="P4870">
        <v>62800</v>
      </c>
      <c r="Q4870">
        <v>13.9555556</v>
      </c>
      <c r="R4870">
        <v>14</v>
      </c>
      <c r="S4870" t="s">
        <v>5311</v>
      </c>
    </row>
    <row r="4871" spans="2:19">
      <c r="B4871" t="s">
        <v>5170</v>
      </c>
      <c r="C4871" t="s">
        <v>905</v>
      </c>
      <c r="D4871" t="s">
        <v>612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</row>
    <row r="4872" spans="2:19">
      <c r="B4872" t="s">
        <v>5171</v>
      </c>
      <c r="C4872" t="s">
        <v>905</v>
      </c>
      <c r="D4872" t="s">
        <v>612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</row>
    <row r="4873" spans="2:19">
      <c r="B4873" t="s">
        <v>5172</v>
      </c>
      <c r="C4873" t="s">
        <v>905</v>
      </c>
      <c r="D4873" t="s">
        <v>612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</row>
    <row r="4874" spans="2:19">
      <c r="B4874" t="s">
        <v>5173</v>
      </c>
      <c r="C4874" t="s">
        <v>905</v>
      </c>
      <c r="D4874" t="s">
        <v>612</v>
      </c>
      <c r="E4874">
        <v>1</v>
      </c>
      <c r="F4874">
        <v>15</v>
      </c>
      <c r="G4874">
        <v>88.33</v>
      </c>
      <c r="H4874">
        <v>2</v>
      </c>
      <c r="I4874">
        <v>0</v>
      </c>
      <c r="J4874">
        <v>0</v>
      </c>
      <c r="K4874">
        <v>0</v>
      </c>
      <c r="L4874">
        <v>0</v>
      </c>
      <c r="M4874">
        <v>18.72</v>
      </c>
      <c r="N4874">
        <v>0</v>
      </c>
      <c r="O4874">
        <v>0</v>
      </c>
      <c r="P4874">
        <v>0</v>
      </c>
      <c r="Q4874">
        <v>0</v>
      </c>
      <c r="R4874">
        <v>18.72</v>
      </c>
    </row>
    <row r="4875" spans="2:19">
      <c r="B4875" t="s">
        <v>5174</v>
      </c>
      <c r="C4875" t="s">
        <v>905</v>
      </c>
      <c r="D4875" t="s">
        <v>612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</row>
    <row r="4876" spans="2:19">
      <c r="B4876" t="s">
        <v>5175</v>
      </c>
      <c r="C4876" t="s">
        <v>905</v>
      </c>
      <c r="D4876" t="s">
        <v>612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</row>
    <row r="4877" spans="2:19">
      <c r="B4877" t="s">
        <v>5176</v>
      </c>
      <c r="C4877" t="s">
        <v>905</v>
      </c>
      <c r="D4877" t="s">
        <v>612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</row>
    <row r="4878" spans="2:19">
      <c r="B4878" t="s">
        <v>5177</v>
      </c>
      <c r="C4878" t="s">
        <v>905</v>
      </c>
      <c r="D4878" t="s">
        <v>612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</row>
    <row r="4879" spans="2:19">
      <c r="B4879" t="s">
        <v>5178</v>
      </c>
      <c r="C4879" t="s">
        <v>905</v>
      </c>
      <c r="D4879" t="s">
        <v>612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</row>
    <row r="4880" spans="2:19">
      <c r="B4880" t="s">
        <v>5179</v>
      </c>
      <c r="C4880" t="s">
        <v>905</v>
      </c>
      <c r="D4880" t="s">
        <v>612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</row>
    <row r="4881" spans="2:19">
      <c r="B4881" t="s">
        <v>5180</v>
      </c>
      <c r="C4881" t="s">
        <v>905</v>
      </c>
      <c r="D4881" t="s">
        <v>612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</row>
    <row r="4882" spans="2:19">
      <c r="B4882" t="s">
        <v>5181</v>
      </c>
      <c r="C4882" t="s">
        <v>905</v>
      </c>
      <c r="D4882" t="s">
        <v>612</v>
      </c>
      <c r="E4882">
        <v>15</v>
      </c>
      <c r="F4882">
        <v>30</v>
      </c>
      <c r="G4882">
        <v>99.43</v>
      </c>
      <c r="H4882">
        <v>2</v>
      </c>
      <c r="I4882">
        <v>89.998999999999995</v>
      </c>
      <c r="J4882">
        <v>89.998999999999995</v>
      </c>
      <c r="K4882">
        <v>120</v>
      </c>
      <c r="L4882">
        <v>105</v>
      </c>
      <c r="M4882">
        <v>70.001000000000005</v>
      </c>
      <c r="N4882">
        <v>0.49990000000000001</v>
      </c>
      <c r="O4882">
        <v>3</v>
      </c>
      <c r="P4882">
        <v>31499.9</v>
      </c>
      <c r="Q4882">
        <v>104.99966670000001</v>
      </c>
      <c r="R4882">
        <v>105</v>
      </c>
      <c r="S4882" t="s">
        <v>5276</v>
      </c>
    </row>
    <row r="4883" spans="2:19">
      <c r="B4883" t="s">
        <v>5182</v>
      </c>
      <c r="C4883" t="s">
        <v>905</v>
      </c>
      <c r="D4883" t="s">
        <v>612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</row>
    <row r="4884" spans="2:19">
      <c r="B4884" t="s">
        <v>5183</v>
      </c>
      <c r="C4884" t="s">
        <v>905</v>
      </c>
      <c r="D4884" t="s">
        <v>612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</row>
    <row r="4885" spans="2:19">
      <c r="B4885" t="s">
        <v>5184</v>
      </c>
      <c r="C4885" t="s">
        <v>905</v>
      </c>
      <c r="D4885" t="s">
        <v>612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</row>
    <row r="4886" spans="2:19">
      <c r="B4886" t="s">
        <v>5185</v>
      </c>
      <c r="C4886" t="s">
        <v>905</v>
      </c>
      <c r="D4886" t="s">
        <v>612</v>
      </c>
      <c r="E4886">
        <v>2</v>
      </c>
      <c r="F4886">
        <v>120.5</v>
      </c>
      <c r="G4886">
        <v>400</v>
      </c>
      <c r="H4886">
        <v>11</v>
      </c>
      <c r="I4886">
        <v>586.19000000000005</v>
      </c>
      <c r="J4886">
        <v>200</v>
      </c>
      <c r="K4886">
        <v>586.19000000000005</v>
      </c>
      <c r="L4886">
        <v>200</v>
      </c>
      <c r="M4886">
        <v>450.125</v>
      </c>
      <c r="N4886">
        <v>-0.55559999999999998</v>
      </c>
      <c r="O4886">
        <v>6</v>
      </c>
      <c r="P4886">
        <v>257238</v>
      </c>
      <c r="Q4886">
        <v>428.73</v>
      </c>
      <c r="R4886">
        <v>200</v>
      </c>
      <c r="S4886" t="s">
        <v>5312</v>
      </c>
    </row>
    <row r="4887" spans="2:19">
      <c r="B4887" t="s">
        <v>5186</v>
      </c>
      <c r="C4887" t="s">
        <v>905</v>
      </c>
      <c r="D4887" t="s">
        <v>612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</row>
    <row r="4888" spans="2:19">
      <c r="B4888" t="s">
        <v>5187</v>
      </c>
      <c r="C4888" t="s">
        <v>905</v>
      </c>
      <c r="D4888" t="s">
        <v>612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</row>
    <row r="4889" spans="2:19">
      <c r="B4889" t="s">
        <v>5188</v>
      </c>
      <c r="C4889" t="s">
        <v>905</v>
      </c>
      <c r="D4889" t="s">
        <v>612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</row>
    <row r="4890" spans="2:19">
      <c r="B4890" t="s">
        <v>5189</v>
      </c>
      <c r="C4890" t="s">
        <v>905</v>
      </c>
      <c r="D4890" t="s">
        <v>612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</row>
    <row r="4891" spans="2:19">
      <c r="B4891" t="s">
        <v>5190</v>
      </c>
      <c r="C4891" t="s">
        <v>905</v>
      </c>
      <c r="D4891" t="s">
        <v>612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</row>
    <row r="4892" spans="2:19">
      <c r="B4892" t="s">
        <v>5191</v>
      </c>
      <c r="C4892" t="s">
        <v>905</v>
      </c>
      <c r="D4892" t="s">
        <v>612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</row>
    <row r="4893" spans="2:19">
      <c r="B4893" t="s">
        <v>5192</v>
      </c>
      <c r="C4893" t="s">
        <v>905</v>
      </c>
      <c r="D4893" t="s">
        <v>612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</row>
    <row r="4894" spans="2:19">
      <c r="B4894" t="s">
        <v>5193</v>
      </c>
      <c r="C4894" t="s">
        <v>905</v>
      </c>
      <c r="D4894" t="s">
        <v>612</v>
      </c>
      <c r="E4894">
        <v>2</v>
      </c>
      <c r="F4894">
        <v>331.55</v>
      </c>
      <c r="G4894">
        <v>1600</v>
      </c>
      <c r="H4894">
        <v>3</v>
      </c>
      <c r="I4894">
        <v>1266.6659999999999</v>
      </c>
      <c r="J4894">
        <v>1000</v>
      </c>
      <c r="K4894">
        <v>1300</v>
      </c>
      <c r="L4894">
        <v>1000</v>
      </c>
      <c r="M4894">
        <v>1555.5</v>
      </c>
      <c r="N4894">
        <v>-0.35709999999999997</v>
      </c>
      <c r="O4894">
        <v>25</v>
      </c>
      <c r="P4894">
        <v>2823266.7</v>
      </c>
      <c r="Q4894">
        <v>1129.3066799999999</v>
      </c>
      <c r="R4894">
        <v>1000</v>
      </c>
      <c r="S4894" t="s">
        <v>5313</v>
      </c>
    </row>
    <row r="4895" spans="2:19">
      <c r="B4895" t="s">
        <v>5194</v>
      </c>
      <c r="C4895" t="s">
        <v>905</v>
      </c>
      <c r="D4895" t="s">
        <v>612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</row>
    <row r="4896" spans="2:19">
      <c r="B4896" t="s">
        <v>5195</v>
      </c>
      <c r="C4896" t="s">
        <v>905</v>
      </c>
      <c r="D4896" t="s">
        <v>612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</row>
    <row r="4897" spans="2:19">
      <c r="B4897" t="s">
        <v>5196</v>
      </c>
      <c r="C4897" t="s">
        <v>905</v>
      </c>
      <c r="D4897" t="s">
        <v>612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</row>
    <row r="4898" spans="2:19">
      <c r="B4898" t="s">
        <v>5197</v>
      </c>
      <c r="C4898" t="s">
        <v>905</v>
      </c>
      <c r="D4898" t="s">
        <v>612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</row>
    <row r="4899" spans="2:19">
      <c r="B4899" t="s">
        <v>5198</v>
      </c>
      <c r="C4899" t="s">
        <v>905</v>
      </c>
      <c r="D4899" t="s">
        <v>612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</row>
    <row r="4900" spans="2:19">
      <c r="B4900" t="s">
        <v>5199</v>
      </c>
      <c r="C4900" t="s">
        <v>905</v>
      </c>
      <c r="D4900" t="s">
        <v>612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</row>
    <row r="4901" spans="2:19">
      <c r="B4901" t="s">
        <v>5200</v>
      </c>
      <c r="C4901" t="s">
        <v>905</v>
      </c>
      <c r="D4901" t="s">
        <v>612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</row>
    <row r="4902" spans="2:19">
      <c r="B4902" t="s">
        <v>5201</v>
      </c>
      <c r="C4902" t="s">
        <v>905</v>
      </c>
      <c r="D4902" t="s">
        <v>612</v>
      </c>
      <c r="E4902">
        <v>1</v>
      </c>
      <c r="F4902">
        <v>1481</v>
      </c>
      <c r="G4902">
        <v>2500</v>
      </c>
      <c r="H4902">
        <v>1</v>
      </c>
      <c r="I4902">
        <v>2771.62</v>
      </c>
      <c r="J4902">
        <v>2771.62</v>
      </c>
      <c r="K4902">
        <v>3000</v>
      </c>
      <c r="L4902">
        <v>3000</v>
      </c>
      <c r="M4902">
        <v>3622</v>
      </c>
      <c r="N4902">
        <v>-0.17169999999999999</v>
      </c>
      <c r="O4902">
        <v>5</v>
      </c>
      <c r="P4902">
        <v>1408648</v>
      </c>
      <c r="Q4902">
        <v>2817.2959999999998</v>
      </c>
      <c r="R4902">
        <v>3000</v>
      </c>
      <c r="S4902" t="s">
        <v>5314</v>
      </c>
    </row>
    <row r="4903" spans="2:19">
      <c r="B4903" t="s">
        <v>5202</v>
      </c>
      <c r="C4903" t="s">
        <v>905</v>
      </c>
      <c r="D4903" t="s">
        <v>612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</row>
    <row r="4904" spans="2:19">
      <c r="B4904" t="s">
        <v>5203</v>
      </c>
      <c r="C4904" t="s">
        <v>905</v>
      </c>
      <c r="D4904" t="s">
        <v>612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</row>
    <row r="4905" spans="2:19">
      <c r="B4905" t="s">
        <v>5204</v>
      </c>
      <c r="C4905" t="s">
        <v>905</v>
      </c>
      <c r="D4905" t="s">
        <v>612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</row>
    <row r="4906" spans="2:19">
      <c r="B4906" t="s">
        <v>5205</v>
      </c>
      <c r="C4906" t="s">
        <v>905</v>
      </c>
      <c r="D4906" t="s">
        <v>612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 spans="2:19">
      <c r="B4907" t="s">
        <v>5206</v>
      </c>
      <c r="C4907" t="s">
        <v>905</v>
      </c>
      <c r="D4907" t="s">
        <v>612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</row>
    <row r="4908" spans="2:19">
      <c r="B4908" t="s">
        <v>5207</v>
      </c>
      <c r="C4908" t="s">
        <v>905</v>
      </c>
      <c r="D4908" t="s">
        <v>612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</row>
    <row r="4909" spans="2:19">
      <c r="B4909" t="s">
        <v>5208</v>
      </c>
      <c r="C4909" t="s">
        <v>905</v>
      </c>
      <c r="D4909" t="s">
        <v>612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</row>
    <row r="4910" spans="2:19">
      <c r="B4910" t="s">
        <v>5209</v>
      </c>
      <c r="C4910" t="s">
        <v>905</v>
      </c>
      <c r="D4910" t="s">
        <v>612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</row>
    <row r="4911" spans="2:19">
      <c r="B4911" t="s">
        <v>5210</v>
      </c>
      <c r="C4911" t="s">
        <v>905</v>
      </c>
      <c r="D4911" t="s">
        <v>612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</row>
    <row r="4912" spans="2:19">
      <c r="B4912" t="s">
        <v>5211</v>
      </c>
      <c r="C4912" t="s">
        <v>905</v>
      </c>
      <c r="D4912" t="s">
        <v>612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</row>
    <row r="4913" spans="2:18">
      <c r="B4913" t="s">
        <v>5212</v>
      </c>
      <c r="C4913" t="s">
        <v>905</v>
      </c>
      <c r="D4913" t="s">
        <v>612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</row>
    <row r="4914" spans="2:18">
      <c r="B4914" t="s">
        <v>5213</v>
      </c>
      <c r="C4914" t="s">
        <v>905</v>
      </c>
      <c r="D4914" t="s">
        <v>612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</row>
    <row r="4915" spans="2:18">
      <c r="B4915" t="s">
        <v>5214</v>
      </c>
      <c r="C4915" t="s">
        <v>905</v>
      </c>
      <c r="D4915" t="s">
        <v>612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</row>
    <row r="4916" spans="2:18">
      <c r="B4916" t="s">
        <v>5215</v>
      </c>
      <c r="C4916" t="s">
        <v>905</v>
      </c>
      <c r="D4916" t="s">
        <v>612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</row>
    <row r="4917" spans="2:18">
      <c r="B4917" t="s">
        <v>5216</v>
      </c>
      <c r="C4917" t="s">
        <v>905</v>
      </c>
      <c r="D4917" t="s">
        <v>612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</row>
    <row r="4918" spans="2:18">
      <c r="B4918" t="s">
        <v>5217</v>
      </c>
      <c r="C4918" t="s">
        <v>905</v>
      </c>
      <c r="D4918" t="s">
        <v>612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 spans="2:18">
      <c r="B4919" t="s">
        <v>5218</v>
      </c>
      <c r="C4919" t="s">
        <v>905</v>
      </c>
      <c r="D4919" t="s">
        <v>612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</row>
    <row r="4920" spans="2:18">
      <c r="B4920" t="s">
        <v>5219</v>
      </c>
      <c r="C4920" t="s">
        <v>905</v>
      </c>
      <c r="D4920" t="s">
        <v>612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</row>
    <row r="4921" spans="2:18">
      <c r="B4921" t="s">
        <v>5220</v>
      </c>
      <c r="C4921" t="s">
        <v>905</v>
      </c>
      <c r="D4921" t="s">
        <v>612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</row>
    <row r="4922" spans="2:18">
      <c r="B4922" t="s">
        <v>5221</v>
      </c>
      <c r="C4922" t="s">
        <v>905</v>
      </c>
      <c r="D4922" t="s">
        <v>612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</row>
    <row r="4923" spans="2:18">
      <c r="B4923" t="s">
        <v>5222</v>
      </c>
      <c r="C4923" t="s">
        <v>905</v>
      </c>
      <c r="D4923" t="s">
        <v>612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</row>
    <row r="4924" spans="2:18">
      <c r="B4924" t="s">
        <v>5223</v>
      </c>
      <c r="C4924" t="s">
        <v>905</v>
      </c>
      <c r="D4924" t="s">
        <v>612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</row>
    <row r="4925" spans="2:18">
      <c r="B4925" t="s">
        <v>5224</v>
      </c>
      <c r="C4925" t="s">
        <v>905</v>
      </c>
      <c r="D4925" t="s">
        <v>612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</row>
    <row r="4926" spans="2:18">
      <c r="B4926" t="s">
        <v>5225</v>
      </c>
      <c r="C4926" t="s">
        <v>905</v>
      </c>
      <c r="D4926" t="s">
        <v>612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</row>
    <row r="4927" spans="2:18">
      <c r="B4927" t="s">
        <v>5226</v>
      </c>
      <c r="C4927" t="s">
        <v>905</v>
      </c>
      <c r="D4927" t="s">
        <v>612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</row>
    <row r="4928" spans="2:18">
      <c r="B4928" t="s">
        <v>5227</v>
      </c>
      <c r="C4928" t="s">
        <v>905</v>
      </c>
      <c r="D4928" t="s">
        <v>612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</row>
    <row r="4929" spans="2:18">
      <c r="B4929" t="s">
        <v>5228</v>
      </c>
      <c r="C4929" t="s">
        <v>905</v>
      </c>
      <c r="D4929" t="s">
        <v>612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</row>
    <row r="4930" spans="2:18">
      <c r="B4930" t="s">
        <v>5229</v>
      </c>
      <c r="C4930" t="s">
        <v>905</v>
      </c>
      <c r="D4930" t="s">
        <v>612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</row>
    <row r="4931" spans="2:18">
      <c r="B4931" t="s">
        <v>5230</v>
      </c>
      <c r="C4931" t="s">
        <v>905</v>
      </c>
      <c r="D4931" t="s">
        <v>612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</row>
    <row r="4932" spans="2:18">
      <c r="B4932" t="s">
        <v>5231</v>
      </c>
      <c r="C4932" t="s">
        <v>905</v>
      </c>
      <c r="D4932" t="s">
        <v>612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</row>
    <row r="4933" spans="2:18">
      <c r="B4933" t="s">
        <v>5232</v>
      </c>
      <c r="C4933" t="s">
        <v>905</v>
      </c>
      <c r="D4933" t="s">
        <v>612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</row>
    <row r="4934" spans="2:18">
      <c r="B4934" t="s">
        <v>5233</v>
      </c>
      <c r="C4934" t="s">
        <v>905</v>
      </c>
      <c r="D4934" t="s">
        <v>612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</row>
    <row r="4935" spans="2:18">
      <c r="B4935" t="s">
        <v>5234</v>
      </c>
      <c r="C4935" t="s">
        <v>905</v>
      </c>
      <c r="D4935" t="s">
        <v>612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</row>
    <row r="4936" spans="2:18">
      <c r="B4936" t="s">
        <v>5235</v>
      </c>
      <c r="C4936" t="s">
        <v>905</v>
      </c>
      <c r="D4936" t="s">
        <v>612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</row>
    <row r="4937" spans="2:18">
      <c r="B4937" t="s">
        <v>5236</v>
      </c>
      <c r="C4937" t="s">
        <v>905</v>
      </c>
      <c r="D4937" t="s">
        <v>612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</row>
    <row r="4938" spans="2:18">
      <c r="B4938" t="s">
        <v>5237</v>
      </c>
      <c r="C4938" t="s">
        <v>905</v>
      </c>
      <c r="D4938" t="s">
        <v>612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</row>
    <row r="4939" spans="2:18">
      <c r="B4939" t="s">
        <v>5238</v>
      </c>
      <c r="C4939" t="s">
        <v>905</v>
      </c>
      <c r="D4939" t="s">
        <v>612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</row>
    <row r="4940" spans="2:18">
      <c r="B4940" t="s">
        <v>5239</v>
      </c>
      <c r="C4940" t="s">
        <v>905</v>
      </c>
      <c r="D4940" t="s">
        <v>612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</row>
    <row r="4941" spans="2:18">
      <c r="B4941" t="s">
        <v>5240</v>
      </c>
      <c r="C4941" t="s">
        <v>905</v>
      </c>
      <c r="D4941" t="s">
        <v>612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</row>
    <row r="4942" spans="2:18">
      <c r="B4942" t="s">
        <v>5241</v>
      </c>
      <c r="C4942" t="s">
        <v>905</v>
      </c>
      <c r="D4942" t="s">
        <v>612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</row>
    <row r="4943" spans="2:18">
      <c r="B4943" t="s">
        <v>5242</v>
      </c>
      <c r="C4943" t="s">
        <v>905</v>
      </c>
      <c r="D4943" t="s">
        <v>612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</row>
    <row r="4944" spans="2:18">
      <c r="B4944" t="s">
        <v>5243</v>
      </c>
      <c r="C4944" t="s">
        <v>905</v>
      </c>
      <c r="D4944" t="s">
        <v>612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</row>
    <row r="4945" spans="2:18">
      <c r="B4945" t="s">
        <v>5244</v>
      </c>
      <c r="C4945" t="s">
        <v>905</v>
      </c>
      <c r="D4945" t="s">
        <v>612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 spans="2:18">
      <c r="B4946" t="s">
        <v>5245</v>
      </c>
      <c r="C4946" t="s">
        <v>905</v>
      </c>
      <c r="D4946" t="s">
        <v>612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 spans="2:18">
      <c r="B4947" t="s">
        <v>5246</v>
      </c>
      <c r="C4947" t="s">
        <v>905</v>
      </c>
      <c r="D4947" t="s">
        <v>612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</row>
    <row r="4948" spans="2:18">
      <c r="B4948" t="s">
        <v>5247</v>
      </c>
      <c r="C4948" t="s">
        <v>905</v>
      </c>
      <c r="D4948" t="s">
        <v>612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</row>
    <row r="4949" spans="2:18">
      <c r="B4949" t="s">
        <v>5248</v>
      </c>
      <c r="C4949" t="s">
        <v>905</v>
      </c>
      <c r="D4949" t="s">
        <v>612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</row>
  </sheetData>
  <autoFilter ref="A1:S4949" xr:uid="{4CBD7E8E-67AD-43AD-B297-5587EC85C9CC}">
    <sortState xmlns:xlrd2="http://schemas.microsoft.com/office/spreadsheetml/2017/richdata2" ref="A2:S4949">
      <sortCondition descending="1" ref="O1:O494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50EA-B641-4689-8869-80BEA3B2CA3A}">
  <dimension ref="A1:N145"/>
  <sheetViews>
    <sheetView workbookViewId="0">
      <pane ySplit="1" topLeftCell="A17" activePane="bottomLeft" state="frozen"/>
      <selection pane="bottomLeft"/>
    </sheetView>
  </sheetViews>
  <sheetFormatPr baseColWidth="10" defaultRowHeight="14.25"/>
  <cols>
    <col min="1" max="1" width="12.5" style="111" customWidth="1"/>
    <col min="2" max="2" width="14" style="111" hidden="1" customWidth="1"/>
    <col min="3" max="3" width="0" style="111" hidden="1" customWidth="1"/>
    <col min="4" max="4" width="11" style="111"/>
    <col min="5" max="5" width="11.125" style="111" bestFit="1" customWidth="1"/>
    <col min="6" max="6" width="11" style="111"/>
    <col min="7" max="7" width="11.125" style="112" bestFit="1" customWidth="1"/>
    <col min="8" max="8" width="13.375" style="111" customWidth="1"/>
    <col min="9" max="9" width="17.25" style="117" customWidth="1"/>
    <col min="10" max="10" width="11.125" style="111" bestFit="1" customWidth="1"/>
    <col min="11" max="12" width="11.125" style="112" bestFit="1" customWidth="1"/>
    <col min="13" max="14" width="11.125" style="111" bestFit="1" customWidth="1"/>
    <col min="15" max="16384" width="11" style="111"/>
  </cols>
  <sheetData>
    <row r="1" spans="1:14" s="115" customFormat="1">
      <c r="A1" s="113" t="str" cm="1">
        <f t="array" ref="A1">_xll.PanelCaucionesBD("S")</f>
        <v>CAUCIONES</v>
      </c>
      <c r="B1" s="113" t="s">
        <v>619</v>
      </c>
      <c r="C1" s="113" t="s">
        <v>620</v>
      </c>
      <c r="D1" s="113" t="s">
        <v>611</v>
      </c>
      <c r="E1" s="113" t="s">
        <v>621</v>
      </c>
      <c r="F1" s="113" t="s">
        <v>622</v>
      </c>
      <c r="G1" s="114" t="s">
        <v>623</v>
      </c>
      <c r="H1" s="113" t="s">
        <v>624</v>
      </c>
      <c r="I1" s="116" t="s">
        <v>625</v>
      </c>
      <c r="J1" s="113" t="s">
        <v>626</v>
      </c>
      <c r="K1" s="114" t="s">
        <v>627</v>
      </c>
      <c r="L1" s="114" t="s">
        <v>628</v>
      </c>
      <c r="M1" s="113" t="s">
        <v>629</v>
      </c>
      <c r="N1" s="113" t="s">
        <v>630</v>
      </c>
    </row>
    <row r="2" spans="1:14">
      <c r="B2" s="111" t="s">
        <v>631</v>
      </c>
      <c r="D2" s="111" t="s">
        <v>602</v>
      </c>
      <c r="E2" s="111">
        <v>24</v>
      </c>
      <c r="F2" s="111" t="s">
        <v>632</v>
      </c>
      <c r="G2" s="112">
        <v>0</v>
      </c>
      <c r="H2" s="111">
        <v>0</v>
      </c>
      <c r="I2" s="117">
        <v>0</v>
      </c>
      <c r="J2" s="111">
        <v>50000</v>
      </c>
      <c r="K2" s="112">
        <v>6.3E-3</v>
      </c>
      <c r="L2" s="112">
        <v>0.03</v>
      </c>
      <c r="M2" s="111">
        <v>800</v>
      </c>
      <c r="N2" s="111">
        <v>0</v>
      </c>
    </row>
    <row r="3" spans="1:14">
      <c r="B3" s="111" t="s">
        <v>633</v>
      </c>
      <c r="D3" s="111" t="s">
        <v>602</v>
      </c>
      <c r="E3" s="111">
        <v>116</v>
      </c>
      <c r="F3" s="111" t="s">
        <v>634</v>
      </c>
      <c r="G3" s="112">
        <v>0</v>
      </c>
      <c r="H3" s="111">
        <v>0</v>
      </c>
      <c r="I3" s="117">
        <v>0</v>
      </c>
      <c r="J3" s="111">
        <v>0</v>
      </c>
      <c r="K3" s="112">
        <v>0</v>
      </c>
      <c r="L3" s="112">
        <v>0</v>
      </c>
      <c r="M3" s="111">
        <v>0</v>
      </c>
      <c r="N3" s="111">
        <v>0</v>
      </c>
    </row>
    <row r="4" spans="1:14">
      <c r="B4" s="111" t="s">
        <v>635</v>
      </c>
      <c r="D4" s="111" t="s">
        <v>602</v>
      </c>
      <c r="E4" s="111">
        <v>25</v>
      </c>
      <c r="F4" s="111" t="s">
        <v>636</v>
      </c>
      <c r="G4" s="112">
        <v>0</v>
      </c>
      <c r="H4" s="111">
        <v>0</v>
      </c>
      <c r="I4" s="117">
        <v>0</v>
      </c>
      <c r="J4" s="111">
        <v>25000</v>
      </c>
      <c r="K4" s="112">
        <v>7.3000000000000001E-3</v>
      </c>
      <c r="L4" s="112">
        <v>0.03</v>
      </c>
      <c r="M4" s="111">
        <v>800</v>
      </c>
      <c r="N4" s="111">
        <v>0</v>
      </c>
    </row>
    <row r="5" spans="1:14">
      <c r="B5" s="111" t="s">
        <v>638</v>
      </c>
      <c r="D5" s="111" t="s">
        <v>602</v>
      </c>
      <c r="E5" s="111">
        <v>26</v>
      </c>
      <c r="F5" s="111" t="s">
        <v>639</v>
      </c>
      <c r="G5" s="112">
        <v>7.4999999999999997E-3</v>
      </c>
      <c r="H5" s="111">
        <v>0</v>
      </c>
      <c r="I5" s="117">
        <v>588.33000000000004</v>
      </c>
      <c r="J5" s="111">
        <v>49412</v>
      </c>
      <c r="K5" s="112">
        <v>7.4999999999999997E-3</v>
      </c>
      <c r="L5" s="112">
        <v>2.9899999999999999E-2</v>
      </c>
      <c r="M5" s="111">
        <v>18312</v>
      </c>
      <c r="N5" s="111">
        <v>7.4999999999999997E-3</v>
      </c>
    </row>
    <row r="6" spans="1:14">
      <c r="B6" s="111" t="s">
        <v>640</v>
      </c>
      <c r="D6" s="111" t="s">
        <v>602</v>
      </c>
      <c r="E6" s="111">
        <v>87</v>
      </c>
      <c r="F6" s="111" t="s">
        <v>641</v>
      </c>
      <c r="G6" s="112">
        <v>0</v>
      </c>
      <c r="H6" s="111">
        <v>0</v>
      </c>
      <c r="I6" s="117">
        <v>0</v>
      </c>
      <c r="J6" s="111">
        <v>50000</v>
      </c>
      <c r="K6" s="112">
        <v>7.0000000000000001E-3</v>
      </c>
      <c r="L6" s="112">
        <v>0</v>
      </c>
      <c r="M6" s="111">
        <v>0</v>
      </c>
      <c r="N6" s="111">
        <v>0</v>
      </c>
    </row>
    <row r="7" spans="1:14">
      <c r="B7" s="111" t="s">
        <v>889</v>
      </c>
      <c r="D7" s="111" t="s">
        <v>602</v>
      </c>
      <c r="E7" s="111">
        <v>118</v>
      </c>
      <c r="F7" s="111" t="s">
        <v>888</v>
      </c>
      <c r="G7" s="112">
        <v>0</v>
      </c>
      <c r="H7" s="111">
        <v>0</v>
      </c>
      <c r="I7" s="117">
        <v>0</v>
      </c>
      <c r="J7" s="111">
        <v>0</v>
      </c>
      <c r="K7" s="112">
        <v>0</v>
      </c>
      <c r="L7" s="112">
        <v>0</v>
      </c>
      <c r="M7" s="111">
        <v>0</v>
      </c>
      <c r="N7" s="111">
        <v>0</v>
      </c>
    </row>
    <row r="8" spans="1:14">
      <c r="B8" s="111" t="s">
        <v>877</v>
      </c>
      <c r="D8" s="111" t="s">
        <v>602</v>
      </c>
      <c r="E8" s="111">
        <v>27</v>
      </c>
      <c r="F8" s="111" t="s">
        <v>763</v>
      </c>
      <c r="G8" s="112">
        <v>0</v>
      </c>
      <c r="H8" s="111">
        <v>0</v>
      </c>
      <c r="I8" s="117">
        <v>0</v>
      </c>
      <c r="J8" s="111">
        <v>25000</v>
      </c>
      <c r="K8" s="112">
        <v>6.7999999999999996E-3</v>
      </c>
      <c r="L8" s="112">
        <v>2.9499999999999998E-2</v>
      </c>
      <c r="M8" s="111">
        <v>317</v>
      </c>
      <c r="N8" s="111">
        <v>0</v>
      </c>
    </row>
    <row r="9" spans="1:14">
      <c r="B9" s="111" t="s">
        <v>642</v>
      </c>
      <c r="D9" s="111" t="s">
        <v>602</v>
      </c>
      <c r="E9" s="111">
        <v>88</v>
      </c>
      <c r="F9" s="111" t="s">
        <v>643</v>
      </c>
      <c r="G9" s="112">
        <v>0</v>
      </c>
      <c r="H9" s="111">
        <v>0</v>
      </c>
      <c r="I9" s="117">
        <v>0</v>
      </c>
      <c r="J9" s="111">
        <v>0</v>
      </c>
      <c r="K9" s="112">
        <v>0</v>
      </c>
      <c r="L9" s="112">
        <v>0</v>
      </c>
      <c r="M9" s="111">
        <v>0</v>
      </c>
      <c r="N9" s="111">
        <v>0</v>
      </c>
    </row>
    <row r="10" spans="1:14">
      <c r="B10" s="111" t="s">
        <v>5315</v>
      </c>
      <c r="D10" s="111" t="s">
        <v>602</v>
      </c>
      <c r="E10" s="111">
        <v>119</v>
      </c>
      <c r="F10" s="111" t="s">
        <v>5316</v>
      </c>
      <c r="G10" s="112">
        <v>0.03</v>
      </c>
      <c r="H10" s="111">
        <v>0</v>
      </c>
      <c r="I10" s="117">
        <v>93845.07</v>
      </c>
      <c r="J10" s="111">
        <v>0</v>
      </c>
      <c r="K10" s="112">
        <v>0</v>
      </c>
      <c r="L10" s="112">
        <v>3.5000000000000003E-2</v>
      </c>
      <c r="M10" s="111">
        <v>60567</v>
      </c>
      <c r="N10" s="111">
        <v>3.0215229999999999E-2</v>
      </c>
    </row>
    <row r="11" spans="1:14">
      <c r="B11" s="111" t="s">
        <v>644</v>
      </c>
      <c r="D11" s="111" t="s">
        <v>602</v>
      </c>
      <c r="E11" s="111">
        <v>0</v>
      </c>
      <c r="F11" s="111" t="s">
        <v>645</v>
      </c>
      <c r="G11" s="112">
        <v>5.0000000000000001E-3</v>
      </c>
      <c r="H11" s="111">
        <v>0</v>
      </c>
      <c r="I11" s="117">
        <v>798859281.25</v>
      </c>
      <c r="J11" s="111">
        <v>122529</v>
      </c>
      <c r="K11" s="112">
        <v>5.0000000000000001E-3</v>
      </c>
      <c r="L11" s="112">
        <v>8.0000000000000002E-3</v>
      </c>
      <c r="M11" s="111">
        <v>12212</v>
      </c>
      <c r="N11" s="111">
        <v>1.079838E-2</v>
      </c>
    </row>
    <row r="12" spans="1:14">
      <c r="B12" s="111" t="s">
        <v>646</v>
      </c>
      <c r="D12" s="111" t="s">
        <v>602</v>
      </c>
      <c r="E12" s="111">
        <v>28</v>
      </c>
      <c r="F12" s="111" t="s">
        <v>647</v>
      </c>
      <c r="G12" s="112">
        <v>2.5999999999999999E-2</v>
      </c>
      <c r="H12" s="111">
        <v>0</v>
      </c>
      <c r="I12" s="117">
        <v>15503.94</v>
      </c>
      <c r="J12" s="111">
        <v>18168</v>
      </c>
      <c r="K12" s="112">
        <v>1.0999999999999999E-2</v>
      </c>
      <c r="L12" s="112">
        <v>2.5999999999999999E-2</v>
      </c>
      <c r="M12" s="111">
        <v>51306</v>
      </c>
      <c r="N12" s="111">
        <v>2.680447E-2</v>
      </c>
    </row>
    <row r="13" spans="1:14">
      <c r="B13" s="111" t="s">
        <v>648</v>
      </c>
      <c r="D13" s="111" t="s">
        <v>602</v>
      </c>
      <c r="E13" s="111">
        <v>59</v>
      </c>
      <c r="F13" s="111" t="s">
        <v>649</v>
      </c>
      <c r="G13" s="112">
        <v>2.5000000000000001E-2</v>
      </c>
      <c r="H13" s="111">
        <v>0</v>
      </c>
      <c r="I13" s="117">
        <v>440804.11</v>
      </c>
      <c r="J13" s="111">
        <v>0</v>
      </c>
      <c r="K13" s="112">
        <v>0</v>
      </c>
      <c r="L13" s="112">
        <v>0</v>
      </c>
      <c r="M13" s="111">
        <v>0</v>
      </c>
      <c r="N13" s="111">
        <v>2.5000000000000001E-2</v>
      </c>
    </row>
    <row r="14" spans="1:14">
      <c r="B14" s="111" t="s">
        <v>650</v>
      </c>
      <c r="D14" s="111" t="s">
        <v>602</v>
      </c>
      <c r="E14" s="111">
        <v>89</v>
      </c>
      <c r="F14" s="111" t="s">
        <v>651</v>
      </c>
      <c r="G14" s="112">
        <v>2.75E-2</v>
      </c>
      <c r="H14" s="111">
        <v>0</v>
      </c>
      <c r="I14" s="117">
        <v>773382.84</v>
      </c>
      <c r="J14" s="111">
        <v>0</v>
      </c>
      <c r="K14" s="112">
        <v>0</v>
      </c>
      <c r="L14" s="112">
        <v>2.75E-2</v>
      </c>
      <c r="M14" s="111">
        <v>47</v>
      </c>
      <c r="N14" s="111">
        <v>2.75E-2</v>
      </c>
    </row>
    <row r="15" spans="1:14">
      <c r="B15" s="111" t="s">
        <v>652</v>
      </c>
      <c r="D15" s="111" t="s">
        <v>602</v>
      </c>
      <c r="E15" s="111">
        <v>60</v>
      </c>
      <c r="F15" s="111" t="s">
        <v>653</v>
      </c>
      <c r="G15" s="112">
        <v>0</v>
      </c>
      <c r="H15" s="111">
        <v>0</v>
      </c>
      <c r="I15" s="117">
        <v>0</v>
      </c>
      <c r="J15" s="111">
        <v>0</v>
      </c>
      <c r="K15" s="112">
        <v>0</v>
      </c>
      <c r="L15" s="112">
        <v>0</v>
      </c>
      <c r="M15" s="111">
        <v>0</v>
      </c>
      <c r="N15" s="111">
        <v>0</v>
      </c>
    </row>
    <row r="16" spans="1:14">
      <c r="B16" s="111" t="s">
        <v>654</v>
      </c>
      <c r="D16" s="111" t="s">
        <v>602</v>
      </c>
      <c r="E16" s="111">
        <v>90</v>
      </c>
      <c r="F16" s="111" t="s">
        <v>655</v>
      </c>
      <c r="G16" s="112">
        <v>2.75E-2</v>
      </c>
      <c r="H16" s="111">
        <v>0</v>
      </c>
      <c r="I16" s="117">
        <v>503428.09</v>
      </c>
      <c r="J16" s="111">
        <v>0</v>
      </c>
      <c r="K16" s="112">
        <v>0</v>
      </c>
      <c r="L16" s="112">
        <v>0</v>
      </c>
      <c r="M16" s="111">
        <v>0</v>
      </c>
      <c r="N16" s="111">
        <v>2.75E-2</v>
      </c>
    </row>
    <row r="17" spans="2:14">
      <c r="B17" s="111" t="s">
        <v>656</v>
      </c>
      <c r="D17" s="111" t="s">
        <v>602</v>
      </c>
      <c r="E17" s="111">
        <v>61</v>
      </c>
      <c r="F17" s="111" t="s">
        <v>657</v>
      </c>
      <c r="G17" s="112">
        <v>0</v>
      </c>
      <c r="H17" s="111">
        <v>0</v>
      </c>
      <c r="I17" s="117">
        <v>0</v>
      </c>
      <c r="J17" s="111">
        <v>0</v>
      </c>
      <c r="K17" s="112">
        <v>0</v>
      </c>
      <c r="L17" s="112">
        <v>0</v>
      </c>
      <c r="M17" s="111">
        <v>0</v>
      </c>
      <c r="N17" s="111">
        <v>0</v>
      </c>
    </row>
    <row r="18" spans="2:14">
      <c r="B18" s="111" t="s">
        <v>658</v>
      </c>
      <c r="D18" s="111" t="s">
        <v>602</v>
      </c>
      <c r="E18" s="111">
        <v>91</v>
      </c>
      <c r="F18" s="111" t="s">
        <v>659</v>
      </c>
      <c r="G18" s="112">
        <v>0</v>
      </c>
      <c r="H18" s="111">
        <v>0</v>
      </c>
      <c r="I18" s="117">
        <v>0</v>
      </c>
      <c r="J18" s="111">
        <v>0</v>
      </c>
      <c r="K18" s="112">
        <v>0</v>
      </c>
      <c r="L18" s="112">
        <v>0</v>
      </c>
      <c r="M18" s="111">
        <v>0</v>
      </c>
      <c r="N18" s="111">
        <v>0</v>
      </c>
    </row>
    <row r="19" spans="2:14">
      <c r="B19" s="111" t="s">
        <v>660</v>
      </c>
      <c r="D19" s="111" t="s">
        <v>602</v>
      </c>
      <c r="E19" s="111">
        <v>3</v>
      </c>
      <c r="F19" s="111" t="s">
        <v>661</v>
      </c>
      <c r="G19" s="112">
        <v>1.2E-2</v>
      </c>
      <c r="H19" s="111">
        <v>0</v>
      </c>
      <c r="I19" s="117">
        <v>459763.85</v>
      </c>
      <c r="J19" s="111">
        <v>50000</v>
      </c>
      <c r="K19" s="112">
        <v>3.5000000000000001E-3</v>
      </c>
      <c r="L19" s="112">
        <v>1.1900000000000001E-2</v>
      </c>
      <c r="M19" s="111">
        <v>8933</v>
      </c>
      <c r="N19" s="111">
        <v>1.3078050000000001E-2</v>
      </c>
    </row>
    <row r="20" spans="2:14">
      <c r="B20" s="111" t="s">
        <v>662</v>
      </c>
      <c r="D20" s="111" t="s">
        <v>602</v>
      </c>
      <c r="E20" s="111">
        <v>31</v>
      </c>
      <c r="F20" s="111" t="s">
        <v>663</v>
      </c>
      <c r="G20" s="112">
        <v>2.4E-2</v>
      </c>
      <c r="H20" s="111">
        <v>0</v>
      </c>
      <c r="I20" s="117">
        <v>2540845.73</v>
      </c>
      <c r="J20" s="111">
        <v>0</v>
      </c>
      <c r="K20" s="112">
        <v>0</v>
      </c>
      <c r="L20" s="112">
        <v>2.7E-2</v>
      </c>
      <c r="M20" s="111">
        <v>5000</v>
      </c>
      <c r="N20" s="111">
        <v>2.3223540000000001E-2</v>
      </c>
    </row>
    <row r="21" spans="2:14">
      <c r="B21" s="111" t="s">
        <v>664</v>
      </c>
      <c r="D21" s="111" t="s">
        <v>602</v>
      </c>
      <c r="E21" s="111">
        <v>62</v>
      </c>
      <c r="F21" s="111" t="s">
        <v>665</v>
      </c>
      <c r="G21" s="112">
        <v>0</v>
      </c>
      <c r="H21" s="111">
        <v>0</v>
      </c>
      <c r="I21" s="117">
        <v>0</v>
      </c>
      <c r="J21" s="111">
        <v>0</v>
      </c>
      <c r="K21" s="112">
        <v>0</v>
      </c>
      <c r="L21" s="112">
        <v>0</v>
      </c>
      <c r="M21" s="111">
        <v>0</v>
      </c>
      <c r="N21" s="111">
        <v>0</v>
      </c>
    </row>
    <row r="22" spans="2:14">
      <c r="B22" s="111" t="s">
        <v>666</v>
      </c>
      <c r="D22" s="111" t="s">
        <v>602</v>
      </c>
      <c r="E22" s="111">
        <v>4</v>
      </c>
      <c r="F22" s="111" t="s">
        <v>667</v>
      </c>
      <c r="G22" s="112">
        <v>1.7399999999999999E-2</v>
      </c>
      <c r="H22" s="111">
        <v>0</v>
      </c>
      <c r="I22" s="117">
        <v>481680.55</v>
      </c>
      <c r="J22" s="111">
        <v>49494</v>
      </c>
      <c r="K22" s="112">
        <v>5.0000000000000001E-3</v>
      </c>
      <c r="L22" s="112">
        <v>1.7399999999999999E-2</v>
      </c>
      <c r="M22" s="111">
        <v>44327</v>
      </c>
      <c r="N22" s="111">
        <v>1.3272539999999999E-2</v>
      </c>
    </row>
    <row r="23" spans="2:14">
      <c r="B23" s="111" t="s">
        <v>668</v>
      </c>
      <c r="D23" s="111" t="s">
        <v>602</v>
      </c>
      <c r="E23" s="111">
        <v>32</v>
      </c>
      <c r="F23" s="111" t="s">
        <v>669</v>
      </c>
      <c r="G23" s="112">
        <v>2.1499999999999998E-2</v>
      </c>
      <c r="H23" s="111">
        <v>0</v>
      </c>
      <c r="I23" s="117">
        <v>182707.46</v>
      </c>
      <c r="J23" s="111">
        <v>50000</v>
      </c>
      <c r="K23" s="112">
        <v>5.0000000000000001E-3</v>
      </c>
      <c r="L23" s="112">
        <v>3.5000000000000003E-2</v>
      </c>
      <c r="M23" s="111">
        <v>1050</v>
      </c>
      <c r="N23" s="111">
        <v>2.1499999999999998E-2</v>
      </c>
    </row>
    <row r="24" spans="2:14">
      <c r="B24" s="111" t="s">
        <v>670</v>
      </c>
      <c r="D24" s="111" t="s">
        <v>602</v>
      </c>
      <c r="E24" s="111">
        <v>63</v>
      </c>
      <c r="F24" s="111" t="s">
        <v>671</v>
      </c>
      <c r="G24" s="112">
        <v>0</v>
      </c>
      <c r="H24" s="111">
        <v>0</v>
      </c>
      <c r="I24" s="117">
        <v>0</v>
      </c>
      <c r="J24" s="111">
        <v>0</v>
      </c>
      <c r="K24" s="112">
        <v>0</v>
      </c>
      <c r="L24" s="112">
        <v>0</v>
      </c>
      <c r="M24" s="111">
        <v>0</v>
      </c>
      <c r="N24" s="111">
        <v>0</v>
      </c>
    </row>
    <row r="25" spans="2:14">
      <c r="B25" s="111" t="s">
        <v>672</v>
      </c>
      <c r="D25" s="111" t="s">
        <v>602</v>
      </c>
      <c r="E25" s="111">
        <v>5</v>
      </c>
      <c r="F25" s="111" t="s">
        <v>673</v>
      </c>
      <c r="G25" s="112">
        <v>1.0999999999999999E-2</v>
      </c>
      <c r="H25" s="111">
        <v>0</v>
      </c>
      <c r="I25" s="117">
        <v>12695.72</v>
      </c>
      <c r="J25" s="111">
        <v>50000</v>
      </c>
      <c r="K25" s="112">
        <v>5.0000000000000001E-3</v>
      </c>
      <c r="L25" s="112">
        <v>1.0999999999999999E-2</v>
      </c>
      <c r="M25" s="111">
        <v>1840</v>
      </c>
      <c r="N25" s="111">
        <v>1.7855739999999998E-2</v>
      </c>
    </row>
    <row r="26" spans="2:14">
      <c r="B26" s="111" t="s">
        <v>5252</v>
      </c>
      <c r="D26" s="111" t="s">
        <v>602</v>
      </c>
      <c r="E26" s="111">
        <v>33</v>
      </c>
      <c r="F26" s="111" t="s">
        <v>780</v>
      </c>
      <c r="G26" s="112">
        <v>2.1499999999999998E-2</v>
      </c>
      <c r="H26" s="111">
        <v>0</v>
      </c>
      <c r="I26" s="117">
        <v>71566.05</v>
      </c>
      <c r="J26" s="111">
        <v>25000</v>
      </c>
      <c r="K26" s="112">
        <v>5.0000000000000001E-3</v>
      </c>
      <c r="L26" s="112">
        <v>3.5000000000000003E-2</v>
      </c>
      <c r="M26" s="111">
        <v>1100</v>
      </c>
      <c r="N26" s="111">
        <v>2.1499999999999998E-2</v>
      </c>
    </row>
    <row r="27" spans="2:14">
      <c r="B27" s="111" t="s">
        <v>674</v>
      </c>
      <c r="D27" s="111" t="s">
        <v>602</v>
      </c>
      <c r="E27" s="111">
        <v>6</v>
      </c>
      <c r="F27" s="111" t="s">
        <v>675</v>
      </c>
      <c r="G27" s="112">
        <v>1.4999999999999999E-2</v>
      </c>
      <c r="H27" s="111">
        <v>0</v>
      </c>
      <c r="I27" s="117">
        <v>16423635.99</v>
      </c>
      <c r="J27" s="111">
        <v>299732</v>
      </c>
      <c r="K27" s="112">
        <v>0.01</v>
      </c>
      <c r="L27" s="112">
        <v>1.4800000000000001E-2</v>
      </c>
      <c r="M27" s="111">
        <v>15000</v>
      </c>
      <c r="N27" s="111">
        <v>1.7261140000000001E-2</v>
      </c>
    </row>
    <row r="28" spans="2:14">
      <c r="B28" s="111" t="s">
        <v>5253</v>
      </c>
      <c r="D28" s="111" t="s">
        <v>602</v>
      </c>
      <c r="E28" s="111">
        <v>34</v>
      </c>
      <c r="F28" s="111" t="s">
        <v>783</v>
      </c>
      <c r="G28" s="112">
        <v>5.0000000000000001E-3</v>
      </c>
      <c r="H28" s="111">
        <v>0</v>
      </c>
      <c r="I28" s="117">
        <v>13922.67</v>
      </c>
      <c r="J28" s="111">
        <v>61084</v>
      </c>
      <c r="K28" s="112">
        <v>5.0000000000000001E-3</v>
      </c>
      <c r="L28" s="112">
        <v>3.2000000000000001E-2</v>
      </c>
      <c r="M28" s="111">
        <v>27</v>
      </c>
      <c r="N28" s="111">
        <v>5.0000000000000001E-3</v>
      </c>
    </row>
    <row r="29" spans="2:14">
      <c r="B29" s="111" t="s">
        <v>676</v>
      </c>
      <c r="D29" s="111" t="s">
        <v>602</v>
      </c>
      <c r="E29" s="111">
        <v>95</v>
      </c>
      <c r="F29" s="111" t="s">
        <v>677</v>
      </c>
      <c r="G29" s="112">
        <v>0</v>
      </c>
      <c r="H29" s="111">
        <v>0</v>
      </c>
      <c r="I29" s="117">
        <v>0</v>
      </c>
      <c r="J29" s="111">
        <v>0</v>
      </c>
      <c r="K29" s="112">
        <v>0</v>
      </c>
      <c r="L29" s="112">
        <v>0</v>
      </c>
      <c r="M29" s="111">
        <v>0</v>
      </c>
      <c r="N29" s="111">
        <v>0</v>
      </c>
    </row>
    <row r="30" spans="2:14">
      <c r="B30" s="111" t="s">
        <v>678</v>
      </c>
      <c r="D30" s="111" t="s">
        <v>602</v>
      </c>
      <c r="E30" s="111">
        <v>7</v>
      </c>
      <c r="F30" s="111" t="s">
        <v>679</v>
      </c>
      <c r="G30" s="112">
        <v>1.7999999999999999E-2</v>
      </c>
      <c r="H30" s="111">
        <v>0</v>
      </c>
      <c r="I30" s="117">
        <v>68003.820000000007</v>
      </c>
      <c r="J30" s="111">
        <v>25000</v>
      </c>
      <c r="K30" s="112">
        <v>5.0000000000000001E-3</v>
      </c>
      <c r="L30" s="112">
        <v>1.7999999999999999E-2</v>
      </c>
      <c r="M30" s="111">
        <v>11594</v>
      </c>
      <c r="N30" s="111">
        <v>1.7999999999999999E-2</v>
      </c>
    </row>
    <row r="31" spans="2:14">
      <c r="B31" s="111" t="s">
        <v>5249</v>
      </c>
      <c r="D31" s="111" t="s">
        <v>602</v>
      </c>
      <c r="E31" s="111">
        <v>35</v>
      </c>
      <c r="F31" s="111" t="s">
        <v>787</v>
      </c>
      <c r="G31" s="112">
        <v>0</v>
      </c>
      <c r="H31" s="111">
        <v>0</v>
      </c>
      <c r="I31" s="117">
        <v>0</v>
      </c>
      <c r="J31" s="111">
        <v>25000</v>
      </c>
      <c r="K31" s="112">
        <v>5.0000000000000001E-3</v>
      </c>
      <c r="L31" s="112">
        <v>3.5000000000000003E-2</v>
      </c>
      <c r="M31" s="111">
        <v>219</v>
      </c>
      <c r="N31" s="111">
        <v>0</v>
      </c>
    </row>
    <row r="32" spans="2:14">
      <c r="B32" s="111" t="s">
        <v>680</v>
      </c>
      <c r="D32" s="111" t="s">
        <v>602</v>
      </c>
      <c r="E32" s="111">
        <v>66</v>
      </c>
      <c r="F32" s="111" t="s">
        <v>681</v>
      </c>
      <c r="G32" s="112">
        <v>0</v>
      </c>
      <c r="H32" s="111">
        <v>0</v>
      </c>
      <c r="I32" s="117">
        <v>0</v>
      </c>
      <c r="J32" s="111">
        <v>0</v>
      </c>
      <c r="K32" s="112">
        <v>0</v>
      </c>
      <c r="L32" s="112">
        <v>0</v>
      </c>
      <c r="M32" s="111">
        <v>0</v>
      </c>
      <c r="N32" s="111">
        <v>0</v>
      </c>
    </row>
    <row r="33" spans="2:14">
      <c r="B33" s="111" t="s">
        <v>682</v>
      </c>
      <c r="D33" s="111" t="s">
        <v>602</v>
      </c>
      <c r="E33" s="111">
        <v>96</v>
      </c>
      <c r="F33" s="111" t="s">
        <v>683</v>
      </c>
      <c r="G33" s="112">
        <v>0</v>
      </c>
      <c r="H33" s="111">
        <v>0</v>
      </c>
      <c r="I33" s="117">
        <v>0</v>
      </c>
      <c r="J33" s="111">
        <v>0</v>
      </c>
      <c r="K33" s="112">
        <v>0</v>
      </c>
      <c r="L33" s="112">
        <v>0</v>
      </c>
      <c r="M33" s="111">
        <v>0</v>
      </c>
      <c r="N33" s="111">
        <v>0</v>
      </c>
    </row>
    <row r="34" spans="2:14">
      <c r="B34" s="111" t="s">
        <v>684</v>
      </c>
      <c r="D34" s="111" t="s">
        <v>602</v>
      </c>
      <c r="E34" s="111">
        <v>67</v>
      </c>
      <c r="F34" s="111" t="s">
        <v>685</v>
      </c>
      <c r="G34" s="112">
        <v>0</v>
      </c>
      <c r="H34" s="111">
        <v>0</v>
      </c>
      <c r="I34" s="117">
        <v>0</v>
      </c>
      <c r="J34" s="111">
        <v>0</v>
      </c>
      <c r="K34" s="112">
        <v>0</v>
      </c>
      <c r="L34" s="112">
        <v>0</v>
      </c>
      <c r="M34" s="111">
        <v>0</v>
      </c>
      <c r="N34" s="111">
        <v>0</v>
      </c>
    </row>
    <row r="35" spans="2:14">
      <c r="B35" s="111" t="s">
        <v>686</v>
      </c>
      <c r="D35" s="111" t="s">
        <v>602</v>
      </c>
      <c r="E35" s="111">
        <v>97</v>
      </c>
      <c r="F35" s="111" t="s">
        <v>687</v>
      </c>
      <c r="G35" s="112">
        <v>0</v>
      </c>
      <c r="H35" s="111">
        <v>0</v>
      </c>
      <c r="I35" s="117">
        <v>0</v>
      </c>
      <c r="J35" s="111">
        <v>0</v>
      </c>
      <c r="K35" s="112">
        <v>0</v>
      </c>
      <c r="L35" s="112">
        <v>0</v>
      </c>
      <c r="M35" s="111">
        <v>0</v>
      </c>
      <c r="N35" s="111">
        <v>0</v>
      </c>
    </row>
    <row r="36" spans="2:14">
      <c r="B36" s="111" t="s">
        <v>688</v>
      </c>
      <c r="D36" s="111" t="s">
        <v>602</v>
      </c>
      <c r="E36" s="111">
        <v>98</v>
      </c>
      <c r="F36" s="111" t="s">
        <v>689</v>
      </c>
      <c r="G36" s="112">
        <v>0</v>
      </c>
      <c r="H36" s="111">
        <v>0</v>
      </c>
      <c r="I36" s="117">
        <v>0</v>
      </c>
      <c r="J36" s="111">
        <v>0</v>
      </c>
      <c r="K36" s="112">
        <v>0</v>
      </c>
      <c r="L36" s="112">
        <v>0</v>
      </c>
      <c r="M36" s="111">
        <v>0</v>
      </c>
      <c r="N36" s="111">
        <v>0</v>
      </c>
    </row>
    <row r="37" spans="2:14">
      <c r="B37" s="111" t="s">
        <v>690</v>
      </c>
      <c r="D37" s="111" t="s">
        <v>602</v>
      </c>
      <c r="E37" s="111">
        <v>38</v>
      </c>
      <c r="F37" s="111" t="s">
        <v>691</v>
      </c>
      <c r="G37" s="112">
        <v>0</v>
      </c>
      <c r="H37" s="111">
        <v>0</v>
      </c>
      <c r="I37" s="117">
        <v>0</v>
      </c>
      <c r="J37" s="111">
        <v>0</v>
      </c>
      <c r="K37" s="112">
        <v>0</v>
      </c>
      <c r="L37" s="112">
        <v>0</v>
      </c>
      <c r="M37" s="111">
        <v>0</v>
      </c>
      <c r="N37" s="111">
        <v>0</v>
      </c>
    </row>
    <row r="38" spans="2:14">
      <c r="B38" s="111" t="s">
        <v>692</v>
      </c>
      <c r="D38" s="111" t="s">
        <v>602</v>
      </c>
      <c r="E38" s="111">
        <v>69</v>
      </c>
      <c r="F38" s="111" t="s">
        <v>693</v>
      </c>
      <c r="G38" s="112">
        <v>0</v>
      </c>
      <c r="H38" s="111">
        <v>0</v>
      </c>
      <c r="I38" s="117">
        <v>0</v>
      </c>
      <c r="J38" s="111">
        <v>0</v>
      </c>
      <c r="K38" s="112">
        <v>0</v>
      </c>
      <c r="L38" s="112">
        <v>0</v>
      </c>
      <c r="M38" s="111">
        <v>0</v>
      </c>
      <c r="N38" s="111">
        <v>0</v>
      </c>
    </row>
    <row r="39" spans="2:14">
      <c r="B39" s="111" t="s">
        <v>694</v>
      </c>
      <c r="D39" s="111" t="s">
        <v>602</v>
      </c>
      <c r="E39" s="111">
        <v>39</v>
      </c>
      <c r="F39" s="111" t="s">
        <v>695</v>
      </c>
      <c r="G39" s="112">
        <v>0</v>
      </c>
      <c r="H39" s="111">
        <v>0</v>
      </c>
      <c r="I39" s="117">
        <v>0</v>
      </c>
      <c r="J39" s="111">
        <v>25000</v>
      </c>
      <c r="K39" s="112">
        <v>6.3E-3</v>
      </c>
      <c r="L39" s="112">
        <v>0</v>
      </c>
      <c r="M39" s="111">
        <v>0</v>
      </c>
      <c r="N39" s="111">
        <v>0</v>
      </c>
    </row>
    <row r="40" spans="2:14">
      <c r="B40" s="111" t="s">
        <v>696</v>
      </c>
      <c r="D40" s="111" t="s">
        <v>602</v>
      </c>
      <c r="E40" s="111">
        <v>12</v>
      </c>
      <c r="F40" s="111" t="s">
        <v>697</v>
      </c>
      <c r="G40" s="112">
        <v>0</v>
      </c>
      <c r="H40" s="111">
        <v>0</v>
      </c>
      <c r="I40" s="117">
        <v>0</v>
      </c>
      <c r="J40" s="111">
        <v>25000</v>
      </c>
      <c r="K40" s="112">
        <v>6.7000000000000002E-3</v>
      </c>
      <c r="L40" s="112">
        <v>2.5999999999999999E-2</v>
      </c>
      <c r="M40" s="111">
        <v>4798</v>
      </c>
      <c r="N40" s="111">
        <v>0</v>
      </c>
    </row>
    <row r="41" spans="2:14">
      <c r="B41" s="111" t="s">
        <v>698</v>
      </c>
      <c r="D41" s="111" t="s">
        <v>602</v>
      </c>
      <c r="E41" s="111">
        <v>13</v>
      </c>
      <c r="F41" s="111" t="s">
        <v>699</v>
      </c>
      <c r="G41" s="112">
        <v>1.4999999999999999E-2</v>
      </c>
      <c r="H41" s="111">
        <v>0</v>
      </c>
      <c r="I41" s="117">
        <v>97002.52</v>
      </c>
      <c r="J41" s="111">
        <v>14255</v>
      </c>
      <c r="K41" s="112">
        <v>7.0000000000000001E-3</v>
      </c>
      <c r="L41" s="112">
        <v>1.2500000000000001E-2</v>
      </c>
      <c r="M41" s="111">
        <v>7005</v>
      </c>
      <c r="N41" s="111">
        <v>2.2473630000000001E-2</v>
      </c>
    </row>
    <row r="42" spans="2:14">
      <c r="B42" s="111" t="s">
        <v>700</v>
      </c>
      <c r="D42" s="111" t="s">
        <v>602</v>
      </c>
      <c r="E42" s="111">
        <v>102</v>
      </c>
      <c r="F42" s="111" t="s">
        <v>701</v>
      </c>
      <c r="G42" s="112">
        <v>0</v>
      </c>
      <c r="H42" s="111">
        <v>0</v>
      </c>
      <c r="I42" s="117">
        <v>0</v>
      </c>
      <c r="J42" s="111">
        <v>0</v>
      </c>
      <c r="K42" s="112">
        <v>0</v>
      </c>
      <c r="L42" s="112">
        <v>0</v>
      </c>
      <c r="M42" s="111">
        <v>0</v>
      </c>
      <c r="N42" s="111">
        <v>0</v>
      </c>
    </row>
    <row r="43" spans="2:14">
      <c r="B43" s="111" t="s">
        <v>702</v>
      </c>
      <c r="D43" s="111" t="s">
        <v>602</v>
      </c>
      <c r="E43" s="111">
        <v>14</v>
      </c>
      <c r="F43" s="111" t="s">
        <v>703</v>
      </c>
      <c r="G43" s="112">
        <v>1.4999999999999999E-2</v>
      </c>
      <c r="H43" s="111">
        <v>0</v>
      </c>
      <c r="I43" s="117">
        <v>14142.22</v>
      </c>
      <c r="J43" s="111">
        <v>50000</v>
      </c>
      <c r="K43" s="112">
        <v>5.0000000000000001E-3</v>
      </c>
      <c r="L43" s="112">
        <v>1.7500000000000002E-2</v>
      </c>
      <c r="M43" s="111">
        <v>25000</v>
      </c>
      <c r="N43" s="111">
        <v>1.5884450000000001E-2</v>
      </c>
    </row>
    <row r="44" spans="2:14">
      <c r="B44" s="111" t="s">
        <v>704</v>
      </c>
      <c r="D44" s="111" t="s">
        <v>602</v>
      </c>
      <c r="E44" s="111">
        <v>42</v>
      </c>
      <c r="F44" s="111" t="s">
        <v>705</v>
      </c>
      <c r="G44" s="112">
        <v>0</v>
      </c>
      <c r="H44" s="111">
        <v>0</v>
      </c>
      <c r="I44" s="117">
        <v>0</v>
      </c>
      <c r="J44" s="111">
        <v>0</v>
      </c>
      <c r="K44" s="112">
        <v>0</v>
      </c>
      <c r="L44" s="112">
        <v>0</v>
      </c>
      <c r="M44" s="111">
        <v>0</v>
      </c>
      <c r="N44" s="111">
        <v>0</v>
      </c>
    </row>
    <row r="45" spans="2:14">
      <c r="B45" s="111" t="s">
        <v>706</v>
      </c>
      <c r="D45" s="111" t="s">
        <v>602</v>
      </c>
      <c r="E45" s="111">
        <v>73</v>
      </c>
      <c r="F45" s="111" t="s">
        <v>707</v>
      </c>
      <c r="G45" s="112">
        <v>0</v>
      </c>
      <c r="H45" s="111">
        <v>0</v>
      </c>
      <c r="I45" s="117">
        <v>0</v>
      </c>
      <c r="J45" s="111">
        <v>0</v>
      </c>
      <c r="K45" s="112">
        <v>0</v>
      </c>
      <c r="L45" s="112">
        <v>0</v>
      </c>
      <c r="M45" s="111">
        <v>0</v>
      </c>
      <c r="N45" s="111">
        <v>0</v>
      </c>
    </row>
    <row r="46" spans="2:14">
      <c r="B46" s="111" t="s">
        <v>708</v>
      </c>
      <c r="D46" s="111" t="s">
        <v>602</v>
      </c>
      <c r="E46" s="111">
        <v>103</v>
      </c>
      <c r="F46" s="111" t="s">
        <v>709</v>
      </c>
      <c r="G46" s="112">
        <v>0</v>
      </c>
      <c r="H46" s="111">
        <v>0</v>
      </c>
      <c r="I46" s="117">
        <v>0</v>
      </c>
      <c r="J46" s="111">
        <v>0</v>
      </c>
      <c r="K46" s="112">
        <v>0</v>
      </c>
      <c r="L46" s="112">
        <v>0</v>
      </c>
      <c r="M46" s="111">
        <v>0</v>
      </c>
      <c r="N46" s="111">
        <v>0</v>
      </c>
    </row>
    <row r="47" spans="2:14">
      <c r="B47" s="111" t="s">
        <v>710</v>
      </c>
      <c r="D47" s="111" t="s">
        <v>602</v>
      </c>
      <c r="E47" s="111">
        <v>74</v>
      </c>
      <c r="F47" s="111" t="s">
        <v>711</v>
      </c>
      <c r="G47" s="112">
        <v>0</v>
      </c>
      <c r="H47" s="111">
        <v>0</v>
      </c>
      <c r="I47" s="117">
        <v>0</v>
      </c>
      <c r="J47" s="111">
        <v>0</v>
      </c>
      <c r="K47" s="112">
        <v>0</v>
      </c>
      <c r="L47" s="112">
        <v>0</v>
      </c>
      <c r="M47" s="111">
        <v>0</v>
      </c>
      <c r="N47" s="111">
        <v>0</v>
      </c>
    </row>
    <row r="48" spans="2:14">
      <c r="B48" s="111" t="s">
        <v>712</v>
      </c>
      <c r="D48" s="111" t="s">
        <v>602</v>
      </c>
      <c r="E48" s="111">
        <v>104</v>
      </c>
      <c r="F48" s="111" t="s">
        <v>713</v>
      </c>
      <c r="G48" s="112">
        <v>0</v>
      </c>
      <c r="H48" s="111">
        <v>0</v>
      </c>
      <c r="I48" s="117">
        <v>0</v>
      </c>
      <c r="J48" s="111">
        <v>0</v>
      </c>
      <c r="K48" s="112">
        <v>0</v>
      </c>
      <c r="L48" s="112">
        <v>0</v>
      </c>
      <c r="M48" s="111">
        <v>0</v>
      </c>
      <c r="N48" s="111">
        <v>0</v>
      </c>
    </row>
    <row r="49" spans="2:14">
      <c r="B49" s="111" t="s">
        <v>714</v>
      </c>
      <c r="D49" s="111" t="s">
        <v>602</v>
      </c>
      <c r="E49" s="111">
        <v>75</v>
      </c>
      <c r="F49" s="111" t="s">
        <v>715</v>
      </c>
      <c r="G49" s="112">
        <v>0</v>
      </c>
      <c r="H49" s="111">
        <v>0</v>
      </c>
      <c r="I49" s="117">
        <v>0</v>
      </c>
      <c r="J49" s="111">
        <v>0</v>
      </c>
      <c r="K49" s="112">
        <v>0</v>
      </c>
      <c r="L49" s="112">
        <v>0</v>
      </c>
      <c r="M49" s="111">
        <v>0</v>
      </c>
      <c r="N49" s="111">
        <v>0</v>
      </c>
    </row>
    <row r="50" spans="2:14">
      <c r="B50" s="111" t="s">
        <v>716</v>
      </c>
      <c r="D50" s="111" t="s">
        <v>602</v>
      </c>
      <c r="E50" s="111">
        <v>105</v>
      </c>
      <c r="F50" s="111" t="s">
        <v>717</v>
      </c>
      <c r="G50" s="112">
        <v>0</v>
      </c>
      <c r="H50" s="111">
        <v>0</v>
      </c>
      <c r="I50" s="117">
        <v>0</v>
      </c>
      <c r="J50" s="111">
        <v>25000</v>
      </c>
      <c r="K50" s="112">
        <v>7.4999999999999997E-3</v>
      </c>
      <c r="L50" s="112">
        <v>0</v>
      </c>
      <c r="M50" s="111">
        <v>0</v>
      </c>
      <c r="N50" s="111">
        <v>0</v>
      </c>
    </row>
    <row r="51" spans="2:14">
      <c r="B51" s="111" t="s">
        <v>718</v>
      </c>
      <c r="D51" s="111" t="s">
        <v>602</v>
      </c>
      <c r="E51" s="111">
        <v>17</v>
      </c>
      <c r="F51" s="111" t="s">
        <v>719</v>
      </c>
      <c r="G51" s="112">
        <v>2.5000000000000001E-2</v>
      </c>
      <c r="H51" s="111">
        <v>0</v>
      </c>
      <c r="I51" s="117">
        <v>500.62</v>
      </c>
      <c r="J51" s="111">
        <v>50000</v>
      </c>
      <c r="K51" s="112">
        <v>5.0000000000000001E-3</v>
      </c>
      <c r="L51" s="112">
        <v>2.5000000000000001E-2</v>
      </c>
      <c r="M51" s="111">
        <v>25897</v>
      </c>
      <c r="N51" s="111">
        <v>2.5000000000000001E-2</v>
      </c>
    </row>
    <row r="52" spans="2:14">
      <c r="B52" s="111" t="s">
        <v>720</v>
      </c>
      <c r="D52" s="111" t="s">
        <v>602</v>
      </c>
      <c r="E52" s="111">
        <v>76</v>
      </c>
      <c r="F52" s="111" t="s">
        <v>721</v>
      </c>
      <c r="G52" s="112">
        <v>0</v>
      </c>
      <c r="H52" s="111">
        <v>0</v>
      </c>
      <c r="I52" s="117">
        <v>0</v>
      </c>
      <c r="J52" s="111">
        <v>0</v>
      </c>
      <c r="K52" s="112">
        <v>0</v>
      </c>
      <c r="L52" s="112">
        <v>0</v>
      </c>
      <c r="M52" s="111">
        <v>0</v>
      </c>
      <c r="N52" s="111">
        <v>0</v>
      </c>
    </row>
    <row r="53" spans="2:14">
      <c r="B53" s="111" t="s">
        <v>722</v>
      </c>
      <c r="D53" s="111" t="s">
        <v>602</v>
      </c>
      <c r="E53" s="111">
        <v>18</v>
      </c>
      <c r="F53" s="111" t="s">
        <v>723</v>
      </c>
      <c r="G53" s="112">
        <v>0</v>
      </c>
      <c r="H53" s="111">
        <v>0</v>
      </c>
      <c r="I53" s="117">
        <v>0</v>
      </c>
      <c r="J53" s="111">
        <v>50000</v>
      </c>
      <c r="K53" s="112">
        <v>6.3E-3</v>
      </c>
      <c r="L53" s="112">
        <v>2.8000000000000001E-2</v>
      </c>
      <c r="M53" s="111">
        <v>10</v>
      </c>
      <c r="N53" s="111">
        <v>0</v>
      </c>
    </row>
    <row r="54" spans="2:14">
      <c r="B54" s="111" t="s">
        <v>724</v>
      </c>
      <c r="D54" s="111" t="s">
        <v>602</v>
      </c>
      <c r="E54" s="111">
        <v>19</v>
      </c>
      <c r="F54" s="111" t="s">
        <v>725</v>
      </c>
      <c r="G54" s="112">
        <v>0</v>
      </c>
      <c r="H54" s="111">
        <v>0</v>
      </c>
      <c r="I54" s="117">
        <v>0</v>
      </c>
      <c r="J54" s="111">
        <v>50000</v>
      </c>
      <c r="K54" s="112">
        <v>5.0000000000000001E-3</v>
      </c>
      <c r="L54" s="112">
        <v>2.8000000000000001E-2</v>
      </c>
      <c r="M54" s="111">
        <v>10</v>
      </c>
      <c r="N54" s="111">
        <v>0</v>
      </c>
    </row>
    <row r="55" spans="2:14">
      <c r="B55" s="111" t="s">
        <v>726</v>
      </c>
      <c r="D55" s="111" t="s">
        <v>602</v>
      </c>
      <c r="E55" s="111">
        <v>47</v>
      </c>
      <c r="F55" s="111" t="s">
        <v>727</v>
      </c>
      <c r="G55" s="112">
        <v>0</v>
      </c>
      <c r="H55" s="111">
        <v>0</v>
      </c>
      <c r="I55" s="117">
        <v>0</v>
      </c>
      <c r="J55" s="111">
        <v>0</v>
      </c>
      <c r="K55" s="112">
        <v>0</v>
      </c>
      <c r="L55" s="112">
        <v>0</v>
      </c>
      <c r="M55" s="111">
        <v>0</v>
      </c>
      <c r="N55" s="111">
        <v>0</v>
      </c>
    </row>
    <row r="56" spans="2:14">
      <c r="B56" s="111" t="s">
        <v>728</v>
      </c>
      <c r="D56" s="111" t="s">
        <v>602</v>
      </c>
      <c r="E56" s="111">
        <v>20</v>
      </c>
      <c r="F56" s="111" t="s">
        <v>729</v>
      </c>
      <c r="G56" s="112">
        <v>0.02</v>
      </c>
      <c r="H56" s="111">
        <v>0</v>
      </c>
      <c r="I56" s="117">
        <v>105240.97</v>
      </c>
      <c r="J56" s="111">
        <v>17296</v>
      </c>
      <c r="K56" s="112">
        <v>0.01</v>
      </c>
      <c r="L56" s="112">
        <v>0.02</v>
      </c>
      <c r="M56" s="111">
        <v>24075</v>
      </c>
      <c r="N56" s="111">
        <v>2.066409E-2</v>
      </c>
    </row>
    <row r="57" spans="2:14">
      <c r="B57" s="111" t="s">
        <v>730</v>
      </c>
      <c r="D57" s="111" t="s">
        <v>602</v>
      </c>
      <c r="E57" s="111">
        <v>109</v>
      </c>
      <c r="F57" s="111" t="s">
        <v>731</v>
      </c>
      <c r="G57" s="112">
        <v>0</v>
      </c>
      <c r="H57" s="111">
        <v>0</v>
      </c>
      <c r="I57" s="117">
        <v>0</v>
      </c>
      <c r="J57" s="111">
        <v>25000</v>
      </c>
      <c r="K57" s="112">
        <v>7.4999999999999997E-3</v>
      </c>
      <c r="L57" s="112">
        <v>0</v>
      </c>
      <c r="M57" s="111">
        <v>0</v>
      </c>
      <c r="N57" s="111">
        <v>0</v>
      </c>
    </row>
    <row r="58" spans="2:14">
      <c r="B58" s="111" t="s">
        <v>732</v>
      </c>
      <c r="D58" s="111" t="s">
        <v>602</v>
      </c>
      <c r="E58" s="111">
        <v>21</v>
      </c>
      <c r="F58" s="111" t="s">
        <v>733</v>
      </c>
      <c r="G58" s="112">
        <v>0.02</v>
      </c>
      <c r="H58" s="111">
        <v>0</v>
      </c>
      <c r="I58" s="117">
        <v>13015.68</v>
      </c>
      <c r="J58" s="111">
        <v>5000</v>
      </c>
      <c r="K58" s="112">
        <v>5.0000000000000001E-3</v>
      </c>
      <c r="L58" s="112">
        <v>0.03</v>
      </c>
      <c r="M58" s="111">
        <v>700</v>
      </c>
      <c r="N58" s="111">
        <v>0.02</v>
      </c>
    </row>
    <row r="59" spans="2:14">
      <c r="B59" s="111" t="s">
        <v>734</v>
      </c>
      <c r="D59" s="111" t="s">
        <v>602</v>
      </c>
      <c r="E59" s="111">
        <v>49</v>
      </c>
      <c r="F59" s="111" t="s">
        <v>735</v>
      </c>
      <c r="G59" s="112">
        <v>0</v>
      </c>
      <c r="H59" s="111">
        <v>0</v>
      </c>
      <c r="I59" s="117">
        <v>0</v>
      </c>
      <c r="J59" s="111">
        <v>0</v>
      </c>
      <c r="K59" s="112">
        <v>0</v>
      </c>
      <c r="L59" s="112">
        <v>0</v>
      </c>
      <c r="M59" s="111">
        <v>0</v>
      </c>
      <c r="N59" s="111">
        <v>0</v>
      </c>
    </row>
    <row r="60" spans="2:14">
      <c r="B60" s="111" t="s">
        <v>736</v>
      </c>
      <c r="D60" s="111" t="s">
        <v>602</v>
      </c>
      <c r="E60" s="111">
        <v>80</v>
      </c>
      <c r="F60" s="111" t="s">
        <v>737</v>
      </c>
      <c r="G60" s="112">
        <v>0</v>
      </c>
      <c r="H60" s="111">
        <v>0</v>
      </c>
      <c r="I60" s="117">
        <v>0</v>
      </c>
      <c r="J60" s="111">
        <v>0</v>
      </c>
      <c r="K60" s="112">
        <v>0</v>
      </c>
      <c r="L60" s="112">
        <v>0</v>
      </c>
      <c r="M60" s="111">
        <v>0</v>
      </c>
      <c r="N60" s="111">
        <v>0</v>
      </c>
    </row>
    <row r="61" spans="2:14">
      <c r="B61" s="111" t="s">
        <v>738</v>
      </c>
      <c r="D61" s="111" t="s">
        <v>602</v>
      </c>
      <c r="E61" s="111">
        <v>110</v>
      </c>
      <c r="F61" s="111" t="s">
        <v>739</v>
      </c>
      <c r="G61" s="112">
        <v>0</v>
      </c>
      <c r="H61" s="111">
        <v>0</v>
      </c>
      <c r="I61" s="117">
        <v>0</v>
      </c>
      <c r="J61" s="111">
        <v>0</v>
      </c>
      <c r="K61" s="112">
        <v>0</v>
      </c>
      <c r="L61" s="112">
        <v>0</v>
      </c>
      <c r="M61" s="111">
        <v>0</v>
      </c>
      <c r="N61" s="111">
        <v>0</v>
      </c>
    </row>
    <row r="62" spans="2:14">
      <c r="B62" s="111" t="s">
        <v>740</v>
      </c>
      <c r="D62" s="111" t="s">
        <v>602</v>
      </c>
      <c r="E62" s="111">
        <v>81</v>
      </c>
      <c r="F62" s="111" t="s">
        <v>741</v>
      </c>
      <c r="G62" s="112">
        <v>0</v>
      </c>
      <c r="H62" s="111">
        <v>0</v>
      </c>
      <c r="I62" s="117">
        <v>0</v>
      </c>
      <c r="J62" s="111">
        <v>0</v>
      </c>
      <c r="K62" s="112">
        <v>0</v>
      </c>
      <c r="L62" s="112">
        <v>0</v>
      </c>
      <c r="M62" s="111">
        <v>0</v>
      </c>
      <c r="N62" s="111">
        <v>0</v>
      </c>
    </row>
    <row r="63" spans="2:14">
      <c r="B63" s="111" t="s">
        <v>742</v>
      </c>
      <c r="D63" s="111" t="s">
        <v>602</v>
      </c>
      <c r="E63" s="111">
        <v>111</v>
      </c>
      <c r="F63" s="111" t="s">
        <v>743</v>
      </c>
      <c r="G63" s="112">
        <v>0</v>
      </c>
      <c r="H63" s="111">
        <v>0</v>
      </c>
      <c r="I63" s="117">
        <v>0</v>
      </c>
      <c r="J63" s="111">
        <v>0</v>
      </c>
      <c r="K63" s="112">
        <v>0</v>
      </c>
      <c r="L63" s="112">
        <v>0</v>
      </c>
      <c r="M63" s="111">
        <v>0</v>
      </c>
      <c r="N63" s="111">
        <v>0</v>
      </c>
    </row>
    <row r="64" spans="2:14">
      <c r="B64" s="111" t="s">
        <v>744</v>
      </c>
      <c r="D64" s="111" t="s">
        <v>602</v>
      </c>
      <c r="E64" s="111">
        <v>82</v>
      </c>
      <c r="F64" s="111" t="s">
        <v>745</v>
      </c>
      <c r="G64" s="112">
        <v>0</v>
      </c>
      <c r="H64" s="111">
        <v>0</v>
      </c>
      <c r="I64" s="117">
        <v>0</v>
      </c>
      <c r="J64" s="111">
        <v>0</v>
      </c>
      <c r="K64" s="112">
        <v>0</v>
      </c>
      <c r="L64" s="112">
        <v>0</v>
      </c>
      <c r="M64" s="111">
        <v>0</v>
      </c>
      <c r="N64" s="111">
        <v>0</v>
      </c>
    </row>
    <row r="65" spans="2:14">
      <c r="B65" s="111" t="s">
        <v>746</v>
      </c>
      <c r="D65" s="111" t="s">
        <v>602</v>
      </c>
      <c r="E65" s="111">
        <v>112</v>
      </c>
      <c r="F65" s="111" t="s">
        <v>747</v>
      </c>
      <c r="G65" s="112">
        <v>0</v>
      </c>
      <c r="H65" s="111">
        <v>0</v>
      </c>
      <c r="I65" s="117">
        <v>0</v>
      </c>
      <c r="J65" s="111">
        <v>0</v>
      </c>
      <c r="K65" s="112">
        <v>0</v>
      </c>
      <c r="L65" s="112">
        <v>0</v>
      </c>
      <c r="M65" s="111">
        <v>0</v>
      </c>
      <c r="N65" s="111">
        <v>0</v>
      </c>
    </row>
    <row r="66" spans="2:14">
      <c r="B66" s="111" t="s">
        <v>748</v>
      </c>
      <c r="D66" s="111" t="s">
        <v>602</v>
      </c>
      <c r="E66" s="111">
        <v>52</v>
      </c>
      <c r="F66" s="111" t="s">
        <v>749</v>
      </c>
      <c r="G66" s="112">
        <v>0</v>
      </c>
      <c r="H66" s="111">
        <v>0</v>
      </c>
      <c r="I66" s="117">
        <v>0</v>
      </c>
      <c r="J66" s="111">
        <v>0</v>
      </c>
      <c r="K66" s="112">
        <v>0</v>
      </c>
      <c r="L66" s="112">
        <v>0</v>
      </c>
      <c r="M66" s="111">
        <v>0</v>
      </c>
      <c r="N66" s="111">
        <v>0</v>
      </c>
    </row>
    <row r="67" spans="2:14">
      <c r="B67" s="111" t="s">
        <v>750</v>
      </c>
      <c r="D67" s="111" t="s">
        <v>602</v>
      </c>
      <c r="E67" s="111">
        <v>83</v>
      </c>
      <c r="F67" s="111" t="s">
        <v>751</v>
      </c>
      <c r="G67" s="112">
        <v>0</v>
      </c>
      <c r="H67" s="111">
        <v>0</v>
      </c>
      <c r="I67" s="117">
        <v>0</v>
      </c>
      <c r="J67" s="111">
        <v>0</v>
      </c>
      <c r="K67" s="112">
        <v>0</v>
      </c>
      <c r="L67" s="112">
        <v>0</v>
      </c>
      <c r="M67" s="111">
        <v>0</v>
      </c>
      <c r="N67" s="111">
        <v>0</v>
      </c>
    </row>
    <row r="68" spans="2:14">
      <c r="B68" s="111" t="s">
        <v>752</v>
      </c>
      <c r="D68" s="111" t="s">
        <v>602</v>
      </c>
      <c r="E68" s="111">
        <v>53</v>
      </c>
      <c r="F68" s="111" t="s">
        <v>753</v>
      </c>
      <c r="G68" s="112">
        <v>0</v>
      </c>
      <c r="H68" s="111">
        <v>0</v>
      </c>
      <c r="I68" s="117">
        <v>0</v>
      </c>
      <c r="J68" s="111">
        <v>0</v>
      </c>
      <c r="K68" s="112">
        <v>0</v>
      </c>
      <c r="L68" s="112">
        <v>0</v>
      </c>
      <c r="M68" s="111">
        <v>0</v>
      </c>
      <c r="N68" s="111">
        <v>0</v>
      </c>
    </row>
    <row r="69" spans="2:14">
      <c r="B69" s="111" t="s">
        <v>754</v>
      </c>
      <c r="D69" s="111" t="s">
        <v>612</v>
      </c>
      <c r="E69" s="111">
        <v>54</v>
      </c>
      <c r="F69" s="111" t="s">
        <v>756</v>
      </c>
      <c r="G69" s="112">
        <v>0</v>
      </c>
      <c r="H69" s="111">
        <v>0</v>
      </c>
      <c r="I69" s="117">
        <v>0</v>
      </c>
      <c r="J69" s="111">
        <v>0</v>
      </c>
      <c r="K69" s="112">
        <v>0</v>
      </c>
      <c r="L69" s="112">
        <v>0</v>
      </c>
      <c r="M69" s="111">
        <v>0</v>
      </c>
      <c r="N69" s="111">
        <v>0</v>
      </c>
    </row>
    <row r="70" spans="2:14">
      <c r="B70" s="111" t="s">
        <v>883</v>
      </c>
      <c r="D70" s="111" t="s">
        <v>612</v>
      </c>
      <c r="E70" s="111">
        <v>115</v>
      </c>
      <c r="F70" s="111" t="s">
        <v>884</v>
      </c>
      <c r="G70" s="112">
        <v>0</v>
      </c>
      <c r="H70" s="111">
        <v>0</v>
      </c>
      <c r="I70" s="117">
        <v>0</v>
      </c>
      <c r="J70" s="111">
        <v>0</v>
      </c>
      <c r="K70" s="112">
        <v>0</v>
      </c>
      <c r="L70" s="112">
        <v>0</v>
      </c>
      <c r="M70" s="111">
        <v>0</v>
      </c>
      <c r="N70" s="111">
        <v>0</v>
      </c>
    </row>
    <row r="71" spans="2:14">
      <c r="B71" s="111" t="s">
        <v>757</v>
      </c>
      <c r="D71" s="111" t="s">
        <v>612</v>
      </c>
      <c r="E71" s="111">
        <v>24</v>
      </c>
      <c r="F71" s="111" t="s">
        <v>632</v>
      </c>
      <c r="G71" s="112">
        <v>0.3</v>
      </c>
      <c r="H71" s="111">
        <v>0</v>
      </c>
      <c r="I71" s="117">
        <v>69218704.829999998</v>
      </c>
      <c r="J71" s="111">
        <v>0</v>
      </c>
      <c r="K71" s="112">
        <v>0</v>
      </c>
      <c r="L71" s="112">
        <v>0.3</v>
      </c>
      <c r="M71" s="111">
        <v>3250664</v>
      </c>
      <c r="N71" s="111">
        <v>0.28965389000000002</v>
      </c>
    </row>
    <row r="72" spans="2:14">
      <c r="B72" s="111" t="s">
        <v>758</v>
      </c>
      <c r="D72" s="111" t="s">
        <v>612</v>
      </c>
      <c r="E72" s="111">
        <v>116</v>
      </c>
      <c r="F72" s="111" t="s">
        <v>634</v>
      </c>
      <c r="G72" s="112">
        <v>0</v>
      </c>
      <c r="H72" s="111">
        <v>0</v>
      </c>
      <c r="I72" s="117">
        <v>0</v>
      </c>
      <c r="J72" s="111">
        <v>0</v>
      </c>
      <c r="K72" s="112">
        <v>0</v>
      </c>
      <c r="L72" s="112">
        <v>0</v>
      </c>
      <c r="M72" s="111">
        <v>0</v>
      </c>
      <c r="N72" s="111">
        <v>0</v>
      </c>
    </row>
    <row r="73" spans="2:14">
      <c r="B73" s="111" t="s">
        <v>759</v>
      </c>
      <c r="D73" s="111" t="s">
        <v>612</v>
      </c>
      <c r="E73" s="111">
        <v>25</v>
      </c>
      <c r="F73" s="111" t="s">
        <v>636</v>
      </c>
      <c r="G73" s="112">
        <v>0.28199999999999997</v>
      </c>
      <c r="H73" s="111">
        <v>0</v>
      </c>
      <c r="I73" s="117">
        <v>61106984.869999997</v>
      </c>
      <c r="J73" s="111">
        <v>1068679</v>
      </c>
      <c r="K73" s="112">
        <v>0.28199999999999997</v>
      </c>
      <c r="L73" s="112">
        <v>0.29899999999999999</v>
      </c>
      <c r="M73" s="111">
        <v>9238</v>
      </c>
      <c r="N73" s="111">
        <v>0.28410374999999999</v>
      </c>
    </row>
    <row r="74" spans="2:14">
      <c r="B74" s="111" t="s">
        <v>885</v>
      </c>
      <c r="D74" s="111" t="s">
        <v>612</v>
      </c>
      <c r="E74" s="111">
        <v>117</v>
      </c>
      <c r="F74" s="111" t="s">
        <v>886</v>
      </c>
      <c r="G74" s="112">
        <v>0</v>
      </c>
      <c r="H74" s="111">
        <v>0</v>
      </c>
      <c r="I74" s="117">
        <v>0</v>
      </c>
      <c r="J74" s="111">
        <v>0</v>
      </c>
      <c r="K74" s="112">
        <v>0</v>
      </c>
      <c r="L74" s="112">
        <v>0</v>
      </c>
      <c r="M74" s="111">
        <v>0</v>
      </c>
      <c r="N74" s="111">
        <v>0</v>
      </c>
    </row>
    <row r="75" spans="2:14">
      <c r="B75" s="111" t="s">
        <v>760</v>
      </c>
      <c r="D75" s="111" t="s">
        <v>612</v>
      </c>
      <c r="E75" s="111">
        <v>26</v>
      </c>
      <c r="F75" s="111" t="s">
        <v>639</v>
      </c>
      <c r="G75" s="112">
        <v>0.26500000000000001</v>
      </c>
      <c r="H75" s="111">
        <v>0</v>
      </c>
      <c r="I75" s="117">
        <v>54922688.670000002</v>
      </c>
      <c r="J75" s="111">
        <v>5000000</v>
      </c>
      <c r="K75" s="112">
        <v>0.27</v>
      </c>
      <c r="L75" s="112">
        <v>0.33300000000000002</v>
      </c>
      <c r="M75" s="111">
        <v>4125000</v>
      </c>
      <c r="N75" s="111">
        <v>0.27824352000000002</v>
      </c>
    </row>
    <row r="76" spans="2:14">
      <c r="B76" s="111" t="s">
        <v>761</v>
      </c>
      <c r="D76" s="111" t="s">
        <v>612</v>
      </c>
      <c r="E76" s="111">
        <v>87</v>
      </c>
      <c r="F76" s="111" t="s">
        <v>641</v>
      </c>
      <c r="G76" s="112">
        <v>0</v>
      </c>
      <c r="H76" s="111">
        <v>0</v>
      </c>
      <c r="I76" s="117">
        <v>0</v>
      </c>
      <c r="J76" s="111">
        <v>0</v>
      </c>
      <c r="K76" s="112">
        <v>0</v>
      </c>
      <c r="L76" s="112">
        <v>0</v>
      </c>
      <c r="M76" s="111">
        <v>0</v>
      </c>
      <c r="N76" s="111">
        <v>0</v>
      </c>
    </row>
    <row r="77" spans="2:14">
      <c r="B77" s="111" t="s">
        <v>762</v>
      </c>
      <c r="D77" s="111" t="s">
        <v>612</v>
      </c>
      <c r="E77" s="111">
        <v>27</v>
      </c>
      <c r="F77" s="111" t="s">
        <v>763</v>
      </c>
      <c r="G77" s="112">
        <v>0.28100000000000003</v>
      </c>
      <c r="H77" s="111">
        <v>0</v>
      </c>
      <c r="I77" s="117">
        <v>97807661.909999996</v>
      </c>
      <c r="J77" s="111">
        <v>10000000</v>
      </c>
      <c r="K77" s="112">
        <v>0.23</v>
      </c>
      <c r="L77" s="112">
        <v>0.315</v>
      </c>
      <c r="M77" s="111">
        <v>104963</v>
      </c>
      <c r="N77" s="111">
        <v>0.28946493000000001</v>
      </c>
    </row>
    <row r="78" spans="2:14">
      <c r="B78" s="111" t="s">
        <v>764</v>
      </c>
      <c r="D78" s="111" t="s">
        <v>612</v>
      </c>
      <c r="E78" s="111">
        <v>88</v>
      </c>
      <c r="F78" s="111" t="s">
        <v>643</v>
      </c>
      <c r="G78" s="112">
        <v>0</v>
      </c>
      <c r="H78" s="111">
        <v>0</v>
      </c>
      <c r="I78" s="117">
        <v>0</v>
      </c>
      <c r="J78" s="111">
        <v>0</v>
      </c>
      <c r="K78" s="112">
        <v>0</v>
      </c>
      <c r="L78" s="112">
        <v>0</v>
      </c>
      <c r="M78" s="111">
        <v>0</v>
      </c>
      <c r="N78" s="111">
        <v>0</v>
      </c>
    </row>
    <row r="79" spans="2:14">
      <c r="B79" s="111" t="s">
        <v>5317</v>
      </c>
      <c r="D79" s="111" t="s">
        <v>612</v>
      </c>
      <c r="E79" s="111">
        <v>119</v>
      </c>
      <c r="F79" s="111" t="s">
        <v>5316</v>
      </c>
      <c r="G79" s="112">
        <v>0.27500000000000002</v>
      </c>
      <c r="H79" s="111">
        <v>0</v>
      </c>
      <c r="I79" s="117">
        <v>15213877.43</v>
      </c>
      <c r="J79" s="111">
        <v>16000000</v>
      </c>
      <c r="K79" s="112">
        <v>0.2</v>
      </c>
      <c r="L79" s="112">
        <v>0.65</v>
      </c>
      <c r="M79" s="111">
        <v>20000</v>
      </c>
      <c r="N79" s="111">
        <v>0.25715570999999998</v>
      </c>
    </row>
    <row r="80" spans="2:14">
      <c r="B80" s="111" t="s">
        <v>765</v>
      </c>
      <c r="D80" s="111" t="s">
        <v>612</v>
      </c>
      <c r="E80" s="111">
        <v>0</v>
      </c>
      <c r="F80" s="111" t="s">
        <v>645</v>
      </c>
      <c r="G80" s="112">
        <v>0.25</v>
      </c>
      <c r="H80" s="111">
        <v>0</v>
      </c>
      <c r="I80" s="117">
        <v>5790916296073.8701</v>
      </c>
      <c r="J80" s="111">
        <v>1160973439</v>
      </c>
      <c r="K80" s="112">
        <v>0.25</v>
      </c>
      <c r="L80" s="112">
        <v>0.251</v>
      </c>
      <c r="M80" s="111">
        <v>30829929</v>
      </c>
      <c r="N80" s="111">
        <v>0.25582908999999998</v>
      </c>
    </row>
    <row r="81" spans="2:14">
      <c r="B81" s="111" t="s">
        <v>766</v>
      </c>
      <c r="D81" s="111" t="s">
        <v>612</v>
      </c>
      <c r="E81" s="111">
        <v>28</v>
      </c>
      <c r="F81" s="111" t="s">
        <v>647</v>
      </c>
      <c r="G81" s="112">
        <v>0.252</v>
      </c>
      <c r="H81" s="111">
        <v>0</v>
      </c>
      <c r="I81" s="117">
        <v>2900170536.0599999</v>
      </c>
      <c r="J81" s="111">
        <v>10000000</v>
      </c>
      <c r="K81" s="112">
        <v>0.23</v>
      </c>
      <c r="L81" s="112">
        <v>0.309</v>
      </c>
      <c r="M81" s="111">
        <v>1500000</v>
      </c>
      <c r="N81" s="111">
        <v>0.31515179999999998</v>
      </c>
    </row>
    <row r="82" spans="2:14">
      <c r="B82" s="111" t="s">
        <v>767</v>
      </c>
      <c r="D82" s="111" t="s">
        <v>612</v>
      </c>
      <c r="E82" s="111">
        <v>59</v>
      </c>
      <c r="F82" s="111" t="s">
        <v>649</v>
      </c>
      <c r="G82" s="112">
        <v>0.28299999999999997</v>
      </c>
      <c r="H82" s="111">
        <v>0</v>
      </c>
      <c r="I82" s="117">
        <v>535684.84</v>
      </c>
      <c r="J82" s="111">
        <v>0</v>
      </c>
      <c r="K82" s="112">
        <v>0</v>
      </c>
      <c r="L82" s="112">
        <v>0.3</v>
      </c>
      <c r="M82" s="111">
        <v>100489</v>
      </c>
      <c r="N82" s="111">
        <v>0.27026805999999998</v>
      </c>
    </row>
    <row r="83" spans="2:14">
      <c r="B83" s="111" t="s">
        <v>768</v>
      </c>
      <c r="D83" s="111" t="s">
        <v>612</v>
      </c>
      <c r="E83" s="111">
        <v>89</v>
      </c>
      <c r="F83" s="111" t="s">
        <v>651</v>
      </c>
      <c r="G83" s="112">
        <v>0</v>
      </c>
      <c r="H83" s="111">
        <v>0</v>
      </c>
      <c r="I83" s="117">
        <v>0</v>
      </c>
      <c r="J83" s="111">
        <v>16000000</v>
      </c>
      <c r="K83" s="112">
        <v>0.16</v>
      </c>
      <c r="L83" s="112">
        <v>0</v>
      </c>
      <c r="M83" s="111">
        <v>0</v>
      </c>
      <c r="N83" s="111">
        <v>0</v>
      </c>
    </row>
    <row r="84" spans="2:14">
      <c r="B84" s="111" t="s">
        <v>769</v>
      </c>
      <c r="D84" s="111" t="s">
        <v>612</v>
      </c>
      <c r="E84" s="111">
        <v>60</v>
      </c>
      <c r="F84" s="111" t="s">
        <v>653</v>
      </c>
      <c r="G84" s="112">
        <v>0</v>
      </c>
      <c r="H84" s="111">
        <v>0</v>
      </c>
      <c r="I84" s="117">
        <v>0</v>
      </c>
      <c r="J84" s="111">
        <v>500000</v>
      </c>
      <c r="K84" s="112">
        <v>0.21099999999999999</v>
      </c>
      <c r="L84" s="112">
        <v>0</v>
      </c>
      <c r="M84" s="111">
        <v>0</v>
      </c>
      <c r="N84" s="111">
        <v>0</v>
      </c>
    </row>
    <row r="85" spans="2:14">
      <c r="B85" s="111" t="s">
        <v>770</v>
      </c>
      <c r="D85" s="111" t="s">
        <v>612</v>
      </c>
      <c r="E85" s="111">
        <v>90</v>
      </c>
      <c r="F85" s="111" t="s">
        <v>655</v>
      </c>
      <c r="G85" s="112">
        <v>0</v>
      </c>
      <c r="H85" s="111">
        <v>0</v>
      </c>
      <c r="I85" s="117">
        <v>0</v>
      </c>
      <c r="J85" s="111">
        <v>0</v>
      </c>
      <c r="K85" s="112">
        <v>0</v>
      </c>
      <c r="L85" s="112">
        <v>0</v>
      </c>
      <c r="M85" s="111">
        <v>0</v>
      </c>
      <c r="N85" s="111">
        <v>0</v>
      </c>
    </row>
    <row r="86" spans="2:14">
      <c r="B86" s="111" t="s">
        <v>771</v>
      </c>
      <c r="D86" s="111" t="s">
        <v>612</v>
      </c>
      <c r="E86" s="111">
        <v>61</v>
      </c>
      <c r="F86" s="111" t="s">
        <v>657</v>
      </c>
      <c r="G86" s="112">
        <v>0</v>
      </c>
      <c r="H86" s="111">
        <v>0</v>
      </c>
      <c r="I86" s="117">
        <v>0</v>
      </c>
      <c r="J86" s="111">
        <v>500000</v>
      </c>
      <c r="K86" s="112">
        <v>0.21099999999999999</v>
      </c>
      <c r="L86" s="112">
        <v>0</v>
      </c>
      <c r="M86" s="111">
        <v>0</v>
      </c>
      <c r="N86" s="111">
        <v>0</v>
      </c>
    </row>
    <row r="87" spans="2:14">
      <c r="B87" s="111" t="s">
        <v>772</v>
      </c>
      <c r="D87" s="111" t="s">
        <v>612</v>
      </c>
      <c r="E87" s="111">
        <v>3</v>
      </c>
      <c r="F87" s="111" t="s">
        <v>661</v>
      </c>
      <c r="G87" s="112">
        <v>0.185</v>
      </c>
      <c r="H87" s="111">
        <v>0</v>
      </c>
      <c r="I87" s="117">
        <v>28564839229.880001</v>
      </c>
      <c r="J87" s="111">
        <v>48473592</v>
      </c>
      <c r="K87" s="112">
        <v>0.185</v>
      </c>
      <c r="L87" s="112">
        <v>0.25</v>
      </c>
      <c r="M87" s="111">
        <v>2492253</v>
      </c>
      <c r="N87" s="111">
        <v>0.26275768999999999</v>
      </c>
    </row>
    <row r="88" spans="2:14">
      <c r="B88" s="111" t="s">
        <v>773</v>
      </c>
      <c r="D88" s="111" t="s">
        <v>612</v>
      </c>
      <c r="E88" s="111">
        <v>31</v>
      </c>
      <c r="F88" s="111" t="s">
        <v>663</v>
      </c>
      <c r="G88" s="112">
        <v>0.27</v>
      </c>
      <c r="H88" s="111">
        <v>0</v>
      </c>
      <c r="I88" s="117">
        <v>9568857868.3999996</v>
      </c>
      <c r="J88" s="111">
        <v>397830393</v>
      </c>
      <c r="K88" s="112">
        <v>0.27</v>
      </c>
      <c r="L88" s="112">
        <v>0.33</v>
      </c>
      <c r="M88" s="111">
        <v>23908994</v>
      </c>
      <c r="N88" s="111">
        <v>0.32807161000000001</v>
      </c>
    </row>
    <row r="89" spans="2:14">
      <c r="B89" s="111" t="s">
        <v>774</v>
      </c>
      <c r="D89" s="111" t="s">
        <v>612</v>
      </c>
      <c r="E89" s="111">
        <v>62</v>
      </c>
      <c r="F89" s="111" t="s">
        <v>665</v>
      </c>
      <c r="G89" s="112">
        <v>0</v>
      </c>
      <c r="H89" s="111">
        <v>0</v>
      </c>
      <c r="I89" s="117">
        <v>0</v>
      </c>
      <c r="J89" s="111">
        <v>500000</v>
      </c>
      <c r="K89" s="112">
        <v>0.21099999999999999</v>
      </c>
      <c r="L89" s="112">
        <v>0</v>
      </c>
      <c r="M89" s="111">
        <v>0</v>
      </c>
      <c r="N89" s="111">
        <v>0</v>
      </c>
    </row>
    <row r="90" spans="2:14">
      <c r="B90" s="111" t="s">
        <v>775</v>
      </c>
      <c r="D90" s="111" t="s">
        <v>612</v>
      </c>
      <c r="E90" s="111">
        <v>4</v>
      </c>
      <c r="F90" s="111" t="s">
        <v>667</v>
      </c>
      <c r="G90" s="112">
        <v>0.19</v>
      </c>
      <c r="H90" s="111">
        <v>0</v>
      </c>
      <c r="I90" s="117">
        <v>6680475613.8400002</v>
      </c>
      <c r="J90" s="111">
        <v>0</v>
      </c>
      <c r="K90" s="112">
        <v>0</v>
      </c>
      <c r="L90" s="112">
        <v>0.26</v>
      </c>
      <c r="M90" s="111">
        <v>2184945</v>
      </c>
      <c r="N90" s="111">
        <v>0.26777510999999998</v>
      </c>
    </row>
    <row r="91" spans="2:14">
      <c r="B91" s="111" t="s">
        <v>776</v>
      </c>
      <c r="D91" s="111" t="s">
        <v>612</v>
      </c>
      <c r="E91" s="111">
        <v>32</v>
      </c>
      <c r="F91" s="111" t="s">
        <v>669</v>
      </c>
      <c r="G91" s="112">
        <v>0.29299999999999998</v>
      </c>
      <c r="H91" s="111">
        <v>0</v>
      </c>
      <c r="I91" s="117">
        <v>2954974.37</v>
      </c>
      <c r="J91" s="111">
        <v>3121284</v>
      </c>
      <c r="K91" s="112">
        <v>0.29299999999999998</v>
      </c>
      <c r="L91" s="112">
        <v>0.34</v>
      </c>
      <c r="M91" s="111">
        <v>2000000</v>
      </c>
      <c r="N91" s="111">
        <v>0.29299999999999998</v>
      </c>
    </row>
    <row r="92" spans="2:14">
      <c r="B92" s="111" t="s">
        <v>777</v>
      </c>
      <c r="D92" s="111" t="s">
        <v>612</v>
      </c>
      <c r="E92" s="111">
        <v>63</v>
      </c>
      <c r="F92" s="111" t="s">
        <v>671</v>
      </c>
      <c r="G92" s="112">
        <v>0</v>
      </c>
      <c r="H92" s="111">
        <v>0</v>
      </c>
      <c r="I92" s="117">
        <v>0</v>
      </c>
      <c r="J92" s="111">
        <v>0</v>
      </c>
      <c r="K92" s="112">
        <v>0</v>
      </c>
      <c r="L92" s="112">
        <v>0</v>
      </c>
      <c r="M92" s="111">
        <v>0</v>
      </c>
      <c r="N92" s="111">
        <v>0</v>
      </c>
    </row>
    <row r="93" spans="2:14">
      <c r="B93" s="111" t="s">
        <v>778</v>
      </c>
      <c r="D93" s="111" t="s">
        <v>612</v>
      </c>
      <c r="E93" s="111">
        <v>5</v>
      </c>
      <c r="F93" s="111" t="s">
        <v>673</v>
      </c>
      <c r="G93" s="112">
        <v>0.221</v>
      </c>
      <c r="H93" s="111">
        <v>0</v>
      </c>
      <c r="I93" s="117">
        <v>2218635329.2199998</v>
      </c>
      <c r="J93" s="111">
        <v>0</v>
      </c>
      <c r="K93" s="112">
        <v>0</v>
      </c>
      <c r="L93" s="112">
        <v>0.25</v>
      </c>
      <c r="M93" s="111">
        <v>1500000</v>
      </c>
      <c r="N93" s="111">
        <v>0.27237265999999999</v>
      </c>
    </row>
    <row r="94" spans="2:14">
      <c r="B94" s="111" t="s">
        <v>779</v>
      </c>
      <c r="D94" s="111" t="s">
        <v>612</v>
      </c>
      <c r="E94" s="111">
        <v>33</v>
      </c>
      <c r="F94" s="111" t="s">
        <v>780</v>
      </c>
      <c r="G94" s="112">
        <v>0.28399999999999997</v>
      </c>
      <c r="H94" s="111">
        <v>0</v>
      </c>
      <c r="I94" s="117">
        <v>170217316.77000001</v>
      </c>
      <c r="J94" s="111">
        <v>0</v>
      </c>
      <c r="K94" s="112">
        <v>0</v>
      </c>
      <c r="L94" s="112">
        <v>0.34499999999999997</v>
      </c>
      <c r="M94" s="111">
        <v>125898</v>
      </c>
      <c r="N94" s="111">
        <v>0.29283732000000001</v>
      </c>
    </row>
    <row r="95" spans="2:14">
      <c r="B95" s="111" t="s">
        <v>5318</v>
      </c>
      <c r="D95" s="111" t="s">
        <v>612</v>
      </c>
      <c r="E95" s="111">
        <v>94</v>
      </c>
      <c r="F95" s="111" t="s">
        <v>5319</v>
      </c>
      <c r="G95" s="112">
        <v>0</v>
      </c>
      <c r="H95" s="111">
        <v>0</v>
      </c>
      <c r="I95" s="117">
        <v>0</v>
      </c>
      <c r="J95" s="111">
        <v>16000000</v>
      </c>
      <c r="K95" s="112">
        <v>0.21</v>
      </c>
      <c r="L95" s="112">
        <v>0</v>
      </c>
      <c r="M95" s="111">
        <v>0</v>
      </c>
      <c r="N95" s="111">
        <v>0</v>
      </c>
    </row>
    <row r="96" spans="2:14">
      <c r="B96" s="111" t="s">
        <v>781</v>
      </c>
      <c r="D96" s="111" t="s">
        <v>612</v>
      </c>
      <c r="E96" s="111">
        <v>6</v>
      </c>
      <c r="F96" s="111" t="s">
        <v>675</v>
      </c>
      <c r="G96" s="112">
        <v>0.22</v>
      </c>
      <c r="H96" s="111">
        <v>0</v>
      </c>
      <c r="I96" s="117">
        <v>68809296806.419998</v>
      </c>
      <c r="J96" s="111">
        <v>0</v>
      </c>
      <c r="K96" s="112">
        <v>0</v>
      </c>
      <c r="L96" s="112">
        <v>0.27400000000000002</v>
      </c>
      <c r="M96" s="111">
        <v>948637</v>
      </c>
      <c r="N96" s="111">
        <v>0.28416350000000001</v>
      </c>
    </row>
    <row r="97" spans="2:14">
      <c r="B97" s="111" t="s">
        <v>782</v>
      </c>
      <c r="D97" s="111" t="s">
        <v>612</v>
      </c>
      <c r="E97" s="111">
        <v>34</v>
      </c>
      <c r="F97" s="111" t="s">
        <v>783</v>
      </c>
      <c r="G97" s="112">
        <v>0.28999999999999998</v>
      </c>
      <c r="H97" s="111">
        <v>0</v>
      </c>
      <c r="I97" s="117">
        <v>69749541.769999996</v>
      </c>
      <c r="J97" s="111">
        <v>18493393</v>
      </c>
      <c r="K97" s="112">
        <v>0.24</v>
      </c>
      <c r="L97" s="112">
        <v>0.33900000000000002</v>
      </c>
      <c r="M97" s="111">
        <v>31100000</v>
      </c>
      <c r="N97" s="111">
        <v>0.30013610000000002</v>
      </c>
    </row>
    <row r="98" spans="2:14">
      <c r="B98" s="111" t="s">
        <v>784</v>
      </c>
      <c r="D98" s="111" t="s">
        <v>612</v>
      </c>
      <c r="E98" s="111">
        <v>95</v>
      </c>
      <c r="F98" s="111" t="s">
        <v>677</v>
      </c>
      <c r="G98" s="112">
        <v>0</v>
      </c>
      <c r="H98" s="111">
        <v>0</v>
      </c>
      <c r="I98" s="117">
        <v>0</v>
      </c>
      <c r="J98" s="111">
        <v>0</v>
      </c>
      <c r="K98" s="112">
        <v>0</v>
      </c>
      <c r="L98" s="112">
        <v>0</v>
      </c>
      <c r="M98" s="111">
        <v>0</v>
      </c>
      <c r="N98" s="111">
        <v>0</v>
      </c>
    </row>
    <row r="99" spans="2:14">
      <c r="B99" s="111" t="s">
        <v>785</v>
      </c>
      <c r="D99" s="111" t="s">
        <v>612</v>
      </c>
      <c r="E99" s="111">
        <v>7</v>
      </c>
      <c r="F99" s="111" t="s">
        <v>679</v>
      </c>
      <c r="G99" s="112">
        <v>0.2</v>
      </c>
      <c r="H99" s="111">
        <v>0</v>
      </c>
      <c r="I99" s="117">
        <v>3637410084.8200002</v>
      </c>
      <c r="J99" s="111">
        <v>50000000</v>
      </c>
      <c r="K99" s="112">
        <v>0.21</v>
      </c>
      <c r="L99" s="112">
        <v>0.23799999999999999</v>
      </c>
      <c r="M99" s="111">
        <v>21411</v>
      </c>
      <c r="N99" s="111">
        <v>0.27097955000000001</v>
      </c>
    </row>
    <row r="100" spans="2:14">
      <c r="B100" s="111" t="s">
        <v>786</v>
      </c>
      <c r="D100" s="111" t="s">
        <v>612</v>
      </c>
      <c r="E100" s="111">
        <v>35</v>
      </c>
      <c r="F100" s="111" t="s">
        <v>787</v>
      </c>
      <c r="G100" s="112">
        <v>0.28199999999999997</v>
      </c>
      <c r="H100" s="111">
        <v>0</v>
      </c>
      <c r="I100" s="117">
        <v>3750385.15</v>
      </c>
      <c r="J100" s="111">
        <v>0</v>
      </c>
      <c r="K100" s="112">
        <v>0</v>
      </c>
      <c r="L100" s="112">
        <v>0</v>
      </c>
      <c r="M100" s="111">
        <v>0</v>
      </c>
      <c r="N100" s="111">
        <v>0.28161120000000001</v>
      </c>
    </row>
    <row r="101" spans="2:14">
      <c r="B101" s="111" t="s">
        <v>788</v>
      </c>
      <c r="D101" s="111" t="s">
        <v>612</v>
      </c>
      <c r="E101" s="111">
        <v>66</v>
      </c>
      <c r="F101" s="111" t="s">
        <v>681</v>
      </c>
      <c r="G101" s="112">
        <v>0</v>
      </c>
      <c r="H101" s="111">
        <v>0</v>
      </c>
      <c r="I101" s="117">
        <v>0</v>
      </c>
      <c r="J101" s="111">
        <v>12000000</v>
      </c>
      <c r="K101" s="112">
        <v>0.21199999999999999</v>
      </c>
      <c r="L101" s="112">
        <v>0</v>
      </c>
      <c r="M101" s="111">
        <v>0</v>
      </c>
      <c r="N101" s="111">
        <v>0</v>
      </c>
    </row>
    <row r="102" spans="2:14">
      <c r="B102" s="111" t="s">
        <v>789</v>
      </c>
      <c r="D102" s="111" t="s">
        <v>612</v>
      </c>
      <c r="E102" s="111">
        <v>96</v>
      </c>
      <c r="F102" s="111" t="s">
        <v>683</v>
      </c>
      <c r="G102" s="112">
        <v>0</v>
      </c>
      <c r="H102" s="111">
        <v>0</v>
      </c>
      <c r="I102" s="117">
        <v>0</v>
      </c>
      <c r="J102" s="111">
        <v>0</v>
      </c>
      <c r="K102" s="112">
        <v>0</v>
      </c>
      <c r="L102" s="112">
        <v>0</v>
      </c>
      <c r="M102" s="111">
        <v>0</v>
      </c>
      <c r="N102" s="111">
        <v>0</v>
      </c>
    </row>
    <row r="103" spans="2:14">
      <c r="B103" s="111" t="s">
        <v>790</v>
      </c>
      <c r="D103" s="111" t="s">
        <v>612</v>
      </c>
      <c r="E103" s="111">
        <v>67</v>
      </c>
      <c r="F103" s="111" t="s">
        <v>685</v>
      </c>
      <c r="G103" s="112">
        <v>0</v>
      </c>
      <c r="H103" s="111">
        <v>0</v>
      </c>
      <c r="I103" s="117">
        <v>0</v>
      </c>
      <c r="J103" s="111">
        <v>12000000</v>
      </c>
      <c r="K103" s="112">
        <v>0.21199999999999999</v>
      </c>
      <c r="L103" s="112">
        <v>0</v>
      </c>
      <c r="M103" s="111">
        <v>0</v>
      </c>
      <c r="N103" s="111">
        <v>0</v>
      </c>
    </row>
    <row r="104" spans="2:14">
      <c r="B104" s="111" t="s">
        <v>791</v>
      </c>
      <c r="D104" s="111" t="s">
        <v>612</v>
      </c>
      <c r="E104" s="111">
        <v>97</v>
      </c>
      <c r="F104" s="111" t="s">
        <v>687</v>
      </c>
      <c r="G104" s="112">
        <v>0</v>
      </c>
      <c r="H104" s="111">
        <v>0</v>
      </c>
      <c r="I104" s="117">
        <v>0</v>
      </c>
      <c r="J104" s="111">
        <v>0</v>
      </c>
      <c r="K104" s="112">
        <v>0</v>
      </c>
      <c r="L104" s="112">
        <v>0</v>
      </c>
      <c r="M104" s="111">
        <v>0</v>
      </c>
      <c r="N104" s="111">
        <v>0</v>
      </c>
    </row>
    <row r="105" spans="2:14">
      <c r="B105" s="111" t="s">
        <v>792</v>
      </c>
      <c r="D105" s="111" t="s">
        <v>612</v>
      </c>
      <c r="E105" s="111">
        <v>68</v>
      </c>
      <c r="F105" s="111" t="s">
        <v>793</v>
      </c>
      <c r="G105" s="112">
        <v>0</v>
      </c>
      <c r="H105" s="111">
        <v>0</v>
      </c>
      <c r="I105" s="117">
        <v>0</v>
      </c>
      <c r="J105" s="111">
        <v>12000000</v>
      </c>
      <c r="K105" s="112">
        <v>0.21199999999999999</v>
      </c>
      <c r="L105" s="112">
        <v>0</v>
      </c>
      <c r="M105" s="111">
        <v>0</v>
      </c>
      <c r="N105" s="111">
        <v>0</v>
      </c>
    </row>
    <row r="106" spans="2:14">
      <c r="B106" s="111" t="s">
        <v>794</v>
      </c>
      <c r="D106" s="111" t="s">
        <v>612</v>
      </c>
      <c r="E106" s="111">
        <v>98</v>
      </c>
      <c r="F106" s="111" t="s">
        <v>689</v>
      </c>
      <c r="G106" s="112">
        <v>0</v>
      </c>
      <c r="H106" s="111">
        <v>0</v>
      </c>
      <c r="I106" s="117">
        <v>0</v>
      </c>
      <c r="J106" s="111">
        <v>16000000</v>
      </c>
      <c r="K106" s="112">
        <v>0.21</v>
      </c>
      <c r="L106" s="112">
        <v>0</v>
      </c>
      <c r="M106" s="111">
        <v>0</v>
      </c>
      <c r="N106" s="111">
        <v>0</v>
      </c>
    </row>
    <row r="107" spans="2:14">
      <c r="B107" s="111" t="s">
        <v>795</v>
      </c>
      <c r="D107" s="111" t="s">
        <v>612</v>
      </c>
      <c r="E107" s="111">
        <v>38</v>
      </c>
      <c r="F107" s="111" t="s">
        <v>691</v>
      </c>
      <c r="G107" s="112">
        <v>0.27500000000000002</v>
      </c>
      <c r="H107" s="111">
        <v>0</v>
      </c>
      <c r="I107" s="117">
        <v>4446423.62</v>
      </c>
      <c r="J107" s="111">
        <v>0</v>
      </c>
      <c r="K107" s="112">
        <v>0</v>
      </c>
      <c r="L107" s="112">
        <v>0</v>
      </c>
      <c r="M107" s="111">
        <v>0</v>
      </c>
      <c r="N107" s="111">
        <v>0.27406401000000002</v>
      </c>
    </row>
    <row r="108" spans="2:14">
      <c r="B108" s="111" t="s">
        <v>796</v>
      </c>
      <c r="D108" s="111" t="s">
        <v>612</v>
      </c>
      <c r="E108" s="111">
        <v>69</v>
      </c>
      <c r="F108" s="111" t="s">
        <v>693</v>
      </c>
      <c r="G108" s="112">
        <v>0</v>
      </c>
      <c r="H108" s="111">
        <v>0</v>
      </c>
      <c r="I108" s="117">
        <v>0</v>
      </c>
      <c r="J108" s="111">
        <v>12000000</v>
      </c>
      <c r="K108" s="112">
        <v>0.21199999999999999</v>
      </c>
      <c r="L108" s="112">
        <v>0</v>
      </c>
      <c r="M108" s="111">
        <v>0</v>
      </c>
      <c r="N108" s="111">
        <v>0</v>
      </c>
    </row>
    <row r="109" spans="2:14">
      <c r="B109" s="111" t="s">
        <v>797</v>
      </c>
      <c r="D109" s="111" t="s">
        <v>612</v>
      </c>
      <c r="E109" s="111">
        <v>39</v>
      </c>
      <c r="F109" s="111" t="s">
        <v>695</v>
      </c>
      <c r="G109" s="112">
        <v>0</v>
      </c>
      <c r="H109" s="111">
        <v>0</v>
      </c>
      <c r="I109" s="117">
        <v>0</v>
      </c>
      <c r="J109" s="111">
        <v>0</v>
      </c>
      <c r="K109" s="112">
        <v>0</v>
      </c>
      <c r="L109" s="112">
        <v>0</v>
      </c>
      <c r="M109" s="111">
        <v>0</v>
      </c>
      <c r="N109" s="111">
        <v>0</v>
      </c>
    </row>
    <row r="110" spans="2:14">
      <c r="B110" s="111" t="s">
        <v>798</v>
      </c>
      <c r="D110" s="111" t="s">
        <v>612</v>
      </c>
      <c r="E110" s="111">
        <v>70</v>
      </c>
      <c r="F110" s="111" t="s">
        <v>799</v>
      </c>
      <c r="G110" s="112">
        <v>0</v>
      </c>
      <c r="H110" s="111">
        <v>0</v>
      </c>
      <c r="I110" s="117">
        <v>0</v>
      </c>
      <c r="J110" s="111">
        <v>0</v>
      </c>
      <c r="K110" s="112">
        <v>0</v>
      </c>
      <c r="L110" s="112">
        <v>0</v>
      </c>
      <c r="M110" s="111">
        <v>0</v>
      </c>
      <c r="N110" s="111">
        <v>0</v>
      </c>
    </row>
    <row r="111" spans="2:14">
      <c r="B111" s="111" t="s">
        <v>800</v>
      </c>
      <c r="D111" s="111" t="s">
        <v>612</v>
      </c>
      <c r="E111" s="111">
        <v>12</v>
      </c>
      <c r="F111" s="111" t="s">
        <v>697</v>
      </c>
      <c r="G111" s="112">
        <v>0.22</v>
      </c>
      <c r="H111" s="111">
        <v>0</v>
      </c>
      <c r="I111" s="117">
        <v>432439639.79000002</v>
      </c>
      <c r="J111" s="111">
        <v>0</v>
      </c>
      <c r="K111" s="112">
        <v>0</v>
      </c>
      <c r="L111" s="112">
        <v>0.29499999999999998</v>
      </c>
      <c r="M111" s="111">
        <v>670000</v>
      </c>
      <c r="N111" s="111">
        <v>0.27415436999999998</v>
      </c>
    </row>
    <row r="112" spans="2:14">
      <c r="B112" s="111" t="s">
        <v>801</v>
      </c>
      <c r="D112" s="111" t="s">
        <v>612</v>
      </c>
      <c r="E112" s="111">
        <v>40</v>
      </c>
      <c r="F112" s="111" t="s">
        <v>802</v>
      </c>
      <c r="G112" s="112">
        <v>0</v>
      </c>
      <c r="H112" s="111">
        <v>0</v>
      </c>
      <c r="I112" s="117">
        <v>0</v>
      </c>
      <c r="J112" s="111">
        <v>15000000</v>
      </c>
      <c r="K112" s="112">
        <v>0.245</v>
      </c>
      <c r="L112" s="112">
        <v>0</v>
      </c>
      <c r="M112" s="111">
        <v>0</v>
      </c>
      <c r="N112" s="111">
        <v>0</v>
      </c>
    </row>
    <row r="113" spans="2:14">
      <c r="B113" s="111" t="s">
        <v>803</v>
      </c>
      <c r="D113" s="111" t="s">
        <v>612</v>
      </c>
      <c r="E113" s="111">
        <v>101</v>
      </c>
      <c r="F113" s="111" t="s">
        <v>804</v>
      </c>
      <c r="G113" s="112">
        <v>0</v>
      </c>
      <c r="H113" s="111">
        <v>0</v>
      </c>
      <c r="I113" s="117">
        <v>0</v>
      </c>
      <c r="J113" s="111">
        <v>0</v>
      </c>
      <c r="K113" s="112">
        <v>0</v>
      </c>
      <c r="L113" s="112">
        <v>0</v>
      </c>
      <c r="M113" s="111">
        <v>0</v>
      </c>
      <c r="N113" s="111">
        <v>0</v>
      </c>
    </row>
    <row r="114" spans="2:14">
      <c r="B114" s="111" t="s">
        <v>805</v>
      </c>
      <c r="D114" s="111" t="s">
        <v>612</v>
      </c>
      <c r="E114" s="111">
        <v>13</v>
      </c>
      <c r="F114" s="111" t="s">
        <v>699</v>
      </c>
      <c r="G114" s="112">
        <v>0.26</v>
      </c>
      <c r="H114" s="111">
        <v>0</v>
      </c>
      <c r="I114" s="117">
        <v>3367970855.1500001</v>
      </c>
      <c r="J114" s="111">
        <v>84513485</v>
      </c>
      <c r="K114" s="112">
        <v>0.26</v>
      </c>
      <c r="L114" s="112">
        <v>0.31</v>
      </c>
      <c r="M114" s="111">
        <v>1228951</v>
      </c>
      <c r="N114" s="111">
        <v>0.29367541000000003</v>
      </c>
    </row>
    <row r="115" spans="2:14">
      <c r="B115" s="111" t="s">
        <v>806</v>
      </c>
      <c r="D115" s="111" t="s">
        <v>612</v>
      </c>
      <c r="E115" s="111">
        <v>41</v>
      </c>
      <c r="F115" s="111" t="s">
        <v>807</v>
      </c>
      <c r="G115" s="112">
        <v>0.27</v>
      </c>
      <c r="H115" s="111">
        <v>0</v>
      </c>
      <c r="I115" s="117">
        <v>927961.64</v>
      </c>
      <c r="J115" s="111">
        <v>0</v>
      </c>
      <c r="K115" s="112">
        <v>0</v>
      </c>
      <c r="L115" s="112">
        <v>0</v>
      </c>
      <c r="M115" s="111">
        <v>0</v>
      </c>
      <c r="N115" s="111">
        <v>0.27</v>
      </c>
    </row>
    <row r="116" spans="2:14">
      <c r="B116" s="111" t="s">
        <v>808</v>
      </c>
      <c r="D116" s="111" t="s">
        <v>612</v>
      </c>
      <c r="E116" s="111">
        <v>102</v>
      </c>
      <c r="F116" s="111" t="s">
        <v>701</v>
      </c>
      <c r="G116" s="112">
        <v>0</v>
      </c>
      <c r="H116" s="111">
        <v>0</v>
      </c>
      <c r="I116" s="117">
        <v>0</v>
      </c>
      <c r="J116" s="111">
        <v>0</v>
      </c>
      <c r="K116" s="112">
        <v>0</v>
      </c>
      <c r="L116" s="112">
        <v>0</v>
      </c>
      <c r="M116" s="111">
        <v>0</v>
      </c>
      <c r="N116" s="111">
        <v>0</v>
      </c>
    </row>
    <row r="117" spans="2:14">
      <c r="B117" s="111" t="s">
        <v>809</v>
      </c>
      <c r="D117" s="111" t="s">
        <v>612</v>
      </c>
      <c r="E117" s="111">
        <v>14</v>
      </c>
      <c r="F117" s="111" t="s">
        <v>703</v>
      </c>
      <c r="G117" s="112">
        <v>0.27</v>
      </c>
      <c r="H117" s="111">
        <v>0</v>
      </c>
      <c r="I117" s="117">
        <v>1838814242.6199999</v>
      </c>
      <c r="J117" s="111">
        <v>24003498</v>
      </c>
      <c r="K117" s="112">
        <v>0.27</v>
      </c>
      <c r="L117" s="112">
        <v>0.28999999999999998</v>
      </c>
      <c r="M117" s="111">
        <v>1213390</v>
      </c>
      <c r="N117" s="111">
        <v>0.29145773000000003</v>
      </c>
    </row>
    <row r="118" spans="2:14">
      <c r="B118" s="111" t="s">
        <v>810</v>
      </c>
      <c r="D118" s="111" t="s">
        <v>612</v>
      </c>
      <c r="E118" s="111">
        <v>42</v>
      </c>
      <c r="F118" s="111" t="s">
        <v>705</v>
      </c>
      <c r="G118" s="112">
        <v>0.246</v>
      </c>
      <c r="H118" s="111">
        <v>0</v>
      </c>
      <c r="I118" s="117">
        <v>2180572.34</v>
      </c>
      <c r="J118" s="111">
        <v>24979400</v>
      </c>
      <c r="K118" s="112">
        <v>0.246</v>
      </c>
      <c r="L118" s="112">
        <v>0</v>
      </c>
      <c r="M118" s="111">
        <v>0</v>
      </c>
      <c r="N118" s="111">
        <v>0.24005829000000001</v>
      </c>
    </row>
    <row r="119" spans="2:14">
      <c r="B119" s="111" t="s">
        <v>811</v>
      </c>
      <c r="D119" s="111" t="s">
        <v>612</v>
      </c>
      <c r="E119" s="111">
        <v>73</v>
      </c>
      <c r="F119" s="111" t="s">
        <v>707</v>
      </c>
      <c r="G119" s="112">
        <v>0</v>
      </c>
      <c r="H119" s="111">
        <v>0</v>
      </c>
      <c r="I119" s="117">
        <v>0</v>
      </c>
      <c r="J119" s="111">
        <v>0</v>
      </c>
      <c r="K119" s="112">
        <v>0</v>
      </c>
      <c r="L119" s="112">
        <v>0</v>
      </c>
      <c r="M119" s="111">
        <v>0</v>
      </c>
      <c r="N119" s="111">
        <v>0</v>
      </c>
    </row>
    <row r="120" spans="2:14">
      <c r="B120" s="111" t="s">
        <v>812</v>
      </c>
      <c r="D120" s="111" t="s">
        <v>612</v>
      </c>
      <c r="E120" s="111">
        <v>103</v>
      </c>
      <c r="F120" s="111" t="s">
        <v>709</v>
      </c>
      <c r="G120" s="112">
        <v>0</v>
      </c>
      <c r="H120" s="111">
        <v>0</v>
      </c>
      <c r="I120" s="117">
        <v>0</v>
      </c>
      <c r="J120" s="111">
        <v>0</v>
      </c>
      <c r="K120" s="112">
        <v>0</v>
      </c>
      <c r="L120" s="112">
        <v>0</v>
      </c>
      <c r="M120" s="111">
        <v>0</v>
      </c>
      <c r="N120" s="111">
        <v>0</v>
      </c>
    </row>
    <row r="121" spans="2:14">
      <c r="B121" s="111" t="s">
        <v>813</v>
      </c>
      <c r="D121" s="111" t="s">
        <v>612</v>
      </c>
      <c r="E121" s="111">
        <v>74</v>
      </c>
      <c r="F121" s="111" t="s">
        <v>711</v>
      </c>
      <c r="G121" s="112">
        <v>0</v>
      </c>
      <c r="H121" s="111">
        <v>0</v>
      </c>
      <c r="I121" s="117">
        <v>0</v>
      </c>
      <c r="J121" s="111">
        <v>0</v>
      </c>
      <c r="K121" s="112">
        <v>0</v>
      </c>
      <c r="L121" s="112">
        <v>0</v>
      </c>
      <c r="M121" s="111">
        <v>0</v>
      </c>
      <c r="N121" s="111">
        <v>0</v>
      </c>
    </row>
    <row r="122" spans="2:14">
      <c r="B122" s="111" t="s">
        <v>814</v>
      </c>
      <c r="D122" s="111" t="s">
        <v>612</v>
      </c>
      <c r="E122" s="111">
        <v>104</v>
      </c>
      <c r="F122" s="111" t="s">
        <v>713</v>
      </c>
      <c r="G122" s="112">
        <v>0</v>
      </c>
      <c r="H122" s="111">
        <v>0</v>
      </c>
      <c r="I122" s="117">
        <v>0</v>
      </c>
      <c r="J122" s="111">
        <v>0</v>
      </c>
      <c r="K122" s="112">
        <v>0</v>
      </c>
      <c r="L122" s="112">
        <v>0</v>
      </c>
      <c r="M122" s="111">
        <v>0</v>
      </c>
      <c r="N122" s="111">
        <v>0</v>
      </c>
    </row>
    <row r="123" spans="2:14">
      <c r="B123" s="111" t="s">
        <v>815</v>
      </c>
      <c r="D123" s="111" t="s">
        <v>612</v>
      </c>
      <c r="E123" s="111">
        <v>75</v>
      </c>
      <c r="F123" s="111" t="s">
        <v>715</v>
      </c>
      <c r="G123" s="112">
        <v>0</v>
      </c>
      <c r="H123" s="111">
        <v>0</v>
      </c>
      <c r="I123" s="117">
        <v>0</v>
      </c>
      <c r="J123" s="111">
        <v>0</v>
      </c>
      <c r="K123" s="112">
        <v>0</v>
      </c>
      <c r="L123" s="112">
        <v>0</v>
      </c>
      <c r="M123" s="111">
        <v>0</v>
      </c>
      <c r="N123" s="111">
        <v>0</v>
      </c>
    </row>
    <row r="124" spans="2:14">
      <c r="B124" s="111" t="s">
        <v>816</v>
      </c>
      <c r="D124" s="111" t="s">
        <v>612</v>
      </c>
      <c r="E124" s="111">
        <v>105</v>
      </c>
      <c r="F124" s="111" t="s">
        <v>717</v>
      </c>
      <c r="G124" s="112">
        <v>0</v>
      </c>
      <c r="H124" s="111">
        <v>0</v>
      </c>
      <c r="I124" s="117">
        <v>0</v>
      </c>
      <c r="J124" s="111">
        <v>0</v>
      </c>
      <c r="K124" s="112">
        <v>0</v>
      </c>
      <c r="L124" s="112">
        <v>0</v>
      </c>
      <c r="M124" s="111">
        <v>0</v>
      </c>
      <c r="N124" s="111">
        <v>0</v>
      </c>
    </row>
    <row r="125" spans="2:14">
      <c r="B125" s="111" t="s">
        <v>817</v>
      </c>
      <c r="D125" s="111" t="s">
        <v>612</v>
      </c>
      <c r="E125" s="111">
        <v>17</v>
      </c>
      <c r="F125" s="111" t="s">
        <v>719</v>
      </c>
      <c r="G125" s="112">
        <v>0.26</v>
      </c>
      <c r="H125" s="111">
        <v>0</v>
      </c>
      <c r="I125" s="117">
        <v>137291911.75</v>
      </c>
      <c r="J125" s="111">
        <v>14746194</v>
      </c>
      <c r="K125" s="112">
        <v>0.26</v>
      </c>
      <c r="L125" s="112">
        <v>0.3</v>
      </c>
      <c r="M125" s="111">
        <v>50000</v>
      </c>
      <c r="N125" s="111">
        <v>0.23958816999999999</v>
      </c>
    </row>
    <row r="126" spans="2:14">
      <c r="B126" s="111" t="s">
        <v>818</v>
      </c>
      <c r="D126" s="111" t="s">
        <v>612</v>
      </c>
      <c r="E126" s="111">
        <v>76</v>
      </c>
      <c r="F126" s="111" t="s">
        <v>721</v>
      </c>
      <c r="G126" s="112">
        <v>0</v>
      </c>
      <c r="H126" s="111">
        <v>0</v>
      </c>
      <c r="I126" s="117">
        <v>0</v>
      </c>
      <c r="J126" s="111">
        <v>0</v>
      </c>
      <c r="K126" s="112">
        <v>0</v>
      </c>
      <c r="L126" s="112">
        <v>0</v>
      </c>
      <c r="M126" s="111">
        <v>0</v>
      </c>
      <c r="N126" s="111">
        <v>0</v>
      </c>
    </row>
    <row r="127" spans="2:14">
      <c r="B127" s="111" t="s">
        <v>819</v>
      </c>
      <c r="D127" s="111" t="s">
        <v>612</v>
      </c>
      <c r="E127" s="111">
        <v>18</v>
      </c>
      <c r="F127" s="111" t="s">
        <v>723</v>
      </c>
      <c r="G127" s="112">
        <v>0.27500000000000002</v>
      </c>
      <c r="H127" s="111">
        <v>0</v>
      </c>
      <c r="I127" s="117">
        <v>17094080.989999998</v>
      </c>
      <c r="J127" s="111">
        <v>882794</v>
      </c>
      <c r="K127" s="112">
        <v>0.27500000000000002</v>
      </c>
      <c r="L127" s="112">
        <v>0.33</v>
      </c>
      <c r="M127" s="111">
        <v>9817440</v>
      </c>
      <c r="N127" s="111">
        <v>0.29331030000000002</v>
      </c>
    </row>
    <row r="128" spans="2:14">
      <c r="B128" s="111" t="s">
        <v>820</v>
      </c>
      <c r="D128" s="111" t="s">
        <v>612</v>
      </c>
      <c r="E128" s="111">
        <v>77</v>
      </c>
      <c r="F128" s="111" t="s">
        <v>821</v>
      </c>
      <c r="G128" s="112">
        <v>0</v>
      </c>
      <c r="H128" s="111">
        <v>0</v>
      </c>
      <c r="I128" s="117">
        <v>0</v>
      </c>
      <c r="J128" s="111">
        <v>0</v>
      </c>
      <c r="K128" s="112">
        <v>0</v>
      </c>
      <c r="L128" s="112">
        <v>0</v>
      </c>
      <c r="M128" s="111">
        <v>0</v>
      </c>
      <c r="N128" s="111">
        <v>0</v>
      </c>
    </row>
    <row r="129" spans="2:14">
      <c r="B129" s="111" t="s">
        <v>822</v>
      </c>
      <c r="D129" s="111" t="s">
        <v>612</v>
      </c>
      <c r="E129" s="111">
        <v>19</v>
      </c>
      <c r="F129" s="111" t="s">
        <v>725</v>
      </c>
      <c r="G129" s="112">
        <v>0.26700000000000002</v>
      </c>
      <c r="H129" s="111">
        <v>0</v>
      </c>
      <c r="I129" s="117">
        <v>159079793.63</v>
      </c>
      <c r="J129" s="111">
        <v>8329190</v>
      </c>
      <c r="K129" s="112">
        <v>0.26700000000000002</v>
      </c>
      <c r="L129" s="112">
        <v>0.31</v>
      </c>
      <c r="M129" s="111">
        <v>6568330</v>
      </c>
      <c r="N129" s="111">
        <v>0.28270824</v>
      </c>
    </row>
    <row r="130" spans="2:14">
      <c r="B130" s="111" t="s">
        <v>823</v>
      </c>
      <c r="D130" s="111" t="s">
        <v>612</v>
      </c>
      <c r="E130" s="111">
        <v>47</v>
      </c>
      <c r="F130" s="111" t="s">
        <v>727</v>
      </c>
      <c r="G130" s="112">
        <v>0</v>
      </c>
      <c r="H130" s="111">
        <v>0</v>
      </c>
      <c r="I130" s="117">
        <v>0</v>
      </c>
      <c r="J130" s="111">
        <v>500000</v>
      </c>
      <c r="K130" s="112">
        <v>0.21099999999999999</v>
      </c>
      <c r="L130" s="112">
        <v>0</v>
      </c>
      <c r="M130" s="111">
        <v>0</v>
      </c>
      <c r="N130" s="111">
        <v>0</v>
      </c>
    </row>
    <row r="131" spans="2:14">
      <c r="B131" s="111" t="s">
        <v>824</v>
      </c>
      <c r="D131" s="111" t="s">
        <v>612</v>
      </c>
      <c r="E131" s="111">
        <v>20</v>
      </c>
      <c r="F131" s="111" t="s">
        <v>729</v>
      </c>
      <c r="G131" s="112">
        <v>0.26700000000000002</v>
      </c>
      <c r="H131" s="111">
        <v>0</v>
      </c>
      <c r="I131" s="117">
        <v>112925359.61</v>
      </c>
      <c r="J131" s="111">
        <v>17975332</v>
      </c>
      <c r="K131" s="112">
        <v>0.26500000000000001</v>
      </c>
      <c r="L131" s="112">
        <v>0.32500000000000001</v>
      </c>
      <c r="M131" s="111">
        <v>100000</v>
      </c>
      <c r="N131" s="111">
        <v>0.25780742000000001</v>
      </c>
    </row>
    <row r="132" spans="2:14">
      <c r="B132" s="111" t="s">
        <v>825</v>
      </c>
      <c r="D132" s="111" t="s">
        <v>612</v>
      </c>
      <c r="E132" s="111">
        <v>48</v>
      </c>
      <c r="F132" s="111" t="s">
        <v>826</v>
      </c>
      <c r="G132" s="112">
        <v>0</v>
      </c>
      <c r="H132" s="111">
        <v>0</v>
      </c>
      <c r="I132" s="117">
        <v>0</v>
      </c>
      <c r="J132" s="111">
        <v>500000</v>
      </c>
      <c r="K132" s="112">
        <v>0.21099999999999999</v>
      </c>
      <c r="L132" s="112">
        <v>0</v>
      </c>
      <c r="M132" s="111">
        <v>0</v>
      </c>
      <c r="N132" s="111">
        <v>0</v>
      </c>
    </row>
    <row r="133" spans="2:14">
      <c r="B133" s="111" t="s">
        <v>827</v>
      </c>
      <c r="D133" s="111" t="s">
        <v>612</v>
      </c>
      <c r="E133" s="111">
        <v>109</v>
      </c>
      <c r="F133" s="111" t="s">
        <v>731</v>
      </c>
      <c r="G133" s="112">
        <v>0</v>
      </c>
      <c r="H133" s="111">
        <v>0</v>
      </c>
      <c r="I133" s="117">
        <v>0</v>
      </c>
      <c r="J133" s="111">
        <v>0</v>
      </c>
      <c r="K133" s="112">
        <v>0</v>
      </c>
      <c r="L133" s="112">
        <v>0</v>
      </c>
      <c r="M133" s="111">
        <v>0</v>
      </c>
      <c r="N133" s="111">
        <v>0</v>
      </c>
    </row>
    <row r="134" spans="2:14">
      <c r="B134" s="111" t="s">
        <v>828</v>
      </c>
      <c r="D134" s="111" t="s">
        <v>612</v>
      </c>
      <c r="E134" s="111">
        <v>21</v>
      </c>
      <c r="F134" s="111" t="s">
        <v>733</v>
      </c>
      <c r="G134" s="112">
        <v>0.26100000000000001</v>
      </c>
      <c r="H134" s="111">
        <v>0</v>
      </c>
      <c r="I134" s="117">
        <v>254684156.43000001</v>
      </c>
      <c r="J134" s="111">
        <v>0</v>
      </c>
      <c r="K134" s="112">
        <v>0</v>
      </c>
      <c r="L134" s="112">
        <v>0.318</v>
      </c>
      <c r="M134" s="111">
        <v>16030642</v>
      </c>
      <c r="N134" s="111">
        <v>0.29608720999999999</v>
      </c>
    </row>
    <row r="135" spans="2:14">
      <c r="B135" s="111" t="s">
        <v>829</v>
      </c>
      <c r="D135" s="111" t="s">
        <v>612</v>
      </c>
      <c r="E135" s="111">
        <v>49</v>
      </c>
      <c r="F135" s="111" t="s">
        <v>735</v>
      </c>
      <c r="G135" s="112">
        <v>0</v>
      </c>
      <c r="H135" s="111">
        <v>0</v>
      </c>
      <c r="I135" s="117">
        <v>0</v>
      </c>
      <c r="J135" s="111">
        <v>500000</v>
      </c>
      <c r="K135" s="112">
        <v>0.21099999999999999</v>
      </c>
      <c r="L135" s="112">
        <v>0</v>
      </c>
      <c r="M135" s="111">
        <v>0</v>
      </c>
      <c r="N135" s="111">
        <v>0</v>
      </c>
    </row>
    <row r="136" spans="2:14">
      <c r="B136" s="111" t="s">
        <v>830</v>
      </c>
      <c r="D136" s="111" t="s">
        <v>612</v>
      </c>
      <c r="E136" s="111">
        <v>80</v>
      </c>
      <c r="F136" s="111" t="s">
        <v>737</v>
      </c>
      <c r="G136" s="112">
        <v>0</v>
      </c>
      <c r="H136" s="111">
        <v>0</v>
      </c>
      <c r="I136" s="117">
        <v>0</v>
      </c>
      <c r="J136" s="111">
        <v>0</v>
      </c>
      <c r="K136" s="112">
        <v>0</v>
      </c>
      <c r="L136" s="112">
        <v>0</v>
      </c>
      <c r="M136" s="111">
        <v>0</v>
      </c>
      <c r="N136" s="111">
        <v>0</v>
      </c>
    </row>
    <row r="137" spans="2:14">
      <c r="B137" s="111" t="s">
        <v>831</v>
      </c>
      <c r="D137" s="111" t="s">
        <v>612</v>
      </c>
      <c r="E137" s="111">
        <v>110</v>
      </c>
      <c r="F137" s="111" t="s">
        <v>739</v>
      </c>
      <c r="G137" s="112">
        <v>0</v>
      </c>
      <c r="H137" s="111">
        <v>0</v>
      </c>
      <c r="I137" s="117">
        <v>0</v>
      </c>
      <c r="J137" s="111">
        <v>0</v>
      </c>
      <c r="K137" s="112">
        <v>0</v>
      </c>
      <c r="L137" s="112">
        <v>0</v>
      </c>
      <c r="M137" s="111">
        <v>0</v>
      </c>
      <c r="N137" s="111">
        <v>0</v>
      </c>
    </row>
    <row r="138" spans="2:14">
      <c r="B138" s="111" t="s">
        <v>832</v>
      </c>
      <c r="D138" s="111" t="s">
        <v>612</v>
      </c>
      <c r="E138" s="111">
        <v>81</v>
      </c>
      <c r="F138" s="111" t="s">
        <v>741</v>
      </c>
      <c r="G138" s="112">
        <v>0</v>
      </c>
      <c r="H138" s="111">
        <v>0</v>
      </c>
      <c r="I138" s="117">
        <v>0</v>
      </c>
      <c r="J138" s="111">
        <v>0</v>
      </c>
      <c r="K138" s="112">
        <v>0</v>
      </c>
      <c r="L138" s="112">
        <v>0</v>
      </c>
      <c r="M138" s="111">
        <v>0</v>
      </c>
      <c r="N138" s="111">
        <v>0</v>
      </c>
    </row>
    <row r="139" spans="2:14">
      <c r="B139" s="111" t="s">
        <v>833</v>
      </c>
      <c r="D139" s="111" t="s">
        <v>612</v>
      </c>
      <c r="E139" s="111">
        <v>111</v>
      </c>
      <c r="F139" s="111" t="s">
        <v>743</v>
      </c>
      <c r="G139" s="112">
        <v>0</v>
      </c>
      <c r="H139" s="111">
        <v>0</v>
      </c>
      <c r="I139" s="117">
        <v>0</v>
      </c>
      <c r="J139" s="111">
        <v>0</v>
      </c>
      <c r="K139" s="112">
        <v>0</v>
      </c>
      <c r="L139" s="112">
        <v>0</v>
      </c>
      <c r="M139" s="111">
        <v>0</v>
      </c>
      <c r="N139" s="111">
        <v>0</v>
      </c>
    </row>
    <row r="140" spans="2:14">
      <c r="B140" s="111" t="s">
        <v>834</v>
      </c>
      <c r="D140" s="111" t="s">
        <v>612</v>
      </c>
      <c r="E140" s="111">
        <v>82</v>
      </c>
      <c r="F140" s="111" t="s">
        <v>745</v>
      </c>
      <c r="G140" s="112">
        <v>0</v>
      </c>
      <c r="H140" s="111">
        <v>0</v>
      </c>
      <c r="I140" s="117">
        <v>0</v>
      </c>
      <c r="J140" s="111">
        <v>0</v>
      </c>
      <c r="K140" s="112">
        <v>0</v>
      </c>
      <c r="L140" s="112">
        <v>0</v>
      </c>
      <c r="M140" s="111">
        <v>0</v>
      </c>
      <c r="N140" s="111">
        <v>0</v>
      </c>
    </row>
    <row r="141" spans="2:14">
      <c r="B141" s="111" t="s">
        <v>835</v>
      </c>
      <c r="D141" s="111" t="s">
        <v>612</v>
      </c>
      <c r="E141" s="111">
        <v>112</v>
      </c>
      <c r="F141" s="111" t="s">
        <v>747</v>
      </c>
      <c r="G141" s="112">
        <v>0</v>
      </c>
      <c r="H141" s="111">
        <v>0</v>
      </c>
      <c r="I141" s="117">
        <v>0</v>
      </c>
      <c r="J141" s="111">
        <v>0</v>
      </c>
      <c r="K141" s="112">
        <v>0</v>
      </c>
      <c r="L141" s="112">
        <v>0</v>
      </c>
      <c r="M141" s="111">
        <v>0</v>
      </c>
      <c r="N141" s="111">
        <v>0</v>
      </c>
    </row>
    <row r="142" spans="2:14">
      <c r="B142" s="111" t="s">
        <v>836</v>
      </c>
      <c r="D142" s="111" t="s">
        <v>612</v>
      </c>
      <c r="E142" s="111">
        <v>52</v>
      </c>
      <c r="F142" s="111" t="s">
        <v>749</v>
      </c>
      <c r="G142" s="112">
        <v>0</v>
      </c>
      <c r="H142" s="111">
        <v>0</v>
      </c>
      <c r="I142" s="117">
        <v>0</v>
      </c>
      <c r="J142" s="111">
        <v>500000</v>
      </c>
      <c r="K142" s="112">
        <v>0.21099999999999999</v>
      </c>
      <c r="L142" s="112">
        <v>0</v>
      </c>
      <c r="M142" s="111">
        <v>0</v>
      </c>
      <c r="N142" s="111">
        <v>0</v>
      </c>
    </row>
    <row r="143" spans="2:14">
      <c r="B143" s="111" t="s">
        <v>837</v>
      </c>
      <c r="D143" s="111" t="s">
        <v>612</v>
      </c>
      <c r="E143" s="111">
        <v>83</v>
      </c>
      <c r="F143" s="111" t="s">
        <v>751</v>
      </c>
      <c r="G143" s="112">
        <v>0</v>
      </c>
      <c r="H143" s="111">
        <v>0</v>
      </c>
      <c r="I143" s="117">
        <v>0</v>
      </c>
      <c r="J143" s="111">
        <v>0</v>
      </c>
      <c r="K143" s="112">
        <v>0</v>
      </c>
      <c r="L143" s="112">
        <v>0</v>
      </c>
      <c r="M143" s="111">
        <v>0</v>
      </c>
      <c r="N143" s="111">
        <v>0</v>
      </c>
    </row>
    <row r="144" spans="2:14">
      <c r="B144" s="111" t="s">
        <v>838</v>
      </c>
      <c r="D144" s="111" t="s">
        <v>612</v>
      </c>
      <c r="E144" s="111">
        <v>53</v>
      </c>
      <c r="F144" s="111" t="s">
        <v>753</v>
      </c>
      <c r="G144" s="112">
        <v>0.21099999999999999</v>
      </c>
      <c r="H144" s="111">
        <v>0</v>
      </c>
      <c r="I144" s="117">
        <v>207171.38</v>
      </c>
      <c r="J144" s="111">
        <v>299100</v>
      </c>
      <c r="K144" s="112">
        <v>0.21099999999999999</v>
      </c>
      <c r="L144" s="112">
        <v>0</v>
      </c>
      <c r="M144" s="111">
        <v>0</v>
      </c>
      <c r="N144" s="111">
        <v>0.21099999999999999</v>
      </c>
    </row>
    <row r="145" spans="2:14">
      <c r="B145" s="111" t="s">
        <v>838</v>
      </c>
      <c r="C145" s="111" t="s">
        <v>755</v>
      </c>
      <c r="D145" s="111" t="s">
        <v>612</v>
      </c>
      <c r="E145" s="111">
        <v>55</v>
      </c>
      <c r="F145" s="111" t="s">
        <v>753</v>
      </c>
      <c r="G145" s="112">
        <v>0</v>
      </c>
      <c r="H145" s="111">
        <v>0</v>
      </c>
      <c r="I145" s="117">
        <v>0</v>
      </c>
      <c r="J145" s="111">
        <v>0</v>
      </c>
      <c r="K145" s="112">
        <v>0</v>
      </c>
      <c r="L145" s="112">
        <v>0</v>
      </c>
      <c r="M145" s="111">
        <v>0</v>
      </c>
      <c r="N145" s="111">
        <v>0</v>
      </c>
    </row>
  </sheetData>
  <autoFilter ref="A1:N1" xr:uid="{EF1C50EA-B641-4689-8869-80BEA3B2CA3A}">
    <sortState xmlns:xlrd2="http://schemas.microsoft.com/office/spreadsheetml/2017/richdata2" ref="A2:N141">
      <sortCondition ref="G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578B-BBBF-44CB-8348-9E5097718AB3}">
  <sheetPr>
    <outlinePr summaryBelow="0" summaryRight="0"/>
    <pageSetUpPr fitToPage="1"/>
  </sheetPr>
  <dimension ref="A1:X978"/>
  <sheetViews>
    <sheetView zoomScale="85" zoomScaleNormal="85" workbookViewId="0">
      <pane xSplit="3" topLeftCell="E1" activePane="topRight" state="frozen"/>
      <selection pane="topRight" activeCell="J5" sqref="J5:L5"/>
    </sheetView>
  </sheetViews>
  <sheetFormatPr baseColWidth="10" defaultColWidth="12.625" defaultRowHeight="15" customHeight="1"/>
  <cols>
    <col min="1" max="1" width="1.5" style="155" customWidth="1"/>
    <col min="2" max="2" width="12.625" style="155"/>
    <col min="3" max="3" width="16.25" style="155" customWidth="1"/>
    <col min="4" max="5" width="25.375" style="155" hidden="1" customWidth="1"/>
    <col min="6" max="6" width="17.625" style="156" bestFit="1" customWidth="1"/>
    <col min="7" max="13" width="15.5" style="155" customWidth="1"/>
    <col min="14" max="14" width="20.625" style="155" customWidth="1"/>
    <col min="15" max="15" width="16.5" style="155" customWidth="1"/>
    <col min="16" max="16" width="18.875" style="155" customWidth="1"/>
    <col min="17" max="17" width="15.125" style="155" customWidth="1"/>
    <col min="18" max="16384" width="12.625" style="155"/>
  </cols>
  <sheetData>
    <row r="1" spans="1:24" ht="12.75">
      <c r="B1" s="156"/>
      <c r="D1" s="157"/>
      <c r="E1" s="157"/>
      <c r="F1" s="287" t="s">
        <v>143</v>
      </c>
      <c r="G1" s="288">
        <v>1</v>
      </c>
      <c r="H1" s="224"/>
      <c r="I1" s="224"/>
      <c r="J1" s="224"/>
      <c r="K1" s="158"/>
      <c r="L1" s="158"/>
      <c r="M1" s="158"/>
      <c r="N1" s="159"/>
    </row>
    <row r="2" spans="1:24" ht="12.75" hidden="1">
      <c r="A2" s="155" t="s">
        <v>142</v>
      </c>
      <c r="B2" s="156" t="s">
        <v>142</v>
      </c>
      <c r="C2" s="155" t="s">
        <v>142</v>
      </c>
      <c r="D2" s="156" t="s">
        <v>142</v>
      </c>
      <c r="E2" s="156" t="s">
        <v>142</v>
      </c>
      <c r="F2" s="156" t="s">
        <v>144</v>
      </c>
      <c r="G2" s="160">
        <f ca="1">Main!B1</f>
        <v>46060</v>
      </c>
      <c r="H2" s="160"/>
      <c r="I2" s="160"/>
      <c r="J2" s="160"/>
      <c r="K2" s="160"/>
      <c r="L2" s="160"/>
      <c r="M2" s="160"/>
      <c r="N2" s="155" t="s">
        <v>142</v>
      </c>
      <c r="O2" s="155" t="s">
        <v>142</v>
      </c>
      <c r="P2" s="155" t="s">
        <v>142</v>
      </c>
      <c r="Q2" s="155" t="s">
        <v>142</v>
      </c>
    </row>
    <row r="3" spans="1:24" ht="12.75">
      <c r="B3" s="156"/>
      <c r="E3" s="156"/>
      <c r="S3" s="161"/>
    </row>
    <row r="4" spans="1:24" s="162" customFormat="1" ht="22.5" customHeight="1">
      <c r="A4" s="155"/>
      <c r="B4" s="184" t="s">
        <v>3</v>
      </c>
      <c r="C4" s="184" t="s">
        <v>4</v>
      </c>
      <c r="D4" s="184" t="s">
        <v>185</v>
      </c>
      <c r="E4" s="185" t="s">
        <v>186</v>
      </c>
      <c r="F4" s="184" t="s">
        <v>7</v>
      </c>
      <c r="G4" s="184" t="s">
        <v>613</v>
      </c>
      <c r="H4" s="184" t="s">
        <v>842</v>
      </c>
      <c r="I4" s="184" t="s">
        <v>843</v>
      </c>
      <c r="J4" s="184" t="s">
        <v>5254</v>
      </c>
      <c r="K4" s="184" t="s">
        <v>145</v>
      </c>
      <c r="L4" s="184" t="s">
        <v>146</v>
      </c>
      <c r="M4" s="184" t="s">
        <v>8</v>
      </c>
      <c r="N4" s="184" t="s">
        <v>9</v>
      </c>
      <c r="O4" s="184" t="s">
        <v>10</v>
      </c>
      <c r="P4" s="184" t="s">
        <v>11</v>
      </c>
      <c r="Q4" s="186" t="s">
        <v>12</v>
      </c>
    </row>
    <row r="5" spans="1:24" s="162" customFormat="1" ht="21" customHeight="1">
      <c r="A5" s="156"/>
      <c r="B5" s="318" t="s">
        <v>5263</v>
      </c>
      <c r="C5" s="191">
        <f ca="1">AL29D!K4</f>
        <v>8.8069263100624101E-2</v>
      </c>
      <c r="D5" s="192">
        <f t="shared" ref="D5:D14" si="0">E5*$G$1</f>
        <v>60.97</v>
      </c>
      <c r="E5" s="193" cm="1">
        <f t="array" ref="E5">_xll.PrecioBD(ONs_NY8[[#This Row],[Ticker]],24,"ASK","N")</f>
        <v>60.97</v>
      </c>
      <c r="F5" s="194">
        <f>AL30D!K2</f>
        <v>0.5</v>
      </c>
      <c r="G5" s="197" cm="1">
        <f t="array" ref="G5">_xll.PrecioBD(ONs_NY8[[#This Row],[Ticker]],24,"IMBALANCE","N")</f>
        <v>1.2999999999999999E-3</v>
      </c>
      <c r="H5" s="277" cm="1">
        <f t="array" ref="H5">_xll.PrecioBD(ONs_NY8[[#This Row],[Ticker]],"24","BID","N")</f>
        <v>60.88</v>
      </c>
      <c r="I5" s="281" cm="1">
        <f t="array" ref="I5">_xll.PrecioBD(ONs_NY8[[#This Row],[Ticker]],"24","ASK","N")</f>
        <v>60.97</v>
      </c>
      <c r="J5" s="282" cm="1">
        <f t="array" ref="J5">_xll.PrecioBD(ONs_NY8[[#This Row],[Ticker]],24,"QUANTITY BID","N")</f>
        <v>1732</v>
      </c>
      <c r="K5" s="196" cm="1">
        <f t="array" ref="K5">_xll.PrecioBD(ONs_NY8[[#This Row],[Ticker]],24,"QUANTITY ASK","N")</f>
        <v>3095</v>
      </c>
      <c r="L5" s="196" cm="1">
        <f t="array" ref="L5">_xll.PrecioBD(ONs_NY8[[#This Row],[Ticker]],24,"VOLUME AMOUNT","N")</f>
        <v>915582.46</v>
      </c>
      <c r="M5" s="197"/>
      <c r="N5" s="198" t="s">
        <v>5272</v>
      </c>
      <c r="O5" s="198"/>
      <c r="P5" s="198"/>
      <c r="Q5" s="198"/>
      <c r="T5" s="163"/>
      <c r="U5" s="164"/>
      <c r="W5" s="164"/>
      <c r="X5" s="164"/>
    </row>
    <row r="6" spans="1:24" s="162" customFormat="1" ht="21" customHeight="1">
      <c r="A6" s="156"/>
      <c r="B6" s="318" t="s">
        <v>5262</v>
      </c>
      <c r="C6" s="191">
        <f ca="1">AL30D!K4</f>
        <v>9.0348979830741874E-2</v>
      </c>
      <c r="D6" s="192">
        <f t="shared" si="0"/>
        <v>60.58</v>
      </c>
      <c r="E6" s="193" cm="1">
        <f t="array" ref="E6">_xll.PrecioBD(ONs_NY8[[#This Row],[Ticker]],24,"ASK","N")</f>
        <v>60.58</v>
      </c>
      <c r="F6" s="194">
        <f ca="1">AL30D!K3</f>
        <v>2.1755694035389528</v>
      </c>
      <c r="G6" s="197" cm="1">
        <f t="array" ref="G6">_xll.PrecioBD(ONs_NY8[[#This Row],[Ticker]],24,"IMBALANCE","N")</f>
        <v>4.7999999999999996E-3</v>
      </c>
      <c r="H6" s="277" cm="1">
        <f t="array" ref="H6">_xll.PrecioBD(ONs_NY8[[#This Row],[Ticker]],"24","BID","N")</f>
        <v>60.54</v>
      </c>
      <c r="I6" s="281" cm="1">
        <f t="array" ref="I6">_xll.PrecioBD(ONs_NY8[[#This Row],[Ticker]],"24","ASK","N")</f>
        <v>60.58</v>
      </c>
      <c r="J6" s="282" cm="1">
        <f t="array" ref="J6">_xll.PrecioBD(ONs_NY8[[#This Row],[Ticker]],24,"QUANTITY BID","N")</f>
        <v>4723</v>
      </c>
      <c r="K6" s="196" cm="1">
        <f t="array" ref="K6">_xll.PrecioBD(ONs_NY8[[#This Row],[Ticker]],24,"QUANTITY ASK","N")</f>
        <v>16351</v>
      </c>
      <c r="L6" s="196" cm="1">
        <f t="array" ref="L6">_xll.PrecioBD(ONs_NY8[[#This Row],[Ticker]],24,"VOLUME AMOUNT","N")</f>
        <v>62804134.219999999</v>
      </c>
      <c r="M6" s="197"/>
      <c r="N6" s="198" t="s">
        <v>5272</v>
      </c>
      <c r="O6" s="198"/>
      <c r="P6" s="198"/>
      <c r="Q6" s="199"/>
      <c r="T6" s="163"/>
      <c r="U6" s="164"/>
      <c r="W6" s="164"/>
      <c r="X6" s="164"/>
    </row>
    <row r="7" spans="1:24" s="162" customFormat="1" ht="21" customHeight="1">
      <c r="A7" s="156"/>
      <c r="B7" s="319" t="s">
        <v>5264</v>
      </c>
      <c r="C7" s="191">
        <f ca="1">AL35D!K4</f>
        <v>9.1250237822532637E-2</v>
      </c>
      <c r="D7" s="192">
        <f t="shared" si="0"/>
        <v>78.67</v>
      </c>
      <c r="E7" s="193" cm="1">
        <f t="array" ref="E7">_xll.PrecioBD(ONs_NY8[[#This Row],[Ticker]],24,"ASK","N")</f>
        <v>78.67</v>
      </c>
      <c r="F7" s="194">
        <f ca="1">AL35D!K3</f>
        <v>5.6790308364446105</v>
      </c>
      <c r="G7" s="197" cm="1">
        <f t="array" ref="G7">_xll.PrecioBD(ONs_NY8[[#This Row],[Ticker]],24,"IMBALANCE","N")</f>
        <v>-5.0000000000000001E-4</v>
      </c>
      <c r="H7" s="277" cm="1">
        <f t="array" ref="H7">_xll.PrecioBD(ONs_NY8[[#This Row],[Ticker]],"24","BID","N")</f>
        <v>78.45</v>
      </c>
      <c r="I7" s="281" cm="1">
        <f t="array" ref="I7">_xll.PrecioBD(ONs_NY8[[#This Row],[Ticker]],"24","ASK","N")</f>
        <v>78.67</v>
      </c>
      <c r="J7" s="282" cm="1">
        <f t="array" ref="J7">_xll.PrecioBD(ONs_NY8[[#This Row],[Ticker]],24,"QUANTITY BID","N")</f>
        <v>2003</v>
      </c>
      <c r="K7" s="196" cm="1">
        <f t="array" ref="K7">_xll.PrecioBD(ONs_NY8[[#This Row],[Ticker]],24,"QUANTITY ASK","N")</f>
        <v>500</v>
      </c>
      <c r="L7" s="196" cm="1">
        <f t="array" ref="L7">_xll.PrecioBD(ONs_NY8[[#This Row],[Ticker]],24,"VOLUME AMOUNT","N")</f>
        <v>3641468.48</v>
      </c>
      <c r="M7" s="197"/>
      <c r="N7" s="198" t="s">
        <v>5272</v>
      </c>
      <c r="O7" s="198"/>
      <c r="P7" s="198"/>
      <c r="Q7" s="199"/>
      <c r="T7" s="163"/>
      <c r="U7" s="164"/>
      <c r="W7" s="164"/>
      <c r="X7" s="164"/>
    </row>
    <row r="8" spans="1:24" s="162" customFormat="1" ht="21" customHeight="1">
      <c r="A8" s="156"/>
      <c r="B8" s="319" t="s">
        <v>5266</v>
      </c>
      <c r="C8" s="191">
        <f ca="1">AE38D!K4</f>
        <v>9.6076124906539911E-2</v>
      </c>
      <c r="D8" s="192">
        <f t="shared" si="0"/>
        <v>80.05</v>
      </c>
      <c r="E8" s="193" cm="1">
        <f t="array" ref="E8">_xll.PrecioBD(ONs_NY8[[#This Row],[Ticker]],24,"ASK","N")</f>
        <v>80.05</v>
      </c>
      <c r="F8" s="194">
        <f ca="1">AE38D!K3</f>
        <v>4.9019118576129497</v>
      </c>
      <c r="G8" s="197" cm="1">
        <f t="array" ref="G8">_xll.PrecioBD(ONs_NY8[[#This Row],[Ticker]],24,"IMBALANCE","N")</f>
        <v>-6.9999999999999999E-4</v>
      </c>
      <c r="H8" s="278" cm="1">
        <f t="array" ref="H8">_xll.PrecioBD(ONs_NY8[[#This Row],[Ticker]],"24","BID","N")</f>
        <v>79.900000000000006</v>
      </c>
      <c r="I8" s="281" cm="1">
        <f t="array" ref="I8">_xll.PrecioBD(ONs_NY8[[#This Row],[Ticker]],"24","ASK","N")</f>
        <v>80.05</v>
      </c>
      <c r="J8" s="282" cm="1">
        <f t="array" ref="J8">_xll.PrecioBD(ONs_NY8[[#This Row],[Ticker]],24,"QUANTITY BID","N")</f>
        <v>8</v>
      </c>
      <c r="K8" s="203" cm="1">
        <f t="array" ref="K8">_xll.PrecioBD(ONs_NY8[[#This Row],[Ticker]],24,"QUANTITY ASK","N")</f>
        <v>10000</v>
      </c>
      <c r="L8" s="203" cm="1">
        <f t="array" ref="L8">_xll.PrecioBD(ONs_NY8[[#This Row],[Ticker]],24,"VOLUME AMOUNT","N")</f>
        <v>3809578.56</v>
      </c>
      <c r="M8" s="197"/>
      <c r="N8" s="198" t="s">
        <v>5272</v>
      </c>
      <c r="O8" s="198"/>
      <c r="P8" s="198"/>
      <c r="Q8" s="199"/>
      <c r="T8" s="163"/>
      <c r="U8" s="164"/>
      <c r="W8" s="164"/>
      <c r="X8" s="164"/>
    </row>
    <row r="9" spans="1:24" s="162" customFormat="1" ht="21" customHeight="1">
      <c r="A9" s="165"/>
      <c r="B9" s="318" t="s">
        <v>5265</v>
      </c>
      <c r="C9" s="204">
        <f ca="1">AL41D!K4</f>
        <v>6.9507184624671939E-2</v>
      </c>
      <c r="D9" s="192">
        <f t="shared" si="0"/>
        <v>73.349999999999994</v>
      </c>
      <c r="E9" s="193" cm="1">
        <f t="array" ref="E9">_xll.PrecioBD(ONs_NY8[[#This Row],[Ticker]],24,"ASK","N")</f>
        <v>73.349999999999994</v>
      </c>
      <c r="F9" s="194">
        <f ca="1">AL41D!K3</f>
        <v>7.555106947344461</v>
      </c>
      <c r="G9" s="197" cm="1">
        <f t="array" ref="G9">_xll.PrecioBD(ONs_NY8[[#This Row],[Ticker]],24,"IMBALANCE","N")</f>
        <v>-8.3000000000000001E-3</v>
      </c>
      <c r="H9" s="277" cm="1">
        <f t="array" ref="H9">_xll.PrecioBD(ONs_NY8[[#This Row],[Ticker]],"24","BID","N")</f>
        <v>73.14</v>
      </c>
      <c r="I9" s="281" cm="1">
        <f t="array" ref="I9">_xll.PrecioBD(ONs_NY8[[#This Row],[Ticker]],"24","ASK","N")</f>
        <v>73.349999999999994</v>
      </c>
      <c r="J9" s="203" cm="1">
        <f t="array" ref="J9">_xll.PrecioBD(ONs_NY8[[#This Row],[Ticker]],24,"QUANTITY BID","N")</f>
        <v>1367</v>
      </c>
      <c r="K9" s="203" cm="1">
        <f t="array" ref="K9">_xll.PrecioBD(ONs_NY8[[#This Row],[Ticker]],24,"QUANTITY ASK","N")</f>
        <v>114</v>
      </c>
      <c r="L9" s="203" cm="1">
        <f t="array" ref="L9">_xll.PrecioBD(ONs_NY8[[#This Row],[Ticker]],24,"VOLUME AMOUNT","N")</f>
        <v>747448.48</v>
      </c>
      <c r="M9" s="197"/>
      <c r="N9" s="198" t="s">
        <v>5272</v>
      </c>
      <c r="O9" s="198"/>
      <c r="P9" s="198"/>
      <c r="Q9" s="199"/>
      <c r="T9" s="163"/>
      <c r="U9" s="164"/>
      <c r="W9" s="164"/>
      <c r="X9" s="164"/>
    </row>
    <row r="10" spans="1:24" s="162" customFormat="1" ht="21" customHeight="1">
      <c r="A10" s="156"/>
      <c r="B10" s="318" t="s">
        <v>5267</v>
      </c>
      <c r="C10" s="204">
        <f ca="1">GD29D!K4</f>
        <v>6.2482389807701114E-2</v>
      </c>
      <c r="D10" s="192">
        <f t="shared" si="0"/>
        <v>63.7</v>
      </c>
      <c r="E10" s="193" cm="1">
        <f t="array" ref="E10">_xll.PrecioBD(ONs_NY8[[#This Row],[Ticker]],24,"ASK","N")</f>
        <v>63.7</v>
      </c>
      <c r="F10" s="194">
        <f ca="1">GD29D!K3</f>
        <v>1.7972542551403259</v>
      </c>
      <c r="G10" s="197" cm="1">
        <f t="array" ref="G10">_xll.PrecioBD(ONs_NY8[[#This Row],[Ticker]],24,"IMBALANCE","N")</f>
        <v>0</v>
      </c>
      <c r="H10" s="277" cm="1">
        <f t="array" ref="H10">_xll.PrecioBD(ONs_NY8[[#This Row],[Ticker]],"24","BID","N")</f>
        <v>63.35</v>
      </c>
      <c r="I10" s="281" cm="1">
        <f t="array" ref="I10">_xll.PrecioBD(ONs_NY8[[#This Row],[Ticker]],"24","ASK","N")</f>
        <v>63.7</v>
      </c>
      <c r="J10" s="203" cm="1">
        <f t="array" ref="J10">_xll.PrecioBD(ONs_NY8[[#This Row],[Ticker]],24,"QUANTITY BID","N")</f>
        <v>7023</v>
      </c>
      <c r="K10" s="203" cm="1">
        <f t="array" ref="K10">_xll.PrecioBD(ONs_NY8[[#This Row],[Ticker]],24,"QUANTITY ASK","N")</f>
        <v>12163</v>
      </c>
      <c r="L10" s="203" cm="1">
        <f t="array" ref="L10">_xll.PrecioBD(ONs_NY8[[#This Row],[Ticker]],24,"VOLUME AMOUNT","N")</f>
        <v>267963.14</v>
      </c>
      <c r="M10" s="197"/>
      <c r="N10" s="198" t="s">
        <v>15</v>
      </c>
      <c r="O10" s="198"/>
      <c r="P10" s="198"/>
      <c r="Q10" s="199"/>
      <c r="T10" s="163"/>
      <c r="U10" s="164"/>
      <c r="W10" s="164"/>
      <c r="X10" s="164"/>
    </row>
    <row r="11" spans="1:24" s="162" customFormat="1" ht="21" customHeight="1">
      <c r="A11" s="155"/>
      <c r="B11" s="325" t="s">
        <v>5268</v>
      </c>
      <c r="C11" s="207">
        <f ca="1">GD30D!K4</f>
        <v>7.0274820923805242E-2</v>
      </c>
      <c r="D11" s="192">
        <f t="shared" si="0"/>
        <v>63.21</v>
      </c>
      <c r="E11" s="193" cm="1">
        <f t="array" ref="E11">_xll.PrecioBD(ONs_NY8[[#This Row],[Ticker]],24,"ASK","N")</f>
        <v>63.21</v>
      </c>
      <c r="F11" s="194">
        <f ca="1">GD30D!K3</f>
        <v>2.2254086910086284</v>
      </c>
      <c r="G11" s="197" cm="1">
        <f t="array" ref="G11">_xll.PrecioBD(ONs_NY8[[#This Row],[Ticker]],24,"IMBALANCE","N")</f>
        <v>1.6999999999999999E-3</v>
      </c>
      <c r="H11" s="279" cm="1">
        <f t="array" ref="H11">_xll.PrecioBD(ONs_NY8[[#This Row],[Ticker]],"24","BID","N")</f>
        <v>62.25</v>
      </c>
      <c r="I11" s="281" cm="1">
        <f t="array" ref="I11">_xll.PrecioBD(ONs_NY8[[#This Row],[Ticker]],"24","ASK","N")</f>
        <v>63.21</v>
      </c>
      <c r="J11" s="203" cm="1">
        <f t="array" ref="J11">_xll.PrecioBD(ONs_NY8[[#This Row],[Ticker]],24,"QUANTITY BID","N")</f>
        <v>7891</v>
      </c>
      <c r="K11" s="203" cm="1">
        <f t="array" ref="K11">_xll.PrecioBD(ONs_NY8[[#This Row],[Ticker]],24,"QUANTITY ASK","N")</f>
        <v>4</v>
      </c>
      <c r="L11" s="203" cm="1">
        <f t="array" ref="L11">_xll.PrecioBD(ONs_NY8[[#This Row],[Ticker]],24,"VOLUME AMOUNT","N")</f>
        <v>2590984.12</v>
      </c>
      <c r="M11" s="197"/>
      <c r="N11" s="198" t="s">
        <v>15</v>
      </c>
      <c r="O11" s="209"/>
      <c r="P11" s="209"/>
      <c r="Q11" s="210"/>
      <c r="T11" s="166"/>
      <c r="U11" s="164"/>
      <c r="W11" s="164"/>
      <c r="X11" s="164"/>
    </row>
    <row r="12" spans="1:24" s="162" customFormat="1" ht="21" customHeight="1">
      <c r="A12" s="156"/>
      <c r="B12" s="318" t="s">
        <v>5271</v>
      </c>
      <c r="C12" s="204">
        <f ca="1">GD35D!K4</f>
        <v>8.8632890582084664E-2</v>
      </c>
      <c r="D12" s="192">
        <f t="shared" si="0"/>
        <v>79.8</v>
      </c>
      <c r="E12" s="193" cm="1">
        <f t="array" ref="E12">_xll.PrecioBD(ONs_NY8[[#This Row],[Ticker]],24,"ASK","N")</f>
        <v>79.8</v>
      </c>
      <c r="F12" s="194">
        <f ca="1">GD35D!K3</f>
        <v>5.6982617945608451</v>
      </c>
      <c r="G12" s="197" cm="1">
        <f t="array" ref="G12">_xll.PrecioBD(ONs_NY8[[#This Row],[Ticker]],24,"IMBALANCE","N")</f>
        <v>-2.3E-3</v>
      </c>
      <c r="H12" s="277" cm="1">
        <f t="array" ref="H12">_xll.PrecioBD(ONs_NY8[[#This Row],[Ticker]],"24","BID","N")</f>
        <v>79.2</v>
      </c>
      <c r="I12" s="281" cm="1">
        <f t="array" ref="I12">_xll.PrecioBD(ONs_NY8[[#This Row],[Ticker]],"24","ASK","N")</f>
        <v>79.8</v>
      </c>
      <c r="J12" s="203" cm="1">
        <f t="array" ref="J12">_xll.PrecioBD(ONs_NY8[[#This Row],[Ticker]],24,"QUANTITY BID","N")</f>
        <v>3672</v>
      </c>
      <c r="K12" s="203" cm="1">
        <f t="array" ref="K12">_xll.PrecioBD(ONs_NY8[[#This Row],[Ticker]],24,"QUANTITY ASK","N")</f>
        <v>11000</v>
      </c>
      <c r="L12" s="203" cm="1">
        <f t="array" ref="L12">_xll.PrecioBD(ONs_NY8[[#This Row],[Ticker]],24,"VOLUME AMOUNT","N")</f>
        <v>3080648.96</v>
      </c>
      <c r="M12" s="197"/>
      <c r="N12" s="198" t="s">
        <v>15</v>
      </c>
      <c r="O12" s="198"/>
      <c r="P12" s="198"/>
      <c r="Q12" s="199"/>
      <c r="T12" s="163"/>
      <c r="U12" s="164"/>
      <c r="W12" s="164"/>
      <c r="X12" s="164"/>
    </row>
    <row r="13" spans="1:24" s="162" customFormat="1" ht="21" customHeight="1">
      <c r="A13" s="156"/>
      <c r="B13" s="326" t="s">
        <v>5269</v>
      </c>
      <c r="C13" s="207">
        <f ca="1">GD38D!K4</f>
        <v>8.8778743147850045E-2</v>
      </c>
      <c r="D13" s="192">
        <f t="shared" si="0"/>
        <v>82.86</v>
      </c>
      <c r="E13" s="193" cm="1">
        <f t="array" ref="E13">_xll.PrecioBD(ONs_NY8[[#This Row],[Ticker]],24,"ASK","N")</f>
        <v>82.86</v>
      </c>
      <c r="F13" s="211">
        <f ca="1">GD38D!K3</f>
        <v>4.9813448329363625</v>
      </c>
      <c r="G13" s="197" cm="1">
        <f t="array" ref="G13">_xll.PrecioBD(ONs_NY8[[#This Row],[Ticker]],24,"IMBALANCE","N")</f>
        <v>-1.6000000000000001E-3</v>
      </c>
      <c r="H13" s="279" cm="1">
        <f t="array" ref="H13">_xll.PrecioBD(ONs_NY8[[#This Row],[Ticker]],"24","BID","N")</f>
        <v>82.7</v>
      </c>
      <c r="I13" s="281" cm="1">
        <f t="array" ref="I13">_xll.PrecioBD(ONs_NY8[[#This Row],[Ticker]],"24","ASK","N")</f>
        <v>82.86</v>
      </c>
      <c r="J13" s="203" cm="1">
        <f t="array" ref="J13">_xll.PrecioBD(ONs_NY8[[#This Row],[Ticker]],24,"QUANTITY BID","N")</f>
        <v>2856</v>
      </c>
      <c r="K13" s="203" cm="1">
        <f t="array" ref="K13">_xll.PrecioBD(ONs_NY8[[#This Row],[Ticker]],24,"QUANTITY ASK","N")</f>
        <v>44241</v>
      </c>
      <c r="L13" s="203" cm="1">
        <f t="array" ref="L13">_xll.PrecioBD(ONs_NY8[[#This Row],[Ticker]],24,"VOLUME AMOUNT","N")</f>
        <v>222622</v>
      </c>
      <c r="M13" s="197"/>
      <c r="N13" s="198" t="s">
        <v>15</v>
      </c>
      <c r="O13" s="198"/>
      <c r="P13" s="198"/>
      <c r="Q13" s="199"/>
      <c r="T13" s="163"/>
      <c r="U13" s="164"/>
      <c r="W13" s="164"/>
      <c r="X13" s="164"/>
    </row>
    <row r="14" spans="1:24" s="162" customFormat="1" ht="21" customHeight="1">
      <c r="A14" s="156"/>
      <c r="B14" s="318" t="s">
        <v>5270</v>
      </c>
      <c r="C14" s="204">
        <f ca="1">GD41D!K4</f>
        <v>6.717986762523652E-2</v>
      </c>
      <c r="D14" s="192">
        <f t="shared" si="0"/>
        <v>74.28</v>
      </c>
      <c r="E14" s="193" cm="1">
        <f t="array" ref="E14">_xll.PrecioBD(ONs_NY8[[#This Row],[Ticker]],24,"ASK","N")</f>
        <v>74.28</v>
      </c>
      <c r="F14" s="194">
        <f ca="1">GD41D!K3</f>
        <v>7.6189885374284847</v>
      </c>
      <c r="G14" s="197" cm="1">
        <f t="array" ref="G14">_xll.PrecioBD(ONs_NY8[[#This Row],[Ticker]],24,"IMBALANCE","N")</f>
        <v>-2.2000000000000001E-3</v>
      </c>
      <c r="H14" s="277" cm="1">
        <f t="array" ref="H14">_xll.PrecioBD(ONs_NY8[[#This Row],[Ticker]],"24","BID","N")</f>
        <v>74.08</v>
      </c>
      <c r="I14" s="281" cm="1">
        <f t="array" ref="I14">_xll.PrecioBD(ONs_NY8[[#This Row],[Ticker]],"24","ASK","N")</f>
        <v>74.28</v>
      </c>
      <c r="J14" s="203" cm="1">
        <f t="array" ref="J14">_xll.PrecioBD(ONs_NY8[[#This Row],[Ticker]],24,"QUANTITY BID","N")</f>
        <v>200</v>
      </c>
      <c r="K14" s="203" cm="1">
        <f t="array" ref="K14">_xll.PrecioBD(ONs_NY8[[#This Row],[Ticker]],24,"QUANTITY ASK","N")</f>
        <v>5000</v>
      </c>
      <c r="L14" s="203" cm="1">
        <f t="array" ref="L14">_xll.PrecioBD(ONs_NY8[[#This Row],[Ticker]],24,"VOLUME AMOUNT","N")</f>
        <v>1153333.1599999999</v>
      </c>
      <c r="M14" s="197"/>
      <c r="N14" s="198" t="s">
        <v>15</v>
      </c>
      <c r="O14" s="198"/>
      <c r="P14" s="198"/>
      <c r="Q14" s="199"/>
      <c r="T14" s="163"/>
      <c r="U14" s="164"/>
      <c r="W14" s="164"/>
      <c r="X14" s="164"/>
    </row>
    <row r="15" spans="1:24" ht="12.75">
      <c r="B15" s="156"/>
      <c r="D15" s="170"/>
      <c r="E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</row>
    <row r="16" spans="1:24" ht="12.75">
      <c r="B16" s="156"/>
      <c r="D16" s="170"/>
      <c r="E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</row>
    <row r="17" spans="2:24" ht="12.75">
      <c r="B17" s="156"/>
      <c r="D17" s="170"/>
      <c r="E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</row>
    <row r="18" spans="2:24" ht="12.75">
      <c r="B18" s="156"/>
      <c r="D18" s="170"/>
      <c r="E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</row>
    <row r="19" spans="2:24" ht="12.75">
      <c r="B19" s="156"/>
      <c r="D19" s="170"/>
      <c r="E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</row>
    <row r="20" spans="2:24" ht="12.75">
      <c r="B20" s="156"/>
      <c r="D20" s="170"/>
      <c r="E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</row>
    <row r="21" spans="2:24" ht="12.75">
      <c r="B21" s="156"/>
      <c r="D21" s="170"/>
      <c r="E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</row>
    <row r="22" spans="2:24" ht="12.75">
      <c r="B22" s="156"/>
      <c r="D22" s="170"/>
      <c r="E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</row>
    <row r="23" spans="2:24" ht="12.75">
      <c r="B23" s="156"/>
      <c r="D23" s="170"/>
      <c r="E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</row>
    <row r="24" spans="2:24" ht="12.75">
      <c r="B24" s="156"/>
      <c r="D24" s="170"/>
      <c r="E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</row>
    <row r="25" spans="2:24" ht="12.75">
      <c r="B25" s="156"/>
      <c r="D25" s="170"/>
      <c r="E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</row>
    <row r="26" spans="2:24" ht="12.75">
      <c r="B26" s="156"/>
      <c r="D26" s="170"/>
      <c r="E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</row>
    <row r="27" spans="2:24" ht="12.75">
      <c r="B27" s="156"/>
      <c r="C27" s="171"/>
      <c r="D27" s="170"/>
      <c r="E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</row>
    <row r="28" spans="2:24" ht="12.75">
      <c r="B28" s="156"/>
      <c r="D28" s="170"/>
      <c r="E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</row>
    <row r="29" spans="2:24" ht="12.75">
      <c r="B29" s="156"/>
      <c r="D29" s="170"/>
      <c r="E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</row>
    <row r="30" spans="2:24" ht="12.75">
      <c r="B30" s="156"/>
      <c r="D30" s="170"/>
      <c r="E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</row>
    <row r="31" spans="2:24" ht="12.75">
      <c r="B31" s="156"/>
      <c r="D31" s="170"/>
      <c r="E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</row>
    <row r="32" spans="2:24" ht="12.75">
      <c r="B32" s="156"/>
      <c r="C32" s="172"/>
      <c r="D32" s="170"/>
      <c r="E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</row>
    <row r="33" spans="2:24" ht="12.75">
      <c r="B33" s="156"/>
      <c r="D33" s="170"/>
      <c r="E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</row>
    <row r="34" spans="2:24" ht="12.75">
      <c r="B34" s="156"/>
      <c r="D34" s="170"/>
      <c r="E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</row>
    <row r="35" spans="2:24" ht="12.75">
      <c r="B35" s="156"/>
      <c r="D35" s="170"/>
      <c r="E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</row>
    <row r="36" spans="2:24" ht="12.75">
      <c r="B36" s="156"/>
      <c r="D36" s="170"/>
      <c r="E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</row>
    <row r="37" spans="2:24" ht="12.75">
      <c r="B37" s="156"/>
      <c r="D37" s="170"/>
      <c r="E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</row>
    <row r="38" spans="2:24" ht="12.75">
      <c r="B38" s="156"/>
      <c r="D38" s="170"/>
      <c r="E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</row>
    <row r="39" spans="2:24" ht="12.75">
      <c r="B39" s="156"/>
      <c r="D39" s="170"/>
      <c r="E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</row>
    <row r="40" spans="2:24" ht="12.75">
      <c r="B40" s="156"/>
      <c r="D40" s="170"/>
      <c r="E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</row>
    <row r="41" spans="2:24" ht="12.75">
      <c r="B41" s="156"/>
      <c r="E41" s="156"/>
    </row>
    <row r="42" spans="2:24" ht="12.75">
      <c r="B42" s="156"/>
      <c r="E42" s="156"/>
    </row>
    <row r="43" spans="2:24" ht="12.75">
      <c r="B43" s="156"/>
      <c r="E43" s="156"/>
    </row>
    <row r="44" spans="2:24" ht="12.75">
      <c r="B44" s="156"/>
      <c r="E44" s="156"/>
    </row>
    <row r="45" spans="2:24" ht="12.75">
      <c r="B45" s="156"/>
      <c r="E45" s="156"/>
    </row>
    <row r="46" spans="2:24" ht="12.75">
      <c r="B46" s="156"/>
      <c r="E46" s="156"/>
    </row>
    <row r="47" spans="2:24" ht="12.75">
      <c r="B47" s="156"/>
      <c r="E47" s="156"/>
    </row>
    <row r="48" spans="2:24" ht="12.75">
      <c r="B48" s="156"/>
      <c r="E48" s="156"/>
    </row>
    <row r="49" spans="1:24" ht="12.75">
      <c r="B49" s="156"/>
      <c r="E49" s="156"/>
    </row>
    <row r="50" spans="1:24" ht="12.75">
      <c r="B50" s="156"/>
      <c r="E50" s="156"/>
    </row>
    <row r="51" spans="1:24" ht="12.75">
      <c r="B51" s="156"/>
      <c r="E51" s="156"/>
    </row>
    <row r="52" spans="1:24" ht="12.75">
      <c r="B52" s="156"/>
      <c r="E52" s="156"/>
    </row>
    <row r="53" spans="1:24" ht="12.75">
      <c r="B53" s="156"/>
      <c r="E53" s="156"/>
    </row>
    <row r="54" spans="1:24" ht="12.75">
      <c r="B54" s="156"/>
      <c r="E54" s="156"/>
    </row>
    <row r="55" spans="1:24" s="156" customFormat="1" ht="12.75">
      <c r="A55" s="155"/>
      <c r="C55" s="155"/>
      <c r="D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</row>
    <row r="56" spans="1:24" s="156" customFormat="1" ht="12.75">
      <c r="A56" s="155"/>
      <c r="C56" s="155"/>
      <c r="D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</row>
    <row r="57" spans="1:24" s="156" customFormat="1" ht="12.75">
      <c r="A57" s="155"/>
      <c r="C57" s="174"/>
      <c r="D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</row>
    <row r="58" spans="1:24" s="156" customFormat="1" ht="12.75">
      <c r="A58" s="155"/>
      <c r="C58" s="155"/>
      <c r="D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</row>
    <row r="59" spans="1:24" s="156" customFormat="1" ht="12.75">
      <c r="A59" s="155"/>
      <c r="C59" s="155"/>
      <c r="D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</row>
    <row r="60" spans="1:24" s="156" customFormat="1" ht="12.75">
      <c r="A60" s="155"/>
      <c r="C60" s="155"/>
      <c r="D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</row>
    <row r="61" spans="1:24" s="156" customFormat="1" ht="12.75">
      <c r="A61" s="155"/>
      <c r="C61" s="155"/>
      <c r="D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</row>
    <row r="62" spans="1:24" s="156" customFormat="1" ht="12.75">
      <c r="A62" s="155"/>
      <c r="C62" s="155"/>
      <c r="D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</row>
    <row r="63" spans="1:24" s="156" customFormat="1" ht="12.75">
      <c r="A63" s="155"/>
      <c r="C63" s="155"/>
      <c r="D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</row>
    <row r="64" spans="1:24" s="156" customFormat="1" ht="12.75">
      <c r="A64" s="155"/>
      <c r="C64" s="155"/>
      <c r="D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</row>
    <row r="65" spans="1:24" s="156" customFormat="1" ht="12.75">
      <c r="A65" s="155"/>
      <c r="C65" s="155"/>
      <c r="D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</row>
    <row r="66" spans="1:24" s="156" customFormat="1" ht="12.75">
      <c r="A66" s="155"/>
      <c r="C66" s="155"/>
      <c r="D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</row>
    <row r="67" spans="1:24" s="156" customFormat="1" ht="12.75">
      <c r="A67" s="155"/>
      <c r="C67" s="155"/>
      <c r="D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</row>
    <row r="68" spans="1:24" s="156" customFormat="1" ht="12.75">
      <c r="A68" s="155"/>
      <c r="C68" s="155"/>
      <c r="D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</row>
    <row r="69" spans="1:24" s="156" customFormat="1" ht="12.75">
      <c r="A69" s="155"/>
      <c r="C69" s="155"/>
      <c r="D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</row>
    <row r="70" spans="1:24" s="156" customFormat="1" ht="12.75">
      <c r="A70" s="155"/>
      <c r="C70" s="155"/>
      <c r="D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</row>
    <row r="71" spans="1:24" ht="12.75">
      <c r="B71" s="156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</row>
    <row r="72" spans="1:24" ht="12.75">
      <c r="B72" s="156"/>
      <c r="D72" s="167"/>
      <c r="E72" s="176"/>
      <c r="F72" s="177"/>
      <c r="G72" s="178"/>
      <c r="H72" s="178"/>
      <c r="I72" s="178"/>
      <c r="J72" s="178"/>
      <c r="K72" s="178"/>
      <c r="L72" s="178"/>
      <c r="M72" s="178"/>
      <c r="N72" s="179"/>
      <c r="O72" s="180"/>
      <c r="P72" s="180"/>
      <c r="Q72" s="181"/>
    </row>
    <row r="73" spans="1:24" ht="12.75">
      <c r="B73" s="156"/>
      <c r="D73" s="167"/>
      <c r="E73" s="176"/>
      <c r="F73" s="182"/>
      <c r="G73" s="178"/>
      <c r="H73" s="178"/>
      <c r="I73" s="178"/>
      <c r="J73" s="178"/>
      <c r="K73" s="178"/>
      <c r="L73" s="178"/>
      <c r="M73" s="178"/>
      <c r="N73" s="179"/>
      <c r="O73" s="180"/>
      <c r="P73" s="180"/>
      <c r="Q73" s="181"/>
    </row>
    <row r="74" spans="1:24" ht="12.75">
      <c r="B74" s="156"/>
      <c r="D74" s="167"/>
      <c r="E74" s="176"/>
      <c r="F74" s="182"/>
      <c r="G74" s="178"/>
      <c r="H74" s="178"/>
      <c r="I74" s="178"/>
      <c r="J74" s="178"/>
      <c r="K74" s="178"/>
      <c r="L74" s="178"/>
      <c r="M74" s="178"/>
      <c r="N74" s="179"/>
      <c r="O74" s="180"/>
      <c r="P74" s="180"/>
      <c r="Q74" s="181"/>
    </row>
    <row r="75" spans="1:24" ht="12.75">
      <c r="B75" s="156"/>
      <c r="D75" s="167"/>
      <c r="E75" s="176"/>
      <c r="F75" s="182"/>
      <c r="G75" s="178"/>
      <c r="H75" s="178"/>
      <c r="I75" s="178"/>
      <c r="J75" s="178"/>
      <c r="K75" s="178"/>
      <c r="L75" s="178"/>
      <c r="M75" s="178"/>
      <c r="N75" s="179"/>
      <c r="O75" s="180"/>
      <c r="P75" s="180"/>
      <c r="Q75" s="181"/>
    </row>
    <row r="76" spans="1:24" ht="12.75">
      <c r="B76" s="156"/>
      <c r="D76" s="167"/>
      <c r="E76" s="176"/>
      <c r="F76" s="182"/>
      <c r="G76" s="178"/>
      <c r="H76" s="178"/>
      <c r="I76" s="178"/>
      <c r="J76" s="178"/>
      <c r="K76" s="178"/>
      <c r="L76" s="178"/>
      <c r="M76" s="178"/>
      <c r="N76" s="179"/>
      <c r="O76" s="180"/>
      <c r="P76" s="180"/>
      <c r="Q76" s="181"/>
    </row>
    <row r="77" spans="1:24" ht="12.75">
      <c r="B77" s="156"/>
      <c r="D77" s="167"/>
      <c r="E77" s="176"/>
      <c r="F77" s="182"/>
      <c r="G77" s="178"/>
      <c r="H77" s="178"/>
      <c r="I77" s="178"/>
      <c r="J77" s="178"/>
      <c r="K77" s="178"/>
      <c r="L77" s="178"/>
      <c r="M77" s="178"/>
      <c r="N77" s="179"/>
      <c r="O77" s="180"/>
      <c r="P77" s="180"/>
      <c r="Q77" s="181"/>
    </row>
    <row r="78" spans="1:24" ht="12.75">
      <c r="B78" s="156"/>
      <c r="D78" s="165"/>
      <c r="E78" s="176"/>
      <c r="F78" s="182"/>
      <c r="G78" s="178"/>
      <c r="H78" s="178"/>
      <c r="I78" s="178"/>
      <c r="J78" s="178"/>
      <c r="K78" s="178"/>
      <c r="L78" s="178"/>
      <c r="M78" s="178"/>
      <c r="N78" s="179"/>
      <c r="O78" s="165"/>
      <c r="P78" s="176"/>
      <c r="Q78" s="181"/>
    </row>
    <row r="79" spans="1:24" ht="12.75">
      <c r="B79" s="156"/>
      <c r="D79" s="167"/>
      <c r="E79" s="176"/>
      <c r="F79" s="182"/>
      <c r="G79" s="178"/>
      <c r="H79" s="178"/>
      <c r="I79" s="178"/>
      <c r="J79" s="178"/>
      <c r="K79" s="178"/>
      <c r="L79" s="178"/>
      <c r="M79" s="178"/>
      <c r="N79" s="179"/>
      <c r="O79" s="180"/>
      <c r="P79" s="180"/>
      <c r="Q79" s="181"/>
    </row>
    <row r="80" spans="1:24" ht="12.75">
      <c r="B80" s="156"/>
      <c r="D80" s="167"/>
      <c r="E80" s="176"/>
      <c r="F80" s="182"/>
      <c r="G80" s="178"/>
      <c r="H80" s="178"/>
      <c r="I80" s="178"/>
      <c r="J80" s="178"/>
      <c r="K80" s="178"/>
      <c r="L80" s="178"/>
      <c r="M80" s="178"/>
      <c r="N80" s="179"/>
      <c r="O80" s="180"/>
      <c r="P80" s="180"/>
      <c r="Q80" s="181"/>
    </row>
    <row r="81" spans="2:17" ht="12.75">
      <c r="B81" s="156"/>
      <c r="D81" s="167"/>
      <c r="E81" s="176"/>
      <c r="F81" s="182"/>
      <c r="G81" s="178"/>
      <c r="H81" s="178"/>
      <c r="I81" s="178"/>
      <c r="J81" s="178"/>
      <c r="K81" s="178"/>
      <c r="L81" s="178"/>
      <c r="M81" s="178"/>
      <c r="N81" s="179"/>
      <c r="O81" s="180"/>
      <c r="P81" s="180"/>
      <c r="Q81" s="181"/>
    </row>
    <row r="82" spans="2:17" ht="12.75">
      <c r="B82" s="156"/>
      <c r="D82" s="167"/>
      <c r="E82" s="176"/>
      <c r="F82" s="182"/>
      <c r="G82" s="178"/>
      <c r="H82" s="178"/>
      <c r="I82" s="178"/>
      <c r="J82" s="178"/>
      <c r="K82" s="178"/>
      <c r="L82" s="178"/>
      <c r="M82" s="178"/>
      <c r="N82" s="179"/>
      <c r="O82" s="180"/>
      <c r="P82" s="180"/>
      <c r="Q82" s="181"/>
    </row>
    <row r="83" spans="2:17" ht="12.75">
      <c r="B83" s="156"/>
      <c r="D83" s="167"/>
      <c r="E83" s="176"/>
      <c r="F83" s="182"/>
      <c r="G83" s="178"/>
      <c r="H83" s="178"/>
      <c r="I83" s="178"/>
      <c r="J83" s="178"/>
      <c r="K83" s="178"/>
      <c r="L83" s="178"/>
      <c r="M83" s="178"/>
      <c r="N83" s="179"/>
      <c r="O83" s="180"/>
      <c r="P83" s="180"/>
      <c r="Q83" s="181"/>
    </row>
    <row r="84" spans="2:17" ht="12.75">
      <c r="B84" s="156"/>
      <c r="D84" s="167"/>
      <c r="E84" s="176"/>
      <c r="F84" s="182"/>
      <c r="G84" s="178"/>
      <c r="H84" s="178"/>
      <c r="I84" s="178"/>
      <c r="J84" s="178"/>
      <c r="K84" s="178"/>
      <c r="L84" s="178"/>
      <c r="M84" s="178"/>
      <c r="N84" s="179"/>
      <c r="O84" s="180"/>
      <c r="P84" s="180"/>
      <c r="Q84" s="181"/>
    </row>
    <row r="85" spans="2:17" ht="12.75">
      <c r="B85" s="156"/>
      <c r="D85" s="167"/>
      <c r="E85" s="176"/>
      <c r="F85" s="182"/>
      <c r="G85" s="178"/>
      <c r="H85" s="178"/>
      <c r="I85" s="178"/>
      <c r="J85" s="178"/>
      <c r="K85" s="178"/>
      <c r="L85" s="178"/>
      <c r="M85" s="178"/>
      <c r="N85" s="179"/>
      <c r="O85" s="180"/>
      <c r="P85" s="180"/>
      <c r="Q85" s="181"/>
    </row>
    <row r="86" spans="2:17" ht="12.75">
      <c r="B86" s="156"/>
      <c r="D86" s="167"/>
      <c r="E86" s="176"/>
      <c r="F86" s="182"/>
      <c r="G86" s="178"/>
      <c r="H86" s="178"/>
      <c r="I86" s="178"/>
      <c r="J86" s="178"/>
      <c r="K86" s="178"/>
      <c r="L86" s="178"/>
      <c r="M86" s="178"/>
      <c r="N86" s="179"/>
      <c r="O86" s="180"/>
      <c r="P86" s="180"/>
      <c r="Q86" s="181"/>
    </row>
    <row r="87" spans="2:17" ht="12.75">
      <c r="B87" s="156"/>
      <c r="D87" s="167"/>
      <c r="E87" s="176"/>
      <c r="F87" s="182"/>
      <c r="G87" s="178"/>
      <c r="H87" s="178"/>
      <c r="I87" s="178"/>
      <c r="J87" s="178"/>
      <c r="K87" s="178"/>
      <c r="L87" s="178"/>
      <c r="M87" s="178"/>
      <c r="N87" s="179"/>
      <c r="O87" s="180"/>
      <c r="P87" s="180"/>
      <c r="Q87" s="181"/>
    </row>
    <row r="88" spans="2:17" ht="12.75">
      <c r="B88" s="156"/>
      <c r="D88" s="167"/>
      <c r="E88" s="176"/>
      <c r="F88" s="182"/>
      <c r="G88" s="178"/>
      <c r="H88" s="178"/>
      <c r="I88" s="178"/>
      <c r="J88" s="178"/>
      <c r="K88" s="178"/>
      <c r="L88" s="178"/>
      <c r="M88" s="178"/>
      <c r="N88" s="179"/>
      <c r="O88" s="180"/>
      <c r="P88" s="180"/>
      <c r="Q88" s="181"/>
    </row>
    <row r="89" spans="2:17" ht="12.75">
      <c r="B89" s="156"/>
      <c r="D89" s="167"/>
      <c r="E89" s="176"/>
      <c r="F89" s="182"/>
      <c r="G89" s="178"/>
      <c r="H89" s="178"/>
      <c r="I89" s="178"/>
      <c r="J89" s="178"/>
      <c r="K89" s="178"/>
      <c r="L89" s="178"/>
      <c r="M89" s="178"/>
      <c r="N89" s="179"/>
      <c r="O89" s="180"/>
      <c r="P89" s="180"/>
      <c r="Q89" s="181"/>
    </row>
    <row r="90" spans="2:17" ht="12.75">
      <c r="B90" s="156"/>
      <c r="D90" s="167"/>
      <c r="E90" s="176"/>
      <c r="F90" s="182"/>
      <c r="G90" s="178"/>
      <c r="H90" s="178"/>
      <c r="I90" s="178"/>
      <c r="J90" s="178"/>
      <c r="K90" s="178"/>
      <c r="L90" s="178"/>
      <c r="M90" s="178"/>
      <c r="N90" s="179"/>
      <c r="O90" s="180"/>
      <c r="P90" s="180"/>
      <c r="Q90" s="181"/>
    </row>
    <row r="91" spans="2:17" ht="12.75">
      <c r="B91" s="156"/>
      <c r="D91" s="167"/>
      <c r="E91" s="176"/>
      <c r="F91" s="182"/>
      <c r="G91" s="178"/>
      <c r="H91" s="178"/>
      <c r="I91" s="178"/>
      <c r="J91" s="178"/>
      <c r="K91" s="178"/>
      <c r="L91" s="178"/>
      <c r="M91" s="178"/>
      <c r="N91" s="179"/>
      <c r="O91" s="180"/>
      <c r="P91" s="180"/>
      <c r="Q91" s="181"/>
    </row>
    <row r="92" spans="2:17" ht="12.75">
      <c r="B92" s="156"/>
      <c r="D92" s="167"/>
      <c r="E92" s="176"/>
      <c r="F92" s="182"/>
      <c r="G92" s="178"/>
      <c r="H92" s="178"/>
      <c r="I92" s="178"/>
      <c r="J92" s="178"/>
      <c r="K92" s="178"/>
      <c r="L92" s="178"/>
      <c r="M92" s="178"/>
      <c r="N92" s="179"/>
      <c r="O92" s="180"/>
      <c r="P92" s="180"/>
      <c r="Q92" s="181"/>
    </row>
    <row r="93" spans="2:17" ht="12.75">
      <c r="B93" s="156"/>
      <c r="D93" s="167"/>
      <c r="E93" s="176"/>
      <c r="F93" s="182"/>
      <c r="G93" s="178"/>
      <c r="H93" s="178"/>
      <c r="I93" s="178"/>
      <c r="J93" s="178"/>
      <c r="K93" s="178"/>
      <c r="L93" s="178"/>
      <c r="M93" s="178"/>
      <c r="N93" s="179"/>
      <c r="O93" s="180"/>
      <c r="P93" s="180"/>
      <c r="Q93" s="181"/>
    </row>
    <row r="94" spans="2:17" ht="12.75">
      <c r="B94" s="156"/>
      <c r="D94" s="167"/>
      <c r="E94" s="176"/>
      <c r="F94" s="182"/>
      <c r="G94" s="178"/>
      <c r="H94" s="178"/>
      <c r="I94" s="178"/>
      <c r="J94" s="178"/>
      <c r="K94" s="178"/>
      <c r="L94" s="178"/>
      <c r="M94" s="178"/>
      <c r="N94" s="179"/>
      <c r="O94" s="180"/>
      <c r="P94" s="180"/>
      <c r="Q94" s="181"/>
    </row>
    <row r="95" spans="2:17" ht="12.75">
      <c r="B95" s="156"/>
      <c r="D95" s="167"/>
      <c r="E95" s="176"/>
      <c r="F95" s="182"/>
      <c r="G95" s="178"/>
      <c r="H95" s="178"/>
      <c r="I95" s="178"/>
      <c r="J95" s="178"/>
      <c r="K95" s="178"/>
      <c r="L95" s="178"/>
      <c r="M95" s="178"/>
      <c r="N95" s="179"/>
      <c r="O95" s="180"/>
      <c r="P95" s="180"/>
      <c r="Q95" s="181"/>
    </row>
    <row r="96" spans="2:17" ht="12.75">
      <c r="B96" s="156"/>
      <c r="D96" s="167"/>
      <c r="E96" s="176"/>
      <c r="F96" s="182"/>
      <c r="G96" s="178"/>
      <c r="H96" s="178"/>
      <c r="I96" s="178"/>
      <c r="J96" s="178"/>
      <c r="K96" s="178"/>
      <c r="L96" s="178"/>
      <c r="M96" s="178"/>
      <c r="N96" s="179"/>
      <c r="O96" s="180"/>
      <c r="P96" s="180"/>
      <c r="Q96" s="181"/>
    </row>
    <row r="97" spans="2:17" ht="12.75">
      <c r="B97" s="156"/>
      <c r="D97" s="167"/>
      <c r="E97" s="176"/>
      <c r="F97" s="182"/>
      <c r="G97" s="178"/>
      <c r="H97" s="178"/>
      <c r="I97" s="178"/>
      <c r="J97" s="178"/>
      <c r="K97" s="178"/>
      <c r="L97" s="178"/>
      <c r="M97" s="178"/>
      <c r="N97" s="179"/>
      <c r="O97" s="180"/>
      <c r="P97" s="180"/>
      <c r="Q97" s="181"/>
    </row>
    <row r="98" spans="2:17" ht="12.75">
      <c r="B98" s="156"/>
      <c r="D98" s="167"/>
      <c r="E98" s="176"/>
      <c r="F98" s="182"/>
      <c r="G98" s="178"/>
      <c r="H98" s="178"/>
      <c r="I98" s="178"/>
      <c r="J98" s="178"/>
      <c r="K98" s="178"/>
      <c r="L98" s="178"/>
      <c r="M98" s="178"/>
      <c r="N98" s="179"/>
      <c r="O98" s="180"/>
      <c r="P98" s="180"/>
      <c r="Q98" s="181"/>
    </row>
    <row r="99" spans="2:17" ht="12.75">
      <c r="B99" s="156"/>
      <c r="D99" s="167"/>
      <c r="E99" s="176"/>
      <c r="F99" s="182"/>
      <c r="G99" s="178"/>
      <c r="H99" s="178"/>
      <c r="I99" s="178"/>
      <c r="J99" s="178"/>
      <c r="K99" s="178"/>
      <c r="L99" s="178"/>
      <c r="M99" s="178"/>
      <c r="N99" s="179"/>
      <c r="O99" s="180"/>
      <c r="P99" s="180"/>
      <c r="Q99" s="181"/>
    </row>
    <row r="100" spans="2:17" ht="12.75">
      <c r="B100" s="156"/>
      <c r="D100" s="167"/>
      <c r="E100" s="176"/>
      <c r="F100" s="182"/>
      <c r="G100" s="178"/>
      <c r="H100" s="178"/>
      <c r="I100" s="178"/>
      <c r="J100" s="178"/>
      <c r="K100" s="178"/>
      <c r="L100" s="178"/>
      <c r="M100" s="178"/>
      <c r="N100" s="179"/>
      <c r="O100" s="180"/>
      <c r="P100" s="180"/>
      <c r="Q100" s="181"/>
    </row>
    <row r="101" spans="2:17" ht="12.75">
      <c r="B101" s="156"/>
      <c r="D101" s="167"/>
      <c r="E101" s="176"/>
      <c r="F101" s="182"/>
      <c r="G101" s="178"/>
      <c r="H101" s="178"/>
      <c r="I101" s="178"/>
      <c r="J101" s="178"/>
      <c r="K101" s="178"/>
      <c r="L101" s="178"/>
      <c r="M101" s="178"/>
      <c r="N101" s="179"/>
      <c r="O101" s="180"/>
      <c r="P101" s="180"/>
      <c r="Q101" s="181"/>
    </row>
    <row r="102" spans="2:17" ht="12.75">
      <c r="B102" s="156"/>
      <c r="D102" s="167"/>
      <c r="E102" s="176"/>
      <c r="F102" s="182"/>
      <c r="G102" s="178"/>
      <c r="H102" s="178"/>
      <c r="I102" s="178"/>
      <c r="J102" s="178"/>
      <c r="K102" s="178"/>
      <c r="L102" s="178"/>
      <c r="M102" s="178"/>
      <c r="N102" s="179"/>
      <c r="O102" s="180"/>
      <c r="P102" s="180"/>
      <c r="Q102" s="181"/>
    </row>
    <row r="103" spans="2:17" ht="12.75">
      <c r="B103" s="156"/>
      <c r="D103" s="167"/>
      <c r="E103" s="176"/>
      <c r="F103" s="182"/>
      <c r="G103" s="178"/>
      <c r="H103" s="178"/>
      <c r="I103" s="178"/>
      <c r="J103" s="178"/>
      <c r="K103" s="178"/>
      <c r="L103" s="178"/>
      <c r="M103" s="178"/>
      <c r="N103" s="179"/>
      <c r="O103" s="180"/>
      <c r="P103" s="180"/>
      <c r="Q103" s="181"/>
    </row>
    <row r="104" spans="2:17" ht="12.75">
      <c r="B104" s="156"/>
      <c r="E104" s="156"/>
    </row>
    <row r="105" spans="2:17" ht="12.75">
      <c r="B105" s="156"/>
      <c r="E105" s="156"/>
    </row>
    <row r="106" spans="2:17" ht="12.75">
      <c r="B106" s="156"/>
      <c r="E106" s="156"/>
    </row>
    <row r="107" spans="2:17" ht="12.75">
      <c r="B107" s="156"/>
      <c r="E107" s="156"/>
    </row>
    <row r="108" spans="2:17" ht="12.75">
      <c r="B108" s="156"/>
      <c r="E108" s="156"/>
    </row>
    <row r="109" spans="2:17" ht="12.75">
      <c r="B109" s="156"/>
      <c r="E109" s="156"/>
    </row>
    <row r="110" spans="2:17" ht="12.75">
      <c r="B110" s="156"/>
      <c r="E110" s="156"/>
    </row>
    <row r="111" spans="2:17" ht="12.75">
      <c r="B111" s="156"/>
      <c r="E111" s="156"/>
    </row>
    <row r="112" spans="2:17" ht="12.75">
      <c r="B112" s="156"/>
      <c r="E112" s="156"/>
    </row>
    <row r="113" spans="1:24" ht="12.75">
      <c r="B113" s="156"/>
      <c r="E113" s="156"/>
    </row>
    <row r="114" spans="1:24" ht="12.75">
      <c r="B114" s="156"/>
      <c r="E114" s="156"/>
    </row>
    <row r="115" spans="1:24" ht="12.75">
      <c r="B115" s="156"/>
      <c r="E115" s="156"/>
    </row>
    <row r="116" spans="1:24" ht="12.75">
      <c r="B116" s="156"/>
      <c r="E116" s="156"/>
    </row>
    <row r="117" spans="1:24" ht="12.75">
      <c r="B117" s="156"/>
      <c r="E117" s="156"/>
    </row>
    <row r="118" spans="1:24" ht="12.75">
      <c r="B118" s="156"/>
      <c r="E118" s="156"/>
    </row>
    <row r="119" spans="1:24" s="156" customFormat="1" ht="12.75">
      <c r="A119" s="155"/>
      <c r="C119" s="155"/>
      <c r="D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</row>
    <row r="120" spans="1:24" s="156" customFormat="1" ht="12.75">
      <c r="A120" s="155"/>
      <c r="C120" s="155"/>
      <c r="D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</row>
    <row r="121" spans="1:24" s="156" customFormat="1" ht="12.75">
      <c r="A121" s="155"/>
      <c r="C121" s="155"/>
      <c r="D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</row>
    <row r="122" spans="1:24" s="156" customFormat="1" ht="12.75">
      <c r="A122" s="155"/>
      <c r="C122" s="155"/>
      <c r="D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</row>
    <row r="123" spans="1:24" s="156" customFormat="1" ht="12.75">
      <c r="A123" s="155"/>
      <c r="C123" s="155"/>
      <c r="D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</row>
    <row r="124" spans="1:24" s="156" customFormat="1" ht="12.75">
      <c r="A124" s="155"/>
      <c r="C124" s="155"/>
      <c r="D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</row>
    <row r="125" spans="1:24" s="156" customFormat="1" ht="12.75">
      <c r="A125" s="155"/>
      <c r="C125" s="155"/>
      <c r="D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</row>
    <row r="126" spans="1:24" s="156" customFormat="1" ht="12.75">
      <c r="A126" s="155"/>
      <c r="C126" s="155"/>
      <c r="D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</row>
    <row r="127" spans="1:24" s="156" customFormat="1" ht="12.75">
      <c r="A127" s="155"/>
      <c r="C127" s="155"/>
      <c r="D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</row>
    <row r="128" spans="1:24" s="156" customFormat="1" ht="12.75">
      <c r="A128" s="155"/>
      <c r="C128" s="155"/>
      <c r="D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</row>
    <row r="129" spans="1:24" s="156" customFormat="1" ht="12.75">
      <c r="A129" s="155"/>
      <c r="C129" s="155"/>
      <c r="D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</row>
    <row r="130" spans="1:24" s="156" customFormat="1" ht="12.75">
      <c r="A130" s="155"/>
      <c r="C130" s="155"/>
      <c r="D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</row>
    <row r="131" spans="1:24" s="156" customFormat="1" ht="12.75">
      <c r="A131" s="155"/>
      <c r="C131" s="155"/>
      <c r="D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</row>
    <row r="132" spans="1:24" s="156" customFormat="1" ht="12.75">
      <c r="A132" s="155"/>
      <c r="C132" s="155"/>
      <c r="D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</row>
    <row r="133" spans="1:24" s="156" customFormat="1" ht="12.75">
      <c r="A133" s="155"/>
      <c r="C133" s="155"/>
      <c r="D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</row>
    <row r="134" spans="1:24" s="156" customFormat="1" ht="12.75">
      <c r="A134" s="155"/>
      <c r="C134" s="155"/>
      <c r="D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</row>
    <row r="135" spans="1:24" s="156" customFormat="1" ht="12.75">
      <c r="A135" s="155"/>
      <c r="C135" s="155"/>
      <c r="D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</row>
    <row r="136" spans="1:24" s="156" customFormat="1" ht="12.75">
      <c r="A136" s="155"/>
      <c r="C136" s="155"/>
      <c r="D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</row>
    <row r="137" spans="1:24" s="156" customFormat="1" ht="12.75">
      <c r="A137" s="155"/>
      <c r="C137" s="155"/>
      <c r="D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</row>
    <row r="138" spans="1:24" s="156" customFormat="1" ht="12.75">
      <c r="A138" s="155"/>
      <c r="C138" s="155"/>
      <c r="D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</row>
    <row r="139" spans="1:24" s="156" customFormat="1" ht="12.75">
      <c r="A139" s="155"/>
      <c r="C139" s="155"/>
      <c r="D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</row>
    <row r="140" spans="1:24" s="156" customFormat="1" ht="12.75">
      <c r="A140" s="155"/>
      <c r="C140" s="155"/>
      <c r="D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</row>
    <row r="141" spans="1:24" s="156" customFormat="1" ht="12.75">
      <c r="A141" s="155"/>
      <c r="C141" s="155"/>
      <c r="D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</row>
    <row r="142" spans="1:24" s="156" customFormat="1" ht="12.75">
      <c r="A142" s="155"/>
      <c r="C142" s="155"/>
      <c r="D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</row>
    <row r="143" spans="1:24" s="156" customFormat="1" ht="12.75">
      <c r="A143" s="155"/>
      <c r="C143" s="155"/>
      <c r="D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</row>
    <row r="144" spans="1:24" s="156" customFormat="1" ht="12.75">
      <c r="A144" s="155"/>
      <c r="C144" s="155"/>
      <c r="D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</row>
    <row r="145" spans="1:24" s="156" customFormat="1" ht="12.75">
      <c r="A145" s="155"/>
      <c r="C145" s="155"/>
      <c r="D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</row>
    <row r="146" spans="1:24" s="156" customFormat="1" ht="12.75">
      <c r="A146" s="155"/>
      <c r="C146" s="155"/>
      <c r="D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</row>
    <row r="147" spans="1:24" s="156" customFormat="1" ht="12.75">
      <c r="A147" s="155"/>
      <c r="C147" s="155"/>
      <c r="D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</row>
    <row r="148" spans="1:24" s="156" customFormat="1" ht="12.75">
      <c r="A148" s="155"/>
      <c r="C148" s="155"/>
      <c r="D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</row>
    <row r="149" spans="1:24" s="156" customFormat="1" ht="12.75">
      <c r="A149" s="155"/>
      <c r="C149" s="155"/>
      <c r="D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</row>
    <row r="150" spans="1:24" s="156" customFormat="1" ht="12.75">
      <c r="A150" s="155"/>
      <c r="C150" s="155"/>
      <c r="D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</row>
    <row r="151" spans="1:24" s="156" customFormat="1" ht="12.75">
      <c r="A151" s="155"/>
      <c r="C151" s="155"/>
      <c r="D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</row>
    <row r="152" spans="1:24" s="156" customFormat="1" ht="12.75">
      <c r="A152" s="155"/>
      <c r="C152" s="155"/>
      <c r="D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</row>
    <row r="153" spans="1:24" s="156" customFormat="1" ht="12.75">
      <c r="A153" s="155"/>
      <c r="C153" s="155"/>
      <c r="D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</row>
    <row r="154" spans="1:24" s="156" customFormat="1" ht="12.75">
      <c r="A154" s="155"/>
      <c r="C154" s="155"/>
      <c r="D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</row>
    <row r="155" spans="1:24" s="156" customFormat="1" ht="12.75">
      <c r="A155" s="155"/>
      <c r="C155" s="155"/>
      <c r="D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</row>
    <row r="156" spans="1:24" s="156" customFormat="1" ht="12.75">
      <c r="A156" s="155"/>
      <c r="C156" s="155"/>
      <c r="D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</row>
    <row r="157" spans="1:24" s="156" customFormat="1" ht="12.75">
      <c r="A157" s="155"/>
      <c r="C157" s="155"/>
      <c r="D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</row>
    <row r="158" spans="1:24" s="156" customFormat="1" ht="12.75">
      <c r="A158" s="155"/>
      <c r="C158" s="155"/>
      <c r="D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</row>
    <row r="159" spans="1:24" s="156" customFormat="1" ht="12.75">
      <c r="A159" s="155"/>
      <c r="C159" s="155"/>
      <c r="D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</row>
    <row r="160" spans="1:24" s="156" customFormat="1" ht="12.75">
      <c r="A160" s="155"/>
      <c r="C160" s="155"/>
      <c r="D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</row>
    <row r="161" spans="1:24" s="156" customFormat="1" ht="12.75">
      <c r="A161" s="155"/>
      <c r="C161" s="155"/>
      <c r="D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</row>
    <row r="162" spans="1:24" s="156" customFormat="1" ht="12.75">
      <c r="A162" s="155"/>
      <c r="C162" s="155"/>
      <c r="D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</row>
    <row r="163" spans="1:24" s="156" customFormat="1" ht="12.75">
      <c r="A163" s="155"/>
      <c r="C163" s="155"/>
      <c r="D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</row>
    <row r="164" spans="1:24" s="156" customFormat="1" ht="12.75">
      <c r="A164" s="155"/>
      <c r="C164" s="155"/>
      <c r="D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</row>
    <row r="165" spans="1:24" s="156" customFormat="1" ht="12.75">
      <c r="A165" s="155"/>
      <c r="C165" s="155"/>
      <c r="D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</row>
    <row r="166" spans="1:24" s="156" customFormat="1" ht="12.75">
      <c r="A166" s="155"/>
      <c r="C166" s="155"/>
      <c r="D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</row>
    <row r="167" spans="1:24" s="156" customFormat="1" ht="12.75">
      <c r="A167" s="155"/>
      <c r="C167" s="155"/>
      <c r="D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</row>
    <row r="168" spans="1:24" s="156" customFormat="1" ht="12.75">
      <c r="A168" s="155"/>
      <c r="C168" s="155"/>
      <c r="D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</row>
    <row r="169" spans="1:24" s="156" customFormat="1" ht="12.75">
      <c r="A169" s="155"/>
      <c r="C169" s="155"/>
      <c r="D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</row>
    <row r="170" spans="1:24" s="156" customFormat="1" ht="12.75">
      <c r="A170" s="155"/>
      <c r="C170" s="155"/>
      <c r="D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</row>
    <row r="171" spans="1:24" s="156" customFormat="1" ht="12.75">
      <c r="A171" s="155"/>
      <c r="C171" s="155"/>
      <c r="D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</row>
    <row r="172" spans="1:24" s="156" customFormat="1" ht="12.75">
      <c r="A172" s="155"/>
      <c r="C172" s="155"/>
      <c r="D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</row>
    <row r="173" spans="1:24" s="156" customFormat="1" ht="12.75">
      <c r="A173" s="155"/>
      <c r="C173" s="155"/>
      <c r="D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</row>
    <row r="174" spans="1:24" s="156" customFormat="1" ht="12.75">
      <c r="A174" s="155"/>
      <c r="C174" s="155"/>
      <c r="D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</row>
    <row r="175" spans="1:24" s="156" customFormat="1" ht="12.75">
      <c r="A175" s="155"/>
      <c r="C175" s="155"/>
      <c r="D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</row>
    <row r="176" spans="1:24" s="156" customFormat="1" ht="12.75">
      <c r="A176" s="155"/>
      <c r="C176" s="155"/>
      <c r="D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</row>
    <row r="177" spans="1:24" s="156" customFormat="1" ht="12.75">
      <c r="A177" s="155"/>
      <c r="C177" s="155"/>
      <c r="D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</row>
    <row r="178" spans="1:24" s="156" customFormat="1" ht="12.75">
      <c r="A178" s="155"/>
      <c r="C178" s="155"/>
      <c r="D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</row>
    <row r="179" spans="1:24" s="156" customFormat="1" ht="12.75">
      <c r="A179" s="155"/>
      <c r="C179" s="155"/>
      <c r="D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</row>
    <row r="180" spans="1:24" s="156" customFormat="1" ht="12.75">
      <c r="A180" s="155"/>
      <c r="C180" s="155"/>
      <c r="D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</row>
    <row r="181" spans="1:24" s="156" customFormat="1" ht="12.75">
      <c r="A181" s="155"/>
      <c r="C181" s="155"/>
      <c r="D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</row>
    <row r="182" spans="1:24" s="156" customFormat="1" ht="12.75">
      <c r="A182" s="155"/>
      <c r="C182" s="155"/>
      <c r="D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</row>
    <row r="183" spans="1:24" s="156" customFormat="1" ht="12.75">
      <c r="A183" s="155"/>
      <c r="C183" s="155"/>
      <c r="D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</row>
    <row r="184" spans="1:24" s="156" customFormat="1" ht="12.75">
      <c r="A184" s="155"/>
      <c r="C184" s="155"/>
      <c r="D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</row>
    <row r="185" spans="1:24" s="156" customFormat="1" ht="12.75">
      <c r="A185" s="155"/>
      <c r="C185" s="155"/>
      <c r="D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</row>
    <row r="186" spans="1:24" s="156" customFormat="1" ht="12.75">
      <c r="A186" s="155"/>
      <c r="C186" s="155"/>
      <c r="D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</row>
    <row r="187" spans="1:24" s="156" customFormat="1" ht="12.75">
      <c r="A187" s="155"/>
      <c r="C187" s="155"/>
      <c r="D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</row>
    <row r="188" spans="1:24" s="156" customFormat="1" ht="12.75">
      <c r="A188" s="155"/>
      <c r="C188" s="155"/>
      <c r="D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</row>
    <row r="189" spans="1:24" s="156" customFormat="1" ht="12.75">
      <c r="A189" s="155"/>
      <c r="C189" s="155"/>
      <c r="D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</row>
    <row r="190" spans="1:24" s="156" customFormat="1" ht="12.75">
      <c r="A190" s="155"/>
      <c r="C190" s="155"/>
      <c r="D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</row>
    <row r="191" spans="1:24" s="156" customFormat="1" ht="12.75">
      <c r="A191" s="155"/>
      <c r="C191" s="155"/>
      <c r="D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</row>
    <row r="192" spans="1:24" s="156" customFormat="1" ht="12.75">
      <c r="A192" s="155"/>
      <c r="C192" s="155"/>
      <c r="D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</row>
    <row r="193" spans="1:24" s="156" customFormat="1" ht="12.75">
      <c r="A193" s="155"/>
      <c r="C193" s="155"/>
      <c r="D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</row>
    <row r="194" spans="1:24" s="156" customFormat="1" ht="12.75">
      <c r="A194" s="155"/>
      <c r="C194" s="155"/>
      <c r="D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</row>
    <row r="195" spans="1:24" s="156" customFormat="1" ht="12.75">
      <c r="A195" s="155"/>
      <c r="C195" s="155"/>
      <c r="D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</row>
    <row r="196" spans="1:24" s="156" customFormat="1" ht="12.75">
      <c r="A196" s="155"/>
      <c r="C196" s="155"/>
      <c r="D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</row>
    <row r="197" spans="1:24" s="156" customFormat="1" ht="12.75">
      <c r="A197" s="155"/>
      <c r="C197" s="155"/>
      <c r="D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</row>
    <row r="198" spans="1:24" s="156" customFormat="1" ht="12.75">
      <c r="A198" s="155"/>
      <c r="C198" s="155"/>
      <c r="D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</row>
    <row r="199" spans="1:24" s="156" customFormat="1" ht="12.75">
      <c r="A199" s="155"/>
      <c r="C199" s="155"/>
      <c r="D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</row>
    <row r="200" spans="1:24" s="156" customFormat="1" ht="12.75">
      <c r="A200" s="155"/>
      <c r="C200" s="155"/>
      <c r="D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</row>
    <row r="201" spans="1:24" s="156" customFormat="1" ht="12.75">
      <c r="A201" s="155"/>
      <c r="C201" s="155"/>
      <c r="D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</row>
    <row r="202" spans="1:24" s="156" customFormat="1" ht="12.75">
      <c r="A202" s="155"/>
      <c r="C202" s="155"/>
      <c r="D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</row>
    <row r="203" spans="1:24" s="156" customFormat="1" ht="12.75">
      <c r="A203" s="155"/>
      <c r="C203" s="155"/>
      <c r="D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</row>
    <row r="204" spans="1:24" s="156" customFormat="1" ht="12.75">
      <c r="A204" s="155"/>
      <c r="C204" s="155"/>
      <c r="D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</row>
    <row r="205" spans="1:24" s="156" customFormat="1" ht="12.75">
      <c r="A205" s="155"/>
      <c r="C205" s="155"/>
      <c r="D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</row>
    <row r="206" spans="1:24" s="156" customFormat="1" ht="12.75">
      <c r="A206" s="155"/>
      <c r="C206" s="155"/>
      <c r="D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</row>
    <row r="207" spans="1:24" s="156" customFormat="1" ht="12.75">
      <c r="A207" s="155"/>
      <c r="C207" s="155"/>
      <c r="D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</row>
    <row r="208" spans="1:24" s="156" customFormat="1" ht="12.75">
      <c r="A208" s="155"/>
      <c r="C208" s="155"/>
      <c r="D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</row>
    <row r="209" spans="1:24" s="156" customFormat="1" ht="12.75">
      <c r="A209" s="155"/>
      <c r="C209" s="155"/>
      <c r="D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</row>
    <row r="210" spans="1:24" s="156" customFormat="1" ht="12.75">
      <c r="A210" s="155"/>
      <c r="C210" s="155"/>
      <c r="D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</row>
    <row r="211" spans="1:24" s="156" customFormat="1" ht="12.75">
      <c r="A211" s="155"/>
      <c r="C211" s="155"/>
      <c r="D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</row>
    <row r="212" spans="1:24" s="156" customFormat="1" ht="12.75">
      <c r="A212" s="155"/>
      <c r="C212" s="155"/>
      <c r="D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</row>
    <row r="213" spans="1:24" s="156" customFormat="1" ht="12.75">
      <c r="A213" s="155"/>
      <c r="C213" s="155"/>
      <c r="D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</row>
    <row r="214" spans="1:24" s="156" customFormat="1" ht="12.75">
      <c r="A214" s="155"/>
      <c r="C214" s="155"/>
      <c r="D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</row>
    <row r="215" spans="1:24" s="156" customFormat="1" ht="12.75">
      <c r="A215" s="155"/>
      <c r="C215" s="155"/>
      <c r="D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</row>
    <row r="216" spans="1:24" s="156" customFormat="1" ht="12.75">
      <c r="A216" s="155"/>
      <c r="C216" s="155"/>
      <c r="D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</row>
    <row r="217" spans="1:24" s="156" customFormat="1" ht="12.75">
      <c r="A217" s="155"/>
      <c r="C217" s="155"/>
      <c r="D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</row>
    <row r="218" spans="1:24" s="156" customFormat="1" ht="12.75">
      <c r="A218" s="155"/>
      <c r="C218" s="155"/>
      <c r="D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</row>
    <row r="219" spans="1:24" s="156" customFormat="1" ht="12.75">
      <c r="A219" s="155"/>
      <c r="C219" s="155"/>
      <c r="D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</row>
    <row r="220" spans="1:24" s="156" customFormat="1" ht="12.75">
      <c r="A220" s="155"/>
      <c r="C220" s="155"/>
      <c r="D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</row>
    <row r="221" spans="1:24" s="156" customFormat="1" ht="12.75">
      <c r="A221" s="155"/>
      <c r="C221" s="155"/>
      <c r="D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</row>
    <row r="222" spans="1:24" s="156" customFormat="1" ht="12.75">
      <c r="A222" s="155"/>
      <c r="C222" s="155"/>
      <c r="D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</row>
    <row r="223" spans="1:24" s="156" customFormat="1" ht="12.75">
      <c r="A223" s="155"/>
      <c r="C223" s="155"/>
      <c r="D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</row>
    <row r="224" spans="1:24" s="156" customFormat="1" ht="12.75">
      <c r="A224" s="155"/>
      <c r="C224" s="155"/>
      <c r="D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</row>
    <row r="225" spans="1:24" s="156" customFormat="1" ht="12.75">
      <c r="A225" s="155"/>
      <c r="C225" s="155"/>
      <c r="D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</row>
    <row r="226" spans="1:24" s="156" customFormat="1" ht="12.75">
      <c r="A226" s="155"/>
      <c r="C226" s="155"/>
      <c r="D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</row>
    <row r="227" spans="1:24" s="156" customFormat="1" ht="12.75">
      <c r="A227" s="155"/>
      <c r="C227" s="155"/>
      <c r="D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</row>
    <row r="228" spans="1:24" s="156" customFormat="1" ht="12.75">
      <c r="A228" s="155"/>
      <c r="C228" s="155"/>
      <c r="D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</row>
    <row r="229" spans="1:24" s="156" customFormat="1" ht="12.75">
      <c r="A229" s="155"/>
      <c r="C229" s="155"/>
      <c r="D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</row>
    <row r="230" spans="1:24" s="156" customFormat="1" ht="12.75">
      <c r="A230" s="155"/>
      <c r="C230" s="155"/>
      <c r="D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</row>
    <row r="231" spans="1:24" s="156" customFormat="1" ht="12.75">
      <c r="A231" s="155"/>
      <c r="C231" s="155"/>
      <c r="D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</row>
    <row r="232" spans="1:24" s="156" customFormat="1" ht="12.75">
      <c r="A232" s="155"/>
      <c r="C232" s="155"/>
      <c r="D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</row>
    <row r="233" spans="1:24" s="156" customFormat="1" ht="12.75">
      <c r="A233" s="155"/>
      <c r="C233" s="155"/>
      <c r="D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</row>
    <row r="234" spans="1:24" s="156" customFormat="1" ht="12.75">
      <c r="A234" s="155"/>
      <c r="C234" s="155"/>
      <c r="D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</row>
    <row r="235" spans="1:24" s="156" customFormat="1" ht="12.75">
      <c r="A235" s="155"/>
      <c r="C235" s="155"/>
      <c r="D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</row>
    <row r="236" spans="1:24" s="156" customFormat="1" ht="12.75">
      <c r="A236" s="155"/>
      <c r="C236" s="155"/>
      <c r="D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</row>
    <row r="237" spans="1:24" s="156" customFormat="1" ht="12.75">
      <c r="A237" s="155"/>
      <c r="C237" s="155"/>
      <c r="D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</row>
    <row r="238" spans="1:24" s="156" customFormat="1" ht="12.75">
      <c r="A238" s="155"/>
      <c r="C238" s="155"/>
      <c r="D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</row>
    <row r="239" spans="1:24" s="156" customFormat="1" ht="12.75">
      <c r="A239" s="155"/>
      <c r="C239" s="155"/>
      <c r="D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</row>
    <row r="240" spans="1:24" s="156" customFormat="1" ht="12.75">
      <c r="A240" s="155"/>
      <c r="C240" s="155"/>
      <c r="D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</row>
    <row r="241" spans="1:24" s="156" customFormat="1" ht="12.75">
      <c r="A241" s="155"/>
      <c r="C241" s="155"/>
      <c r="D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</row>
    <row r="242" spans="1:24" s="156" customFormat="1" ht="12.75">
      <c r="A242" s="155"/>
      <c r="C242" s="155"/>
      <c r="D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</row>
    <row r="243" spans="1:24" s="156" customFormat="1" ht="12.75">
      <c r="A243" s="155"/>
      <c r="C243" s="155"/>
      <c r="D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</row>
    <row r="244" spans="1:24" s="156" customFormat="1" ht="12.75">
      <c r="A244" s="155"/>
      <c r="C244" s="155"/>
      <c r="D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</row>
    <row r="245" spans="1:24" s="156" customFormat="1" ht="12.75">
      <c r="A245" s="155"/>
      <c r="C245" s="155"/>
      <c r="D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</row>
    <row r="246" spans="1:24" s="156" customFormat="1" ht="12.75">
      <c r="A246" s="155"/>
      <c r="C246" s="155"/>
      <c r="D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</row>
    <row r="247" spans="1:24" s="156" customFormat="1" ht="12.75">
      <c r="A247" s="155"/>
      <c r="C247" s="155"/>
      <c r="D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</row>
    <row r="248" spans="1:24" s="156" customFormat="1" ht="12.75">
      <c r="A248" s="155"/>
      <c r="C248" s="155"/>
      <c r="D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</row>
    <row r="249" spans="1:24" s="156" customFormat="1" ht="12.75">
      <c r="A249" s="155"/>
      <c r="C249" s="155"/>
      <c r="D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</row>
    <row r="250" spans="1:24" s="156" customFormat="1" ht="12.75">
      <c r="A250" s="155"/>
      <c r="C250" s="155"/>
      <c r="D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</row>
    <row r="251" spans="1:24" s="156" customFormat="1" ht="12.75">
      <c r="A251" s="155"/>
      <c r="C251" s="155"/>
      <c r="D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</row>
    <row r="252" spans="1:24" s="156" customFormat="1" ht="12.75">
      <c r="A252" s="155"/>
      <c r="C252" s="155"/>
      <c r="D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</row>
    <row r="253" spans="1:24" s="156" customFormat="1" ht="12.75">
      <c r="A253" s="155"/>
      <c r="C253" s="155"/>
      <c r="D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</row>
    <row r="254" spans="1:24" s="156" customFormat="1" ht="12.75">
      <c r="A254" s="155"/>
      <c r="C254" s="155"/>
      <c r="D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</row>
    <row r="255" spans="1:24" s="156" customFormat="1" ht="12.75">
      <c r="A255" s="155"/>
      <c r="C255" s="155"/>
      <c r="D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</row>
    <row r="256" spans="1:24" s="156" customFormat="1" ht="12.75">
      <c r="A256" s="155"/>
      <c r="C256" s="155"/>
      <c r="D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</row>
    <row r="257" spans="1:24" s="156" customFormat="1" ht="12.75">
      <c r="A257" s="155"/>
      <c r="C257" s="155"/>
      <c r="D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</row>
    <row r="258" spans="1:24" s="156" customFormat="1" ht="12.75">
      <c r="A258" s="155"/>
      <c r="C258" s="155"/>
      <c r="D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</row>
    <row r="259" spans="1:24" s="156" customFormat="1" ht="12.75">
      <c r="A259" s="155"/>
      <c r="C259" s="155"/>
      <c r="D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</row>
    <row r="260" spans="1:24" s="156" customFormat="1" ht="12.75">
      <c r="A260" s="155"/>
      <c r="C260" s="155"/>
      <c r="D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</row>
    <row r="261" spans="1:24" s="156" customFormat="1" ht="12.75">
      <c r="A261" s="155"/>
      <c r="C261" s="155"/>
      <c r="D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</row>
    <row r="262" spans="1:24" s="156" customFormat="1" ht="12.75">
      <c r="A262" s="155"/>
      <c r="C262" s="155"/>
      <c r="D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</row>
    <row r="263" spans="1:24" s="156" customFormat="1" ht="12.75">
      <c r="A263" s="155"/>
      <c r="C263" s="155"/>
      <c r="D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</row>
    <row r="264" spans="1:24" s="156" customFormat="1" ht="12.75">
      <c r="A264" s="155"/>
      <c r="C264" s="155"/>
      <c r="D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</row>
    <row r="265" spans="1:24" s="156" customFormat="1" ht="12.75">
      <c r="A265" s="155"/>
      <c r="C265" s="155"/>
      <c r="D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</row>
    <row r="266" spans="1:24" s="156" customFormat="1" ht="12.75">
      <c r="A266" s="155"/>
      <c r="C266" s="155"/>
      <c r="D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</row>
    <row r="267" spans="1:24" s="156" customFormat="1" ht="12.75">
      <c r="A267" s="155"/>
      <c r="C267" s="155"/>
      <c r="D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</row>
    <row r="268" spans="1:24" s="156" customFormat="1" ht="12.75">
      <c r="A268" s="155"/>
      <c r="C268" s="155"/>
      <c r="D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</row>
    <row r="269" spans="1:24" s="156" customFormat="1" ht="12.75">
      <c r="A269" s="155"/>
      <c r="C269" s="155"/>
      <c r="D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</row>
    <row r="270" spans="1:24" s="156" customFormat="1" ht="12.75">
      <c r="A270" s="155"/>
      <c r="C270" s="155"/>
      <c r="D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</row>
    <row r="271" spans="1:24" s="156" customFormat="1" ht="12.75">
      <c r="A271" s="155"/>
      <c r="C271" s="155"/>
      <c r="D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</row>
    <row r="272" spans="1:24" s="156" customFormat="1" ht="12.75">
      <c r="A272" s="155"/>
      <c r="C272" s="155"/>
      <c r="D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</row>
    <row r="273" spans="1:24" s="156" customFormat="1" ht="12.75">
      <c r="A273" s="155"/>
      <c r="C273" s="155"/>
      <c r="D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</row>
    <row r="274" spans="1:24" s="156" customFormat="1" ht="12.75">
      <c r="A274" s="155"/>
      <c r="C274" s="155"/>
      <c r="D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</row>
    <row r="275" spans="1:24" s="156" customFormat="1" ht="12.75">
      <c r="A275" s="155"/>
      <c r="C275" s="155"/>
      <c r="D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</row>
    <row r="276" spans="1:24" s="156" customFormat="1" ht="12.75">
      <c r="A276" s="155"/>
      <c r="C276" s="155"/>
      <c r="D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</row>
    <row r="277" spans="1:24" s="156" customFormat="1" ht="12.75">
      <c r="A277" s="155"/>
      <c r="C277" s="155"/>
      <c r="D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</row>
    <row r="278" spans="1:24" s="156" customFormat="1" ht="12.75">
      <c r="A278" s="155"/>
      <c r="C278" s="155"/>
      <c r="D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</row>
    <row r="279" spans="1:24" s="156" customFormat="1" ht="12.75">
      <c r="A279" s="155"/>
      <c r="C279" s="155"/>
      <c r="D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</row>
    <row r="280" spans="1:24" s="156" customFormat="1" ht="12.75">
      <c r="A280" s="155"/>
      <c r="C280" s="155"/>
      <c r="D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</row>
    <row r="281" spans="1:24" s="156" customFormat="1" ht="12.75">
      <c r="A281" s="155"/>
      <c r="C281" s="155"/>
      <c r="D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</row>
    <row r="282" spans="1:24" s="156" customFormat="1" ht="12.75">
      <c r="A282" s="155"/>
      <c r="C282" s="155"/>
      <c r="D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</row>
    <row r="283" spans="1:24" s="156" customFormat="1" ht="12.75">
      <c r="A283" s="155"/>
      <c r="C283" s="155"/>
      <c r="D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</row>
    <row r="284" spans="1:24" s="156" customFormat="1" ht="12.75">
      <c r="A284" s="155"/>
      <c r="C284" s="155"/>
      <c r="D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</row>
    <row r="285" spans="1:24" s="156" customFormat="1" ht="12.75">
      <c r="A285" s="155"/>
      <c r="C285" s="155"/>
      <c r="D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</row>
    <row r="286" spans="1:24" s="156" customFormat="1" ht="12.75">
      <c r="A286" s="155"/>
      <c r="C286" s="155"/>
      <c r="D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</row>
    <row r="287" spans="1:24" s="156" customFormat="1" ht="12.75">
      <c r="A287" s="155"/>
      <c r="C287" s="155"/>
      <c r="D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</row>
    <row r="288" spans="1:24" s="156" customFormat="1" ht="12.75">
      <c r="A288" s="155"/>
      <c r="C288" s="155"/>
      <c r="D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</row>
    <row r="289" spans="1:24" s="156" customFormat="1" ht="12.75">
      <c r="A289" s="155"/>
      <c r="C289" s="155"/>
      <c r="D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</row>
    <row r="290" spans="1:24" s="156" customFormat="1" ht="12.75">
      <c r="A290" s="155"/>
      <c r="C290" s="155"/>
      <c r="D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</row>
    <row r="291" spans="1:24" s="156" customFormat="1" ht="12.75">
      <c r="A291" s="155"/>
      <c r="C291" s="155"/>
      <c r="D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</row>
    <row r="292" spans="1:24" s="156" customFormat="1" ht="12.75">
      <c r="A292" s="155"/>
      <c r="C292" s="155"/>
      <c r="D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</row>
    <row r="293" spans="1:24" s="156" customFormat="1" ht="12.75">
      <c r="A293" s="155"/>
      <c r="C293" s="155"/>
      <c r="D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</row>
    <row r="294" spans="1:24" s="156" customFormat="1" ht="12.75">
      <c r="A294" s="155"/>
      <c r="C294" s="155"/>
      <c r="D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</row>
    <row r="295" spans="1:24" s="156" customFormat="1" ht="12.75">
      <c r="A295" s="155"/>
      <c r="C295" s="155"/>
      <c r="D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</row>
    <row r="296" spans="1:24" s="156" customFormat="1" ht="12.75">
      <c r="A296" s="155"/>
      <c r="C296" s="155"/>
      <c r="D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</row>
    <row r="297" spans="1:24" s="156" customFormat="1" ht="12.75">
      <c r="A297" s="155"/>
      <c r="C297" s="155"/>
      <c r="D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</row>
    <row r="298" spans="1:24" s="156" customFormat="1" ht="12.75">
      <c r="A298" s="155"/>
      <c r="C298" s="155"/>
      <c r="D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</row>
    <row r="299" spans="1:24" s="156" customFormat="1" ht="12.75">
      <c r="A299" s="155"/>
      <c r="C299" s="155"/>
      <c r="D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</row>
    <row r="300" spans="1:24" s="156" customFormat="1" ht="12.75">
      <c r="A300" s="155"/>
      <c r="C300" s="155"/>
      <c r="D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</row>
    <row r="301" spans="1:24" s="156" customFormat="1" ht="12.75">
      <c r="A301" s="155"/>
      <c r="C301" s="155"/>
      <c r="D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</row>
    <row r="302" spans="1:24" s="156" customFormat="1" ht="12.75">
      <c r="A302" s="155"/>
      <c r="C302" s="155"/>
      <c r="D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</row>
    <row r="303" spans="1:24" s="156" customFormat="1" ht="12.75">
      <c r="A303" s="155"/>
      <c r="C303" s="155"/>
      <c r="D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</row>
    <row r="304" spans="1:24" s="156" customFormat="1" ht="12.75">
      <c r="A304" s="155"/>
      <c r="C304" s="155"/>
      <c r="D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</row>
    <row r="305" spans="1:24" s="156" customFormat="1" ht="12.75">
      <c r="A305" s="155"/>
      <c r="C305" s="155"/>
      <c r="D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</row>
    <row r="306" spans="1:24" s="156" customFormat="1" ht="12.75">
      <c r="A306" s="155"/>
      <c r="C306" s="155"/>
      <c r="D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</row>
    <row r="307" spans="1:24" s="156" customFormat="1" ht="12.75">
      <c r="A307" s="155"/>
      <c r="C307" s="155"/>
      <c r="D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</row>
    <row r="308" spans="1:24" s="156" customFormat="1" ht="12.75">
      <c r="A308" s="155"/>
      <c r="C308" s="155"/>
      <c r="D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</row>
    <row r="309" spans="1:24" s="156" customFormat="1" ht="12.75">
      <c r="A309" s="155"/>
      <c r="C309" s="155"/>
      <c r="D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</row>
    <row r="310" spans="1:24" s="156" customFormat="1" ht="12.75">
      <c r="A310" s="155"/>
      <c r="C310" s="155"/>
      <c r="D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</row>
    <row r="311" spans="1:24" s="156" customFormat="1" ht="12.75">
      <c r="A311" s="155"/>
      <c r="C311" s="155"/>
      <c r="D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</row>
    <row r="312" spans="1:24" s="156" customFormat="1" ht="12.75">
      <c r="A312" s="155"/>
      <c r="C312" s="155"/>
      <c r="D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</row>
    <row r="313" spans="1:24" s="156" customFormat="1" ht="12.75">
      <c r="A313" s="155"/>
      <c r="C313" s="155"/>
      <c r="D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</row>
    <row r="314" spans="1:24" s="156" customFormat="1" ht="12.75">
      <c r="A314" s="155"/>
      <c r="C314" s="155"/>
      <c r="D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</row>
    <row r="315" spans="1:24" s="156" customFormat="1" ht="12.75">
      <c r="A315" s="155"/>
      <c r="C315" s="155"/>
      <c r="D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</row>
    <row r="316" spans="1:24" s="156" customFormat="1" ht="12.75">
      <c r="A316" s="155"/>
      <c r="C316" s="155"/>
      <c r="D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</row>
    <row r="317" spans="1:24" s="156" customFormat="1" ht="12.75">
      <c r="A317" s="155"/>
      <c r="C317" s="155"/>
      <c r="D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</row>
    <row r="318" spans="1:24" s="156" customFormat="1" ht="12.75">
      <c r="A318" s="155"/>
      <c r="C318" s="155"/>
      <c r="D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</row>
    <row r="319" spans="1:24" s="156" customFormat="1" ht="12.75">
      <c r="A319" s="155"/>
      <c r="C319" s="155"/>
      <c r="D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</row>
    <row r="320" spans="1:24" s="156" customFormat="1" ht="12.75">
      <c r="A320" s="155"/>
      <c r="C320" s="155"/>
      <c r="D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</row>
    <row r="321" spans="1:24" s="156" customFormat="1" ht="12.75">
      <c r="A321" s="155"/>
      <c r="C321" s="155"/>
      <c r="D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</row>
    <row r="322" spans="1:24" s="156" customFormat="1" ht="12.75">
      <c r="A322" s="155"/>
      <c r="C322" s="155"/>
      <c r="D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</row>
    <row r="323" spans="1:24" s="156" customFormat="1" ht="12.75">
      <c r="A323" s="155"/>
      <c r="C323" s="155"/>
      <c r="D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</row>
    <row r="324" spans="1:24" s="156" customFormat="1" ht="12.75">
      <c r="A324" s="155"/>
      <c r="C324" s="155"/>
      <c r="D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</row>
    <row r="325" spans="1:24" s="156" customFormat="1" ht="12.75">
      <c r="A325" s="155"/>
      <c r="C325" s="155"/>
      <c r="D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</row>
    <row r="326" spans="1:24" s="156" customFormat="1" ht="12.75">
      <c r="A326" s="155"/>
      <c r="C326" s="155"/>
      <c r="D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</row>
    <row r="327" spans="1:24" s="156" customFormat="1" ht="12.75">
      <c r="A327" s="155"/>
      <c r="C327" s="155"/>
      <c r="D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</row>
    <row r="328" spans="1:24" s="156" customFormat="1" ht="12.75">
      <c r="A328" s="155"/>
      <c r="C328" s="155"/>
      <c r="D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</row>
    <row r="329" spans="1:24" s="156" customFormat="1" ht="12.75">
      <c r="A329" s="155"/>
      <c r="C329" s="155"/>
      <c r="D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</row>
    <row r="330" spans="1:24" s="156" customFormat="1" ht="12.75">
      <c r="A330" s="155"/>
      <c r="C330" s="155"/>
      <c r="D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</row>
    <row r="331" spans="1:24" s="156" customFormat="1" ht="12.75">
      <c r="A331" s="155"/>
      <c r="C331" s="155"/>
      <c r="D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</row>
    <row r="332" spans="1:24" s="156" customFormat="1" ht="12.75">
      <c r="A332" s="155"/>
      <c r="C332" s="155"/>
      <c r="D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</row>
    <row r="333" spans="1:24" s="156" customFormat="1" ht="12.75">
      <c r="A333" s="155"/>
      <c r="C333" s="155"/>
      <c r="D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</row>
    <row r="334" spans="1:24" s="156" customFormat="1" ht="12.75">
      <c r="A334" s="155"/>
      <c r="C334" s="155"/>
      <c r="D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</row>
    <row r="335" spans="1:24" s="156" customFormat="1" ht="12.75">
      <c r="A335" s="155"/>
      <c r="C335" s="155"/>
      <c r="D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</row>
    <row r="336" spans="1:24" s="156" customFormat="1" ht="12.75">
      <c r="A336" s="155"/>
      <c r="C336" s="155"/>
      <c r="D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</row>
    <row r="337" spans="1:24" s="156" customFormat="1" ht="12.75">
      <c r="A337" s="155"/>
      <c r="C337" s="155"/>
      <c r="D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</row>
    <row r="338" spans="1:24" s="156" customFormat="1" ht="12.75">
      <c r="A338" s="155"/>
      <c r="C338" s="155"/>
      <c r="D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</row>
    <row r="339" spans="1:24" s="156" customFormat="1" ht="12.75">
      <c r="A339" s="155"/>
      <c r="C339" s="155"/>
      <c r="D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</row>
    <row r="340" spans="1:24" s="156" customFormat="1" ht="12.75">
      <c r="A340" s="155"/>
      <c r="C340" s="155"/>
      <c r="D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</row>
    <row r="341" spans="1:24" s="156" customFormat="1" ht="12.75">
      <c r="A341" s="155"/>
      <c r="C341" s="155"/>
      <c r="D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</row>
    <row r="342" spans="1:24" s="156" customFormat="1" ht="12.75">
      <c r="A342" s="155"/>
      <c r="C342" s="155"/>
      <c r="D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</row>
    <row r="343" spans="1:24" s="156" customFormat="1" ht="12.75">
      <c r="A343" s="155"/>
      <c r="C343" s="155"/>
      <c r="D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</row>
    <row r="344" spans="1:24" s="156" customFormat="1" ht="12.75">
      <c r="A344" s="155"/>
      <c r="C344" s="155"/>
      <c r="D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</row>
    <row r="345" spans="1:24" s="156" customFormat="1" ht="12.75">
      <c r="A345" s="155"/>
      <c r="C345" s="155"/>
      <c r="D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</row>
    <row r="346" spans="1:24" s="156" customFormat="1" ht="12.75">
      <c r="A346" s="155"/>
      <c r="C346" s="155"/>
      <c r="D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</row>
    <row r="347" spans="1:24" s="156" customFormat="1" ht="12.75">
      <c r="A347" s="155"/>
      <c r="C347" s="155"/>
      <c r="D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</row>
    <row r="348" spans="1:24" s="156" customFormat="1" ht="12.75">
      <c r="A348" s="155"/>
      <c r="C348" s="155"/>
      <c r="D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</row>
    <row r="349" spans="1:24" s="156" customFormat="1" ht="12.75">
      <c r="A349" s="155"/>
      <c r="C349" s="155"/>
      <c r="D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</row>
    <row r="350" spans="1:24" s="156" customFormat="1" ht="12.75">
      <c r="A350" s="155"/>
      <c r="C350" s="155"/>
      <c r="D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</row>
    <row r="351" spans="1:24" s="156" customFormat="1" ht="12.75">
      <c r="A351" s="155"/>
      <c r="C351" s="155"/>
      <c r="D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</row>
    <row r="352" spans="1:24" s="156" customFormat="1" ht="12.75">
      <c r="A352" s="155"/>
      <c r="C352" s="155"/>
      <c r="D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</row>
    <row r="353" spans="1:24" s="156" customFormat="1" ht="12.75">
      <c r="A353" s="155"/>
      <c r="C353" s="155"/>
      <c r="D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</row>
    <row r="354" spans="1:24" s="156" customFormat="1" ht="12.75">
      <c r="A354" s="155"/>
      <c r="C354" s="155"/>
      <c r="D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</row>
    <row r="355" spans="1:24" s="156" customFormat="1" ht="12.75">
      <c r="A355" s="155"/>
      <c r="C355" s="155"/>
      <c r="D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</row>
    <row r="356" spans="1:24" s="156" customFormat="1" ht="12.75">
      <c r="A356" s="155"/>
      <c r="C356" s="155"/>
      <c r="D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</row>
    <row r="357" spans="1:24" s="156" customFormat="1" ht="12.75">
      <c r="A357" s="155"/>
      <c r="C357" s="155"/>
      <c r="D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</row>
    <row r="358" spans="1:24" s="156" customFormat="1" ht="12.75">
      <c r="A358" s="155"/>
      <c r="C358" s="155"/>
      <c r="D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</row>
    <row r="359" spans="1:24" s="156" customFormat="1" ht="12.75">
      <c r="A359" s="155"/>
      <c r="C359" s="155"/>
      <c r="D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</row>
    <row r="360" spans="1:24" s="156" customFormat="1" ht="12.75">
      <c r="A360" s="155"/>
      <c r="C360" s="155"/>
      <c r="D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</row>
    <row r="361" spans="1:24" s="156" customFormat="1" ht="12.75">
      <c r="A361" s="155"/>
      <c r="C361" s="155"/>
      <c r="D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</row>
    <row r="362" spans="1:24" s="156" customFormat="1" ht="12.75">
      <c r="A362" s="155"/>
      <c r="C362" s="155"/>
      <c r="D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</row>
    <row r="363" spans="1:24" s="156" customFormat="1" ht="12.75">
      <c r="A363" s="155"/>
      <c r="C363" s="155"/>
      <c r="D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</row>
    <row r="364" spans="1:24" s="156" customFormat="1" ht="12.75">
      <c r="A364" s="155"/>
      <c r="C364" s="155"/>
      <c r="D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</row>
    <row r="365" spans="1:24" s="156" customFormat="1" ht="12.75">
      <c r="A365" s="155"/>
      <c r="C365" s="155"/>
      <c r="D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</row>
    <row r="366" spans="1:24" s="156" customFormat="1" ht="12.75">
      <c r="A366" s="155"/>
      <c r="C366" s="155"/>
      <c r="D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</row>
    <row r="367" spans="1:24" s="156" customFormat="1" ht="12.75">
      <c r="A367" s="155"/>
      <c r="C367" s="155"/>
      <c r="D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</row>
    <row r="368" spans="1:24" s="156" customFormat="1" ht="12.75">
      <c r="A368" s="155"/>
      <c r="C368" s="155"/>
      <c r="D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</row>
    <row r="369" spans="1:24" s="156" customFormat="1" ht="12.75">
      <c r="A369" s="155"/>
      <c r="C369" s="155"/>
      <c r="D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</row>
    <row r="370" spans="1:24" s="156" customFormat="1" ht="12.75">
      <c r="A370" s="155"/>
      <c r="C370" s="155"/>
      <c r="D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</row>
    <row r="371" spans="1:24" s="156" customFormat="1" ht="12.75">
      <c r="A371" s="155"/>
      <c r="C371" s="155"/>
      <c r="D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</row>
    <row r="372" spans="1:24" s="156" customFormat="1" ht="12.75">
      <c r="A372" s="155"/>
      <c r="C372" s="155"/>
      <c r="D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</row>
    <row r="373" spans="1:24" s="156" customFormat="1" ht="12.75">
      <c r="A373" s="155"/>
      <c r="C373" s="155"/>
      <c r="D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</row>
    <row r="374" spans="1:24" s="156" customFormat="1" ht="12.75">
      <c r="A374" s="155"/>
      <c r="C374" s="155"/>
      <c r="D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</row>
    <row r="375" spans="1:24" s="156" customFormat="1" ht="12.75">
      <c r="A375" s="155"/>
      <c r="C375" s="155"/>
      <c r="D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</row>
    <row r="376" spans="1:24" s="156" customFormat="1" ht="12.75">
      <c r="A376" s="155"/>
      <c r="C376" s="155"/>
      <c r="D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</row>
    <row r="377" spans="1:24" s="156" customFormat="1" ht="12.75">
      <c r="A377" s="155"/>
      <c r="C377" s="155"/>
      <c r="D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</row>
    <row r="378" spans="1:24" s="156" customFormat="1" ht="12.75">
      <c r="A378" s="155"/>
      <c r="C378" s="155"/>
      <c r="D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</row>
    <row r="379" spans="1:24" s="156" customFormat="1" ht="12.75">
      <c r="A379" s="155"/>
      <c r="C379" s="155"/>
      <c r="D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</row>
    <row r="380" spans="1:24" s="156" customFormat="1" ht="12.75">
      <c r="A380" s="155"/>
      <c r="C380" s="155"/>
      <c r="D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</row>
    <row r="381" spans="1:24" s="156" customFormat="1" ht="12.75">
      <c r="A381" s="155"/>
      <c r="C381" s="155"/>
      <c r="D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</row>
    <row r="382" spans="1:24" s="156" customFormat="1" ht="12.75">
      <c r="A382" s="155"/>
      <c r="C382" s="155"/>
      <c r="D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</row>
    <row r="383" spans="1:24" s="156" customFormat="1" ht="12.75">
      <c r="A383" s="155"/>
      <c r="C383" s="155"/>
      <c r="D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</row>
    <row r="384" spans="1:24" s="156" customFormat="1" ht="12.75">
      <c r="A384" s="155"/>
      <c r="C384" s="155"/>
      <c r="D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</row>
    <row r="385" spans="1:24" s="156" customFormat="1" ht="12.75">
      <c r="A385" s="155"/>
      <c r="C385" s="155"/>
      <c r="D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</row>
    <row r="386" spans="1:24" s="156" customFormat="1" ht="12.75">
      <c r="A386" s="155"/>
      <c r="C386" s="155"/>
      <c r="D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</row>
    <row r="387" spans="1:24" s="156" customFormat="1" ht="12.75">
      <c r="A387" s="155"/>
      <c r="C387" s="155"/>
      <c r="D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</row>
    <row r="388" spans="1:24" s="156" customFormat="1" ht="12.75">
      <c r="A388" s="155"/>
      <c r="C388" s="155"/>
      <c r="D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</row>
    <row r="389" spans="1:24" s="156" customFormat="1" ht="12.75">
      <c r="A389" s="155"/>
      <c r="C389" s="155"/>
      <c r="D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</row>
    <row r="390" spans="1:24" s="156" customFormat="1" ht="12.75">
      <c r="A390" s="155"/>
      <c r="C390" s="155"/>
      <c r="D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</row>
    <row r="391" spans="1:24" s="156" customFormat="1" ht="12.75">
      <c r="A391" s="155"/>
      <c r="C391" s="155"/>
      <c r="D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</row>
    <row r="392" spans="1:24" s="156" customFormat="1" ht="12.75">
      <c r="A392" s="155"/>
      <c r="C392" s="155"/>
      <c r="D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</row>
    <row r="393" spans="1:24" s="156" customFormat="1" ht="12.75">
      <c r="A393" s="155"/>
      <c r="C393" s="155"/>
      <c r="D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</row>
    <row r="394" spans="1:24" s="156" customFormat="1" ht="12.75">
      <c r="A394" s="155"/>
      <c r="C394" s="155"/>
      <c r="D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</row>
    <row r="395" spans="1:24" s="156" customFormat="1" ht="12.75">
      <c r="A395" s="155"/>
      <c r="C395" s="155"/>
      <c r="D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</row>
    <row r="396" spans="1:24" s="156" customFormat="1" ht="12.75">
      <c r="A396" s="155"/>
      <c r="C396" s="155"/>
      <c r="D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</row>
    <row r="397" spans="1:24" s="156" customFormat="1" ht="12.75">
      <c r="A397" s="155"/>
      <c r="C397" s="155"/>
      <c r="D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</row>
    <row r="398" spans="1:24" s="156" customFormat="1" ht="12.75">
      <c r="A398" s="155"/>
      <c r="C398" s="155"/>
      <c r="D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</row>
    <row r="399" spans="1:24" s="156" customFormat="1" ht="12.75">
      <c r="A399" s="155"/>
      <c r="C399" s="155"/>
      <c r="D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</row>
    <row r="400" spans="1:24" s="156" customFormat="1" ht="12.75">
      <c r="A400" s="155"/>
      <c r="C400" s="155"/>
      <c r="D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</row>
    <row r="401" spans="1:24" s="156" customFormat="1" ht="12.75">
      <c r="A401" s="155"/>
      <c r="C401" s="155"/>
      <c r="D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</row>
    <row r="402" spans="1:24" s="156" customFormat="1" ht="12.75">
      <c r="A402" s="155"/>
      <c r="C402" s="155"/>
      <c r="D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</row>
    <row r="403" spans="1:24" s="156" customFormat="1" ht="12.75">
      <c r="A403" s="155"/>
      <c r="C403" s="155"/>
      <c r="D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</row>
    <row r="404" spans="1:24" s="156" customFormat="1" ht="12.75">
      <c r="A404" s="155"/>
      <c r="C404" s="155"/>
      <c r="D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</row>
    <row r="405" spans="1:24" s="156" customFormat="1" ht="12.75">
      <c r="A405" s="155"/>
      <c r="C405" s="155"/>
      <c r="D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</row>
    <row r="406" spans="1:24" s="156" customFormat="1" ht="12.75">
      <c r="A406" s="155"/>
      <c r="C406" s="155"/>
      <c r="D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</row>
    <row r="407" spans="1:24" s="156" customFormat="1" ht="12.75">
      <c r="A407" s="155"/>
      <c r="C407" s="155"/>
      <c r="D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</row>
    <row r="408" spans="1:24" s="156" customFormat="1" ht="12.75">
      <c r="A408" s="155"/>
      <c r="C408" s="155"/>
      <c r="D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</row>
    <row r="409" spans="1:24" s="156" customFormat="1" ht="12.75">
      <c r="A409" s="155"/>
      <c r="C409" s="155"/>
      <c r="D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</row>
    <row r="410" spans="1:24" s="156" customFormat="1" ht="12.75">
      <c r="A410" s="155"/>
      <c r="C410" s="155"/>
      <c r="D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</row>
    <row r="411" spans="1:24" s="156" customFormat="1" ht="12.75">
      <c r="A411" s="155"/>
      <c r="C411" s="155"/>
      <c r="D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</row>
    <row r="412" spans="1:24" s="156" customFormat="1" ht="12.75">
      <c r="A412" s="155"/>
      <c r="C412" s="155"/>
      <c r="D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</row>
    <row r="413" spans="1:24" s="156" customFormat="1" ht="12.75">
      <c r="A413" s="155"/>
      <c r="C413" s="155"/>
      <c r="D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</row>
    <row r="414" spans="1:24" s="156" customFormat="1" ht="12.75">
      <c r="A414" s="155"/>
      <c r="C414" s="155"/>
      <c r="D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</row>
    <row r="415" spans="1:24" s="156" customFormat="1" ht="12.75">
      <c r="A415" s="155"/>
      <c r="C415" s="155"/>
      <c r="D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</row>
    <row r="416" spans="1:24" s="156" customFormat="1" ht="12.75">
      <c r="A416" s="155"/>
      <c r="C416" s="155"/>
      <c r="D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</row>
    <row r="417" spans="1:24" s="156" customFormat="1" ht="12.75">
      <c r="A417" s="155"/>
      <c r="C417" s="155"/>
      <c r="D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</row>
    <row r="418" spans="1:24" s="156" customFormat="1" ht="12.75">
      <c r="A418" s="155"/>
      <c r="C418" s="155"/>
      <c r="D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</row>
    <row r="419" spans="1:24" s="156" customFormat="1" ht="12.75">
      <c r="A419" s="155"/>
      <c r="C419" s="155"/>
      <c r="D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</row>
    <row r="420" spans="1:24" s="156" customFormat="1" ht="12.75">
      <c r="A420" s="155"/>
      <c r="C420" s="155"/>
      <c r="D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</row>
    <row r="421" spans="1:24" s="156" customFormat="1" ht="12.75">
      <c r="A421" s="155"/>
      <c r="C421" s="155"/>
      <c r="D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</row>
    <row r="422" spans="1:24" s="156" customFormat="1" ht="12.75">
      <c r="A422" s="155"/>
      <c r="C422" s="155"/>
      <c r="D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</row>
    <row r="423" spans="1:24" s="156" customFormat="1" ht="12.75">
      <c r="A423" s="155"/>
      <c r="C423" s="155"/>
      <c r="D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</row>
    <row r="424" spans="1:24" s="156" customFormat="1" ht="12.75">
      <c r="A424" s="155"/>
      <c r="C424" s="155"/>
      <c r="D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</row>
    <row r="425" spans="1:24" s="156" customFormat="1" ht="12.75">
      <c r="A425" s="155"/>
      <c r="C425" s="155"/>
      <c r="D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</row>
    <row r="426" spans="1:24" s="156" customFormat="1" ht="12.75">
      <c r="A426" s="155"/>
      <c r="C426" s="155"/>
      <c r="D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</row>
    <row r="427" spans="1:24" s="156" customFormat="1" ht="12.75">
      <c r="A427" s="155"/>
      <c r="C427" s="155"/>
      <c r="D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</row>
    <row r="428" spans="1:24" s="156" customFormat="1" ht="12.75">
      <c r="A428" s="155"/>
      <c r="C428" s="155"/>
      <c r="D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</row>
    <row r="429" spans="1:24" s="156" customFormat="1" ht="12.75">
      <c r="A429" s="155"/>
      <c r="C429" s="155"/>
      <c r="D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</row>
    <row r="430" spans="1:24" s="156" customFormat="1" ht="12.75">
      <c r="A430" s="155"/>
      <c r="C430" s="155"/>
      <c r="D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</row>
    <row r="431" spans="1:24" s="156" customFormat="1" ht="12.75">
      <c r="A431" s="155"/>
      <c r="C431" s="155"/>
      <c r="D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</row>
    <row r="432" spans="1:24" s="156" customFormat="1" ht="12.75">
      <c r="A432" s="155"/>
      <c r="C432" s="155"/>
      <c r="D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</row>
    <row r="433" spans="1:24" s="156" customFormat="1" ht="12.75">
      <c r="A433" s="155"/>
      <c r="C433" s="155"/>
      <c r="D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</row>
    <row r="434" spans="1:24" s="156" customFormat="1" ht="12.75">
      <c r="A434" s="155"/>
      <c r="C434" s="155"/>
      <c r="D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</row>
    <row r="435" spans="1:24" s="156" customFormat="1" ht="12.75">
      <c r="A435" s="155"/>
      <c r="C435" s="155"/>
      <c r="D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</row>
    <row r="436" spans="1:24" s="156" customFormat="1" ht="12.75">
      <c r="A436" s="155"/>
      <c r="C436" s="155"/>
      <c r="D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</row>
    <row r="437" spans="1:24" s="156" customFormat="1" ht="12.75">
      <c r="A437" s="155"/>
      <c r="C437" s="155"/>
      <c r="D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</row>
    <row r="438" spans="1:24" s="156" customFormat="1" ht="12.75">
      <c r="A438" s="155"/>
      <c r="C438" s="155"/>
      <c r="D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</row>
    <row r="439" spans="1:24" s="156" customFormat="1" ht="12.75">
      <c r="A439" s="155"/>
      <c r="C439" s="155"/>
      <c r="D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</row>
    <row r="440" spans="1:24" s="156" customFormat="1" ht="12.75">
      <c r="A440" s="155"/>
      <c r="C440" s="155"/>
      <c r="D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</row>
    <row r="441" spans="1:24" s="156" customFormat="1" ht="12.75">
      <c r="A441" s="155"/>
      <c r="C441" s="155"/>
      <c r="D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</row>
    <row r="442" spans="1:24" s="156" customFormat="1" ht="12.75">
      <c r="A442" s="155"/>
      <c r="C442" s="155"/>
      <c r="D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</row>
    <row r="443" spans="1:24" s="156" customFormat="1" ht="12.75">
      <c r="A443" s="155"/>
      <c r="C443" s="155"/>
      <c r="D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</row>
    <row r="444" spans="1:24" s="156" customFormat="1" ht="12.75">
      <c r="A444" s="155"/>
      <c r="C444" s="155"/>
      <c r="D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</row>
    <row r="445" spans="1:24" s="156" customFormat="1" ht="12.75">
      <c r="A445" s="155"/>
      <c r="C445" s="155"/>
      <c r="D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</row>
    <row r="446" spans="1:24" s="156" customFormat="1" ht="12.75">
      <c r="A446" s="155"/>
      <c r="C446" s="155"/>
      <c r="D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</row>
    <row r="447" spans="1:24" s="156" customFormat="1" ht="12.75">
      <c r="A447" s="155"/>
      <c r="C447" s="155"/>
      <c r="D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</row>
    <row r="448" spans="1:24" s="156" customFormat="1" ht="12.75">
      <c r="A448" s="155"/>
      <c r="C448" s="155"/>
      <c r="D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</row>
    <row r="449" spans="1:24" s="156" customFormat="1" ht="12.75">
      <c r="A449" s="155"/>
      <c r="C449" s="155"/>
      <c r="D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</row>
    <row r="450" spans="1:24" s="156" customFormat="1" ht="12.75">
      <c r="A450" s="155"/>
      <c r="C450" s="155"/>
      <c r="D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</row>
    <row r="451" spans="1:24" s="156" customFormat="1" ht="12.75">
      <c r="A451" s="155"/>
      <c r="C451" s="155"/>
      <c r="D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</row>
    <row r="452" spans="1:24" s="156" customFormat="1" ht="12.75">
      <c r="A452" s="155"/>
      <c r="C452" s="155"/>
      <c r="D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</row>
    <row r="453" spans="1:24" s="156" customFormat="1" ht="12.75">
      <c r="A453" s="155"/>
      <c r="C453" s="155"/>
      <c r="D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</row>
    <row r="454" spans="1:24" s="156" customFormat="1" ht="12.75">
      <c r="A454" s="155"/>
      <c r="C454" s="155"/>
      <c r="D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</row>
    <row r="455" spans="1:24" s="156" customFormat="1" ht="12.75">
      <c r="A455" s="155"/>
      <c r="C455" s="155"/>
      <c r="D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</row>
    <row r="456" spans="1:24" s="156" customFormat="1" ht="12.75">
      <c r="A456" s="155"/>
      <c r="C456" s="155"/>
      <c r="D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</row>
    <row r="457" spans="1:24" s="156" customFormat="1" ht="12.75">
      <c r="A457" s="155"/>
      <c r="C457" s="155"/>
      <c r="D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</row>
    <row r="458" spans="1:24" s="156" customFormat="1" ht="12.75">
      <c r="A458" s="155"/>
      <c r="C458" s="155"/>
      <c r="D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</row>
    <row r="459" spans="1:24" s="156" customFormat="1" ht="12.75">
      <c r="A459" s="155"/>
      <c r="C459" s="155"/>
      <c r="D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</row>
    <row r="460" spans="1:24" s="156" customFormat="1" ht="12.75">
      <c r="A460" s="155"/>
      <c r="C460" s="155"/>
      <c r="D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</row>
    <row r="461" spans="1:24" s="156" customFormat="1" ht="12.75">
      <c r="A461" s="155"/>
      <c r="C461" s="155"/>
      <c r="D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</row>
    <row r="462" spans="1:24" s="156" customFormat="1" ht="12.75">
      <c r="A462" s="155"/>
      <c r="C462" s="155"/>
      <c r="D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</row>
    <row r="463" spans="1:24" s="156" customFormat="1" ht="12.75">
      <c r="A463" s="155"/>
      <c r="C463" s="155"/>
      <c r="D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</row>
    <row r="464" spans="1:24" s="156" customFormat="1" ht="12.75">
      <c r="A464" s="155"/>
      <c r="C464" s="155"/>
      <c r="D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</row>
    <row r="465" spans="1:24" s="156" customFormat="1" ht="12.75">
      <c r="A465" s="155"/>
      <c r="C465" s="155"/>
      <c r="D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</row>
    <row r="466" spans="1:24" s="156" customFormat="1" ht="12.75">
      <c r="A466" s="155"/>
      <c r="C466" s="155"/>
      <c r="D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</row>
    <row r="467" spans="1:24" s="156" customFormat="1" ht="12.75">
      <c r="A467" s="155"/>
      <c r="C467" s="155"/>
      <c r="D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</row>
    <row r="468" spans="1:24" s="156" customFormat="1" ht="12.75">
      <c r="A468" s="155"/>
      <c r="C468" s="155"/>
      <c r="D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</row>
    <row r="469" spans="1:24" s="156" customFormat="1" ht="12.75">
      <c r="A469" s="155"/>
      <c r="C469" s="155"/>
      <c r="D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</row>
    <row r="470" spans="1:24" s="156" customFormat="1" ht="12.75">
      <c r="A470" s="155"/>
      <c r="C470" s="155"/>
      <c r="D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</row>
    <row r="471" spans="1:24" s="156" customFormat="1" ht="12.75">
      <c r="A471" s="155"/>
      <c r="C471" s="155"/>
      <c r="D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</row>
    <row r="472" spans="1:24" s="156" customFormat="1" ht="12.75">
      <c r="A472" s="155"/>
      <c r="C472" s="155"/>
      <c r="D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</row>
    <row r="473" spans="1:24" s="156" customFormat="1" ht="12.75">
      <c r="A473" s="155"/>
      <c r="C473" s="155"/>
      <c r="D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</row>
    <row r="474" spans="1:24" s="156" customFormat="1" ht="12.75">
      <c r="A474" s="155"/>
      <c r="C474" s="155"/>
      <c r="D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</row>
    <row r="475" spans="1:24" s="156" customFormat="1" ht="12.75">
      <c r="A475" s="155"/>
      <c r="C475" s="155"/>
      <c r="D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</row>
    <row r="476" spans="1:24" s="156" customFormat="1" ht="12.75">
      <c r="A476" s="155"/>
      <c r="C476" s="155"/>
      <c r="D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</row>
    <row r="477" spans="1:24" s="156" customFormat="1" ht="12.75">
      <c r="A477" s="155"/>
      <c r="C477" s="155"/>
      <c r="D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</row>
    <row r="478" spans="1:24" s="156" customFormat="1" ht="12.75">
      <c r="A478" s="155"/>
      <c r="C478" s="155"/>
      <c r="D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</row>
    <row r="479" spans="1:24" s="156" customFormat="1" ht="12.75">
      <c r="A479" s="155"/>
      <c r="C479" s="155"/>
      <c r="D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</row>
    <row r="480" spans="1:24" s="156" customFormat="1" ht="12.75">
      <c r="A480" s="155"/>
      <c r="C480" s="155"/>
      <c r="D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</row>
    <row r="481" spans="1:24" s="156" customFormat="1" ht="12.75">
      <c r="A481" s="155"/>
      <c r="C481" s="155"/>
      <c r="D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</row>
    <row r="482" spans="1:24" s="156" customFormat="1" ht="12.75">
      <c r="A482" s="155"/>
      <c r="C482" s="155"/>
      <c r="D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</row>
    <row r="483" spans="1:24" s="156" customFormat="1" ht="12.75">
      <c r="A483" s="155"/>
      <c r="C483" s="155"/>
      <c r="D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</row>
    <row r="484" spans="1:24" s="156" customFormat="1" ht="12.75">
      <c r="A484" s="155"/>
      <c r="C484" s="155"/>
      <c r="D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</row>
    <row r="485" spans="1:24" s="156" customFormat="1" ht="12.75">
      <c r="A485" s="155"/>
      <c r="C485" s="155"/>
      <c r="D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</row>
    <row r="486" spans="1:24" s="156" customFormat="1" ht="12.75">
      <c r="A486" s="155"/>
      <c r="C486" s="155"/>
      <c r="D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</row>
    <row r="487" spans="1:24" s="156" customFormat="1" ht="12.75">
      <c r="A487" s="155"/>
      <c r="C487" s="155"/>
      <c r="D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</row>
    <row r="488" spans="1:24" s="156" customFormat="1" ht="12.75">
      <c r="A488" s="155"/>
      <c r="C488" s="155"/>
      <c r="D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</row>
    <row r="489" spans="1:24" s="156" customFormat="1" ht="12.75">
      <c r="A489" s="155"/>
      <c r="C489" s="155"/>
      <c r="D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</row>
    <row r="490" spans="1:24" s="156" customFormat="1" ht="12.75">
      <c r="A490" s="155"/>
      <c r="C490" s="155"/>
      <c r="D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</row>
    <row r="491" spans="1:24" s="156" customFormat="1" ht="12.75">
      <c r="A491" s="155"/>
      <c r="C491" s="155"/>
      <c r="D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</row>
    <row r="492" spans="1:24" s="156" customFormat="1" ht="12.75">
      <c r="A492" s="155"/>
      <c r="C492" s="155"/>
      <c r="D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</row>
    <row r="493" spans="1:24" s="156" customFormat="1" ht="12.75">
      <c r="A493" s="155"/>
      <c r="C493" s="155"/>
      <c r="D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</row>
    <row r="494" spans="1:24" s="156" customFormat="1" ht="12.75">
      <c r="A494" s="155"/>
      <c r="C494" s="155"/>
      <c r="D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</row>
    <row r="495" spans="1:24" s="156" customFormat="1" ht="12.75">
      <c r="A495" s="155"/>
      <c r="C495" s="155"/>
      <c r="D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</row>
    <row r="496" spans="1:24" s="156" customFormat="1" ht="12.75">
      <c r="A496" s="155"/>
      <c r="C496" s="155"/>
      <c r="D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</row>
    <row r="497" spans="1:24" s="156" customFormat="1" ht="12.75">
      <c r="A497" s="155"/>
      <c r="C497" s="155"/>
      <c r="D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</row>
    <row r="498" spans="1:24" s="156" customFormat="1" ht="12.75">
      <c r="A498" s="155"/>
      <c r="C498" s="155"/>
      <c r="D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</row>
    <row r="499" spans="1:24" s="156" customFormat="1" ht="12.75">
      <c r="A499" s="155"/>
      <c r="C499" s="155"/>
      <c r="D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</row>
    <row r="500" spans="1:24" s="156" customFormat="1" ht="12.75">
      <c r="A500" s="155"/>
      <c r="C500" s="155"/>
      <c r="D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</row>
    <row r="501" spans="1:24" s="156" customFormat="1" ht="12.75">
      <c r="A501" s="155"/>
      <c r="C501" s="155"/>
      <c r="D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</row>
    <row r="502" spans="1:24" s="156" customFormat="1" ht="12.75">
      <c r="A502" s="155"/>
      <c r="C502" s="155"/>
      <c r="D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</row>
    <row r="503" spans="1:24" s="156" customFormat="1" ht="12.75">
      <c r="A503" s="155"/>
      <c r="C503" s="155"/>
      <c r="D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</row>
    <row r="504" spans="1:24" s="156" customFormat="1" ht="12.75">
      <c r="A504" s="155"/>
      <c r="C504" s="155"/>
      <c r="D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</row>
    <row r="505" spans="1:24" s="156" customFormat="1" ht="12.75">
      <c r="A505" s="155"/>
      <c r="C505" s="155"/>
      <c r="D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</row>
    <row r="506" spans="1:24" s="156" customFormat="1" ht="12.75">
      <c r="A506" s="155"/>
      <c r="C506" s="155"/>
      <c r="D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</row>
    <row r="507" spans="1:24" s="156" customFormat="1" ht="12.75">
      <c r="A507" s="155"/>
      <c r="C507" s="155"/>
      <c r="D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</row>
    <row r="508" spans="1:24" s="156" customFormat="1" ht="12.75">
      <c r="A508" s="155"/>
      <c r="C508" s="155"/>
      <c r="D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</row>
    <row r="509" spans="1:24" s="156" customFormat="1" ht="12.75">
      <c r="A509" s="155"/>
      <c r="C509" s="155"/>
      <c r="D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</row>
    <row r="510" spans="1:24" s="156" customFormat="1" ht="12.75">
      <c r="A510" s="155"/>
      <c r="C510" s="155"/>
      <c r="D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</row>
    <row r="511" spans="1:24" s="156" customFormat="1" ht="12.75">
      <c r="A511" s="155"/>
      <c r="C511" s="155"/>
      <c r="D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</row>
    <row r="512" spans="1:24" s="156" customFormat="1" ht="12.75">
      <c r="A512" s="155"/>
      <c r="C512" s="155"/>
      <c r="D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</row>
    <row r="513" spans="1:24" s="156" customFormat="1" ht="12.75">
      <c r="A513" s="155"/>
      <c r="C513" s="155"/>
      <c r="D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</row>
    <row r="514" spans="1:24" s="156" customFormat="1" ht="12.75">
      <c r="A514" s="155"/>
      <c r="C514" s="155"/>
      <c r="D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</row>
    <row r="515" spans="1:24" s="156" customFormat="1" ht="12.75">
      <c r="A515" s="155"/>
      <c r="C515" s="155"/>
      <c r="D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</row>
    <row r="516" spans="1:24" s="156" customFormat="1" ht="12.75">
      <c r="A516" s="155"/>
      <c r="C516" s="155"/>
      <c r="D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</row>
    <row r="517" spans="1:24" s="156" customFormat="1" ht="12.75">
      <c r="A517" s="155"/>
      <c r="C517" s="155"/>
      <c r="D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</row>
    <row r="518" spans="1:24" s="156" customFormat="1" ht="12.75">
      <c r="A518" s="155"/>
      <c r="C518" s="155"/>
      <c r="D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</row>
    <row r="519" spans="1:24" s="156" customFormat="1" ht="12.75">
      <c r="A519" s="155"/>
      <c r="C519" s="155"/>
      <c r="D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</row>
    <row r="520" spans="1:24" s="156" customFormat="1" ht="12.75">
      <c r="A520" s="155"/>
      <c r="C520" s="155"/>
      <c r="D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</row>
    <row r="521" spans="1:24" s="156" customFormat="1" ht="12.75">
      <c r="A521" s="155"/>
      <c r="C521" s="155"/>
      <c r="D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</row>
    <row r="522" spans="1:24" s="156" customFormat="1" ht="12.75">
      <c r="A522" s="155"/>
      <c r="C522" s="155"/>
      <c r="D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</row>
    <row r="523" spans="1:24" s="156" customFormat="1" ht="12.75">
      <c r="A523" s="155"/>
      <c r="C523" s="155"/>
      <c r="D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</row>
    <row r="524" spans="1:24" s="156" customFormat="1" ht="12.75">
      <c r="A524" s="155"/>
      <c r="C524" s="155"/>
      <c r="D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</row>
    <row r="525" spans="1:24" s="156" customFormat="1" ht="12.75">
      <c r="A525" s="155"/>
      <c r="C525" s="155"/>
      <c r="D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</row>
    <row r="526" spans="1:24" s="156" customFormat="1" ht="12.75">
      <c r="A526" s="155"/>
      <c r="C526" s="155"/>
      <c r="D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</row>
    <row r="527" spans="1:24" s="156" customFormat="1" ht="12.75">
      <c r="A527" s="155"/>
      <c r="C527" s="155"/>
      <c r="D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</row>
    <row r="528" spans="1:24" s="156" customFormat="1" ht="12.75">
      <c r="A528" s="155"/>
      <c r="C528" s="155"/>
      <c r="D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</row>
    <row r="529" spans="1:24" s="156" customFormat="1" ht="12.75">
      <c r="A529" s="155"/>
      <c r="C529" s="155"/>
      <c r="D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</row>
    <row r="530" spans="1:24" s="156" customFormat="1" ht="12.75">
      <c r="A530" s="155"/>
      <c r="C530" s="155"/>
      <c r="D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</row>
    <row r="531" spans="1:24" s="156" customFormat="1" ht="12.75">
      <c r="A531" s="155"/>
      <c r="C531" s="155"/>
      <c r="D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</row>
    <row r="532" spans="1:24" s="156" customFormat="1" ht="12.75">
      <c r="A532" s="155"/>
      <c r="C532" s="155"/>
      <c r="D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</row>
    <row r="533" spans="1:24" s="156" customFormat="1" ht="12.75">
      <c r="A533" s="155"/>
      <c r="C533" s="155"/>
      <c r="D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</row>
    <row r="534" spans="1:24" s="156" customFormat="1" ht="12.75">
      <c r="A534" s="155"/>
      <c r="C534" s="155"/>
      <c r="D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</row>
    <row r="535" spans="1:24" s="156" customFormat="1" ht="12.75">
      <c r="A535" s="155"/>
      <c r="C535" s="155"/>
      <c r="D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</row>
    <row r="536" spans="1:24" s="156" customFormat="1" ht="12.75">
      <c r="A536" s="155"/>
      <c r="C536" s="155"/>
      <c r="D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</row>
    <row r="537" spans="1:24" s="156" customFormat="1" ht="12.75">
      <c r="A537" s="155"/>
      <c r="C537" s="155"/>
      <c r="D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</row>
    <row r="538" spans="1:24" s="156" customFormat="1" ht="12.75">
      <c r="A538" s="155"/>
      <c r="C538" s="155"/>
      <c r="D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</row>
    <row r="539" spans="1:24" s="156" customFormat="1" ht="12.75">
      <c r="A539" s="155"/>
      <c r="C539" s="155"/>
      <c r="D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</row>
    <row r="540" spans="1:24" s="156" customFormat="1" ht="12.75">
      <c r="A540" s="155"/>
      <c r="C540" s="155"/>
      <c r="D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</row>
    <row r="541" spans="1:24" s="156" customFormat="1" ht="12.75">
      <c r="A541" s="155"/>
      <c r="C541" s="155"/>
      <c r="D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</row>
    <row r="542" spans="1:24" s="156" customFormat="1" ht="12.75">
      <c r="A542" s="155"/>
      <c r="C542" s="155"/>
      <c r="D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</row>
    <row r="543" spans="1:24" s="156" customFormat="1" ht="12.75">
      <c r="A543" s="155"/>
      <c r="C543" s="155"/>
      <c r="D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</row>
    <row r="544" spans="1:24" s="156" customFormat="1" ht="12.75">
      <c r="A544" s="155"/>
      <c r="C544" s="155"/>
      <c r="D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</row>
    <row r="545" spans="1:24" s="156" customFormat="1" ht="12.75">
      <c r="A545" s="155"/>
      <c r="C545" s="155"/>
      <c r="D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</row>
    <row r="546" spans="1:24" s="156" customFormat="1" ht="12.75">
      <c r="A546" s="155"/>
      <c r="C546" s="155"/>
      <c r="D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</row>
    <row r="547" spans="1:24" s="156" customFormat="1" ht="12.75">
      <c r="A547" s="155"/>
      <c r="C547" s="155"/>
      <c r="D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</row>
    <row r="548" spans="1:24" s="156" customFormat="1" ht="12.75">
      <c r="A548" s="155"/>
      <c r="C548" s="155"/>
      <c r="D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</row>
    <row r="549" spans="1:24" s="156" customFormat="1" ht="12.75">
      <c r="A549" s="155"/>
      <c r="C549" s="155"/>
      <c r="D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</row>
    <row r="550" spans="1:24" s="156" customFormat="1" ht="12.75">
      <c r="A550" s="155"/>
      <c r="C550" s="155"/>
      <c r="D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</row>
    <row r="551" spans="1:24" s="156" customFormat="1" ht="12.75">
      <c r="A551" s="155"/>
      <c r="C551" s="155"/>
      <c r="D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</row>
    <row r="552" spans="1:24" s="156" customFormat="1" ht="12.75">
      <c r="A552" s="155"/>
      <c r="C552" s="155"/>
      <c r="D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</row>
    <row r="553" spans="1:24" s="156" customFormat="1" ht="12.75">
      <c r="A553" s="155"/>
      <c r="C553" s="155"/>
      <c r="D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</row>
    <row r="554" spans="1:24" s="156" customFormat="1" ht="12.75">
      <c r="A554" s="155"/>
      <c r="C554" s="155"/>
      <c r="D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</row>
    <row r="555" spans="1:24" s="156" customFormat="1" ht="12.75">
      <c r="A555" s="155"/>
      <c r="C555" s="155"/>
      <c r="D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</row>
    <row r="556" spans="1:24" s="156" customFormat="1" ht="12.75">
      <c r="A556" s="155"/>
      <c r="C556" s="155"/>
      <c r="D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</row>
    <row r="557" spans="1:24" s="156" customFormat="1" ht="12.75">
      <c r="A557" s="155"/>
      <c r="C557" s="155"/>
      <c r="D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</row>
    <row r="558" spans="1:24" s="156" customFormat="1" ht="12.75">
      <c r="A558" s="155"/>
      <c r="C558" s="155"/>
      <c r="D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</row>
    <row r="559" spans="1:24" s="156" customFormat="1" ht="12.75">
      <c r="A559" s="155"/>
      <c r="C559" s="155"/>
      <c r="D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</row>
    <row r="560" spans="1:24" s="156" customFormat="1" ht="12.75">
      <c r="A560" s="155"/>
      <c r="C560" s="155"/>
      <c r="D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</row>
    <row r="561" spans="1:24" s="156" customFormat="1" ht="12.75">
      <c r="A561" s="155"/>
      <c r="C561" s="155"/>
      <c r="D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</row>
    <row r="562" spans="1:24" s="156" customFormat="1" ht="12.75">
      <c r="A562" s="155"/>
      <c r="C562" s="155"/>
      <c r="D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</row>
    <row r="563" spans="1:24" s="156" customFormat="1" ht="12.75">
      <c r="A563" s="155"/>
      <c r="C563" s="155"/>
      <c r="D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</row>
    <row r="564" spans="1:24" s="156" customFormat="1" ht="12.75">
      <c r="A564" s="155"/>
      <c r="C564" s="155"/>
      <c r="D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</row>
    <row r="565" spans="1:24" s="156" customFormat="1" ht="12.75">
      <c r="A565" s="155"/>
      <c r="C565" s="155"/>
      <c r="D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</row>
    <row r="566" spans="1:24" s="156" customFormat="1" ht="12.75">
      <c r="A566" s="155"/>
      <c r="C566" s="155"/>
      <c r="D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</row>
    <row r="567" spans="1:24" s="156" customFormat="1" ht="12.75">
      <c r="A567" s="155"/>
      <c r="C567" s="155"/>
      <c r="D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</row>
    <row r="568" spans="1:24" s="156" customFormat="1" ht="12.75">
      <c r="A568" s="155"/>
      <c r="C568" s="155"/>
      <c r="D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</row>
    <row r="569" spans="1:24" s="156" customFormat="1" ht="12.75">
      <c r="A569" s="155"/>
      <c r="C569" s="155"/>
      <c r="D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</row>
    <row r="570" spans="1:24" s="156" customFormat="1" ht="12.75">
      <c r="A570" s="155"/>
      <c r="C570" s="155"/>
      <c r="D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</row>
    <row r="571" spans="1:24" s="156" customFormat="1" ht="12.75">
      <c r="A571" s="155"/>
      <c r="C571" s="155"/>
      <c r="D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</row>
    <row r="572" spans="1:24" s="156" customFormat="1" ht="12.75">
      <c r="A572" s="155"/>
      <c r="C572" s="155"/>
      <c r="D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</row>
    <row r="573" spans="1:24" s="156" customFormat="1" ht="12.75">
      <c r="A573" s="155"/>
      <c r="C573" s="155"/>
      <c r="D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</row>
    <row r="574" spans="1:24" s="156" customFormat="1" ht="12.75">
      <c r="A574" s="155"/>
      <c r="C574" s="155"/>
      <c r="D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</row>
    <row r="575" spans="1:24" s="156" customFormat="1" ht="12.75">
      <c r="A575" s="155"/>
      <c r="C575" s="155"/>
      <c r="D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</row>
    <row r="576" spans="1:24" s="156" customFormat="1" ht="12.75">
      <c r="A576" s="155"/>
      <c r="C576" s="155"/>
      <c r="D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</row>
    <row r="577" spans="1:24" s="156" customFormat="1" ht="12.75">
      <c r="A577" s="155"/>
      <c r="C577" s="155"/>
      <c r="D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</row>
    <row r="578" spans="1:24" s="156" customFormat="1" ht="12.75">
      <c r="A578" s="155"/>
      <c r="C578" s="155"/>
      <c r="D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</row>
    <row r="579" spans="1:24" s="156" customFormat="1" ht="12.75">
      <c r="A579" s="155"/>
      <c r="C579" s="155"/>
      <c r="D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</row>
    <row r="580" spans="1:24" s="156" customFormat="1" ht="12.75">
      <c r="A580" s="155"/>
      <c r="C580" s="155"/>
      <c r="D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</row>
    <row r="581" spans="1:24" s="156" customFormat="1" ht="12.75">
      <c r="A581" s="155"/>
      <c r="C581" s="155"/>
      <c r="D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</row>
    <row r="582" spans="1:24" s="156" customFormat="1" ht="12.75">
      <c r="A582" s="155"/>
      <c r="C582" s="155"/>
      <c r="D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</row>
    <row r="583" spans="1:24" s="156" customFormat="1" ht="12.75">
      <c r="A583" s="155"/>
      <c r="C583" s="155"/>
      <c r="D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</row>
    <row r="584" spans="1:24" s="156" customFormat="1" ht="12.75">
      <c r="A584" s="155"/>
      <c r="C584" s="155"/>
      <c r="D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</row>
    <row r="585" spans="1:24" s="156" customFormat="1" ht="12.75">
      <c r="A585" s="155"/>
      <c r="C585" s="155"/>
      <c r="D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</row>
    <row r="586" spans="1:24" s="156" customFormat="1" ht="12.75">
      <c r="A586" s="155"/>
      <c r="C586" s="155"/>
      <c r="D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</row>
    <row r="587" spans="1:24" s="156" customFormat="1" ht="12.75">
      <c r="A587" s="155"/>
      <c r="C587" s="155"/>
      <c r="D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</row>
    <row r="588" spans="1:24" s="156" customFormat="1" ht="12.75">
      <c r="A588" s="155"/>
      <c r="C588" s="155"/>
      <c r="D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</row>
    <row r="589" spans="1:24" s="156" customFormat="1" ht="12.75">
      <c r="A589" s="155"/>
      <c r="C589" s="155"/>
      <c r="D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</row>
    <row r="590" spans="1:24" s="156" customFormat="1" ht="12.75">
      <c r="A590" s="155"/>
      <c r="C590" s="155"/>
      <c r="D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</row>
    <row r="591" spans="1:24" s="156" customFormat="1" ht="12.75">
      <c r="A591" s="155"/>
      <c r="C591" s="155"/>
      <c r="D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</row>
    <row r="592" spans="1:24" s="156" customFormat="1" ht="12.75">
      <c r="A592" s="155"/>
      <c r="C592" s="155"/>
      <c r="D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</row>
    <row r="593" spans="1:24" s="156" customFormat="1" ht="12.75">
      <c r="A593" s="155"/>
      <c r="C593" s="155"/>
      <c r="D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</row>
    <row r="594" spans="1:24" s="156" customFormat="1" ht="12.75">
      <c r="A594" s="155"/>
      <c r="C594" s="155"/>
      <c r="D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</row>
    <row r="595" spans="1:24" s="156" customFormat="1" ht="12.75">
      <c r="A595" s="155"/>
      <c r="C595" s="155"/>
      <c r="D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</row>
    <row r="596" spans="1:24" s="156" customFormat="1" ht="12.75">
      <c r="A596" s="155"/>
      <c r="C596" s="155"/>
      <c r="D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</row>
    <row r="597" spans="1:24" s="156" customFormat="1" ht="12.75">
      <c r="A597" s="155"/>
      <c r="C597" s="155"/>
      <c r="D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</row>
    <row r="598" spans="1:24" s="156" customFormat="1" ht="12.75">
      <c r="A598" s="155"/>
      <c r="C598" s="155"/>
      <c r="D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</row>
    <row r="599" spans="1:24" s="156" customFormat="1" ht="12.75">
      <c r="A599" s="155"/>
      <c r="C599" s="155"/>
      <c r="D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</row>
    <row r="600" spans="1:24" s="156" customFormat="1" ht="12.75">
      <c r="A600" s="155"/>
      <c r="C600" s="155"/>
      <c r="D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</row>
    <row r="601" spans="1:24" s="156" customFormat="1" ht="12.75">
      <c r="A601" s="155"/>
      <c r="C601" s="155"/>
      <c r="D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</row>
    <row r="602" spans="1:24" s="156" customFormat="1" ht="12.75">
      <c r="A602" s="155"/>
      <c r="C602" s="155"/>
      <c r="D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</row>
    <row r="603" spans="1:24" s="156" customFormat="1" ht="12.75">
      <c r="A603" s="155"/>
      <c r="C603" s="155"/>
      <c r="D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</row>
    <row r="604" spans="1:24" s="156" customFormat="1" ht="12.75">
      <c r="A604" s="155"/>
      <c r="C604" s="155"/>
      <c r="D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</row>
    <row r="605" spans="1:24" s="156" customFormat="1" ht="12.75">
      <c r="A605" s="155"/>
      <c r="C605" s="155"/>
      <c r="D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</row>
    <row r="606" spans="1:24" s="156" customFormat="1" ht="12.75">
      <c r="A606" s="155"/>
      <c r="C606" s="155"/>
      <c r="D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</row>
    <row r="607" spans="1:24" s="156" customFormat="1" ht="12.75">
      <c r="A607" s="155"/>
      <c r="C607" s="155"/>
      <c r="D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</row>
    <row r="608" spans="1:24" s="156" customFormat="1" ht="12.75">
      <c r="A608" s="155"/>
      <c r="C608" s="155"/>
      <c r="D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</row>
    <row r="609" spans="1:24" s="156" customFormat="1" ht="12.75">
      <c r="A609" s="155"/>
      <c r="C609" s="155"/>
      <c r="D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</row>
    <row r="610" spans="1:24" s="156" customFormat="1" ht="12.75">
      <c r="A610" s="155"/>
      <c r="C610" s="155"/>
      <c r="D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</row>
    <row r="611" spans="1:24" s="156" customFormat="1" ht="12.75">
      <c r="A611" s="155"/>
      <c r="C611" s="155"/>
      <c r="D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</row>
    <row r="612" spans="1:24" s="156" customFormat="1" ht="12.75">
      <c r="A612" s="155"/>
      <c r="C612" s="155"/>
      <c r="D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</row>
    <row r="613" spans="1:24" s="156" customFormat="1" ht="12.75">
      <c r="A613" s="155"/>
      <c r="C613" s="155"/>
      <c r="D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</row>
    <row r="614" spans="1:24" s="156" customFormat="1" ht="12.75">
      <c r="A614" s="155"/>
      <c r="C614" s="155"/>
      <c r="D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</row>
    <row r="615" spans="1:24" s="156" customFormat="1" ht="12.75">
      <c r="A615" s="155"/>
      <c r="C615" s="155"/>
      <c r="D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</row>
    <row r="616" spans="1:24" s="156" customFormat="1" ht="12.75">
      <c r="A616" s="155"/>
      <c r="C616" s="155"/>
      <c r="D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</row>
    <row r="617" spans="1:24" s="156" customFormat="1" ht="12.75">
      <c r="A617" s="155"/>
      <c r="C617" s="155"/>
      <c r="D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</row>
    <row r="618" spans="1:24" s="156" customFormat="1" ht="12.75">
      <c r="A618" s="155"/>
      <c r="C618" s="155"/>
      <c r="D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</row>
    <row r="619" spans="1:24" s="156" customFormat="1" ht="12.75">
      <c r="A619" s="155"/>
      <c r="C619" s="155"/>
      <c r="D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</row>
    <row r="620" spans="1:24" s="156" customFormat="1" ht="12.75">
      <c r="A620" s="155"/>
      <c r="C620" s="155"/>
      <c r="D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</row>
    <row r="621" spans="1:24" s="156" customFormat="1" ht="12.75">
      <c r="A621" s="155"/>
      <c r="C621" s="155"/>
      <c r="D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</row>
    <row r="622" spans="1:24" s="156" customFormat="1" ht="12.75">
      <c r="A622" s="155"/>
      <c r="C622" s="155"/>
      <c r="D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</row>
    <row r="623" spans="1:24" s="156" customFormat="1" ht="12.75">
      <c r="A623" s="155"/>
      <c r="C623" s="155"/>
      <c r="D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</row>
    <row r="624" spans="1:24" s="156" customFormat="1" ht="12.75">
      <c r="A624" s="155"/>
      <c r="C624" s="155"/>
      <c r="D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</row>
    <row r="625" spans="1:24" s="156" customFormat="1" ht="12.75">
      <c r="A625" s="155"/>
      <c r="C625" s="155"/>
      <c r="D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</row>
    <row r="626" spans="1:24" s="156" customFormat="1" ht="12.75">
      <c r="A626" s="155"/>
      <c r="C626" s="155"/>
      <c r="D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</row>
    <row r="627" spans="1:24" s="156" customFormat="1" ht="12.75">
      <c r="A627" s="155"/>
      <c r="C627" s="155"/>
      <c r="D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</row>
    <row r="628" spans="1:24" s="156" customFormat="1" ht="12.75">
      <c r="A628" s="155"/>
      <c r="C628" s="155"/>
      <c r="D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</row>
    <row r="629" spans="1:24" s="156" customFormat="1" ht="12.75">
      <c r="A629" s="155"/>
      <c r="C629" s="155"/>
      <c r="D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</row>
    <row r="630" spans="1:24" s="156" customFormat="1" ht="12.75">
      <c r="A630" s="155"/>
      <c r="C630" s="155"/>
      <c r="D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</row>
    <row r="631" spans="1:24" s="156" customFormat="1" ht="12.75">
      <c r="A631" s="155"/>
      <c r="C631" s="155"/>
      <c r="D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</row>
    <row r="632" spans="1:24" s="156" customFormat="1" ht="12.75">
      <c r="A632" s="155"/>
      <c r="C632" s="155"/>
      <c r="D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</row>
    <row r="633" spans="1:24" s="156" customFormat="1" ht="12.75">
      <c r="A633" s="155"/>
      <c r="C633" s="155"/>
      <c r="D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</row>
    <row r="634" spans="1:24" s="156" customFormat="1" ht="12.75">
      <c r="A634" s="155"/>
      <c r="C634" s="155"/>
      <c r="D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</row>
    <row r="635" spans="1:24" s="156" customFormat="1" ht="12.75">
      <c r="A635" s="155"/>
      <c r="C635" s="155"/>
      <c r="D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</row>
    <row r="636" spans="1:24" s="156" customFormat="1" ht="12.75">
      <c r="A636" s="155"/>
      <c r="C636" s="155"/>
      <c r="D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</row>
    <row r="637" spans="1:24" s="156" customFormat="1" ht="12.75">
      <c r="A637" s="155"/>
      <c r="C637" s="155"/>
      <c r="D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</row>
    <row r="638" spans="1:24" s="156" customFormat="1" ht="12.75">
      <c r="A638" s="155"/>
      <c r="C638" s="155"/>
      <c r="D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</row>
    <row r="639" spans="1:24" s="156" customFormat="1" ht="12.75">
      <c r="A639" s="155"/>
      <c r="C639" s="155"/>
      <c r="D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</row>
    <row r="640" spans="1:24" s="156" customFormat="1" ht="12.75">
      <c r="A640" s="155"/>
      <c r="C640" s="155"/>
      <c r="D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</row>
    <row r="641" spans="1:24" s="156" customFormat="1" ht="12.75">
      <c r="A641" s="155"/>
      <c r="C641" s="155"/>
      <c r="D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</row>
    <row r="642" spans="1:24" s="156" customFormat="1" ht="12.75">
      <c r="A642" s="155"/>
      <c r="C642" s="155"/>
      <c r="D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</row>
    <row r="643" spans="1:24" s="156" customFormat="1" ht="12.75">
      <c r="A643" s="155"/>
      <c r="C643" s="155"/>
      <c r="D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</row>
    <row r="644" spans="1:24" s="156" customFormat="1" ht="12.75">
      <c r="A644" s="155"/>
      <c r="C644" s="155"/>
      <c r="D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</row>
    <row r="645" spans="1:24" s="156" customFormat="1" ht="12.75">
      <c r="A645" s="155"/>
      <c r="C645" s="155"/>
      <c r="D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</row>
    <row r="646" spans="1:24" s="156" customFormat="1" ht="12.75">
      <c r="A646" s="155"/>
      <c r="C646" s="155"/>
      <c r="D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</row>
    <row r="647" spans="1:24" s="156" customFormat="1" ht="12.75">
      <c r="A647" s="155"/>
      <c r="C647" s="155"/>
      <c r="D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</row>
    <row r="648" spans="1:24" s="156" customFormat="1" ht="12.75">
      <c r="A648" s="155"/>
      <c r="C648" s="155"/>
      <c r="D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</row>
    <row r="649" spans="1:24" s="156" customFormat="1" ht="12.75">
      <c r="A649" s="155"/>
      <c r="C649" s="155"/>
      <c r="D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</row>
    <row r="650" spans="1:24" s="156" customFormat="1" ht="12.75">
      <c r="A650" s="155"/>
      <c r="C650" s="155"/>
      <c r="D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</row>
    <row r="651" spans="1:24" s="156" customFormat="1" ht="12.75">
      <c r="A651" s="155"/>
      <c r="C651" s="155"/>
      <c r="D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</row>
    <row r="652" spans="1:24" s="156" customFormat="1" ht="12.75">
      <c r="A652" s="155"/>
      <c r="C652" s="155"/>
      <c r="D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</row>
    <row r="653" spans="1:24" s="156" customFormat="1" ht="12.75">
      <c r="A653" s="155"/>
      <c r="C653" s="155"/>
      <c r="D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</row>
    <row r="654" spans="1:24" s="156" customFormat="1" ht="12.75">
      <c r="A654" s="155"/>
      <c r="C654" s="155"/>
      <c r="D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</row>
    <row r="655" spans="1:24" s="156" customFormat="1" ht="12.75">
      <c r="A655" s="155"/>
      <c r="C655" s="155"/>
      <c r="D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</row>
    <row r="656" spans="1:24" s="156" customFormat="1" ht="12.75">
      <c r="A656" s="155"/>
      <c r="C656" s="155"/>
      <c r="D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</row>
    <row r="657" spans="1:24" s="156" customFormat="1" ht="12.75">
      <c r="A657" s="155"/>
      <c r="C657" s="155"/>
      <c r="D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</row>
    <row r="658" spans="1:24" s="156" customFormat="1" ht="12.75">
      <c r="A658" s="155"/>
      <c r="C658" s="155"/>
      <c r="D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</row>
    <row r="659" spans="1:24" s="156" customFormat="1" ht="12.75">
      <c r="A659" s="155"/>
      <c r="C659" s="155"/>
      <c r="D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</row>
    <row r="660" spans="1:24" s="156" customFormat="1" ht="12.75">
      <c r="A660" s="155"/>
      <c r="C660" s="155"/>
      <c r="D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</row>
    <row r="661" spans="1:24" s="156" customFormat="1" ht="12.75">
      <c r="A661" s="155"/>
      <c r="C661" s="155"/>
      <c r="D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</row>
    <row r="662" spans="1:24" s="156" customFormat="1" ht="12.75">
      <c r="A662" s="155"/>
      <c r="C662" s="155"/>
      <c r="D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</row>
    <row r="663" spans="1:24" s="156" customFormat="1" ht="12.75">
      <c r="A663" s="155"/>
      <c r="C663" s="155"/>
      <c r="D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</row>
    <row r="664" spans="1:24" s="156" customFormat="1" ht="12.75">
      <c r="A664" s="155"/>
      <c r="C664" s="155"/>
      <c r="D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</row>
    <row r="665" spans="1:24" s="156" customFormat="1" ht="12.75">
      <c r="A665" s="155"/>
      <c r="C665" s="155"/>
      <c r="D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</row>
    <row r="666" spans="1:24" s="156" customFormat="1" ht="12.75">
      <c r="A666" s="155"/>
      <c r="C666" s="155"/>
      <c r="D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</row>
    <row r="667" spans="1:24" s="156" customFormat="1" ht="12.75">
      <c r="A667" s="155"/>
      <c r="C667" s="155"/>
      <c r="D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</row>
    <row r="668" spans="1:24" s="156" customFormat="1" ht="12.75">
      <c r="A668" s="155"/>
      <c r="C668" s="155"/>
      <c r="D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</row>
    <row r="669" spans="1:24" s="156" customFormat="1" ht="12.75">
      <c r="A669" s="155"/>
      <c r="C669" s="155"/>
      <c r="D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</row>
    <row r="670" spans="1:24" s="156" customFormat="1" ht="12.75">
      <c r="A670" s="155"/>
      <c r="C670" s="155"/>
      <c r="D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</row>
    <row r="671" spans="1:24" s="156" customFormat="1" ht="12.75">
      <c r="A671" s="155"/>
      <c r="C671" s="155"/>
      <c r="D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</row>
    <row r="672" spans="1:24" s="156" customFormat="1" ht="12.75">
      <c r="A672" s="155"/>
      <c r="C672" s="155"/>
      <c r="D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</row>
    <row r="673" spans="1:24" s="156" customFormat="1" ht="12.75">
      <c r="A673" s="155"/>
      <c r="C673" s="155"/>
      <c r="D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</row>
    <row r="674" spans="1:24" s="156" customFormat="1" ht="12.75">
      <c r="A674" s="155"/>
      <c r="C674" s="155"/>
      <c r="D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</row>
    <row r="675" spans="1:24" s="156" customFormat="1" ht="12.75">
      <c r="A675" s="155"/>
      <c r="C675" s="155"/>
      <c r="D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</row>
    <row r="676" spans="1:24" s="156" customFormat="1" ht="12.75">
      <c r="A676" s="155"/>
      <c r="C676" s="155"/>
      <c r="D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</row>
    <row r="677" spans="1:24" s="156" customFormat="1" ht="12.75">
      <c r="A677" s="155"/>
      <c r="C677" s="155"/>
      <c r="D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</row>
    <row r="678" spans="1:24" s="156" customFormat="1" ht="12.75">
      <c r="A678" s="155"/>
      <c r="C678" s="155"/>
      <c r="D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</row>
    <row r="679" spans="1:24" s="156" customFormat="1" ht="12.75">
      <c r="A679" s="155"/>
      <c r="C679" s="155"/>
      <c r="D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</row>
    <row r="680" spans="1:24" s="156" customFormat="1" ht="12.75">
      <c r="A680" s="155"/>
      <c r="C680" s="155"/>
      <c r="D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</row>
    <row r="681" spans="1:24" s="156" customFormat="1" ht="12.75">
      <c r="A681" s="155"/>
      <c r="C681" s="155"/>
      <c r="D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</row>
    <row r="682" spans="1:24" s="156" customFormat="1" ht="12.75">
      <c r="A682" s="155"/>
      <c r="C682" s="155"/>
      <c r="D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</row>
    <row r="683" spans="1:24" s="156" customFormat="1" ht="12.75">
      <c r="A683" s="155"/>
      <c r="C683" s="155"/>
      <c r="D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</row>
    <row r="684" spans="1:24" s="156" customFormat="1" ht="12.75">
      <c r="A684" s="155"/>
      <c r="C684" s="155"/>
      <c r="D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</row>
    <row r="685" spans="1:24" s="156" customFormat="1" ht="12.75">
      <c r="A685" s="155"/>
      <c r="C685" s="155"/>
      <c r="D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</row>
    <row r="686" spans="1:24" s="156" customFormat="1" ht="12.75">
      <c r="A686" s="155"/>
      <c r="C686" s="155"/>
      <c r="D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</row>
    <row r="687" spans="1:24" s="156" customFormat="1" ht="12.75">
      <c r="A687" s="155"/>
      <c r="C687" s="155"/>
      <c r="D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</row>
    <row r="688" spans="1:24" s="156" customFormat="1" ht="12.75">
      <c r="A688" s="155"/>
      <c r="C688" s="155"/>
      <c r="D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</row>
    <row r="689" spans="1:24" s="156" customFormat="1" ht="12.75">
      <c r="A689" s="155"/>
      <c r="C689" s="155"/>
      <c r="D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</row>
    <row r="690" spans="1:24" s="156" customFormat="1" ht="12.75">
      <c r="A690" s="155"/>
      <c r="C690" s="155"/>
      <c r="D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</row>
    <row r="691" spans="1:24" s="156" customFormat="1" ht="12.75">
      <c r="A691" s="155"/>
      <c r="C691" s="155"/>
      <c r="D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</row>
    <row r="692" spans="1:24" s="156" customFormat="1" ht="12.75">
      <c r="A692" s="155"/>
      <c r="C692" s="155"/>
      <c r="D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</row>
    <row r="693" spans="1:24" s="156" customFormat="1" ht="12.75">
      <c r="A693" s="155"/>
      <c r="C693" s="155"/>
      <c r="D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</row>
    <row r="694" spans="1:24" s="156" customFormat="1" ht="12.75">
      <c r="A694" s="155"/>
      <c r="C694" s="155"/>
      <c r="D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</row>
    <row r="695" spans="1:24" s="156" customFormat="1" ht="12.75">
      <c r="A695" s="155"/>
      <c r="C695" s="155"/>
      <c r="D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</row>
    <row r="696" spans="1:24" s="156" customFormat="1" ht="12.75">
      <c r="A696" s="155"/>
      <c r="C696" s="155"/>
      <c r="D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</row>
    <row r="697" spans="1:24" s="156" customFormat="1" ht="12.75">
      <c r="A697" s="155"/>
      <c r="C697" s="155"/>
      <c r="D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</row>
    <row r="698" spans="1:24" s="156" customFormat="1" ht="12.75">
      <c r="A698" s="155"/>
      <c r="C698" s="155"/>
      <c r="D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</row>
    <row r="699" spans="1:24" s="156" customFormat="1" ht="12.75">
      <c r="A699" s="155"/>
      <c r="C699" s="155"/>
      <c r="D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</row>
    <row r="700" spans="1:24" s="156" customFormat="1" ht="12.75">
      <c r="A700" s="155"/>
      <c r="C700" s="155"/>
      <c r="D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</row>
    <row r="701" spans="1:24" s="156" customFormat="1" ht="12.75">
      <c r="A701" s="155"/>
      <c r="C701" s="155"/>
      <c r="D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</row>
    <row r="702" spans="1:24" s="156" customFormat="1" ht="12.75">
      <c r="A702" s="155"/>
      <c r="C702" s="155"/>
      <c r="D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</row>
    <row r="703" spans="1:24" s="156" customFormat="1" ht="12.75">
      <c r="A703" s="155"/>
      <c r="C703" s="155"/>
      <c r="D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</row>
    <row r="704" spans="1:24" s="156" customFormat="1" ht="12.75">
      <c r="A704" s="155"/>
      <c r="C704" s="155"/>
      <c r="D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</row>
    <row r="705" spans="1:24" s="156" customFormat="1" ht="12.75">
      <c r="A705" s="155"/>
      <c r="C705" s="155"/>
      <c r="D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</row>
    <row r="706" spans="1:24" s="156" customFormat="1" ht="12.75">
      <c r="A706" s="155"/>
      <c r="C706" s="155"/>
      <c r="D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</row>
    <row r="707" spans="1:24" s="156" customFormat="1" ht="12.75">
      <c r="A707" s="155"/>
      <c r="C707" s="155"/>
      <c r="D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</row>
    <row r="708" spans="1:24" s="156" customFormat="1" ht="12.75">
      <c r="A708" s="155"/>
      <c r="C708" s="155"/>
      <c r="D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</row>
    <row r="709" spans="1:24" s="156" customFormat="1" ht="12.75">
      <c r="A709" s="155"/>
      <c r="C709" s="155"/>
      <c r="D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</row>
    <row r="710" spans="1:24" s="156" customFormat="1" ht="12.75">
      <c r="A710" s="155"/>
      <c r="C710" s="155"/>
      <c r="D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</row>
    <row r="711" spans="1:24" s="156" customFormat="1" ht="12.75">
      <c r="A711" s="155"/>
      <c r="C711" s="155"/>
      <c r="D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</row>
    <row r="712" spans="1:24" s="156" customFormat="1" ht="12.75">
      <c r="A712" s="155"/>
      <c r="C712" s="155"/>
      <c r="D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</row>
    <row r="713" spans="1:24" s="156" customFormat="1" ht="12.75">
      <c r="A713" s="155"/>
      <c r="C713" s="155"/>
      <c r="D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</row>
    <row r="714" spans="1:24" s="156" customFormat="1" ht="12.75">
      <c r="A714" s="155"/>
      <c r="C714" s="155"/>
      <c r="D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</row>
    <row r="715" spans="1:24" s="156" customFormat="1" ht="12.75">
      <c r="A715" s="155"/>
      <c r="C715" s="155"/>
      <c r="D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</row>
    <row r="716" spans="1:24" s="156" customFormat="1" ht="12.75">
      <c r="A716" s="155"/>
      <c r="C716" s="155"/>
      <c r="D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</row>
    <row r="717" spans="1:24" s="156" customFormat="1" ht="12.75">
      <c r="A717" s="155"/>
      <c r="C717" s="155"/>
      <c r="D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</row>
    <row r="718" spans="1:24" s="156" customFormat="1" ht="12.75">
      <c r="A718" s="155"/>
      <c r="C718" s="155"/>
      <c r="D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</row>
    <row r="719" spans="1:24" s="156" customFormat="1" ht="12.75">
      <c r="A719" s="155"/>
      <c r="C719" s="155"/>
      <c r="D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</row>
    <row r="720" spans="1:24" s="156" customFormat="1" ht="12.75">
      <c r="A720" s="155"/>
      <c r="C720" s="155"/>
      <c r="D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</row>
    <row r="721" spans="1:24" s="156" customFormat="1" ht="12.75">
      <c r="A721" s="155"/>
      <c r="C721" s="155"/>
      <c r="D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</row>
    <row r="722" spans="1:24" s="156" customFormat="1" ht="12.75">
      <c r="A722" s="155"/>
      <c r="C722" s="155"/>
      <c r="D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</row>
    <row r="723" spans="1:24" s="156" customFormat="1" ht="12.75">
      <c r="A723" s="155"/>
      <c r="C723" s="155"/>
      <c r="D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</row>
    <row r="724" spans="1:24" s="156" customFormat="1" ht="12.75">
      <c r="A724" s="155"/>
      <c r="C724" s="155"/>
      <c r="D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</row>
    <row r="725" spans="1:24" s="156" customFormat="1" ht="12.75">
      <c r="A725" s="155"/>
      <c r="C725" s="155"/>
      <c r="D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</row>
    <row r="726" spans="1:24" s="156" customFormat="1" ht="12.75">
      <c r="A726" s="155"/>
      <c r="C726" s="155"/>
      <c r="D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</row>
    <row r="727" spans="1:24" s="156" customFormat="1" ht="12.75">
      <c r="A727" s="155"/>
      <c r="C727" s="155"/>
      <c r="D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</row>
    <row r="728" spans="1:24" s="156" customFormat="1" ht="12.75">
      <c r="A728" s="155"/>
      <c r="C728" s="155"/>
      <c r="D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</row>
    <row r="729" spans="1:24" s="156" customFormat="1" ht="12.75">
      <c r="A729" s="155"/>
      <c r="C729" s="155"/>
      <c r="D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</row>
    <row r="730" spans="1:24" s="156" customFormat="1" ht="12.75">
      <c r="A730" s="155"/>
      <c r="C730" s="155"/>
      <c r="D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</row>
    <row r="731" spans="1:24" s="156" customFormat="1" ht="12.75">
      <c r="A731" s="155"/>
      <c r="C731" s="155"/>
      <c r="D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</row>
    <row r="732" spans="1:24" s="156" customFormat="1" ht="12.75">
      <c r="A732" s="155"/>
      <c r="C732" s="155"/>
      <c r="D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</row>
    <row r="733" spans="1:24" s="156" customFormat="1" ht="12.75">
      <c r="A733" s="155"/>
      <c r="C733" s="155"/>
      <c r="D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</row>
    <row r="734" spans="1:24" s="156" customFormat="1" ht="12.75">
      <c r="A734" s="155"/>
      <c r="C734" s="155"/>
      <c r="D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</row>
    <row r="735" spans="1:24" s="156" customFormat="1" ht="12.75">
      <c r="A735" s="155"/>
      <c r="C735" s="155"/>
      <c r="D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</row>
    <row r="736" spans="1:24" s="156" customFormat="1" ht="12.75">
      <c r="A736" s="155"/>
      <c r="C736" s="155"/>
      <c r="D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</row>
    <row r="737" spans="1:24" s="156" customFormat="1" ht="12.75">
      <c r="A737" s="155"/>
      <c r="C737" s="155"/>
      <c r="D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</row>
    <row r="738" spans="1:24" s="156" customFormat="1" ht="12.75">
      <c r="A738" s="155"/>
      <c r="C738" s="155"/>
      <c r="D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</row>
    <row r="739" spans="1:24" s="156" customFormat="1" ht="12.75">
      <c r="A739" s="155"/>
      <c r="C739" s="155"/>
      <c r="D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</row>
    <row r="740" spans="1:24" s="156" customFormat="1" ht="12.75">
      <c r="A740" s="155"/>
      <c r="C740" s="155"/>
      <c r="D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</row>
    <row r="741" spans="1:24" s="156" customFormat="1" ht="12.75">
      <c r="A741" s="155"/>
      <c r="C741" s="155"/>
      <c r="D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</row>
    <row r="742" spans="1:24" s="156" customFormat="1" ht="12.75">
      <c r="A742" s="155"/>
      <c r="C742" s="155"/>
      <c r="D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</row>
    <row r="743" spans="1:24" s="156" customFormat="1" ht="12.75">
      <c r="A743" s="155"/>
      <c r="C743" s="155"/>
      <c r="D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</row>
    <row r="744" spans="1:24" s="156" customFormat="1" ht="12.75">
      <c r="A744" s="155"/>
      <c r="C744" s="155"/>
      <c r="D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</row>
    <row r="745" spans="1:24" s="156" customFormat="1" ht="12.75">
      <c r="A745" s="155"/>
      <c r="C745" s="155"/>
      <c r="D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</row>
    <row r="746" spans="1:24" s="156" customFormat="1" ht="12.75">
      <c r="A746" s="155"/>
      <c r="C746" s="155"/>
      <c r="D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</row>
    <row r="747" spans="1:24" s="156" customFormat="1" ht="12.75">
      <c r="A747" s="155"/>
      <c r="C747" s="155"/>
      <c r="D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</row>
    <row r="748" spans="1:24" s="156" customFormat="1" ht="12.75">
      <c r="A748" s="155"/>
      <c r="C748" s="155"/>
      <c r="D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</row>
    <row r="749" spans="1:24" s="156" customFormat="1" ht="12.75">
      <c r="A749" s="155"/>
      <c r="C749" s="155"/>
      <c r="D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</row>
    <row r="750" spans="1:24" s="156" customFormat="1" ht="12.75">
      <c r="A750" s="155"/>
      <c r="C750" s="155"/>
      <c r="D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</row>
    <row r="751" spans="1:24" s="156" customFormat="1" ht="12.75">
      <c r="A751" s="155"/>
      <c r="C751" s="155"/>
      <c r="D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</row>
    <row r="752" spans="1:24" s="156" customFormat="1" ht="12.75">
      <c r="A752" s="155"/>
      <c r="C752" s="155"/>
      <c r="D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</row>
    <row r="753" spans="1:24" s="156" customFormat="1" ht="12.75">
      <c r="A753" s="155"/>
      <c r="C753" s="155"/>
      <c r="D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</row>
    <row r="754" spans="1:24" s="156" customFormat="1" ht="12.75">
      <c r="A754" s="155"/>
      <c r="C754" s="155"/>
      <c r="D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</row>
    <row r="755" spans="1:24" s="156" customFormat="1" ht="12.75">
      <c r="A755" s="155"/>
      <c r="C755" s="155"/>
      <c r="D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</row>
    <row r="756" spans="1:24" s="156" customFormat="1" ht="12.75">
      <c r="A756" s="155"/>
      <c r="C756" s="155"/>
      <c r="D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</row>
    <row r="757" spans="1:24" s="156" customFormat="1" ht="12.75">
      <c r="A757" s="155"/>
      <c r="C757" s="155"/>
      <c r="D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</row>
    <row r="758" spans="1:24" s="156" customFormat="1" ht="12.75">
      <c r="A758" s="155"/>
      <c r="C758" s="155"/>
      <c r="D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</row>
    <row r="759" spans="1:24" s="156" customFormat="1" ht="12.75">
      <c r="A759" s="155"/>
      <c r="C759" s="155"/>
      <c r="D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</row>
    <row r="760" spans="1:24" s="156" customFormat="1" ht="12.75">
      <c r="A760" s="155"/>
      <c r="C760" s="155"/>
      <c r="D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</row>
    <row r="761" spans="1:24" s="156" customFormat="1" ht="12.75">
      <c r="A761" s="155"/>
      <c r="C761" s="155"/>
      <c r="D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</row>
    <row r="762" spans="1:24" s="156" customFormat="1" ht="12.75">
      <c r="A762" s="155"/>
      <c r="C762" s="155"/>
      <c r="D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</row>
    <row r="763" spans="1:24" s="156" customFormat="1" ht="12.75">
      <c r="A763" s="155"/>
      <c r="C763" s="155"/>
      <c r="D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</row>
    <row r="764" spans="1:24" s="156" customFormat="1" ht="12.75">
      <c r="A764" s="155"/>
      <c r="C764" s="155"/>
      <c r="D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</row>
    <row r="765" spans="1:24" s="156" customFormat="1" ht="12.75">
      <c r="A765" s="155"/>
      <c r="C765" s="155"/>
      <c r="D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</row>
    <row r="766" spans="1:24" s="156" customFormat="1" ht="12.75">
      <c r="A766" s="155"/>
      <c r="C766" s="155"/>
      <c r="D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</row>
    <row r="767" spans="1:24" s="156" customFormat="1" ht="12.75">
      <c r="A767" s="155"/>
      <c r="C767" s="155"/>
      <c r="D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</row>
    <row r="768" spans="1:24" s="156" customFormat="1" ht="12.75">
      <c r="A768" s="155"/>
      <c r="C768" s="155"/>
      <c r="D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</row>
    <row r="769" spans="1:24" s="156" customFormat="1" ht="12.75">
      <c r="A769" s="155"/>
      <c r="C769" s="155"/>
      <c r="D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</row>
    <row r="770" spans="1:24" s="156" customFormat="1" ht="12.75">
      <c r="A770" s="155"/>
      <c r="C770" s="155"/>
      <c r="D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</row>
    <row r="771" spans="1:24" s="156" customFormat="1" ht="12.75">
      <c r="A771" s="155"/>
      <c r="C771" s="155"/>
      <c r="D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</row>
    <row r="772" spans="1:24" s="156" customFormat="1" ht="12.75">
      <c r="A772" s="155"/>
      <c r="C772" s="155"/>
      <c r="D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</row>
    <row r="773" spans="1:24" s="156" customFormat="1" ht="12.75">
      <c r="A773" s="155"/>
      <c r="C773" s="155"/>
      <c r="D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</row>
    <row r="774" spans="1:24" s="156" customFormat="1" ht="12.75">
      <c r="A774" s="155"/>
      <c r="C774" s="155"/>
      <c r="D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</row>
    <row r="775" spans="1:24" s="156" customFormat="1" ht="12.75">
      <c r="A775" s="155"/>
      <c r="C775" s="155"/>
      <c r="D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</row>
    <row r="776" spans="1:24" s="156" customFormat="1" ht="12.75">
      <c r="A776" s="155"/>
      <c r="C776" s="155"/>
      <c r="D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</row>
    <row r="777" spans="1:24" s="156" customFormat="1" ht="12.75">
      <c r="A777" s="155"/>
      <c r="C777" s="155"/>
      <c r="D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</row>
    <row r="778" spans="1:24" s="156" customFormat="1" ht="12.75">
      <c r="A778" s="155"/>
      <c r="C778" s="155"/>
      <c r="D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</row>
    <row r="779" spans="1:24" s="156" customFormat="1" ht="12.75">
      <c r="A779" s="155"/>
      <c r="C779" s="155"/>
      <c r="D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</row>
    <row r="780" spans="1:24" s="156" customFormat="1" ht="12.75">
      <c r="A780" s="155"/>
      <c r="C780" s="155"/>
      <c r="D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</row>
    <row r="781" spans="1:24" s="156" customFormat="1" ht="12.75">
      <c r="A781" s="155"/>
      <c r="C781" s="155"/>
      <c r="D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</row>
    <row r="782" spans="1:24" s="156" customFormat="1" ht="12.75">
      <c r="A782" s="155"/>
      <c r="C782" s="155"/>
      <c r="D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</row>
    <row r="783" spans="1:24" s="156" customFormat="1" ht="12.75">
      <c r="A783" s="155"/>
      <c r="C783" s="155"/>
      <c r="D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</row>
    <row r="784" spans="1:24" s="156" customFormat="1" ht="12.75">
      <c r="A784" s="155"/>
      <c r="C784" s="155"/>
      <c r="D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</row>
    <row r="785" spans="1:24" s="156" customFormat="1" ht="12.75">
      <c r="A785" s="155"/>
      <c r="C785" s="155"/>
      <c r="D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</row>
    <row r="786" spans="1:24" s="156" customFormat="1" ht="12.75">
      <c r="A786" s="155"/>
      <c r="C786" s="155"/>
      <c r="D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</row>
    <row r="787" spans="1:24" s="156" customFormat="1" ht="12.75">
      <c r="A787" s="155"/>
      <c r="C787" s="155"/>
      <c r="D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</row>
    <row r="788" spans="1:24" s="156" customFormat="1" ht="12.75">
      <c r="A788" s="155"/>
      <c r="C788" s="155"/>
      <c r="D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</row>
    <row r="789" spans="1:24" s="156" customFormat="1" ht="12.75">
      <c r="A789" s="155"/>
      <c r="C789" s="155"/>
      <c r="D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</row>
    <row r="790" spans="1:24" s="156" customFormat="1" ht="12.75">
      <c r="A790" s="155"/>
      <c r="C790" s="155"/>
      <c r="D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</row>
    <row r="791" spans="1:24" s="156" customFormat="1" ht="12.75">
      <c r="A791" s="155"/>
      <c r="C791" s="155"/>
      <c r="D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</row>
    <row r="792" spans="1:24" s="156" customFormat="1" ht="12.75">
      <c r="A792" s="155"/>
      <c r="C792" s="155"/>
      <c r="D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</row>
    <row r="793" spans="1:24" s="156" customFormat="1" ht="12.75">
      <c r="A793" s="155"/>
      <c r="C793" s="155"/>
      <c r="D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</row>
    <row r="794" spans="1:24" s="156" customFormat="1" ht="12.75">
      <c r="A794" s="155"/>
      <c r="C794" s="155"/>
      <c r="D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</row>
    <row r="795" spans="1:24" s="156" customFormat="1" ht="12.75">
      <c r="A795" s="155"/>
      <c r="C795" s="155"/>
      <c r="D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</row>
    <row r="796" spans="1:24" s="156" customFormat="1" ht="12.75">
      <c r="A796" s="155"/>
      <c r="C796" s="155"/>
      <c r="D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</row>
    <row r="797" spans="1:24" s="156" customFormat="1" ht="12.75">
      <c r="A797" s="155"/>
      <c r="C797" s="155"/>
      <c r="D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</row>
    <row r="798" spans="1:24" s="156" customFormat="1" ht="12.75">
      <c r="A798" s="155"/>
      <c r="C798" s="155"/>
      <c r="D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</row>
    <row r="799" spans="1:24" s="156" customFormat="1" ht="12.75">
      <c r="A799" s="155"/>
      <c r="C799" s="155"/>
      <c r="D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</row>
    <row r="800" spans="1:24" s="156" customFormat="1" ht="12.75">
      <c r="A800" s="155"/>
      <c r="C800" s="155"/>
      <c r="D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</row>
    <row r="801" spans="1:24" s="156" customFormat="1" ht="12.75">
      <c r="A801" s="155"/>
      <c r="C801" s="155"/>
      <c r="D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</row>
    <row r="802" spans="1:24" s="156" customFormat="1" ht="12.75">
      <c r="A802" s="155"/>
      <c r="C802" s="155"/>
      <c r="D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</row>
    <row r="803" spans="1:24" s="156" customFormat="1" ht="12.75">
      <c r="A803" s="155"/>
      <c r="C803" s="155"/>
      <c r="D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</row>
    <row r="804" spans="1:24" s="156" customFormat="1" ht="12.75">
      <c r="A804" s="155"/>
      <c r="C804" s="155"/>
      <c r="D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</row>
    <row r="805" spans="1:24" s="156" customFormat="1" ht="12.75">
      <c r="A805" s="155"/>
      <c r="C805" s="155"/>
      <c r="D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</row>
    <row r="806" spans="1:24" s="156" customFormat="1" ht="12.75">
      <c r="A806" s="155"/>
      <c r="C806" s="155"/>
      <c r="D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</row>
    <row r="807" spans="1:24" s="156" customFormat="1" ht="12.75">
      <c r="A807" s="155"/>
      <c r="C807" s="155"/>
      <c r="D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</row>
    <row r="808" spans="1:24" s="156" customFormat="1" ht="12.75">
      <c r="A808" s="155"/>
      <c r="C808" s="155"/>
      <c r="D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</row>
    <row r="809" spans="1:24" s="156" customFormat="1" ht="12.75">
      <c r="A809" s="155"/>
      <c r="C809" s="155"/>
      <c r="D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</row>
    <row r="810" spans="1:24" s="156" customFormat="1" ht="12.75">
      <c r="A810" s="155"/>
      <c r="C810" s="155"/>
      <c r="D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</row>
    <row r="811" spans="1:24" s="156" customFormat="1" ht="12.75">
      <c r="A811" s="155"/>
      <c r="C811" s="155"/>
      <c r="D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</row>
    <row r="812" spans="1:24" s="156" customFormat="1" ht="12.75">
      <c r="A812" s="155"/>
      <c r="C812" s="155"/>
      <c r="D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</row>
    <row r="813" spans="1:24" s="156" customFormat="1" ht="12.75">
      <c r="A813" s="155"/>
      <c r="C813" s="155"/>
      <c r="D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</row>
    <row r="814" spans="1:24" s="156" customFormat="1" ht="12.75">
      <c r="A814" s="155"/>
      <c r="C814" s="155"/>
      <c r="D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</row>
    <row r="815" spans="1:24" s="156" customFormat="1" ht="12.75">
      <c r="A815" s="155"/>
      <c r="C815" s="155"/>
      <c r="D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</row>
    <row r="816" spans="1:24" s="156" customFormat="1" ht="12.75">
      <c r="A816" s="155"/>
      <c r="C816" s="155"/>
      <c r="D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</row>
    <row r="817" spans="1:24" s="156" customFormat="1" ht="12.75">
      <c r="A817" s="155"/>
      <c r="C817" s="155"/>
      <c r="D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</row>
    <row r="818" spans="1:24" s="156" customFormat="1" ht="12.75">
      <c r="A818" s="155"/>
      <c r="C818" s="155"/>
      <c r="D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</row>
    <row r="819" spans="1:24" s="156" customFormat="1" ht="12.75">
      <c r="A819" s="155"/>
      <c r="C819" s="155"/>
      <c r="D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</row>
    <row r="820" spans="1:24" s="156" customFormat="1" ht="12.75">
      <c r="A820" s="155"/>
      <c r="C820" s="155"/>
      <c r="D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</row>
    <row r="821" spans="1:24" s="156" customFormat="1" ht="12.75">
      <c r="A821" s="155"/>
      <c r="C821" s="155"/>
      <c r="D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</row>
    <row r="822" spans="1:24" s="156" customFormat="1" ht="12.75">
      <c r="A822" s="155"/>
      <c r="C822" s="155"/>
      <c r="D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</row>
    <row r="823" spans="1:24" s="156" customFormat="1" ht="12.75">
      <c r="A823" s="155"/>
      <c r="C823" s="155"/>
      <c r="D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</row>
    <row r="824" spans="1:24" s="156" customFormat="1" ht="12.75">
      <c r="A824" s="155"/>
      <c r="C824" s="155"/>
      <c r="D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</row>
    <row r="825" spans="1:24" s="156" customFormat="1" ht="12.75">
      <c r="A825" s="155"/>
      <c r="C825" s="155"/>
      <c r="D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</row>
    <row r="826" spans="1:24" s="156" customFormat="1" ht="12.75">
      <c r="A826" s="155"/>
      <c r="C826" s="155"/>
      <c r="D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</row>
    <row r="827" spans="1:24" s="156" customFormat="1" ht="12.75">
      <c r="A827" s="155"/>
      <c r="C827" s="155"/>
      <c r="D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</row>
    <row r="828" spans="1:24" s="156" customFormat="1" ht="12.75">
      <c r="A828" s="155"/>
      <c r="C828" s="155"/>
      <c r="D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</row>
    <row r="829" spans="1:24" s="156" customFormat="1" ht="12.75">
      <c r="A829" s="155"/>
      <c r="C829" s="155"/>
      <c r="D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</row>
    <row r="830" spans="1:24" s="156" customFormat="1" ht="12.75">
      <c r="A830" s="155"/>
      <c r="C830" s="155"/>
      <c r="D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</row>
    <row r="831" spans="1:24" s="156" customFormat="1" ht="12.75">
      <c r="A831" s="155"/>
      <c r="C831" s="155"/>
      <c r="D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</row>
    <row r="832" spans="1:24" s="156" customFormat="1" ht="12.75">
      <c r="A832" s="155"/>
      <c r="C832" s="155"/>
      <c r="D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</row>
    <row r="833" spans="1:24" s="156" customFormat="1" ht="12.75">
      <c r="A833" s="155"/>
      <c r="C833" s="155"/>
      <c r="D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</row>
    <row r="834" spans="1:24" s="156" customFormat="1" ht="12.75">
      <c r="A834" s="155"/>
      <c r="C834" s="155"/>
      <c r="D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</row>
    <row r="835" spans="1:24" s="156" customFormat="1" ht="12.75">
      <c r="A835" s="155"/>
      <c r="C835" s="155"/>
      <c r="D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</row>
    <row r="836" spans="1:24" s="156" customFormat="1" ht="12.75">
      <c r="A836" s="155"/>
      <c r="C836" s="155"/>
      <c r="D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</row>
    <row r="837" spans="1:24" s="156" customFormat="1" ht="12.75">
      <c r="A837" s="155"/>
      <c r="C837" s="155"/>
      <c r="D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</row>
    <row r="838" spans="1:24" s="156" customFormat="1" ht="12.75">
      <c r="A838" s="155"/>
      <c r="C838" s="155"/>
      <c r="D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</row>
    <row r="839" spans="1:24" s="156" customFormat="1" ht="12.75">
      <c r="A839" s="155"/>
      <c r="C839" s="155"/>
      <c r="D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</row>
    <row r="840" spans="1:24" s="156" customFormat="1" ht="12.75">
      <c r="A840" s="155"/>
      <c r="C840" s="155"/>
      <c r="D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</row>
    <row r="841" spans="1:24" s="156" customFormat="1" ht="12.75">
      <c r="A841" s="155"/>
      <c r="C841" s="155"/>
      <c r="D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</row>
    <row r="842" spans="1:24" s="156" customFormat="1" ht="12.75">
      <c r="A842" s="155"/>
      <c r="C842" s="155"/>
      <c r="D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</row>
    <row r="843" spans="1:24" s="156" customFormat="1" ht="12.75">
      <c r="A843" s="155"/>
      <c r="C843" s="155"/>
      <c r="D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</row>
    <row r="844" spans="1:24" s="156" customFormat="1" ht="12.75">
      <c r="A844" s="155"/>
      <c r="C844" s="155"/>
      <c r="D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</row>
    <row r="845" spans="1:24" s="156" customFormat="1" ht="12.75">
      <c r="A845" s="155"/>
      <c r="C845" s="155"/>
      <c r="D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</row>
    <row r="846" spans="1:24" s="156" customFormat="1" ht="12.75">
      <c r="A846" s="155"/>
      <c r="C846" s="155"/>
      <c r="D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</row>
    <row r="847" spans="1:24" s="156" customFormat="1" ht="12.75">
      <c r="A847" s="155"/>
      <c r="C847" s="155"/>
      <c r="D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</row>
    <row r="848" spans="1:24" s="156" customFormat="1" ht="12.75">
      <c r="A848" s="155"/>
      <c r="C848" s="155"/>
      <c r="D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</row>
    <row r="849" spans="1:24" s="156" customFormat="1" ht="12.75">
      <c r="A849" s="155"/>
      <c r="C849" s="155"/>
      <c r="D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</row>
    <row r="850" spans="1:24" s="156" customFormat="1" ht="12.75">
      <c r="A850" s="155"/>
      <c r="C850" s="155"/>
      <c r="D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</row>
    <row r="851" spans="1:24" s="156" customFormat="1" ht="12.75">
      <c r="A851" s="155"/>
      <c r="C851" s="155"/>
      <c r="D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</row>
    <row r="852" spans="1:24" s="156" customFormat="1" ht="12.75">
      <c r="A852" s="155"/>
      <c r="C852" s="155"/>
      <c r="D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</row>
    <row r="853" spans="1:24" s="156" customFormat="1" ht="12.75">
      <c r="A853" s="155"/>
      <c r="C853" s="155"/>
      <c r="D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</row>
    <row r="854" spans="1:24" s="156" customFormat="1" ht="12.75">
      <c r="A854" s="155"/>
      <c r="C854" s="155"/>
      <c r="D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</row>
    <row r="855" spans="1:24" s="156" customFormat="1" ht="12.75">
      <c r="A855" s="155"/>
      <c r="C855" s="155"/>
      <c r="D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</row>
    <row r="856" spans="1:24" s="156" customFormat="1" ht="12.75">
      <c r="A856" s="155"/>
      <c r="C856" s="155"/>
      <c r="D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</row>
    <row r="857" spans="1:24" s="156" customFormat="1" ht="12.75">
      <c r="A857" s="155"/>
      <c r="C857" s="155"/>
      <c r="D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</row>
    <row r="858" spans="1:24" s="156" customFormat="1" ht="12.75">
      <c r="A858" s="155"/>
      <c r="C858" s="155"/>
      <c r="D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</row>
    <row r="859" spans="1:24" s="156" customFormat="1" ht="12.75">
      <c r="A859" s="155"/>
      <c r="C859" s="155"/>
      <c r="D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</row>
    <row r="860" spans="1:24" s="156" customFormat="1" ht="12.75">
      <c r="A860" s="155"/>
      <c r="C860" s="155"/>
      <c r="D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</row>
    <row r="861" spans="1:24" s="156" customFormat="1" ht="12.75">
      <c r="A861" s="155"/>
      <c r="C861" s="155"/>
      <c r="D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</row>
    <row r="862" spans="1:24" s="156" customFormat="1" ht="12.75">
      <c r="A862" s="155"/>
      <c r="C862" s="155"/>
      <c r="D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</row>
    <row r="863" spans="1:24" s="156" customFormat="1" ht="12.75">
      <c r="A863" s="155"/>
      <c r="C863" s="155"/>
      <c r="D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</row>
    <row r="864" spans="1:24" s="156" customFormat="1" ht="12.75">
      <c r="A864" s="155"/>
      <c r="C864" s="155"/>
      <c r="D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</row>
    <row r="865" spans="1:24" s="156" customFormat="1" ht="12.75">
      <c r="A865" s="155"/>
      <c r="C865" s="155"/>
      <c r="D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</row>
    <row r="866" spans="1:24" s="156" customFormat="1" ht="12.75">
      <c r="A866" s="155"/>
      <c r="C866" s="155"/>
      <c r="D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</row>
    <row r="867" spans="1:24" s="156" customFormat="1" ht="12.75">
      <c r="A867" s="155"/>
      <c r="C867" s="155"/>
      <c r="D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</row>
    <row r="868" spans="1:24" s="156" customFormat="1" ht="12.75">
      <c r="A868" s="155"/>
      <c r="C868" s="155"/>
      <c r="D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</row>
    <row r="869" spans="1:24" s="156" customFormat="1" ht="12.75">
      <c r="A869" s="155"/>
      <c r="C869" s="155"/>
      <c r="D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</row>
    <row r="870" spans="1:24" s="156" customFormat="1" ht="12.75">
      <c r="A870" s="155"/>
      <c r="C870" s="155"/>
      <c r="D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</row>
    <row r="871" spans="1:24" s="156" customFormat="1" ht="12.75">
      <c r="A871" s="155"/>
      <c r="C871" s="155"/>
      <c r="D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</row>
    <row r="872" spans="1:24" s="156" customFormat="1" ht="12.75">
      <c r="A872" s="155"/>
      <c r="C872" s="155"/>
      <c r="D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</row>
    <row r="873" spans="1:24" s="156" customFormat="1" ht="12.75">
      <c r="A873" s="155"/>
      <c r="C873" s="155"/>
      <c r="D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</row>
    <row r="874" spans="1:24" s="156" customFormat="1" ht="12.75">
      <c r="A874" s="155"/>
      <c r="C874" s="155"/>
      <c r="D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</row>
    <row r="875" spans="1:24" s="156" customFormat="1" ht="12.75">
      <c r="A875" s="155"/>
      <c r="C875" s="155"/>
      <c r="D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</row>
    <row r="876" spans="1:24" s="156" customFormat="1" ht="12.75">
      <c r="A876" s="155"/>
      <c r="C876" s="155"/>
      <c r="D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</row>
    <row r="877" spans="1:24" s="156" customFormat="1" ht="12.75">
      <c r="A877" s="155"/>
      <c r="C877" s="155"/>
      <c r="D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</row>
    <row r="878" spans="1:24" s="156" customFormat="1" ht="12.75">
      <c r="A878" s="155"/>
      <c r="C878" s="155"/>
      <c r="D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</row>
    <row r="879" spans="1:24" s="156" customFormat="1" ht="12.75">
      <c r="A879" s="155"/>
      <c r="C879" s="155"/>
      <c r="D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</row>
    <row r="880" spans="1:24" s="156" customFormat="1" ht="12.75">
      <c r="A880" s="155"/>
      <c r="C880" s="155"/>
      <c r="D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</row>
    <row r="881" spans="1:24" s="156" customFormat="1" ht="12.75">
      <c r="A881" s="155"/>
      <c r="C881" s="155"/>
      <c r="D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</row>
    <row r="882" spans="1:24" s="156" customFormat="1" ht="12.75">
      <c r="A882" s="155"/>
      <c r="C882" s="155"/>
      <c r="D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</row>
    <row r="883" spans="1:24" s="156" customFormat="1" ht="12.75">
      <c r="A883" s="155"/>
      <c r="C883" s="155"/>
      <c r="D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</row>
    <row r="884" spans="1:24" s="156" customFormat="1" ht="12.75">
      <c r="A884" s="155"/>
      <c r="C884" s="155"/>
      <c r="D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</row>
    <row r="885" spans="1:24" s="156" customFormat="1" ht="12.75">
      <c r="A885" s="155"/>
      <c r="C885" s="155"/>
      <c r="D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</row>
    <row r="886" spans="1:24" s="156" customFormat="1" ht="12.75">
      <c r="A886" s="155"/>
      <c r="C886" s="155"/>
      <c r="D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</row>
    <row r="887" spans="1:24" s="156" customFormat="1" ht="12.75">
      <c r="A887" s="155"/>
      <c r="C887" s="155"/>
      <c r="D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</row>
    <row r="888" spans="1:24" s="156" customFormat="1" ht="12.75">
      <c r="A888" s="155"/>
      <c r="C888" s="155"/>
      <c r="D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</row>
    <row r="889" spans="1:24" s="156" customFormat="1" ht="12.75">
      <c r="A889" s="155"/>
      <c r="C889" s="155"/>
      <c r="D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</row>
    <row r="890" spans="1:24" s="156" customFormat="1" ht="12.75">
      <c r="A890" s="155"/>
      <c r="C890" s="155"/>
      <c r="D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</row>
    <row r="891" spans="1:24" s="156" customFormat="1" ht="12.75">
      <c r="A891" s="155"/>
      <c r="C891" s="155"/>
      <c r="D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</row>
    <row r="892" spans="1:24" s="156" customFormat="1" ht="12.75">
      <c r="A892" s="155"/>
      <c r="C892" s="155"/>
      <c r="D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</row>
    <row r="893" spans="1:24" s="156" customFormat="1" ht="12.75">
      <c r="A893" s="155"/>
      <c r="C893" s="155"/>
      <c r="D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</row>
    <row r="894" spans="1:24" s="156" customFormat="1" ht="12.75">
      <c r="A894" s="155"/>
      <c r="C894" s="155"/>
      <c r="D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</row>
    <row r="895" spans="1:24" s="156" customFormat="1" ht="12.75">
      <c r="A895" s="155"/>
      <c r="C895" s="155"/>
      <c r="D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</row>
    <row r="896" spans="1:24" s="156" customFormat="1" ht="12.75">
      <c r="A896" s="155"/>
      <c r="C896" s="155"/>
      <c r="D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</row>
    <row r="897" spans="1:24" s="156" customFormat="1" ht="12.75">
      <c r="A897" s="155"/>
      <c r="C897" s="155"/>
      <c r="D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</row>
    <row r="898" spans="1:24" s="156" customFormat="1" ht="12.75">
      <c r="A898" s="155"/>
      <c r="C898" s="155"/>
      <c r="D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</row>
    <row r="899" spans="1:24" s="156" customFormat="1" ht="12.75">
      <c r="A899" s="155"/>
      <c r="C899" s="155"/>
      <c r="D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</row>
    <row r="900" spans="1:24" s="156" customFormat="1" ht="12.75">
      <c r="A900" s="155"/>
      <c r="C900" s="155"/>
      <c r="D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</row>
    <row r="901" spans="1:24" s="156" customFormat="1" ht="12.75">
      <c r="A901" s="155"/>
      <c r="C901" s="155"/>
      <c r="D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</row>
    <row r="902" spans="1:24" s="156" customFormat="1" ht="12.75">
      <c r="A902" s="155"/>
      <c r="C902" s="155"/>
      <c r="D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</row>
    <row r="903" spans="1:24" s="156" customFormat="1" ht="12.75">
      <c r="A903" s="155"/>
      <c r="C903" s="155"/>
      <c r="D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</row>
    <row r="904" spans="1:24" s="156" customFormat="1" ht="12.75">
      <c r="A904" s="155"/>
      <c r="C904" s="155"/>
      <c r="D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</row>
    <row r="905" spans="1:24" s="156" customFormat="1" ht="12.75">
      <c r="A905" s="155"/>
      <c r="C905" s="155"/>
      <c r="D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</row>
    <row r="906" spans="1:24" s="156" customFormat="1" ht="12.75">
      <c r="A906" s="155"/>
      <c r="C906" s="155"/>
      <c r="D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</row>
    <row r="907" spans="1:24" s="156" customFormat="1" ht="12.75">
      <c r="A907" s="155"/>
      <c r="C907" s="155"/>
      <c r="D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</row>
    <row r="908" spans="1:24" s="156" customFormat="1" ht="12.75">
      <c r="A908" s="155"/>
      <c r="C908" s="155"/>
      <c r="D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</row>
    <row r="909" spans="1:24" s="156" customFormat="1" ht="12.75">
      <c r="A909" s="155"/>
      <c r="C909" s="155"/>
      <c r="D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</row>
    <row r="910" spans="1:24" s="156" customFormat="1" ht="12.75">
      <c r="A910" s="155"/>
      <c r="C910" s="155"/>
      <c r="D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</row>
    <row r="911" spans="1:24" s="156" customFormat="1" ht="12.75">
      <c r="A911" s="155"/>
      <c r="C911" s="155"/>
      <c r="D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</row>
    <row r="912" spans="1:24" s="156" customFormat="1" ht="12.75">
      <c r="A912" s="155"/>
      <c r="C912" s="155"/>
      <c r="D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</row>
    <row r="913" spans="1:24" s="156" customFormat="1" ht="12.75">
      <c r="A913" s="155"/>
      <c r="C913" s="155"/>
      <c r="D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</row>
    <row r="914" spans="1:24" s="156" customFormat="1" ht="12.75">
      <c r="A914" s="155"/>
      <c r="C914" s="155"/>
      <c r="D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</row>
    <row r="915" spans="1:24" s="156" customFormat="1" ht="12.75">
      <c r="A915" s="155"/>
      <c r="C915" s="155"/>
      <c r="D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</row>
    <row r="916" spans="1:24" s="156" customFormat="1" ht="12.75">
      <c r="A916" s="155"/>
      <c r="C916" s="155"/>
      <c r="D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</row>
    <row r="917" spans="1:24" s="156" customFormat="1" ht="12.75">
      <c r="A917" s="155"/>
      <c r="C917" s="155"/>
      <c r="D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</row>
    <row r="918" spans="1:24" s="156" customFormat="1" ht="12.75">
      <c r="A918" s="155"/>
      <c r="C918" s="155"/>
      <c r="D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</row>
    <row r="919" spans="1:24" s="156" customFormat="1" ht="12.75">
      <c r="A919" s="155"/>
      <c r="C919" s="155"/>
      <c r="D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</row>
    <row r="920" spans="1:24" s="156" customFormat="1" ht="12.75">
      <c r="A920" s="155"/>
      <c r="C920" s="155"/>
      <c r="D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</row>
    <row r="921" spans="1:24" s="156" customFormat="1" ht="12.75">
      <c r="A921" s="155"/>
      <c r="C921" s="155"/>
      <c r="D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</row>
    <row r="922" spans="1:24" s="156" customFormat="1" ht="12.75">
      <c r="A922" s="155"/>
      <c r="C922" s="155"/>
      <c r="D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</row>
    <row r="923" spans="1:24" s="156" customFormat="1" ht="12.75">
      <c r="A923" s="155"/>
      <c r="C923" s="155"/>
      <c r="D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</row>
    <row r="924" spans="1:24" s="156" customFormat="1" ht="12.75">
      <c r="A924" s="155"/>
      <c r="C924" s="155"/>
      <c r="D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</row>
    <row r="925" spans="1:24" s="156" customFormat="1" ht="12.75">
      <c r="A925" s="155"/>
      <c r="C925" s="155"/>
      <c r="D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</row>
    <row r="926" spans="1:24" s="156" customFormat="1" ht="12.75">
      <c r="A926" s="155"/>
      <c r="C926" s="155"/>
      <c r="D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</row>
    <row r="927" spans="1:24" s="156" customFormat="1" ht="12.75">
      <c r="A927" s="155"/>
      <c r="C927" s="155"/>
      <c r="D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</row>
    <row r="928" spans="1:24" s="156" customFormat="1" ht="12.75">
      <c r="A928" s="155"/>
      <c r="C928" s="155"/>
      <c r="D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</row>
    <row r="929" spans="1:24" s="156" customFormat="1" ht="12.75">
      <c r="A929" s="155"/>
      <c r="C929" s="155"/>
      <c r="D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</row>
    <row r="930" spans="1:24" s="156" customFormat="1" ht="12.75">
      <c r="A930" s="155"/>
      <c r="C930" s="155"/>
      <c r="D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</row>
    <row r="931" spans="1:24" s="156" customFormat="1" ht="12.75">
      <c r="A931" s="155"/>
      <c r="C931" s="155"/>
      <c r="D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</row>
    <row r="932" spans="1:24" s="156" customFormat="1" ht="12.75">
      <c r="A932" s="155"/>
      <c r="C932" s="155"/>
      <c r="D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</row>
    <row r="933" spans="1:24" s="156" customFormat="1" ht="12.75">
      <c r="A933" s="155"/>
      <c r="C933" s="155"/>
      <c r="D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</row>
    <row r="934" spans="1:24" s="156" customFormat="1" ht="12.75">
      <c r="A934" s="155"/>
      <c r="C934" s="155"/>
      <c r="D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</row>
    <row r="935" spans="1:24" s="156" customFormat="1" ht="12.75">
      <c r="A935" s="155"/>
      <c r="C935" s="155"/>
      <c r="D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</row>
    <row r="936" spans="1:24" s="156" customFormat="1" ht="12.75">
      <c r="A936" s="155"/>
      <c r="C936" s="155"/>
      <c r="D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</row>
    <row r="937" spans="1:24" s="156" customFormat="1" ht="12.75">
      <c r="A937" s="155"/>
      <c r="C937" s="155"/>
      <c r="D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</row>
    <row r="938" spans="1:24" s="156" customFormat="1" ht="12.75">
      <c r="A938" s="155"/>
      <c r="C938" s="155"/>
      <c r="D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</row>
    <row r="939" spans="1:24" s="156" customFormat="1" ht="12.75">
      <c r="A939" s="155"/>
      <c r="C939" s="155"/>
      <c r="D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</row>
    <row r="940" spans="1:24" s="156" customFormat="1" ht="12.75">
      <c r="A940" s="155"/>
      <c r="C940" s="155"/>
      <c r="D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</row>
    <row r="941" spans="1:24" s="156" customFormat="1" ht="12.75">
      <c r="A941" s="155"/>
      <c r="C941" s="155"/>
      <c r="D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</row>
    <row r="942" spans="1:24" s="156" customFormat="1" ht="12.75">
      <c r="A942" s="155"/>
      <c r="C942" s="155"/>
      <c r="D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</row>
    <row r="943" spans="1:24" s="156" customFormat="1" ht="12.75">
      <c r="A943" s="155"/>
      <c r="C943" s="155"/>
      <c r="D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</row>
    <row r="944" spans="1:24" s="156" customFormat="1" ht="12.75">
      <c r="A944" s="155"/>
      <c r="C944" s="155"/>
      <c r="D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</row>
    <row r="945" spans="1:24" s="156" customFormat="1" ht="12.75">
      <c r="A945" s="155"/>
      <c r="C945" s="155"/>
      <c r="D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</row>
    <row r="946" spans="1:24" s="156" customFormat="1" ht="12.75">
      <c r="A946" s="155"/>
      <c r="C946" s="155"/>
      <c r="D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</row>
    <row r="947" spans="1:24" s="156" customFormat="1" ht="12.75">
      <c r="A947" s="155"/>
      <c r="C947" s="155"/>
      <c r="D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</row>
    <row r="948" spans="1:24" s="156" customFormat="1" ht="12.75">
      <c r="A948" s="155"/>
      <c r="C948" s="155"/>
      <c r="D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</row>
    <row r="949" spans="1:24" s="156" customFormat="1" ht="12.75">
      <c r="A949" s="155"/>
      <c r="C949" s="155"/>
      <c r="D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</row>
    <row r="950" spans="1:24" s="156" customFormat="1" ht="12.75">
      <c r="A950" s="155"/>
      <c r="C950" s="155"/>
      <c r="D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</row>
    <row r="951" spans="1:24" s="156" customFormat="1" ht="12.75">
      <c r="A951" s="155"/>
      <c r="C951" s="155"/>
      <c r="D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</row>
    <row r="952" spans="1:24" s="156" customFormat="1" ht="12.75">
      <c r="A952" s="155"/>
      <c r="C952" s="155"/>
      <c r="D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</row>
    <row r="953" spans="1:24" s="156" customFormat="1" ht="12.75">
      <c r="A953" s="155"/>
      <c r="C953" s="155"/>
      <c r="D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</row>
    <row r="954" spans="1:24" s="156" customFormat="1" ht="12.75">
      <c r="A954" s="155"/>
      <c r="C954" s="155"/>
      <c r="D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</row>
    <row r="955" spans="1:24" s="156" customFormat="1" ht="12.75">
      <c r="A955" s="155"/>
      <c r="C955" s="155"/>
      <c r="D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</row>
    <row r="956" spans="1:24" s="156" customFormat="1" ht="12.75">
      <c r="A956" s="155"/>
      <c r="C956" s="155"/>
      <c r="D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</row>
    <row r="957" spans="1:24" s="156" customFormat="1" ht="12.75">
      <c r="A957" s="155"/>
      <c r="C957" s="155"/>
      <c r="D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</row>
    <row r="958" spans="1:24" s="156" customFormat="1" ht="12.75">
      <c r="A958" s="155"/>
      <c r="C958" s="155"/>
      <c r="D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</row>
    <row r="959" spans="1:24" s="156" customFormat="1" ht="12.75">
      <c r="A959" s="155"/>
      <c r="C959" s="155"/>
      <c r="D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</row>
    <row r="960" spans="1:24" s="156" customFormat="1" ht="12.75">
      <c r="A960" s="155"/>
      <c r="C960" s="155"/>
      <c r="D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</row>
    <row r="961" spans="1:24" s="156" customFormat="1" ht="12.75">
      <c r="A961" s="155"/>
      <c r="C961" s="155"/>
      <c r="D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</row>
    <row r="962" spans="1:24" s="156" customFormat="1" ht="12.75">
      <c r="A962" s="155"/>
      <c r="C962" s="155"/>
      <c r="D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</row>
    <row r="963" spans="1:24" s="156" customFormat="1" ht="12.75">
      <c r="A963" s="155"/>
      <c r="C963" s="155"/>
      <c r="D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</row>
    <row r="964" spans="1:24" s="156" customFormat="1" ht="12.75">
      <c r="A964" s="155"/>
      <c r="C964" s="155"/>
      <c r="D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</row>
    <row r="965" spans="1:24" s="156" customFormat="1" ht="12.75">
      <c r="A965" s="155"/>
      <c r="C965" s="155"/>
      <c r="D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</row>
    <row r="966" spans="1:24" s="156" customFormat="1" ht="12.75">
      <c r="A966" s="155"/>
      <c r="C966" s="155"/>
      <c r="D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</row>
    <row r="967" spans="1:24" s="156" customFormat="1" ht="12.75">
      <c r="A967" s="155"/>
      <c r="C967" s="155"/>
      <c r="D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</row>
    <row r="968" spans="1:24" s="156" customFormat="1" ht="12.75">
      <c r="A968" s="155"/>
      <c r="C968" s="155"/>
      <c r="D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</row>
    <row r="969" spans="1:24" s="156" customFormat="1" ht="12.75">
      <c r="A969" s="155"/>
      <c r="C969" s="155"/>
      <c r="D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</row>
    <row r="970" spans="1:24" s="156" customFormat="1" ht="12.75">
      <c r="A970" s="155"/>
      <c r="C970" s="155"/>
      <c r="D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</row>
    <row r="971" spans="1:24" s="156" customFormat="1" ht="12.75">
      <c r="A971" s="155"/>
      <c r="C971" s="155"/>
      <c r="D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</row>
    <row r="972" spans="1:24" s="156" customFormat="1" ht="12.75">
      <c r="A972" s="155"/>
      <c r="C972" s="155"/>
      <c r="D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</row>
    <row r="973" spans="1:24" s="156" customFormat="1" ht="12.75">
      <c r="A973" s="155"/>
      <c r="C973" s="155"/>
      <c r="D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</row>
    <row r="974" spans="1:24" s="156" customFormat="1" ht="12.75">
      <c r="A974" s="155"/>
      <c r="C974" s="155"/>
      <c r="D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</row>
    <row r="975" spans="1:24" s="156" customFormat="1" ht="12.75">
      <c r="A975" s="155"/>
      <c r="C975" s="155"/>
      <c r="D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</row>
    <row r="976" spans="1:24" s="156" customFormat="1" ht="12.75">
      <c r="A976" s="155"/>
      <c r="C976" s="155"/>
      <c r="D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</row>
    <row r="977" spans="1:24" s="156" customFormat="1" ht="12.75">
      <c r="A977" s="155"/>
      <c r="C977" s="155"/>
      <c r="D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</row>
    <row r="978" spans="1:24" s="156" customFormat="1" ht="12.75">
      <c r="A978" s="155"/>
      <c r="C978" s="155"/>
      <c r="D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</row>
  </sheetData>
  <conditionalFormatting sqref="C5:C14">
    <cfRule type="colorScale" priority="51">
      <colorScale>
        <cfvo type="percent" val="20"/>
        <cfvo type="percentile" val="50"/>
        <cfvo type="percentile" val="100"/>
        <color rgb="FFE67C73"/>
        <color rgb="FFFFD666"/>
        <color rgb="FF57BB8A"/>
      </colorScale>
    </cfRule>
  </conditionalFormatting>
  <conditionalFormatting sqref="F5:F14">
    <cfRule type="colorScale" priority="5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5:C14">
    <cfRule type="colorScale" priority="53">
      <colorScale>
        <cfvo type="min"/>
        <cfvo type="max"/>
        <color rgb="FFFFFFFF"/>
        <color rgb="FF57BB8A"/>
      </colorScale>
    </cfRule>
  </conditionalFormatting>
  <conditionalFormatting sqref="C5:C14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14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14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custom" allowBlank="1" showDropDown="1" sqref="G5:M14" xr:uid="{95E084C6-A096-4F9E-880D-1D618E6E9E72}">
      <formula1>OR(NOT(ISERROR(DATEVALUE(G5))), AND(ISNUMBER(G5), LEFT(CELL("format", G5))="D"))</formula1>
    </dataValidation>
    <dataValidation type="custom" allowBlank="1" showDropDown="1" sqref="F5:F14 C5:D14" xr:uid="{8FFC733B-3C12-4163-A00B-CE46EE1098E5}">
      <formula1>AND(ISNUMBER(C5),(NOT(OR(NOT(ISERROR(DATEVALUE(C5))), AND(ISNUMBER(C5), LEFT(CELL("format", C5))="D")))))</formula1>
    </dataValidation>
  </dataValidations>
  <hyperlinks>
    <hyperlink ref="B5" location="AL29D!A1" display="AL29D" xr:uid="{F1E7A726-8265-48C6-A285-44F0B433FC46}"/>
    <hyperlink ref="B6" location="AL30D!A1" display="AL30D" xr:uid="{59CECB8D-5998-4D32-9294-E8544331321E}"/>
    <hyperlink ref="B7" location="AL35D!A1" display="AL35D" xr:uid="{E2921E35-02F7-4EF8-8460-05B9E1B05796}"/>
    <hyperlink ref="B8" location="AE38D!A1" display="AE38D" xr:uid="{B515E96A-7F89-45E6-B289-E8BF7ED6AC32}"/>
    <hyperlink ref="B9" location="AL41D!A1" display="AL41D" xr:uid="{414BF4EF-F750-482C-B244-E8330B16CBF9}"/>
    <hyperlink ref="B10" location="GD29D!A1" display="GD29D" xr:uid="{0A22886A-B854-4D94-8724-580373969C36}"/>
    <hyperlink ref="B11" location="GD30D!A1" display="GD30D" xr:uid="{73A15056-6469-4A44-A4AC-DA46BC0F8EA7}"/>
    <hyperlink ref="B12" location="GD35D!A1" display="GD35D" xr:uid="{925D96C7-3F9C-4C01-9EA4-0392D4F1884A}"/>
    <hyperlink ref="B13" location="GD38D!A1" display="GD38D" xr:uid="{AF0567C3-6C45-4215-88D1-BE56E7C882ED}"/>
    <hyperlink ref="B14" location="GD41D!A1" display="GD41D" xr:uid="{6C4BB94A-91E1-40DF-92D4-D382DBE25016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1004"/>
  <sheetViews>
    <sheetView zoomScale="85" zoomScaleNormal="85" workbookViewId="0">
      <pane xSplit="4" topLeftCell="E1" activePane="topRight" state="frozen"/>
      <selection pane="topRight" activeCell="F7" sqref="F7"/>
    </sheetView>
  </sheetViews>
  <sheetFormatPr baseColWidth="10" defaultColWidth="12.625" defaultRowHeight="15" customHeight="1"/>
  <cols>
    <col min="1" max="1" width="1.5" style="155" customWidth="1"/>
    <col min="2" max="2" width="23.125" style="155" customWidth="1"/>
    <col min="3" max="3" width="12.625" style="155"/>
    <col min="4" max="4" width="16.25" style="155" customWidth="1"/>
    <col min="5" max="5" width="25.375" style="155" hidden="1" customWidth="1"/>
    <col min="6" max="6" width="25.375" style="155" customWidth="1"/>
    <col min="7" max="7" width="17.625" style="156" bestFit="1" customWidth="1"/>
    <col min="8" max="14" width="15.5" style="155" customWidth="1"/>
    <col min="15" max="15" width="20.625" style="155" customWidth="1"/>
    <col min="16" max="16" width="16.5" style="155" customWidth="1"/>
    <col min="17" max="17" width="18.875" style="155" customWidth="1"/>
    <col min="18" max="18" width="15.125" style="155" customWidth="1"/>
    <col min="19" max="16384" width="12.625" style="155"/>
  </cols>
  <sheetData>
    <row r="1" spans="1:25" ht="12.75">
      <c r="C1" s="156"/>
      <c r="E1" s="157"/>
      <c r="F1" s="157"/>
      <c r="G1" s="287" t="s">
        <v>143</v>
      </c>
      <c r="H1" s="288">
        <v>1</v>
      </c>
      <c r="I1" s="224"/>
      <c r="J1" s="224"/>
      <c r="K1" s="224"/>
      <c r="L1" s="158"/>
      <c r="M1" s="158"/>
      <c r="N1" s="158"/>
      <c r="O1" s="159"/>
    </row>
    <row r="2" spans="1:25" ht="12.75" hidden="1">
      <c r="A2" s="155" t="s">
        <v>142</v>
      </c>
      <c r="B2" s="155" t="s">
        <v>142</v>
      </c>
      <c r="C2" s="156" t="s">
        <v>142</v>
      </c>
      <c r="D2" s="155" t="s">
        <v>142</v>
      </c>
      <c r="E2" s="156" t="s">
        <v>142</v>
      </c>
      <c r="F2" s="156" t="s">
        <v>142</v>
      </c>
      <c r="G2" s="156" t="s">
        <v>144</v>
      </c>
      <c r="H2" s="160">
        <f ca="1">Main!B1</f>
        <v>46060</v>
      </c>
      <c r="I2" s="160"/>
      <c r="J2" s="160"/>
      <c r="K2" s="160"/>
      <c r="L2" s="160"/>
      <c r="M2" s="160"/>
      <c r="N2" s="160"/>
      <c r="O2" s="155" t="s">
        <v>142</v>
      </c>
      <c r="P2" s="155" t="s">
        <v>142</v>
      </c>
      <c r="Q2" s="155" t="s">
        <v>142</v>
      </c>
      <c r="R2" s="155" t="s">
        <v>142</v>
      </c>
    </row>
    <row r="3" spans="1:25" ht="12.75">
      <c r="C3" s="156"/>
      <c r="F3" s="156"/>
      <c r="T3" s="161"/>
    </row>
    <row r="4" spans="1:25" s="162" customFormat="1" ht="22.5" customHeight="1">
      <c r="A4" s="155"/>
      <c r="B4" s="183" t="s">
        <v>2</v>
      </c>
      <c r="C4" s="184" t="s">
        <v>3</v>
      </c>
      <c r="D4" s="184" t="s">
        <v>4</v>
      </c>
      <c r="E4" s="184" t="s">
        <v>185</v>
      </c>
      <c r="F4" s="185" t="s">
        <v>186</v>
      </c>
      <c r="G4" s="184" t="s">
        <v>7</v>
      </c>
      <c r="H4" s="184" t="s">
        <v>8</v>
      </c>
      <c r="I4" s="184" t="s">
        <v>842</v>
      </c>
      <c r="J4" s="184" t="s">
        <v>843</v>
      </c>
      <c r="K4" s="184" t="s">
        <v>5254</v>
      </c>
      <c r="L4" s="184" t="s">
        <v>145</v>
      </c>
      <c r="M4" s="184" t="s">
        <v>146</v>
      </c>
      <c r="N4" s="184" t="s">
        <v>613</v>
      </c>
      <c r="O4" s="184" t="s">
        <v>9</v>
      </c>
      <c r="P4" s="184" t="s">
        <v>10</v>
      </c>
      <c r="Q4" s="184" t="s">
        <v>11</v>
      </c>
      <c r="R4" s="186" t="s">
        <v>12</v>
      </c>
    </row>
    <row r="5" spans="1:25" s="162" customFormat="1" ht="21" customHeight="1">
      <c r="A5" s="156"/>
      <c r="B5" s="189" t="s">
        <v>13</v>
      </c>
      <c r="C5" s="190" t="s">
        <v>14</v>
      </c>
      <c r="D5" s="191" t="e">
        <f ca="1">YMCHO!K4</f>
        <v>#NUM!</v>
      </c>
      <c r="E5" s="192">
        <f t="shared" ref="E5:E40" si="0">F5*$H$1</f>
        <v>0</v>
      </c>
      <c r="F5" s="193" cm="1">
        <f t="array" ref="F5">_xll.PrecioBD(ONs_NY[[#This Row],[Ticker]],24,"ASK","N")</f>
        <v>0</v>
      </c>
      <c r="G5" s="194" t="e">
        <f ca="1">YMCHO!K3</f>
        <v>#NUM!</v>
      </c>
      <c r="H5" s="195">
        <v>46065</v>
      </c>
      <c r="I5" s="277" cm="1">
        <f t="array" ref="I5">_xll.PrecioBD(ONs_NY[[#This Row],[Ticker]],"24","BID","N")</f>
        <v>0</v>
      </c>
      <c r="J5" s="281" cm="1">
        <f t="array" ref="J5">_xll.PrecioBD(ONs_NY[[#This Row],[Ticker]],"24","ASK","N")</f>
        <v>0</v>
      </c>
      <c r="K5" s="282" cm="1">
        <f t="array" ref="K5">_xll.PrecioBD(ONs_NY[[#This Row],[Ticker]],24,"QUANTITY BID","N")</f>
        <v>0</v>
      </c>
      <c r="L5" s="196" cm="1">
        <f t="array" ref="L5">_xll.PrecioBD(ONs_NY[[#This Row],[Ticker]],24,"QUANTITY ASK","N")</f>
        <v>0</v>
      </c>
      <c r="M5" s="196" cm="1">
        <f t="array" ref="M5">_xll.PrecioBD(ONs_NY[[#This Row],[Ticker]],24,"VOLUME AMOUNT","N")</f>
        <v>0</v>
      </c>
      <c r="N5" s="197" cm="1">
        <f t="array" ref="N5">_xll.PrecioBD(ONs_NY[[#This Row],[Ticker]],24,"IMBALANCE","N")</f>
        <v>0</v>
      </c>
      <c r="O5" s="198" t="s">
        <v>15</v>
      </c>
      <c r="P5" s="198" t="s">
        <v>5255</v>
      </c>
      <c r="Q5" s="198">
        <v>1</v>
      </c>
      <c r="R5" s="198" t="s">
        <v>5256</v>
      </c>
      <c r="U5" s="163"/>
      <c r="V5" s="164"/>
      <c r="X5" s="164"/>
      <c r="Y5" s="164"/>
    </row>
    <row r="6" spans="1:25" s="162" customFormat="1" ht="21" customHeight="1">
      <c r="A6" s="156"/>
      <c r="B6" s="200" t="s">
        <v>23</v>
      </c>
      <c r="C6" s="190" t="s">
        <v>24</v>
      </c>
      <c r="D6" s="191" t="e">
        <f ca="1">GNCXD!K4</f>
        <v>#NUM!</v>
      </c>
      <c r="E6" s="192">
        <f t="shared" si="0"/>
        <v>0</v>
      </c>
      <c r="F6" s="193" cm="1">
        <f t="array" ref="F6">_xll.PrecioBD(ONs_NY[[#This Row],[Ticker]],24,"ASK","N")</f>
        <v>0</v>
      </c>
      <c r="G6" s="194" t="e">
        <f ca="1">GNCXD!K3</f>
        <v>#NUM!</v>
      </c>
      <c r="H6" s="195">
        <v>46632</v>
      </c>
      <c r="I6" s="277" cm="1">
        <f t="array" ref="I6">_xll.PrecioBD(ONs_NY[[#This Row],[Ticker]],"24","BID","N")</f>
        <v>0</v>
      </c>
      <c r="J6" s="281" cm="1">
        <f t="array" ref="J6">_xll.PrecioBD(ONs_NY[[#This Row],[Ticker]],"24","ASK","N")</f>
        <v>0</v>
      </c>
      <c r="K6" s="282" cm="1">
        <f t="array" ref="K6">_xll.PrecioBD(ONs_NY[[#This Row],[Ticker]],24,"QUANTITY BID","N")</f>
        <v>0</v>
      </c>
      <c r="L6" s="196" cm="1">
        <f t="array" ref="L6">_xll.PrecioBD(ONs_NY[[#This Row],[Ticker]],24,"QUANTITY ASK","N")</f>
        <v>0</v>
      </c>
      <c r="M6" s="196" cm="1">
        <f t="array" ref="M6">_xll.PrecioBD(ONs_NY[[#This Row],[Ticker]],24,"VOLUME AMOUNT","N")</f>
        <v>0</v>
      </c>
      <c r="N6" s="197" cm="1">
        <f t="array" ref="N6">_xll.PrecioBD(ONs_NY[[#This Row],[Ticker]],24,"IMBALANCE","N")</f>
        <v>0</v>
      </c>
      <c r="O6" s="198" t="s">
        <v>15</v>
      </c>
      <c r="P6" s="198" t="s">
        <v>5258</v>
      </c>
      <c r="Q6" s="198">
        <v>1000</v>
      </c>
      <c r="R6" s="199" t="s">
        <v>5256</v>
      </c>
      <c r="U6" s="163"/>
      <c r="V6" s="164"/>
      <c r="X6" s="164"/>
      <c r="Y6" s="164"/>
    </row>
    <row r="7" spans="1:25" s="162" customFormat="1" ht="21" customHeight="1">
      <c r="A7" s="156"/>
      <c r="B7" s="189" t="s">
        <v>25</v>
      </c>
      <c r="C7" s="201" t="s">
        <v>26</v>
      </c>
      <c r="D7" s="191" t="e">
        <f ca="1">RCCJD!K4</f>
        <v>#NUM!</v>
      </c>
      <c r="E7" s="192">
        <f t="shared" si="0"/>
        <v>0</v>
      </c>
      <c r="F7" s="193" cm="1">
        <f t="array" ref="F7">_xll.PrecioBD(ONs_NY[[#This Row],[Ticker]],24,"ASK","N")</f>
        <v>0</v>
      </c>
      <c r="G7" s="194" t="e">
        <f ca="1">RCCJD!K3</f>
        <v>#NUM!</v>
      </c>
      <c r="H7" s="195">
        <v>46669</v>
      </c>
      <c r="I7" s="277" cm="1">
        <f t="array" ref="I7">_xll.PrecioBD(ONs_NY[[#This Row],[Ticker]],"24","BID","N")</f>
        <v>0</v>
      </c>
      <c r="J7" s="281" cm="1">
        <f t="array" ref="J7">_xll.PrecioBD(ONs_NY[[#This Row],[Ticker]],"24","ASK","N")</f>
        <v>0</v>
      </c>
      <c r="K7" s="282" cm="1">
        <f t="array" ref="K7">_xll.PrecioBD(ONs_NY[[#This Row],[Ticker]],24,"QUANTITY BID","N")</f>
        <v>0</v>
      </c>
      <c r="L7" s="196" cm="1">
        <f t="array" ref="L7">_xll.PrecioBD(ONs_NY[[#This Row],[Ticker]],24,"QUANTITY ASK","N")</f>
        <v>0</v>
      </c>
      <c r="M7" s="196" cm="1">
        <f t="array" ref="M7">_xll.PrecioBD(ONs_NY[[#This Row],[Ticker]],24,"VOLUME AMOUNT","N")</f>
        <v>0</v>
      </c>
      <c r="N7" s="197" cm="1">
        <f t="array" ref="N7">_xll.PrecioBD(ONs_NY[[#This Row],[Ticker]],24,"IMBALANCE","N")</f>
        <v>0</v>
      </c>
      <c r="O7" s="198" t="s">
        <v>15</v>
      </c>
      <c r="P7" s="198"/>
      <c r="Q7" s="198"/>
      <c r="R7" s="199"/>
      <c r="U7" s="163"/>
      <c r="V7" s="164"/>
      <c r="X7" s="164"/>
      <c r="Y7" s="164"/>
    </row>
    <row r="8" spans="1:25" s="162" customFormat="1" ht="21" customHeight="1">
      <c r="A8" s="156"/>
      <c r="B8" s="189" t="s">
        <v>18</v>
      </c>
      <c r="C8" s="201" t="s">
        <v>19</v>
      </c>
      <c r="D8" s="191" t="e">
        <f ca="1">MGC9D!K4</f>
        <v>#NUM!</v>
      </c>
      <c r="E8" s="192">
        <f t="shared" si="0"/>
        <v>0</v>
      </c>
      <c r="F8" s="193" cm="1">
        <f t="array" ref="F8">_xll.PrecioBD(ONs_NY[[#This Row],[Ticker]],24,"ASK","N")</f>
        <v>0</v>
      </c>
      <c r="G8" s="194" t="e">
        <f ca="1">MGC9D!K3</f>
        <v>#NUM!</v>
      </c>
      <c r="H8" s="202">
        <v>46364</v>
      </c>
      <c r="I8" s="278" cm="1">
        <f t="array" ref="I8">_xll.PrecioBD(ONs_NY[[#This Row],[Ticker]],"24","BID","N")</f>
        <v>0</v>
      </c>
      <c r="J8" s="281" cm="1">
        <f t="array" ref="J8">_xll.PrecioBD(ONs_NY[[#This Row],[Ticker]],"24","ASK","N")</f>
        <v>0</v>
      </c>
      <c r="K8" s="282" cm="1">
        <f t="array" ref="K8">_xll.PrecioBD(ONs_NY[[#This Row],[Ticker]],24,"QUANTITY BID","N")</f>
        <v>0</v>
      </c>
      <c r="L8" s="203" cm="1">
        <f t="array" ref="L8">_xll.PrecioBD(ONs_NY[[#This Row],[Ticker]],24,"QUANTITY ASK","N")</f>
        <v>0</v>
      </c>
      <c r="M8" s="203" cm="1">
        <f t="array" ref="M8">_xll.PrecioBD(ONs_NY[[#This Row],[Ticker]],24,"VOLUME AMOUNT","N")</f>
        <v>0</v>
      </c>
      <c r="N8" s="197" cm="1">
        <f t="array" ref="N8">_xll.PrecioBD(ONs_NY[[#This Row],[Ticker]],24,"IMBALANCE","N")</f>
        <v>0</v>
      </c>
      <c r="O8" s="198" t="s">
        <v>15</v>
      </c>
      <c r="P8" s="198" t="s">
        <v>5258</v>
      </c>
      <c r="Q8" s="198">
        <v>1</v>
      </c>
      <c r="R8" s="199" t="s">
        <v>5256</v>
      </c>
      <c r="U8" s="163"/>
      <c r="V8" s="164"/>
      <c r="X8" s="164"/>
      <c r="Y8" s="164"/>
    </row>
    <row r="9" spans="1:25" s="162" customFormat="1" ht="21" customHeight="1">
      <c r="A9" s="165"/>
      <c r="B9" s="189" t="s">
        <v>38</v>
      </c>
      <c r="C9" s="190" t="s">
        <v>39</v>
      </c>
      <c r="D9" s="204">
        <f ca="1">RUCDO!K4</f>
        <v>9.0845939517021204E-2</v>
      </c>
      <c r="E9" s="192">
        <f t="shared" si="0"/>
        <v>104.7</v>
      </c>
      <c r="F9" s="193" cm="1">
        <f t="array" ref="F9">_xll.PrecioBD(ONs_NY[[#This Row],[Ticker]],24,"ASK","N")</f>
        <v>104.7</v>
      </c>
      <c r="G9" s="194">
        <f ca="1">RUCDO!K3</f>
        <v>3.4036364285422129</v>
      </c>
      <c r="H9" s="195">
        <v>47822</v>
      </c>
      <c r="I9" s="277" cm="1">
        <f t="array" ref="I9">_xll.PrecioBD(ONs_NY[[#This Row],[Ticker]],"24","BID","N")</f>
        <v>104.35</v>
      </c>
      <c r="J9" s="281" cm="1">
        <f t="array" ref="J9">_xll.PrecioBD(ONs_NY[[#This Row],[Ticker]],"24","ASK","N")</f>
        <v>104.7</v>
      </c>
      <c r="K9" s="203" cm="1">
        <f t="array" ref="K9">_xll.PrecioBD(ONs_NY[[#This Row],[Ticker]],24,"QUANTITY BID","N")</f>
        <v>514</v>
      </c>
      <c r="L9" s="203" cm="1">
        <f t="array" ref="L9">_xll.PrecioBD(ONs_NY[[#This Row],[Ticker]],24,"QUANTITY ASK","N")</f>
        <v>2596</v>
      </c>
      <c r="M9" s="203" cm="1">
        <f t="array" ref="M9">_xll.PrecioBD(ONs_NY[[#This Row],[Ticker]],24,"VOLUME AMOUNT","N")</f>
        <v>140759.64000000001</v>
      </c>
      <c r="N9" s="197" cm="1">
        <f t="array" ref="N9">_xll.PrecioBD(ONs_NY[[#This Row],[Ticker]],24,"IMBALANCE","N")</f>
        <v>4.0000000000000002E-4</v>
      </c>
      <c r="O9" s="198" t="s">
        <v>15</v>
      </c>
      <c r="P9" s="198" t="s">
        <v>5258</v>
      </c>
      <c r="Q9" s="198">
        <v>1</v>
      </c>
      <c r="R9" s="199" t="s">
        <v>5256</v>
      </c>
      <c r="U9" s="163"/>
      <c r="V9" s="164"/>
      <c r="X9" s="164"/>
      <c r="Y9" s="164"/>
    </row>
    <row r="10" spans="1:25" s="162" customFormat="1" ht="21" customHeight="1">
      <c r="A10" s="156"/>
      <c r="B10" s="189" t="s">
        <v>36</v>
      </c>
      <c r="C10" s="190" t="s">
        <v>37</v>
      </c>
      <c r="D10" s="204">
        <f ca="1">DNC7D!K4</f>
        <v>8.8900277018547066E-2</v>
      </c>
      <c r="E10" s="192">
        <f t="shared" si="0"/>
        <v>106.05</v>
      </c>
      <c r="F10" s="193" cm="1">
        <f t="array" ref="F10">_xll.PrecioBD(ONs_NY[[#This Row],[Ticker]],24,"ASK","N")</f>
        <v>106.05</v>
      </c>
      <c r="G10" s="194">
        <f ca="1">DNC7D!K3</f>
        <v>2.9828026025004881</v>
      </c>
      <c r="H10" s="195">
        <v>47780</v>
      </c>
      <c r="I10" s="277" cm="1">
        <f t="array" ref="I10">_xll.PrecioBD(ONs_NY[[#This Row],[Ticker]],"24","BID","N")</f>
        <v>105.85</v>
      </c>
      <c r="J10" s="281" cm="1">
        <f t="array" ref="J10">_xll.PrecioBD(ONs_NY[[#This Row],[Ticker]],"24","ASK","N")</f>
        <v>106.05</v>
      </c>
      <c r="K10" s="203" cm="1">
        <f t="array" ref="K10">_xll.PrecioBD(ONs_NY[[#This Row],[Ticker]],24,"QUANTITY BID","N")</f>
        <v>1000</v>
      </c>
      <c r="L10" s="203" cm="1">
        <f t="array" ref="L10">_xll.PrecioBD(ONs_NY[[#This Row],[Ticker]],24,"QUANTITY ASK","N")</f>
        <v>2900</v>
      </c>
      <c r="M10" s="203" cm="1">
        <f t="array" ref="M10">_xll.PrecioBD(ONs_NY[[#This Row],[Ticker]],24,"VOLUME AMOUNT","N")</f>
        <v>314361.7</v>
      </c>
      <c r="N10" s="197" cm="1">
        <f t="array" ref="N10">_xll.PrecioBD(ONs_NY[[#This Row],[Ticker]],24,"IMBALANCE","N")</f>
        <v>1.4E-3</v>
      </c>
      <c r="O10" s="198" t="s">
        <v>15</v>
      </c>
      <c r="P10" s="198" t="s">
        <v>5258</v>
      </c>
      <c r="Q10" s="198">
        <v>100</v>
      </c>
      <c r="R10" s="199" t="s">
        <v>5256</v>
      </c>
      <c r="U10" s="163"/>
      <c r="V10" s="164"/>
      <c r="X10" s="164"/>
      <c r="Y10" s="164"/>
    </row>
    <row r="11" spans="1:25" s="162" customFormat="1" ht="21" customHeight="1">
      <c r="A11" s="155"/>
      <c r="B11" s="205" t="s">
        <v>40</v>
      </c>
      <c r="C11" s="206" t="s">
        <v>187</v>
      </c>
      <c r="D11" s="207">
        <f ca="1">TLCTD!K4</f>
        <v>7.8768000006675734E-2</v>
      </c>
      <c r="E11" s="192">
        <f t="shared" si="0"/>
        <v>105.5</v>
      </c>
      <c r="F11" s="193" cm="1">
        <f t="array" ref="F11">_xll.PrecioBD(ONs_NY[[#This Row],[Ticker]],24,"ASK","N")</f>
        <v>105.5</v>
      </c>
      <c r="G11" s="194">
        <f ca="1">TLCTD!K3</f>
        <v>6.4810689078502213</v>
      </c>
      <c r="H11" s="208">
        <v>49695</v>
      </c>
      <c r="I11" s="279" cm="1">
        <f t="array" ref="I11">_xll.PrecioBD(ONs_NY[[#This Row],[Ticker]],"24","BID","N")</f>
        <v>105.4</v>
      </c>
      <c r="J11" s="281" cm="1">
        <f t="array" ref="J11">_xll.PrecioBD(ONs_NY[[#This Row],[Ticker]],"24","ASK","N")</f>
        <v>105.5</v>
      </c>
      <c r="K11" s="203" cm="1">
        <f t="array" ref="K11">_xll.PrecioBD(ONs_NY[[#This Row],[Ticker]],24,"QUANTITY BID","N")</f>
        <v>2918</v>
      </c>
      <c r="L11" s="203" cm="1">
        <f t="array" ref="L11">_xll.PrecioBD(ONs_NY[[#This Row],[Ticker]],24,"QUANTITY ASK","N")</f>
        <v>1650</v>
      </c>
      <c r="M11" s="203" cm="1">
        <f t="array" ref="M11">_xll.PrecioBD(ONs_NY[[#This Row],[Ticker]],24,"VOLUME AMOUNT","N")</f>
        <v>556489.94999999995</v>
      </c>
      <c r="N11" s="197" cm="1">
        <f t="array" ref="N11">_xll.PrecioBD(ONs_NY[[#This Row],[Ticker]],24,"IMBALANCE","N")</f>
        <v>4.0000000000000002E-4</v>
      </c>
      <c r="O11" s="198" t="s">
        <v>15</v>
      </c>
      <c r="P11" s="209"/>
      <c r="Q11" s="209"/>
      <c r="R11" s="210"/>
      <c r="U11" s="166"/>
      <c r="V11" s="164"/>
      <c r="X11" s="164"/>
      <c r="Y11" s="164"/>
    </row>
    <row r="12" spans="1:25" s="162" customFormat="1" ht="21" customHeight="1">
      <c r="A12" s="156"/>
      <c r="B12" s="189" t="s">
        <v>40</v>
      </c>
      <c r="C12" s="190" t="s">
        <v>55</v>
      </c>
      <c r="D12" s="204">
        <f ca="1">TLCPD!K4</f>
        <v>7.8323557972908034E-2</v>
      </c>
      <c r="E12" s="192">
        <f t="shared" si="0"/>
        <v>110.65</v>
      </c>
      <c r="F12" s="193" cm="1">
        <f t="array" ref="F12">_xll.PrecioBD(ONs_NY[[#This Row],[Ticker]],24,"ASK","N")</f>
        <v>110.65</v>
      </c>
      <c r="G12" s="194">
        <f ca="1">TLCPD!K3</f>
        <v>4.9773841084502202</v>
      </c>
      <c r="H12" s="195">
        <v>48726</v>
      </c>
      <c r="I12" s="277" cm="1">
        <f t="array" ref="I12">_xll.PrecioBD(ONs_NY[[#This Row],[Ticker]],"24","BID","N")</f>
        <v>110.3</v>
      </c>
      <c r="J12" s="281" cm="1">
        <f t="array" ref="J12">_xll.PrecioBD(ONs_NY[[#This Row],[Ticker]],"24","ASK","N")</f>
        <v>110.65</v>
      </c>
      <c r="K12" s="203" cm="1">
        <f t="array" ref="K12">_xll.PrecioBD(ONs_NY[[#This Row],[Ticker]],24,"QUANTITY BID","N")</f>
        <v>1500</v>
      </c>
      <c r="L12" s="203" cm="1">
        <f t="array" ref="L12">_xll.PrecioBD(ONs_NY[[#This Row],[Ticker]],24,"QUANTITY ASK","N")</f>
        <v>9401</v>
      </c>
      <c r="M12" s="203" cm="1">
        <f t="array" ref="M12">_xll.PrecioBD(ONs_NY[[#This Row],[Ticker]],24,"VOLUME AMOUNT","N")</f>
        <v>289294.74</v>
      </c>
      <c r="N12" s="197" cm="1">
        <f t="array" ref="N12">_xll.PrecioBD(ONs_NY[[#This Row],[Ticker]],24,"IMBALANCE","N")</f>
        <v>-1.8E-3</v>
      </c>
      <c r="O12" s="198" t="s">
        <v>15</v>
      </c>
      <c r="P12" s="198" t="s">
        <v>5258</v>
      </c>
      <c r="Q12" s="198">
        <v>100</v>
      </c>
      <c r="R12" s="199" t="s">
        <v>5256</v>
      </c>
      <c r="U12" s="163"/>
      <c r="V12" s="164"/>
      <c r="X12" s="164"/>
      <c r="Y12" s="164"/>
    </row>
    <row r="13" spans="1:25" s="162" customFormat="1" ht="21" customHeight="1">
      <c r="A13" s="156"/>
      <c r="B13" s="189" t="s">
        <v>18</v>
      </c>
      <c r="C13" s="283" t="s">
        <v>65</v>
      </c>
      <c r="D13" s="207">
        <f ca="1">MGCRD!K4</f>
        <v>7.462719380855562E-2</v>
      </c>
      <c r="E13" s="192">
        <f t="shared" si="0"/>
        <v>105.1</v>
      </c>
      <c r="F13" s="193" cm="1">
        <f t="array" ref="F13">_xll.PrecioBD(ONs_NY[[#This Row],[Ticker]],24,"ASK","N")</f>
        <v>105.1</v>
      </c>
      <c r="G13" s="211">
        <f ca="1">MGCRD!K3</f>
        <v>7.5846464639354618</v>
      </c>
      <c r="H13" s="208">
        <v>50360</v>
      </c>
      <c r="I13" s="279" cm="1">
        <f t="array" ref="I13">_xll.PrecioBD(ONs_NY[[#This Row],[Ticker]],"24","BID","N")</f>
        <v>104.8</v>
      </c>
      <c r="J13" s="281" cm="1">
        <f t="array" ref="J13">_xll.PrecioBD(ONs_NY[[#This Row],[Ticker]],"24","ASK","N")</f>
        <v>105.1</v>
      </c>
      <c r="K13" s="203" cm="1">
        <f t="array" ref="K13">_xll.PrecioBD(ONs_NY[[#This Row],[Ticker]],24,"QUANTITY BID","N")</f>
        <v>10000</v>
      </c>
      <c r="L13" s="203" cm="1">
        <f t="array" ref="L13">_xll.PrecioBD(ONs_NY[[#This Row],[Ticker]],24,"QUANTITY ASK","N")</f>
        <v>10000</v>
      </c>
      <c r="M13" s="203" cm="1">
        <f t="array" ref="M13">_xll.PrecioBD(ONs_NY[[#This Row],[Ticker]],24,"VOLUME AMOUNT","N")</f>
        <v>146740</v>
      </c>
      <c r="N13" s="197" cm="1">
        <f t="array" ref="N13">_xll.PrecioBD(ONs_NY[[#This Row],[Ticker]],24,"IMBALANCE","N")</f>
        <v>-1.9E-3</v>
      </c>
      <c r="O13" s="198" t="s">
        <v>15</v>
      </c>
      <c r="P13" s="198" t="s">
        <v>5258</v>
      </c>
      <c r="Q13" s="198">
        <v>10000</v>
      </c>
      <c r="R13" s="199" t="s">
        <v>5257</v>
      </c>
      <c r="U13" s="163"/>
      <c r="V13" s="164"/>
      <c r="X13" s="164"/>
      <c r="Y13" s="164"/>
    </row>
    <row r="14" spans="1:25" s="162" customFormat="1" ht="21" customHeight="1">
      <c r="A14" s="156"/>
      <c r="B14" s="189" t="s">
        <v>13</v>
      </c>
      <c r="C14" s="190" t="s">
        <v>59</v>
      </c>
      <c r="D14" s="204">
        <f ca="1">YM34D!K4</f>
        <v>7.2824373841285733E-2</v>
      </c>
      <c r="E14" s="192">
        <f t="shared" si="0"/>
        <v>106.45</v>
      </c>
      <c r="F14" s="193" cm="1">
        <f t="array" ref="F14">_xll.PrecioBD(ONs_NY[[#This Row],[Ticker]],24,"ASK","N")</f>
        <v>106.45</v>
      </c>
      <c r="G14" s="194">
        <f ca="1">YM34D!K3</f>
        <v>5.3076417608882505</v>
      </c>
      <c r="H14" s="195">
        <v>48961</v>
      </c>
      <c r="I14" s="277" cm="1">
        <f t="array" ref="I14">_xll.PrecioBD(ONs_NY[[#This Row],[Ticker]],"24","BID","N")</f>
        <v>106.15</v>
      </c>
      <c r="J14" s="281" cm="1">
        <f t="array" ref="J14">_xll.PrecioBD(ONs_NY[[#This Row],[Ticker]],"24","ASK","N")</f>
        <v>106.45</v>
      </c>
      <c r="K14" s="203" cm="1">
        <f t="array" ref="K14">_xll.PrecioBD(ONs_NY[[#This Row],[Ticker]],24,"QUANTITY BID","N")</f>
        <v>35</v>
      </c>
      <c r="L14" s="203" cm="1">
        <f t="array" ref="L14">_xll.PrecioBD(ONs_NY[[#This Row],[Ticker]],24,"QUANTITY ASK","N")</f>
        <v>1999</v>
      </c>
      <c r="M14" s="203" cm="1">
        <f t="array" ref="M14">_xll.PrecioBD(ONs_NY[[#This Row],[Ticker]],24,"VOLUME AMOUNT","N")</f>
        <v>920344.59</v>
      </c>
      <c r="N14" s="197" cm="1">
        <f t="array" ref="N14">_xll.PrecioBD(ONs_NY[[#This Row],[Ticker]],24,"IMBALANCE","N")</f>
        <v>3.3E-3</v>
      </c>
      <c r="O14" s="198" t="s">
        <v>15</v>
      </c>
      <c r="P14" s="198" t="s">
        <v>5258</v>
      </c>
      <c r="Q14" s="198">
        <v>1</v>
      </c>
      <c r="R14" s="199" t="s">
        <v>5256</v>
      </c>
      <c r="U14" s="163"/>
      <c r="V14" s="164"/>
      <c r="X14" s="164"/>
      <c r="Y14" s="164"/>
    </row>
    <row r="15" spans="1:25" s="162" customFormat="1" ht="21" customHeight="1">
      <c r="A15" s="156"/>
      <c r="B15" s="189" t="s">
        <v>49</v>
      </c>
      <c r="C15" s="198" t="s">
        <v>50</v>
      </c>
      <c r="D15" s="204">
        <f ca="1">PCL4D!K4</f>
        <v>7.3033872246742251E-2</v>
      </c>
      <c r="E15" s="192">
        <f t="shared" si="0"/>
        <v>108.2</v>
      </c>
      <c r="F15" s="193" cm="1">
        <f t="array" ref="F15">_xll.PrecioBD(ONs_NY[[#This Row],[Ticker]],24,"ASK","N")</f>
        <v>108.2</v>
      </c>
      <c r="G15" s="194">
        <f ca="1">PCL4D!K3</f>
        <v>4.817242224911551</v>
      </c>
      <c r="H15" s="195">
        <v>48364</v>
      </c>
      <c r="I15" s="277" cm="1">
        <f t="array" ref="I15">_xll.PrecioBD(ONs_NY[[#This Row],[Ticker]],"24","BID","N")</f>
        <v>107.8</v>
      </c>
      <c r="J15" s="281" cm="1">
        <f t="array" ref="J15">_xll.PrecioBD(ONs_NY[[#This Row],[Ticker]],"24","ASK","N")</f>
        <v>108.2</v>
      </c>
      <c r="K15" s="203" cm="1">
        <f t="array" ref="K15">_xll.PrecioBD(ONs_NY[[#This Row],[Ticker]],24,"QUANTITY BID","N")</f>
        <v>1000</v>
      </c>
      <c r="L15" s="203" cm="1">
        <f t="array" ref="L15">_xll.PrecioBD(ONs_NY[[#This Row],[Ticker]],24,"QUANTITY ASK","N")</f>
        <v>2000</v>
      </c>
      <c r="M15" s="203" cm="1">
        <f t="array" ref="M15">_xll.PrecioBD(ONs_NY[[#This Row],[Ticker]],24,"VOLUME AMOUNT","N")</f>
        <v>405314.5</v>
      </c>
      <c r="N15" s="197" cm="1">
        <f t="array" ref="N15">_xll.PrecioBD(ONs_NY[[#This Row],[Ticker]],24,"IMBALANCE","N")</f>
        <v>2.7000000000000001E-3</v>
      </c>
      <c r="O15" s="198" t="s">
        <v>15</v>
      </c>
      <c r="P15" s="198" t="s">
        <v>5258</v>
      </c>
      <c r="Q15" s="198">
        <v>1000</v>
      </c>
      <c r="R15" s="199" t="s">
        <v>5257</v>
      </c>
      <c r="U15" s="163"/>
      <c r="V15" s="164"/>
      <c r="X15" s="164"/>
      <c r="Y15" s="164"/>
    </row>
    <row r="16" spans="1:25" s="162" customFormat="1" ht="21" customHeight="1">
      <c r="A16" s="156"/>
      <c r="B16" s="205" t="s">
        <v>42</v>
      </c>
      <c r="C16" s="283" t="s">
        <v>64</v>
      </c>
      <c r="D16" s="207">
        <f ca="1">TSC4D!K4</f>
        <v>7.310149371623996E-2</v>
      </c>
      <c r="E16" s="192">
        <f t="shared" si="0"/>
        <v>105.65</v>
      </c>
      <c r="F16" s="193" cm="1">
        <f t="array" ref="F16">_xll.PrecioBD(ONs_NY[[#This Row],[Ticker]],24,"ASK","N")</f>
        <v>105.65</v>
      </c>
      <c r="G16" s="211">
        <f ca="1">TSC4D!K3</f>
        <v>2.0859147797370468</v>
      </c>
      <c r="H16" s="208">
        <v>49633</v>
      </c>
      <c r="I16" s="279" cm="1">
        <f t="array" ref="I16">_xll.PrecioBD(ONs_NY[[#This Row],[Ticker]],"24","BID","N")</f>
        <v>105.4</v>
      </c>
      <c r="J16" s="281" cm="1">
        <f t="array" ref="J16">_xll.PrecioBD(ONs_NY[[#This Row],[Ticker]],"24","ASK","N")</f>
        <v>105.65</v>
      </c>
      <c r="K16" s="203" cm="1">
        <f t="array" ref="K16">_xll.PrecioBD(ONs_NY[[#This Row],[Ticker]],24,"QUANTITY BID","N")</f>
        <v>4000</v>
      </c>
      <c r="L16" s="203" cm="1">
        <f t="array" ref="L16">_xll.PrecioBD(ONs_NY[[#This Row],[Ticker]],24,"QUANTITY ASK","N")</f>
        <v>39000</v>
      </c>
      <c r="M16" s="203" cm="1">
        <f t="array" ref="M16">_xll.PrecioBD(ONs_NY[[#This Row],[Ticker]],24,"VOLUME AMOUNT","N")</f>
        <v>462528</v>
      </c>
      <c r="N16" s="197" cm="1">
        <f t="array" ref="N16">_xll.PrecioBD(ONs_NY[[#This Row],[Ticker]],24,"IMBALANCE","N")</f>
        <v>2.3E-3</v>
      </c>
      <c r="O16" s="198" t="s">
        <v>15</v>
      </c>
      <c r="P16" s="198" t="s">
        <v>5258</v>
      </c>
      <c r="Q16" s="198">
        <v>1000</v>
      </c>
      <c r="R16" s="199" t="s">
        <v>5257</v>
      </c>
      <c r="U16" s="163"/>
      <c r="V16" s="164"/>
      <c r="X16" s="164"/>
      <c r="Y16" s="164"/>
    </row>
    <row r="17" spans="1:25" s="162" customFormat="1" ht="21" customHeight="1">
      <c r="A17" s="156"/>
      <c r="B17" s="189" t="s">
        <v>61</v>
      </c>
      <c r="C17" s="190" t="s">
        <v>62</v>
      </c>
      <c r="D17" s="204">
        <f ca="1">IRCPD!K4</f>
        <v>7.2899457812309262E-2</v>
      </c>
      <c r="E17" s="192">
        <f t="shared" si="0"/>
        <v>107.9</v>
      </c>
      <c r="F17" s="193" cm="1">
        <f t="array" ref="F17">_xll.PrecioBD(ONs_NY[[#This Row],[Ticker]],24,"ASK","N")</f>
        <v>107.9</v>
      </c>
      <c r="G17" s="194">
        <f ca="1">IRCPD!K3</f>
        <v>5.8223553623803941</v>
      </c>
      <c r="H17" s="195">
        <v>49399</v>
      </c>
      <c r="I17" s="277" cm="1">
        <f t="array" ref="I17">_xll.PrecioBD(ONs_NY[[#This Row],[Ticker]],"24","BID","N")</f>
        <v>107.85</v>
      </c>
      <c r="J17" s="281" cm="1">
        <f t="array" ref="J17">_xll.PrecioBD(ONs_NY[[#This Row],[Ticker]],"24","ASK","N")</f>
        <v>107.9</v>
      </c>
      <c r="K17" s="203" cm="1">
        <f t="array" ref="K17">_xll.PrecioBD(ONs_NY[[#This Row],[Ticker]],24,"QUANTITY BID","N")</f>
        <v>277</v>
      </c>
      <c r="L17" s="203" cm="1">
        <f t="array" ref="L17">_xll.PrecioBD(ONs_NY[[#This Row],[Ticker]],24,"QUANTITY ASK","N")</f>
        <v>15927</v>
      </c>
      <c r="M17" s="203" cm="1">
        <f t="array" ref="M17">_xll.PrecioBD(ONs_NY[[#This Row],[Ticker]],24,"VOLUME AMOUNT","N")</f>
        <v>897177.97</v>
      </c>
      <c r="N17" s="197" cm="1">
        <f t="array" ref="N17">_xll.PrecioBD(ONs_NY[[#This Row],[Ticker]],24,"IMBALANCE","N")</f>
        <v>-2.7000000000000001E-3</v>
      </c>
      <c r="O17" s="198" t="s">
        <v>15</v>
      </c>
      <c r="P17" s="198" t="s">
        <v>5258</v>
      </c>
      <c r="Q17" s="198">
        <v>1</v>
      </c>
      <c r="R17" s="199" t="s">
        <v>5256</v>
      </c>
      <c r="U17" s="163"/>
      <c r="V17" s="164"/>
      <c r="X17" s="164"/>
      <c r="Y17" s="164"/>
    </row>
    <row r="18" spans="1:25" s="162" customFormat="1" ht="21" customHeight="1">
      <c r="A18" s="156"/>
      <c r="B18" s="212" t="s">
        <v>49</v>
      </c>
      <c r="C18" s="283" t="s">
        <v>67</v>
      </c>
      <c r="D18" s="207">
        <f ca="1">PLC5D!K4</f>
        <v>7.1448513865470908E-2</v>
      </c>
      <c r="E18" s="192">
        <f t="shared" si="0"/>
        <v>106.55</v>
      </c>
      <c r="F18" s="193" cm="1">
        <f t="array" ref="F18">_xll.PrecioBD(ONs_NY[[#This Row],[Ticker]],24,"ASK","N")</f>
        <v>106.55</v>
      </c>
      <c r="G18" s="211">
        <f ca="1">PLC5D!K3</f>
        <v>4.2018315503300645</v>
      </c>
      <c r="H18" s="208">
        <v>47987</v>
      </c>
      <c r="I18" s="279" cm="1">
        <f t="array" ref="I18">_xll.PrecioBD(ONs_NY[[#This Row],[Ticker]],"24","BID","N")</f>
        <v>106.25</v>
      </c>
      <c r="J18" s="281" cm="1">
        <f t="array" ref="J18">_xll.PrecioBD(ONs_NY[[#This Row],[Ticker]],"24","ASK","N")</f>
        <v>106.55</v>
      </c>
      <c r="K18" s="203" cm="1">
        <f t="array" ref="K18">_xll.PrecioBD(ONs_NY[[#This Row],[Ticker]],24,"QUANTITY BID","N")</f>
        <v>11000</v>
      </c>
      <c r="L18" s="203" cm="1">
        <f t="array" ref="L18">_xll.PrecioBD(ONs_NY[[#This Row],[Ticker]],24,"QUANTITY ASK","N")</f>
        <v>4000</v>
      </c>
      <c r="M18" s="203" cm="1">
        <f t="array" ref="M18">_xll.PrecioBD(ONs_NY[[#This Row],[Ticker]],24,"VOLUME AMOUNT","N")</f>
        <v>451908.5</v>
      </c>
      <c r="N18" s="197" cm="1">
        <f t="array" ref="N18">_xll.PrecioBD(ONs_NY[[#This Row],[Ticker]],24,"IMBALANCE","N")</f>
        <v>3.7000000000000002E-3</v>
      </c>
      <c r="O18" s="198" t="s">
        <v>15</v>
      </c>
      <c r="P18" s="198" t="s">
        <v>5258</v>
      </c>
      <c r="Q18" s="198">
        <v>1000</v>
      </c>
      <c r="R18" s="199" t="s">
        <v>5257</v>
      </c>
      <c r="U18" s="163"/>
      <c r="V18" s="164"/>
      <c r="X18" s="164"/>
      <c r="Y18" s="164"/>
    </row>
    <row r="19" spans="1:25" s="162" customFormat="1" ht="21" customHeight="1">
      <c r="A19" s="156"/>
      <c r="B19" s="189" t="s">
        <v>18</v>
      </c>
      <c r="C19" s="190" t="s">
        <v>60</v>
      </c>
      <c r="D19" s="204">
        <f ca="1">MGCOD!K4</f>
        <v>7.2397115826606753E-2</v>
      </c>
      <c r="E19" s="192">
        <f t="shared" si="0"/>
        <v>106.05</v>
      </c>
      <c r="F19" s="193" cm="1">
        <f t="array" ref="F19">_xll.PrecioBD(ONs_NY[[#This Row],[Ticker]],24,"ASK","N")</f>
        <v>106.05</v>
      </c>
      <c r="G19" s="194">
        <f ca="1">MGCOD!K3</f>
        <v>6.31376605475978</v>
      </c>
      <c r="H19" s="195">
        <v>49294</v>
      </c>
      <c r="I19" s="277" cm="1">
        <f t="array" ref="I19">_xll.PrecioBD(ONs_NY[[#This Row],[Ticker]],"24","BID","N")</f>
        <v>105.8</v>
      </c>
      <c r="J19" s="281" cm="1">
        <f t="array" ref="J19">_xll.PrecioBD(ONs_NY[[#This Row],[Ticker]],"24","ASK","N")</f>
        <v>106.05</v>
      </c>
      <c r="K19" s="203" cm="1">
        <f t="array" ref="K19">_xll.PrecioBD(ONs_NY[[#This Row],[Ticker]],24,"QUANTITY BID","N")</f>
        <v>12000</v>
      </c>
      <c r="L19" s="203" cm="1">
        <f t="array" ref="L19">_xll.PrecioBD(ONs_NY[[#This Row],[Ticker]],24,"QUANTITY ASK","N")</f>
        <v>10000</v>
      </c>
      <c r="M19" s="203" cm="1">
        <f t="array" ref="M19">_xll.PrecioBD(ONs_NY[[#This Row],[Ticker]],24,"VOLUME AMOUNT","N")</f>
        <v>258626.5</v>
      </c>
      <c r="N19" s="197" cm="1">
        <f t="array" ref="N19">_xll.PrecioBD(ONs_NY[[#This Row],[Ticker]],24,"IMBALANCE","N")</f>
        <v>4.0000000000000002E-4</v>
      </c>
      <c r="O19" s="198" t="s">
        <v>15</v>
      </c>
      <c r="P19" s="198" t="s">
        <v>5258</v>
      </c>
      <c r="Q19" s="198">
        <v>10000</v>
      </c>
      <c r="R19" s="199" t="s">
        <v>5257</v>
      </c>
      <c r="U19" s="163"/>
      <c r="V19" s="164"/>
      <c r="X19" s="164"/>
      <c r="Y19" s="164"/>
    </row>
    <row r="20" spans="1:25" s="162" customFormat="1" ht="21" customHeight="1">
      <c r="A20" s="156"/>
      <c r="B20" s="189" t="s">
        <v>56</v>
      </c>
      <c r="C20" s="198" t="s">
        <v>57</v>
      </c>
      <c r="D20" s="204">
        <f ca="1">VSCVD!K4</f>
        <v>7.2520640492439281E-2</v>
      </c>
      <c r="E20" s="192">
        <f t="shared" si="0"/>
        <v>108.25</v>
      </c>
      <c r="F20" s="193" cm="1">
        <f t="array" ref="F20">_xll.PrecioBD(ONs_NY[[#This Row],[Ticker]],24,"ASK","N")</f>
        <v>108.25</v>
      </c>
      <c r="G20" s="194">
        <f ca="1">VSCVD!K3</f>
        <v>4.8412902765839538</v>
      </c>
      <c r="H20" s="195">
        <v>48740</v>
      </c>
      <c r="I20" s="277" cm="1">
        <f t="array" ref="I20">_xll.PrecioBD(ONs_NY[[#This Row],[Ticker]],"24","BID","N")</f>
        <v>108.2</v>
      </c>
      <c r="J20" s="281" cm="1">
        <f t="array" ref="J20">_xll.PrecioBD(ONs_NY[[#This Row],[Ticker]],"24","ASK","N")</f>
        <v>108.25</v>
      </c>
      <c r="K20" s="203" cm="1">
        <f t="array" ref="K20">_xll.PrecioBD(ONs_NY[[#This Row],[Ticker]],24,"QUANTITY BID","N")</f>
        <v>6000</v>
      </c>
      <c r="L20" s="203" cm="1">
        <f t="array" ref="L20">_xll.PrecioBD(ONs_NY[[#This Row],[Ticker]],24,"QUANTITY ASK","N")</f>
        <v>3000</v>
      </c>
      <c r="M20" s="203" cm="1">
        <f t="array" ref="M20">_xll.PrecioBD(ONs_NY[[#This Row],[Ticker]],24,"VOLUME AMOUNT","N")</f>
        <v>646774</v>
      </c>
      <c r="N20" s="197" cm="1">
        <f t="array" ref="N20">_xll.PrecioBD(ONs_NY[[#This Row],[Ticker]],24,"IMBALANCE","N")</f>
        <v>-8.9999999999999998E-4</v>
      </c>
      <c r="O20" s="198" t="s">
        <v>15</v>
      </c>
      <c r="P20" s="198" t="s">
        <v>5258</v>
      </c>
      <c r="Q20" s="198">
        <v>1000</v>
      </c>
      <c r="R20" s="199" t="s">
        <v>5256</v>
      </c>
      <c r="U20" s="166"/>
      <c r="V20" s="164"/>
      <c r="X20" s="164"/>
      <c r="Y20" s="164"/>
    </row>
    <row r="21" spans="1:25" s="162" customFormat="1" ht="21" customHeight="1">
      <c r="A21" s="155"/>
      <c r="B21" s="189" t="s">
        <v>13</v>
      </c>
      <c r="C21" s="190" t="s">
        <v>46</v>
      </c>
      <c r="D21" s="191">
        <f ca="1">YMCXO!K4</f>
        <v>7.093088328838347E-2</v>
      </c>
      <c r="E21" s="192">
        <f t="shared" si="0"/>
        <v>110.95</v>
      </c>
      <c r="F21" s="193" cm="1">
        <f t="array" ref="F21">_xll.PrecioBD(ONs_NY[[#This Row],[Ticker]],24,"ASK","N")</f>
        <v>110.95</v>
      </c>
      <c r="G21" s="194">
        <f ca="1">YMCXO!K3</f>
        <v>3.9050165996108426</v>
      </c>
      <c r="H21" s="195">
        <v>48102</v>
      </c>
      <c r="I21" s="277" cm="1">
        <f t="array" ref="I21">_xll.PrecioBD(ONs_NY[[#This Row],[Ticker]],"24","BID","N")</f>
        <v>110.65</v>
      </c>
      <c r="J21" s="281" cm="1">
        <f t="array" ref="J21">_xll.PrecioBD(ONs_NY[[#This Row],[Ticker]],"24","ASK","N")</f>
        <v>110.95</v>
      </c>
      <c r="K21" s="203" cm="1">
        <f t="array" ref="K21">_xll.PrecioBD(ONs_NY[[#This Row],[Ticker]],24,"QUANTITY BID","N")</f>
        <v>12826</v>
      </c>
      <c r="L21" s="203" cm="1">
        <f t="array" ref="L21">_xll.PrecioBD(ONs_NY[[#This Row],[Ticker]],24,"QUANTITY ASK","N")</f>
        <v>1000</v>
      </c>
      <c r="M21" s="203" cm="1">
        <f t="array" ref="M21">_xll.PrecioBD(ONs_NY[[#This Row],[Ticker]],24,"VOLUME AMOUNT","N")</f>
        <v>678005.9</v>
      </c>
      <c r="N21" s="197" cm="1">
        <f t="array" ref="N21">_xll.PrecioBD(ONs_NY[[#This Row],[Ticker]],24,"IMBALANCE","N")</f>
        <v>3.0999999999999999E-3</v>
      </c>
      <c r="O21" s="198" t="s">
        <v>15</v>
      </c>
      <c r="P21" s="198" t="s">
        <v>5258</v>
      </c>
      <c r="Q21" s="198">
        <v>1</v>
      </c>
      <c r="R21" s="199" t="s">
        <v>5256</v>
      </c>
      <c r="U21" s="163"/>
      <c r="V21" s="164"/>
      <c r="X21" s="164"/>
      <c r="Y21" s="164"/>
    </row>
    <row r="22" spans="1:25" s="162" customFormat="1" ht="21" customHeight="1">
      <c r="A22" s="155"/>
      <c r="B22" s="212" t="s">
        <v>23</v>
      </c>
      <c r="C22" s="283" t="s">
        <v>68</v>
      </c>
      <c r="D22" s="207">
        <f ca="1">GN49D!K4</f>
        <v>7.1020624041557331E-2</v>
      </c>
      <c r="E22" s="192">
        <f t="shared" si="0"/>
        <v>105.55</v>
      </c>
      <c r="F22" s="193" cm="1">
        <f t="array" ref="F22">_xll.PrecioBD(ONs_NY[[#This Row],[Ticker]],24,"ASK","N")</f>
        <v>105.55</v>
      </c>
      <c r="G22" s="211">
        <f ca="1">GN49D!K3</f>
        <v>5.1975467724434274</v>
      </c>
      <c r="H22" s="284">
        <v>48915</v>
      </c>
      <c r="I22" s="285" cm="1">
        <f t="array" ref="I22">_xll.PrecioBD(ONs_NY[[#This Row],[Ticker]],"24","BID","N")</f>
        <v>104.75</v>
      </c>
      <c r="J22" s="281" cm="1">
        <f t="array" ref="J22">_xll.PrecioBD(ONs_NY[[#This Row],[Ticker]],"24","ASK","N")</f>
        <v>105.55</v>
      </c>
      <c r="K22" s="203" cm="1">
        <f t="array" ref="K22">_xll.PrecioBD(ONs_NY[[#This Row],[Ticker]],24,"QUANTITY BID","N")</f>
        <v>5000</v>
      </c>
      <c r="L22" s="203" cm="1">
        <f t="array" ref="L22">_xll.PrecioBD(ONs_NY[[#This Row],[Ticker]],24,"QUANTITY ASK","N")</f>
        <v>1000</v>
      </c>
      <c r="M22" s="203" cm="1">
        <f t="array" ref="M22">_xll.PrecioBD(ONs_NY[[#This Row],[Ticker]],24,"VOLUME AMOUNT","N")</f>
        <v>12566</v>
      </c>
      <c r="N22" s="197" cm="1">
        <f t="array" ref="N22">_xll.PrecioBD(ONs_NY[[#This Row],[Ticker]],24,"IMBALANCE","N")</f>
        <v>1.4E-3</v>
      </c>
      <c r="O22" s="198" t="s">
        <v>15</v>
      </c>
      <c r="P22" s="198" t="s">
        <v>5258</v>
      </c>
      <c r="Q22" s="198">
        <v>1000</v>
      </c>
      <c r="R22" s="199" t="s">
        <v>5256</v>
      </c>
      <c r="U22" s="163"/>
      <c r="V22" s="164"/>
      <c r="X22" s="164"/>
      <c r="Y22" s="164"/>
    </row>
    <row r="23" spans="1:25" s="162" customFormat="1" ht="21" customHeight="1">
      <c r="A23" s="156"/>
      <c r="B23" s="189" t="s">
        <v>56</v>
      </c>
      <c r="C23" s="190" t="s">
        <v>63</v>
      </c>
      <c r="D23" s="204">
        <f ca="1">VSCTD!K4</f>
        <v>7.1004906296730078E-2</v>
      </c>
      <c r="E23" s="192">
        <f t="shared" si="0"/>
        <v>105.35</v>
      </c>
      <c r="F23" s="193" cm="1">
        <f t="array" ref="F23">_xll.PrecioBD(ONs_NY[[#This Row],[Ticker]],24,"ASK","N")</f>
        <v>105.35</v>
      </c>
      <c r="G23" s="194">
        <f ca="1">VSCTD!K3</f>
        <v>6.3443597577264592</v>
      </c>
      <c r="H23" s="195">
        <v>49653</v>
      </c>
      <c r="I23" s="277" cm="1">
        <f t="array" ref="I23">_xll.PrecioBD(ONs_NY[[#This Row],[Ticker]],"24","BID","N")</f>
        <v>105</v>
      </c>
      <c r="J23" s="281" cm="1">
        <f t="array" ref="J23">_xll.PrecioBD(ONs_NY[[#This Row],[Ticker]],"24","ASK","N")</f>
        <v>105.35</v>
      </c>
      <c r="K23" s="203" cm="1">
        <f t="array" ref="K23">_xll.PrecioBD(ONs_NY[[#This Row],[Ticker]],24,"QUANTITY BID","N")</f>
        <v>10000</v>
      </c>
      <c r="L23" s="203" cm="1">
        <f t="array" ref="L23">_xll.PrecioBD(ONs_NY[[#This Row],[Ticker]],24,"QUANTITY ASK","N")</f>
        <v>10000</v>
      </c>
      <c r="M23" s="203" cm="1">
        <f t="array" ref="M23">_xll.PrecioBD(ONs_NY[[#This Row],[Ticker]],24,"VOLUME AMOUNT","N")</f>
        <v>31545</v>
      </c>
      <c r="N23" s="197" cm="1">
        <f t="array" ref="N23">_xll.PrecioBD(ONs_NY[[#This Row],[Ticker]],24,"IMBALANCE","N")</f>
        <v>-5.5999999999999999E-3</v>
      </c>
      <c r="O23" s="198" t="s">
        <v>15</v>
      </c>
      <c r="P23" s="198" t="s">
        <v>5258</v>
      </c>
      <c r="Q23" s="198">
        <v>10000</v>
      </c>
      <c r="R23" s="199" t="s">
        <v>5257</v>
      </c>
      <c r="U23" s="163"/>
      <c r="V23" s="164"/>
      <c r="X23" s="164"/>
      <c r="Y23" s="164"/>
    </row>
    <row r="24" spans="1:25" s="162" customFormat="1" ht="21" customHeight="1">
      <c r="A24" s="156"/>
      <c r="B24" s="189" t="s">
        <v>40</v>
      </c>
      <c r="C24" s="201" t="s">
        <v>41</v>
      </c>
      <c r="D24" s="191">
        <f ca="1">TLCMO!K4</f>
        <v>7.0966359972953821E-2</v>
      </c>
      <c r="E24" s="192">
        <f t="shared" si="0"/>
        <v>110</v>
      </c>
      <c r="F24" s="193" cm="1">
        <f t="array" ref="F24">_xll.PrecioBD(ONs_NY[[#This Row],[Ticker]],24,"ASK","N")</f>
        <v>110</v>
      </c>
      <c r="G24" s="194">
        <f ca="1">TLCMO!K3</f>
        <v>3.6176546358119825</v>
      </c>
      <c r="H24" s="195">
        <v>48047</v>
      </c>
      <c r="I24" s="277" cm="1">
        <f t="array" ref="I24">_xll.PrecioBD(ONs_NY[[#This Row],[Ticker]],"24","BID","N")</f>
        <v>109.65</v>
      </c>
      <c r="J24" s="281" cm="1">
        <f t="array" ref="J24">_xll.PrecioBD(ONs_NY[[#This Row],[Ticker]],"24","ASK","N")</f>
        <v>110</v>
      </c>
      <c r="K24" s="203" cm="1">
        <f t="array" ref="K24">_xll.PrecioBD(ONs_NY[[#This Row],[Ticker]],24,"QUANTITY BID","N")</f>
        <v>2000</v>
      </c>
      <c r="L24" s="203" cm="1">
        <f t="array" ref="L24">_xll.PrecioBD(ONs_NY[[#This Row],[Ticker]],24,"QUANTITY ASK","N")</f>
        <v>3000</v>
      </c>
      <c r="M24" s="203" cm="1">
        <f t="array" ref="M24">_xll.PrecioBD(ONs_NY[[#This Row],[Ticker]],24,"VOLUME AMOUNT","N")</f>
        <v>418537.5</v>
      </c>
      <c r="N24" s="197" cm="1">
        <f t="array" ref="N24">_xll.PrecioBD(ONs_NY[[#This Row],[Ticker]],24,"IMBALANCE","N")</f>
        <v>-9.4999999999999998E-3</v>
      </c>
      <c r="O24" s="198" t="s">
        <v>15</v>
      </c>
      <c r="P24" s="198" t="s">
        <v>5258</v>
      </c>
      <c r="Q24" s="198">
        <v>1000</v>
      </c>
      <c r="R24" s="199" t="s">
        <v>5256</v>
      </c>
      <c r="U24" s="166"/>
      <c r="V24" s="164"/>
      <c r="X24" s="164"/>
      <c r="Y24" s="164"/>
    </row>
    <row r="25" spans="1:25" s="162" customFormat="1" ht="21" customHeight="1">
      <c r="A25" s="156"/>
      <c r="B25" s="205" t="s">
        <v>53</v>
      </c>
      <c r="C25" s="283" t="s">
        <v>66</v>
      </c>
      <c r="D25" s="207">
        <f ca="1">TTCDD!K4</f>
        <v>6.7098203301429765E-2</v>
      </c>
      <c r="E25" s="192">
        <f t="shared" si="0"/>
        <v>106.05</v>
      </c>
      <c r="F25" s="193" cm="1">
        <f t="array" ref="F25">_xll.PrecioBD(ONs_NY[[#This Row],[Ticker]],24,"ASK","N")</f>
        <v>106.05</v>
      </c>
      <c r="G25" s="211">
        <f ca="1">TTCDD!K3</f>
        <v>3.8809855941580191</v>
      </c>
      <c r="H25" s="208">
        <v>47791</v>
      </c>
      <c r="I25" s="279" cm="1">
        <f t="array" ref="I25">_xll.PrecioBD(ONs_NY[[#This Row],[Ticker]],"24","BID","N")</f>
        <v>105.5</v>
      </c>
      <c r="J25" s="281" cm="1">
        <f t="array" ref="J25">_xll.PrecioBD(ONs_NY[[#This Row],[Ticker]],"24","ASK","N")</f>
        <v>106.05</v>
      </c>
      <c r="K25" s="203" cm="1">
        <f t="array" ref="K25">_xll.PrecioBD(ONs_NY[[#This Row],[Ticker]],24,"QUANTITY BID","N")</f>
        <v>5000</v>
      </c>
      <c r="L25" s="203" cm="1">
        <f t="array" ref="L25">_xll.PrecioBD(ONs_NY[[#This Row],[Ticker]],24,"QUANTITY ASK","N")</f>
        <v>8000</v>
      </c>
      <c r="M25" s="203" cm="1">
        <f t="array" ref="M25">_xll.PrecioBD(ONs_NY[[#This Row],[Ticker]],24,"VOLUME AMOUNT","N")</f>
        <v>420302</v>
      </c>
      <c r="N25" s="197" cm="1">
        <f t="array" ref="N25">_xll.PrecioBD(ONs_NY[[#This Row],[Ticker]],24,"IMBALANCE","N")</f>
        <v>4.1999999999999997E-3</v>
      </c>
      <c r="O25" s="198" t="s">
        <v>15</v>
      </c>
      <c r="P25" s="198" t="s">
        <v>5258</v>
      </c>
      <c r="Q25" s="198">
        <v>1000</v>
      </c>
      <c r="R25" s="199" t="s">
        <v>5257</v>
      </c>
      <c r="U25" s="166"/>
      <c r="V25" s="164"/>
      <c r="X25" s="164"/>
      <c r="Y25" s="164"/>
    </row>
    <row r="26" spans="1:25" s="162" customFormat="1" ht="21" customHeight="1">
      <c r="A26" s="156"/>
      <c r="B26" s="189" t="s">
        <v>51</v>
      </c>
      <c r="C26" s="190" t="s">
        <v>52</v>
      </c>
      <c r="D26" s="204">
        <f ca="1">YFCJD!K4</f>
        <v>7.074247300624846E-2</v>
      </c>
      <c r="E26" s="192">
        <f t="shared" si="0"/>
        <v>106.7</v>
      </c>
      <c r="F26" s="193" cm="1">
        <f t="array" ref="F26">_xll.PrecioBD(ONs_NY[[#This Row],[Ticker]],24,"ASK","N")</f>
        <v>106.7</v>
      </c>
      <c r="G26" s="194">
        <f ca="1">YFCJD!K3</f>
        <v>4.4526979123281967</v>
      </c>
      <c r="H26" s="195">
        <v>48503</v>
      </c>
      <c r="I26" s="277" cm="1">
        <f t="array" ref="I26">_xll.PrecioBD(ONs_NY[[#This Row],[Ticker]],"24","BID","N")</f>
        <v>106.35</v>
      </c>
      <c r="J26" s="281" cm="1">
        <f t="array" ref="J26">_xll.PrecioBD(ONs_NY[[#This Row],[Ticker]],"24","ASK","N")</f>
        <v>106.7</v>
      </c>
      <c r="K26" s="203" cm="1">
        <f t="array" ref="K26">_xll.PrecioBD(ONs_NY[[#This Row],[Ticker]],24,"QUANTITY BID","N")</f>
        <v>1000</v>
      </c>
      <c r="L26" s="203" cm="1">
        <f t="array" ref="L26">_xll.PrecioBD(ONs_NY[[#This Row],[Ticker]],24,"QUANTITY ASK","N")</f>
        <v>30000</v>
      </c>
      <c r="M26" s="203" cm="1">
        <f t="array" ref="M26">_xll.PrecioBD(ONs_NY[[#This Row],[Ticker]],24,"VOLUME AMOUNT","N")</f>
        <v>60720.5</v>
      </c>
      <c r="N26" s="197" cm="1">
        <f t="array" ref="N26">_xll.PrecioBD(ONs_NY[[#This Row],[Ticker]],24,"IMBALANCE","N")</f>
        <v>-8.9999999999999998E-4</v>
      </c>
      <c r="O26" s="198" t="s">
        <v>15</v>
      </c>
      <c r="P26" s="198" t="s">
        <v>5258</v>
      </c>
      <c r="Q26" s="198">
        <v>1000</v>
      </c>
      <c r="R26" s="199" t="s">
        <v>5256</v>
      </c>
      <c r="U26" s="163"/>
      <c r="V26" s="164"/>
      <c r="X26" s="164"/>
      <c r="Y26" s="164"/>
    </row>
    <row r="27" spans="1:25" s="162" customFormat="1" ht="21" customHeight="1">
      <c r="A27" s="156"/>
      <c r="B27" s="189" t="s">
        <v>13</v>
      </c>
      <c r="C27" s="190" t="s">
        <v>58</v>
      </c>
      <c r="D27" s="191">
        <f ca="1">YMCJO!K4</f>
        <v>6.732304990291596E-2</v>
      </c>
      <c r="E27" s="192">
        <f t="shared" si="0"/>
        <v>104.4</v>
      </c>
      <c r="F27" s="193" cm="1">
        <f t="array" ref="F27">_xll.PrecioBD(ONs_NY[[#This Row],[Ticker]],24,"ASK","N")</f>
        <v>104.4</v>
      </c>
      <c r="G27" s="194">
        <f ca="1">YMCJO!K3</f>
        <v>4.9493415639909815</v>
      </c>
      <c r="H27" s="195">
        <v>48852</v>
      </c>
      <c r="I27" s="277" cm="1">
        <f t="array" ref="I27">_xll.PrecioBD(ONs_NY[[#This Row],[Ticker]],"24","BID","N")</f>
        <v>103.8</v>
      </c>
      <c r="J27" s="281" cm="1">
        <f t="array" ref="J27">_xll.PrecioBD(ONs_NY[[#This Row],[Ticker]],"24","ASK","N")</f>
        <v>104.4</v>
      </c>
      <c r="K27" s="203" cm="1">
        <f t="array" ref="K27">_xll.PrecioBD(ONs_NY[[#This Row],[Ticker]],24,"QUANTITY BID","N")</f>
        <v>751</v>
      </c>
      <c r="L27" s="203" cm="1">
        <f t="array" ref="L27">_xll.PrecioBD(ONs_NY[[#This Row],[Ticker]],24,"QUANTITY ASK","N")</f>
        <v>17187</v>
      </c>
      <c r="M27" s="203" cm="1">
        <f t="array" ref="M27">_xll.PrecioBD(ONs_NY[[#This Row],[Ticker]],24,"VOLUME AMOUNT","N")</f>
        <v>287778.93</v>
      </c>
      <c r="N27" s="197" cm="1">
        <f t="array" ref="N27">_xll.PrecioBD(ONs_NY[[#This Row],[Ticker]],24,"IMBALANCE","N")</f>
        <v>-1.9E-3</v>
      </c>
      <c r="O27" s="198" t="s">
        <v>15</v>
      </c>
      <c r="P27" s="198" t="s">
        <v>5258</v>
      </c>
      <c r="Q27" s="198">
        <v>1</v>
      </c>
      <c r="R27" s="199" t="s">
        <v>5256</v>
      </c>
      <c r="U27" s="163"/>
      <c r="V27" s="164"/>
      <c r="X27" s="164"/>
      <c r="Y27" s="164"/>
    </row>
    <row r="28" spans="1:25" s="162" customFormat="1" ht="21" customHeight="1">
      <c r="A28" s="156"/>
      <c r="B28" s="189" t="s">
        <v>53</v>
      </c>
      <c r="C28" s="190" t="s">
        <v>54</v>
      </c>
      <c r="D28" s="204">
        <f ca="1">TTCAD!K4</f>
        <v>6.5453872084617615E-2</v>
      </c>
      <c r="E28" s="192">
        <f t="shared" si="0"/>
        <v>106.05</v>
      </c>
      <c r="F28" s="193" cm="1">
        <f t="array" ref="F28">_xll.PrecioBD(ONs_NY[[#This Row],[Ticker]],24,"ASK","N")</f>
        <v>106.05</v>
      </c>
      <c r="G28" s="194">
        <f ca="1">TTCAD!K3</f>
        <v>4.7617204845797785</v>
      </c>
      <c r="H28" s="195">
        <v>48601</v>
      </c>
      <c r="I28" s="277" cm="1">
        <f t="array" ref="I28">_xll.PrecioBD(ONs_NY[[#This Row],[Ticker]],"24","BID","N")</f>
        <v>105.5</v>
      </c>
      <c r="J28" s="281" cm="1">
        <f t="array" ref="J28">_xll.PrecioBD(ONs_NY[[#This Row],[Ticker]],"24","ASK","N")</f>
        <v>106.05</v>
      </c>
      <c r="K28" s="203" cm="1">
        <f t="array" ref="K28">_xll.PrecioBD(ONs_NY[[#This Row],[Ticker]],24,"QUANTITY BID","N")</f>
        <v>15000</v>
      </c>
      <c r="L28" s="203" cm="1">
        <f t="array" ref="L28">_xll.PrecioBD(ONs_NY[[#This Row],[Ticker]],24,"QUANTITY ASK","N")</f>
        <v>100000</v>
      </c>
      <c r="M28" s="203" cm="1">
        <f t="array" ref="M28">_xll.PrecioBD(ONs_NY[[#This Row],[Ticker]],24,"VOLUME AMOUNT","N")</f>
        <v>9576</v>
      </c>
      <c r="N28" s="197" cm="1">
        <f t="array" ref="N28">_xll.PrecioBD(ONs_NY[[#This Row],[Ticker]],24,"IMBALANCE","N")</f>
        <v>3.3E-3</v>
      </c>
      <c r="O28" s="198" t="s">
        <v>15</v>
      </c>
      <c r="P28" s="198" t="s">
        <v>5258</v>
      </c>
      <c r="Q28" s="198">
        <v>1000</v>
      </c>
      <c r="R28" s="199" t="s">
        <v>5256</v>
      </c>
      <c r="U28" s="163"/>
      <c r="V28" s="164"/>
      <c r="X28" s="164"/>
      <c r="Y28" s="164"/>
    </row>
    <row r="29" spans="1:25" s="162" customFormat="1" ht="21" customHeight="1">
      <c r="A29" s="156"/>
      <c r="B29" s="189" t="s">
        <v>42</v>
      </c>
      <c r="C29" s="190" t="s">
        <v>43</v>
      </c>
      <c r="D29" s="204">
        <f ca="1">TSC3D!K4</f>
        <v>6.6055217385292048E-2</v>
      </c>
      <c r="E29" s="192">
        <f t="shared" si="0"/>
        <v>109.4</v>
      </c>
      <c r="F29" s="193" cm="1">
        <f t="array" ref="F29">_xll.PrecioBD(ONs_NY[[#This Row],[Ticker]],24,"ASK","N")</f>
        <v>109.4</v>
      </c>
      <c r="G29" s="194">
        <f ca="1">TSC3D!K3</f>
        <v>4.3735014541208015</v>
      </c>
      <c r="H29" s="195">
        <v>48053</v>
      </c>
      <c r="I29" s="277" cm="1">
        <f t="array" ref="I29">_xll.PrecioBD(ONs_NY[[#This Row],[Ticker]],"24","BID","N")</f>
        <v>108</v>
      </c>
      <c r="J29" s="281" cm="1">
        <f t="array" ref="J29">_xll.PrecioBD(ONs_NY[[#This Row],[Ticker]],"24","ASK","N")</f>
        <v>109.4</v>
      </c>
      <c r="K29" s="203" cm="1">
        <f t="array" ref="K29">_xll.PrecioBD(ONs_NY[[#This Row],[Ticker]],24,"QUANTITY BID","N")</f>
        <v>10000</v>
      </c>
      <c r="L29" s="203" cm="1">
        <f t="array" ref="L29">_xll.PrecioBD(ONs_NY[[#This Row],[Ticker]],24,"QUANTITY ASK","N")</f>
        <v>12000</v>
      </c>
      <c r="M29" s="203" cm="1">
        <f t="array" ref="M29">_xll.PrecioBD(ONs_NY[[#This Row],[Ticker]],24,"VOLUME AMOUNT","N")</f>
        <v>229980</v>
      </c>
      <c r="N29" s="197" cm="1">
        <f t="array" ref="N29">_xll.PrecioBD(ONs_NY[[#This Row],[Ticker]],24,"IMBALANCE","N")</f>
        <v>-4.0000000000000002E-4</v>
      </c>
      <c r="O29" s="198" t="s">
        <v>15</v>
      </c>
      <c r="P29" s="198" t="s">
        <v>5258</v>
      </c>
      <c r="Q29" s="198">
        <v>10000</v>
      </c>
      <c r="R29" s="199" t="s">
        <v>5257</v>
      </c>
      <c r="U29" s="163"/>
      <c r="V29" s="164"/>
      <c r="X29" s="164"/>
      <c r="Y29" s="164"/>
    </row>
    <row r="30" spans="1:25" s="162" customFormat="1" ht="21" customHeight="1">
      <c r="A30" s="156"/>
      <c r="B30" s="189" t="s">
        <v>18</v>
      </c>
      <c r="C30" s="201" t="s">
        <v>45</v>
      </c>
      <c r="D30" s="191">
        <f ca="1">MGCMD!K4</f>
        <v>6.4987286925315857E-2</v>
      </c>
      <c r="E30" s="192">
        <f t="shared" si="0"/>
        <v>110.5</v>
      </c>
      <c r="F30" s="193" cm="1">
        <f t="array" ref="F30">_xll.PrecioBD(ONs_NY[[#This Row],[Ticker]],24,"ASK","N")</f>
        <v>110.5</v>
      </c>
      <c r="G30" s="194">
        <f ca="1">MGCMD!K3</f>
        <v>4.3828068548163053</v>
      </c>
      <c r="H30" s="195">
        <v>48101</v>
      </c>
      <c r="I30" s="277" cm="1">
        <f t="array" ref="I30">_xll.PrecioBD(ONs_NY[[#This Row],[Ticker]],"24","BID","N")</f>
        <v>109.5</v>
      </c>
      <c r="J30" s="281" cm="1">
        <f t="array" ref="J30">_xll.PrecioBD(ONs_NY[[#This Row],[Ticker]],"24","ASK","N")</f>
        <v>110.5</v>
      </c>
      <c r="K30" s="203" cm="1">
        <f t="array" ref="K30">_xll.PrecioBD(ONs_NY[[#This Row],[Ticker]],24,"QUANTITY BID","N")</f>
        <v>50000</v>
      </c>
      <c r="L30" s="203" cm="1">
        <f t="array" ref="L30">_xll.PrecioBD(ONs_NY[[#This Row],[Ticker]],24,"QUANTITY ASK","N")</f>
        <v>15000</v>
      </c>
      <c r="M30" s="203" cm="1">
        <f t="array" ref="M30">_xll.PrecioBD(ONs_NY[[#This Row],[Ticker]],24,"VOLUME AMOUNT","N")</f>
        <v>298755.5</v>
      </c>
      <c r="N30" s="197" cm="1">
        <f t="array" ref="N30">_xll.PrecioBD(ONs_NY[[#This Row],[Ticker]],24,"IMBALANCE","N")</f>
        <v>2.7000000000000001E-3</v>
      </c>
      <c r="O30" s="198" t="s">
        <v>15</v>
      </c>
      <c r="P30" s="198" t="s">
        <v>5258</v>
      </c>
      <c r="Q30" s="198">
        <v>10000</v>
      </c>
      <c r="R30" s="199" t="s">
        <v>5257</v>
      </c>
      <c r="U30" s="163"/>
      <c r="V30" s="164"/>
      <c r="X30" s="164"/>
      <c r="Y30" s="164"/>
    </row>
    <row r="31" spans="1:25" s="162" customFormat="1" ht="21" customHeight="1">
      <c r="A31" s="156"/>
      <c r="B31" s="189" t="s">
        <v>47</v>
      </c>
      <c r="C31" s="190" t="s">
        <v>48</v>
      </c>
      <c r="D31" s="204">
        <f ca="1">PNXCD!K4</f>
        <v>6.4733049273490897E-2</v>
      </c>
      <c r="E31" s="192">
        <f t="shared" si="0"/>
        <v>111.6</v>
      </c>
      <c r="F31" s="193" cm="1">
        <f t="array" ref="F31">_xll.PrecioBD(ONs_NY[[#This Row],[Ticker]],24,"ASK","N")</f>
        <v>111.6</v>
      </c>
      <c r="G31" s="194">
        <f ca="1">PNXCD!K3</f>
        <v>4.1444699705329331</v>
      </c>
      <c r="H31" s="195">
        <v>48334</v>
      </c>
      <c r="I31" s="277" cm="1">
        <f t="array" ref="I31">_xll.PrecioBD(ONs_NY[[#This Row],[Ticker]],"24","BID","N")</f>
        <v>111.5</v>
      </c>
      <c r="J31" s="281" cm="1">
        <f t="array" ref="J31">_xll.PrecioBD(ONs_NY[[#This Row],[Ticker]],"24","ASK","N")</f>
        <v>111.6</v>
      </c>
      <c r="K31" s="203" cm="1">
        <f t="array" ref="K31">_xll.PrecioBD(ONs_NY[[#This Row],[Ticker]],24,"QUANTITY BID","N")</f>
        <v>8000</v>
      </c>
      <c r="L31" s="203" cm="1">
        <f t="array" ref="L31">_xll.PrecioBD(ONs_NY[[#This Row],[Ticker]],24,"QUANTITY ASK","N")</f>
        <v>2000</v>
      </c>
      <c r="M31" s="203" cm="1">
        <f t="array" ref="M31">_xll.PrecioBD(ONs_NY[[#This Row],[Ticker]],24,"VOLUME AMOUNT","N")</f>
        <v>91545.5</v>
      </c>
      <c r="N31" s="197" cm="1">
        <f t="array" ref="N31">_xll.PrecioBD(ONs_NY[[#This Row],[Ticker]],24,"IMBALANCE","N")</f>
        <v>8.0000000000000004E-4</v>
      </c>
      <c r="O31" s="198" t="s">
        <v>15</v>
      </c>
      <c r="P31" s="198" t="s">
        <v>5258</v>
      </c>
      <c r="Q31" s="198">
        <v>1000</v>
      </c>
      <c r="R31" s="199" t="s">
        <v>5256</v>
      </c>
      <c r="U31" s="166"/>
      <c r="V31" s="164"/>
      <c r="X31" s="164"/>
      <c r="Y31" s="164"/>
    </row>
    <row r="32" spans="1:25" s="162" customFormat="1" ht="21" customHeight="1">
      <c r="A32" s="155"/>
      <c r="B32" s="189" t="s">
        <v>25</v>
      </c>
      <c r="C32" s="201" t="s">
        <v>44</v>
      </c>
      <c r="D32" s="191">
        <f ca="1">ARC1D!K4</f>
        <v>6.1897131800651553E-2</v>
      </c>
      <c r="E32" s="192">
        <f t="shared" si="0"/>
        <v>106</v>
      </c>
      <c r="F32" s="193" cm="1">
        <f t="array" ref="F32">_xll.PrecioBD(ONs_NY[[#This Row],[Ticker]],24,"ASK","N")</f>
        <v>106</v>
      </c>
      <c r="G32" s="194">
        <f ca="1">ARC1D!K3</f>
        <v>2.9888578603994369</v>
      </c>
      <c r="H32" s="195">
        <v>48061</v>
      </c>
      <c r="I32" s="277" cm="1">
        <f t="array" ref="I32">_xll.PrecioBD(ONs_NY[[#This Row],[Ticker]],"24","BID","N")</f>
        <v>105.5</v>
      </c>
      <c r="J32" s="281" cm="1">
        <f t="array" ref="J32">_xll.PrecioBD(ONs_NY[[#This Row],[Ticker]],"24","ASK","N")</f>
        <v>106</v>
      </c>
      <c r="K32" s="203" cm="1">
        <f t="array" ref="K32">_xll.PrecioBD(ONs_NY[[#This Row],[Ticker]],24,"QUANTITY BID","N")</f>
        <v>8000</v>
      </c>
      <c r="L32" s="203" cm="1">
        <f t="array" ref="L32">_xll.PrecioBD(ONs_NY[[#This Row],[Ticker]],24,"QUANTITY ASK","N")</f>
        <v>1000</v>
      </c>
      <c r="M32" s="203" cm="1">
        <f t="array" ref="M32">_xll.PrecioBD(ONs_NY[[#This Row],[Ticker]],24,"VOLUME AMOUNT","N")</f>
        <v>50772</v>
      </c>
      <c r="N32" s="197" cm="1">
        <f t="array" ref="N32">_xll.PrecioBD(ONs_NY[[#This Row],[Ticker]],24,"IMBALANCE","N")</f>
        <v>6.1000000000000004E-3</v>
      </c>
      <c r="O32" s="198" t="s">
        <v>15</v>
      </c>
      <c r="P32" s="198" t="s">
        <v>5255</v>
      </c>
      <c r="Q32" s="198">
        <v>1000</v>
      </c>
      <c r="R32" s="199" t="s">
        <v>5256</v>
      </c>
      <c r="U32" s="166"/>
      <c r="V32" s="164"/>
      <c r="X32" s="164"/>
      <c r="Y32" s="164"/>
    </row>
    <row r="33" spans="1:25" s="162" customFormat="1" ht="21" customHeight="1">
      <c r="A33" s="156"/>
      <c r="B33" s="189" t="s">
        <v>33</v>
      </c>
      <c r="C33" s="286" t="s">
        <v>34</v>
      </c>
      <c r="D33" s="204">
        <f ca="1">BACGD!K4</f>
        <v>6.251195967197419E-2</v>
      </c>
      <c r="E33" s="192">
        <f t="shared" si="0"/>
        <v>106.5</v>
      </c>
      <c r="F33" s="193" cm="1">
        <f t="array" ref="F33">_xll.PrecioBD(ONs_NY[[#This Row],[Ticker]],24,"ASK","N")</f>
        <v>106.5</v>
      </c>
      <c r="G33" s="194">
        <f ca="1">BACGD!K3</f>
        <v>2.9228418115429782</v>
      </c>
      <c r="H33" s="195">
        <v>47292</v>
      </c>
      <c r="I33" s="277" cm="1">
        <f t="array" ref="I33">_xll.PrecioBD(ONs_NY[[#This Row],[Ticker]],"24","BID","N")</f>
        <v>106.1</v>
      </c>
      <c r="J33" s="281" cm="1">
        <f t="array" ref="J33">_xll.PrecioBD(ONs_NY[[#This Row],[Ticker]],"24","ASK","N")</f>
        <v>106.5</v>
      </c>
      <c r="K33" s="203" cm="1">
        <f t="array" ref="K33">_xll.PrecioBD(ONs_NY[[#This Row],[Ticker]],24,"QUANTITY BID","N")</f>
        <v>3000</v>
      </c>
      <c r="L33" s="203" cm="1">
        <f t="array" ref="L33">_xll.PrecioBD(ONs_NY[[#This Row],[Ticker]],24,"QUANTITY ASK","N")</f>
        <v>1000</v>
      </c>
      <c r="M33" s="203" cm="1">
        <f t="array" ref="M33">_xll.PrecioBD(ONs_NY[[#This Row],[Ticker]],24,"VOLUME AMOUNT","N")</f>
        <v>135035</v>
      </c>
      <c r="N33" s="197" cm="1">
        <f t="array" ref="N33">_xll.PrecioBD(ONs_NY[[#This Row],[Ticker]],24,"IMBALANCE","N")</f>
        <v>-2.8E-3</v>
      </c>
      <c r="O33" s="198" t="s">
        <v>15</v>
      </c>
      <c r="P33" s="198" t="s">
        <v>5258</v>
      </c>
      <c r="Q33" s="198">
        <v>1000</v>
      </c>
      <c r="R33" s="199" t="s">
        <v>5257</v>
      </c>
      <c r="U33" s="163"/>
      <c r="V33" s="164"/>
      <c r="X33" s="164"/>
      <c r="Y33" s="164"/>
    </row>
    <row r="34" spans="1:25" s="162" customFormat="1" ht="21" customHeight="1">
      <c r="A34" s="156"/>
      <c r="B34" s="189" t="s">
        <v>31</v>
      </c>
      <c r="C34" s="190" t="s">
        <v>32</v>
      </c>
      <c r="D34" s="204">
        <f ca="1">BYCHD!K4</f>
        <v>5.4009076952934276E-2</v>
      </c>
      <c r="E34" s="192">
        <f t="shared" si="0"/>
        <v>108.5</v>
      </c>
      <c r="F34" s="193" cm="1">
        <f t="array" ref="F34">_xll.PrecioBD(ONs_NY[[#This Row],[Ticker]],24,"ASK","N")</f>
        <v>108.5</v>
      </c>
      <c r="G34" s="194">
        <f ca="1">BYCHD!K3</f>
        <v>2.354627702614096</v>
      </c>
      <c r="H34" s="195">
        <v>47036</v>
      </c>
      <c r="I34" s="277" cm="1">
        <f t="array" ref="I34">_xll.PrecioBD(ONs_NY[[#This Row],[Ticker]],"24","BID","N")</f>
        <v>107.9</v>
      </c>
      <c r="J34" s="281" cm="1">
        <f t="array" ref="J34">_xll.PrecioBD(ONs_NY[[#This Row],[Ticker]],"24","ASK","N")</f>
        <v>108.5</v>
      </c>
      <c r="K34" s="203" cm="1">
        <f t="array" ref="K34">_xll.PrecioBD(ONs_NY[[#This Row],[Ticker]],24,"QUANTITY BID","N")</f>
        <v>10000</v>
      </c>
      <c r="L34" s="203" cm="1">
        <f t="array" ref="L34">_xll.PrecioBD(ONs_NY[[#This Row],[Ticker]],24,"QUANTITY ASK","N")</f>
        <v>900</v>
      </c>
      <c r="M34" s="203" cm="1">
        <f t="array" ref="M34">_xll.PrecioBD(ONs_NY[[#This Row],[Ticker]],24,"VOLUME AMOUNT","N")</f>
        <v>32981.08</v>
      </c>
      <c r="N34" s="197" cm="1">
        <f t="array" ref="N34">_xll.PrecioBD(ONs_NY[[#This Row],[Ticker]],24,"IMBALANCE","N")</f>
        <v>-4.5999999999999999E-3</v>
      </c>
      <c r="O34" s="198" t="s">
        <v>15</v>
      </c>
      <c r="P34" s="198" t="s">
        <v>5258</v>
      </c>
      <c r="Q34" s="198">
        <v>2000</v>
      </c>
      <c r="R34" s="199" t="s">
        <v>5257</v>
      </c>
      <c r="U34" s="163"/>
      <c r="V34" s="164"/>
      <c r="X34" s="164"/>
      <c r="Y34" s="164"/>
    </row>
    <row r="35" spans="1:25" s="162" customFormat="1" ht="21" customHeight="1">
      <c r="A35" s="165"/>
      <c r="B35" s="189" t="s">
        <v>13</v>
      </c>
      <c r="C35" s="190" t="s">
        <v>35</v>
      </c>
      <c r="D35" s="204">
        <f ca="1">YMCID!K4</f>
        <v>5.449277460575104E-2</v>
      </c>
      <c r="E35" s="192">
        <f t="shared" si="0"/>
        <v>107.3</v>
      </c>
      <c r="F35" s="193" cm="1">
        <f t="array" ref="F35">_xll.PrecioBD(ONs_NY[[#This Row],[Ticker]],24,"ASK","N")</f>
        <v>107.3</v>
      </c>
      <c r="G35" s="194">
        <f ca="1">YMCID!K3</f>
        <v>1.720370695795026</v>
      </c>
      <c r="H35" s="195">
        <v>47299</v>
      </c>
      <c r="I35" s="277" cm="1">
        <f t="array" ref="I35">_xll.PrecioBD(ONs_NY[[#This Row],[Ticker]],"24","BID","N")</f>
        <v>107.05</v>
      </c>
      <c r="J35" s="281" cm="1">
        <f t="array" ref="J35">_xll.PrecioBD(ONs_NY[[#This Row],[Ticker]],"24","ASK","N")</f>
        <v>107.3</v>
      </c>
      <c r="K35" s="203" cm="1">
        <f t="array" ref="K35">_xll.PrecioBD(ONs_NY[[#This Row],[Ticker]],24,"QUANTITY BID","N")</f>
        <v>795</v>
      </c>
      <c r="L35" s="203" cm="1">
        <f t="array" ref="L35">_xll.PrecioBD(ONs_NY[[#This Row],[Ticker]],24,"QUANTITY ASK","N")</f>
        <v>455</v>
      </c>
      <c r="M35" s="203" cm="1">
        <f t="array" ref="M35">_xll.PrecioBD(ONs_NY[[#This Row],[Ticker]],24,"VOLUME AMOUNT","N")</f>
        <v>192851.62</v>
      </c>
      <c r="N35" s="197" cm="1">
        <f t="array" ref="N35">_xll.PrecioBD(ONs_NY[[#This Row],[Ticker]],24,"IMBALANCE","N")</f>
        <v>2.3E-3</v>
      </c>
      <c r="O35" s="198" t="s">
        <v>15</v>
      </c>
      <c r="P35" s="198" t="s">
        <v>5258</v>
      </c>
      <c r="Q35" s="198">
        <v>1</v>
      </c>
      <c r="R35" s="199" t="s">
        <v>5256</v>
      </c>
      <c r="U35" s="166"/>
      <c r="V35" s="168"/>
      <c r="X35" s="164"/>
      <c r="Y35" s="164"/>
    </row>
    <row r="36" spans="1:25" s="162" customFormat="1" ht="21" customHeight="1">
      <c r="A36" s="165"/>
      <c r="B36" s="189" t="s">
        <v>29</v>
      </c>
      <c r="C36" s="201" t="s">
        <v>30</v>
      </c>
      <c r="D36" s="191">
        <f ca="1">CAC5D!K4</f>
        <v>5.530842840671539E-2</v>
      </c>
      <c r="E36" s="192">
        <f t="shared" si="0"/>
        <v>81.599999999999994</v>
      </c>
      <c r="F36" s="193" cm="1">
        <f t="array" ref="F36">_xll.PrecioBD(ONs_NY[[#This Row],[Ticker]],24,"ASK","N")</f>
        <v>81.599999999999994</v>
      </c>
      <c r="G36" s="194">
        <f ca="1">CAC5D!K3</f>
        <v>1.1688311025440217</v>
      </c>
      <c r="H36" s="195">
        <v>46990</v>
      </c>
      <c r="I36" s="277" cm="1">
        <f t="array" ref="I36">_xll.PrecioBD(ONs_NY[[#This Row],[Ticker]],"24","BID","N")</f>
        <v>81.010000000000005</v>
      </c>
      <c r="J36" s="281" cm="1">
        <f t="array" ref="J36">_xll.PrecioBD(ONs_NY[[#This Row],[Ticker]],"24","ASK","N")</f>
        <v>81.599999999999994</v>
      </c>
      <c r="K36" s="203" cm="1">
        <f t="array" ref="K36">_xll.PrecioBD(ONs_NY[[#This Row],[Ticker]],24,"QUANTITY BID","N")</f>
        <v>857</v>
      </c>
      <c r="L36" s="203" cm="1">
        <f t="array" ref="L36">_xll.PrecioBD(ONs_NY[[#This Row],[Ticker]],24,"QUANTITY ASK","N")</f>
        <v>2606</v>
      </c>
      <c r="M36" s="203" cm="1">
        <f t="array" ref="M36">_xll.PrecioBD(ONs_NY[[#This Row],[Ticker]],24,"VOLUME AMOUNT","N")</f>
        <v>14501.94</v>
      </c>
      <c r="N36" s="197" cm="1">
        <f t="array" ref="N36">_xll.PrecioBD(ONs_NY[[#This Row],[Ticker]],24,"IMBALANCE","N")</f>
        <v>-7.0000000000000001E-3</v>
      </c>
      <c r="O36" s="198" t="s">
        <v>15</v>
      </c>
      <c r="P36" s="198" t="s">
        <v>5258</v>
      </c>
      <c r="Q36" s="198">
        <v>1</v>
      </c>
      <c r="R36" s="199" t="s">
        <v>5256</v>
      </c>
    </row>
    <row r="37" spans="1:25" s="162" customFormat="1" ht="21" customHeight="1">
      <c r="A37" s="165"/>
      <c r="B37" s="189" t="s">
        <v>27</v>
      </c>
      <c r="C37" s="201" t="s">
        <v>28</v>
      </c>
      <c r="D37" s="191">
        <f ca="1">IRCFO!K4</f>
        <v>5.2728107571601873E-2</v>
      </c>
      <c r="E37" s="192">
        <f t="shared" si="0"/>
        <v>69.11</v>
      </c>
      <c r="F37" s="193" cm="1">
        <f t="array" ref="F37">_xll.PrecioBD(ONs_NY[[#This Row],[Ticker]],24,"ASK","N")</f>
        <v>69.11</v>
      </c>
      <c r="G37" s="194">
        <f ca="1">IRCFO!K3</f>
        <v>1.440229469105009</v>
      </c>
      <c r="H37" s="195">
        <v>46926</v>
      </c>
      <c r="I37" s="277" cm="1">
        <f t="array" ref="I37">_xll.PrecioBD(ONs_NY[[#This Row],[Ticker]],"24","BID","N")</f>
        <v>68.92</v>
      </c>
      <c r="J37" s="281" cm="1">
        <f t="array" ref="J37">_xll.PrecioBD(ONs_NY[[#This Row],[Ticker]],"24","ASK","N")</f>
        <v>69.11</v>
      </c>
      <c r="K37" s="203" cm="1">
        <f t="array" ref="K37">_xll.PrecioBD(ONs_NY[[#This Row],[Ticker]],24,"QUANTITY BID","N")</f>
        <v>3084</v>
      </c>
      <c r="L37" s="203" cm="1">
        <f t="array" ref="L37">_xll.PrecioBD(ONs_NY[[#This Row],[Ticker]],24,"QUANTITY ASK","N")</f>
        <v>198</v>
      </c>
      <c r="M37" s="203" cm="1">
        <f t="array" ref="M37">_xll.PrecioBD(ONs_NY[[#This Row],[Ticker]],24,"VOLUME AMOUNT","N")</f>
        <v>40033.42</v>
      </c>
      <c r="N37" s="197" cm="1">
        <f t="array" ref="N37">_xll.PrecioBD(ONs_NY[[#This Row],[Ticker]],24,"IMBALANCE","N")</f>
        <v>-1.8E-3</v>
      </c>
      <c r="O37" s="198" t="s">
        <v>15</v>
      </c>
      <c r="P37" s="198" t="s">
        <v>5258</v>
      </c>
      <c r="Q37" s="198">
        <v>1</v>
      </c>
      <c r="R37" s="199" t="s">
        <v>5256</v>
      </c>
    </row>
    <row r="38" spans="1:25" s="162" customFormat="1" ht="21" customHeight="1">
      <c r="A38" s="165"/>
      <c r="B38" s="189" t="s">
        <v>16</v>
      </c>
      <c r="C38" s="190" t="s">
        <v>17</v>
      </c>
      <c r="D38" s="204">
        <f ca="1">MTCGD!K4</f>
        <v>3.8660159707069403E-2</v>
      </c>
      <c r="E38" s="192">
        <f t="shared" si="0"/>
        <v>103.95</v>
      </c>
      <c r="F38" s="193" cm="1">
        <f t="array" ref="F38">_xll.PrecioBD(ONs_NY[[#This Row],[Ticker]],24,"ASK","N")</f>
        <v>103.95</v>
      </c>
      <c r="G38" s="194">
        <f ca="1">MTCGD!K3</f>
        <v>0.38153679104385407</v>
      </c>
      <c r="H38" s="195">
        <v>46203</v>
      </c>
      <c r="I38" s="277" cm="1">
        <f t="array" ref="I38">_xll.PrecioBD(ONs_NY[[#This Row],[Ticker]],"24","BID","N")</f>
        <v>103.55</v>
      </c>
      <c r="J38" s="281" cm="1">
        <f t="array" ref="J38">_xll.PrecioBD(ONs_NY[[#This Row],[Ticker]],"24","ASK","N")</f>
        <v>103.95</v>
      </c>
      <c r="K38" s="203" cm="1">
        <f t="array" ref="K38">_xll.PrecioBD(ONs_NY[[#This Row],[Ticker]],24,"QUANTITY BID","N")</f>
        <v>7512</v>
      </c>
      <c r="L38" s="203" cm="1">
        <f t="array" ref="L38">_xll.PrecioBD(ONs_NY[[#This Row],[Ticker]],24,"QUANTITY ASK","N")</f>
        <v>1959</v>
      </c>
      <c r="M38" s="203" cm="1">
        <f t="array" ref="M38">_xll.PrecioBD(ONs_NY[[#This Row],[Ticker]],24,"VOLUME AMOUNT","N")</f>
        <v>53571.64</v>
      </c>
      <c r="N38" s="197" cm="1">
        <f t="array" ref="N38">_xll.PrecioBD(ONs_NY[[#This Row],[Ticker]],24,"IMBALANCE","N")</f>
        <v>4.7999999999999996E-3</v>
      </c>
      <c r="O38" s="198" t="s">
        <v>15</v>
      </c>
      <c r="P38" s="198" t="s">
        <v>5255</v>
      </c>
      <c r="Q38" s="198">
        <v>1</v>
      </c>
      <c r="R38" s="199" t="s">
        <v>5257</v>
      </c>
    </row>
    <row r="39" spans="1:25" s="162" customFormat="1" ht="21" customHeight="1">
      <c r="A39" s="165"/>
      <c r="B39" s="200" t="s">
        <v>13</v>
      </c>
      <c r="C39" s="190" t="s">
        <v>22</v>
      </c>
      <c r="D39" s="191">
        <f ca="1">YCAMO!K4</f>
        <v>2.2830906510353088E-2</v>
      </c>
      <c r="E39" s="192">
        <f t="shared" si="0"/>
        <v>107</v>
      </c>
      <c r="F39" s="193" cm="1">
        <f t="array" ref="F39">_xll.PrecioBD(ONs_NY[[#This Row],[Ticker]],24,"ASK","N")</f>
        <v>107</v>
      </c>
      <c r="G39" s="194">
        <f ca="1">YCAMO!K3</f>
        <v>1.3856072385882798</v>
      </c>
      <c r="H39" s="195">
        <v>46589</v>
      </c>
      <c r="I39" s="277" cm="1">
        <f t="array" ref="I39">_xll.PrecioBD(ONs_NY[[#This Row],[Ticker]],"24","BID","N")</f>
        <v>101</v>
      </c>
      <c r="J39" s="281" cm="1">
        <f t="array" ref="J39">_xll.PrecioBD(ONs_NY[[#This Row],[Ticker]],"24","ASK","N")</f>
        <v>107</v>
      </c>
      <c r="K39" s="203" cm="1">
        <f t="array" ref="K39">_xll.PrecioBD(ONs_NY[[#This Row],[Ticker]],24,"QUANTITY BID","N")</f>
        <v>10000</v>
      </c>
      <c r="L39" s="203" cm="1">
        <f t="array" ref="L39">_xll.PrecioBD(ONs_NY[[#This Row],[Ticker]],24,"QUANTITY ASK","N")</f>
        <v>50000</v>
      </c>
      <c r="M39" s="203" cm="1">
        <f t="array" ref="M39">_xll.PrecioBD(ONs_NY[[#This Row],[Ticker]],24,"VOLUME AMOUNT","N")</f>
        <v>0</v>
      </c>
      <c r="N39" s="197" cm="1">
        <f t="array" ref="N39">_xll.PrecioBD(ONs_NY[[#This Row],[Ticker]],24,"IMBALANCE","N")</f>
        <v>0</v>
      </c>
      <c r="O39" s="198" t="s">
        <v>15</v>
      </c>
      <c r="P39" s="198" t="s">
        <v>5258</v>
      </c>
      <c r="Q39" s="198">
        <v>10000</v>
      </c>
      <c r="R39" s="199" t="s">
        <v>5257</v>
      </c>
      <c r="S39" s="169"/>
      <c r="T39" s="169"/>
      <c r="U39" s="169"/>
      <c r="V39" s="169"/>
      <c r="W39" s="169"/>
      <c r="X39" s="169"/>
      <c r="Y39" s="169"/>
    </row>
    <row r="40" spans="1:25" s="156" customFormat="1" ht="21" customHeight="1">
      <c r="B40" s="213" t="s">
        <v>20</v>
      </c>
      <c r="C40" s="214" t="s">
        <v>21</v>
      </c>
      <c r="D40" s="215">
        <f ca="1">PNDCD!K4</f>
        <v>-9.3629866838455221E-3</v>
      </c>
      <c r="E40" s="216">
        <f t="shared" si="0"/>
        <v>65.92</v>
      </c>
      <c r="F40" s="217" cm="1">
        <f t="array" ref="F40">_xll.PrecioBD(ONs_NY[[#This Row],[Ticker]],24,"ASK","N")</f>
        <v>65.92</v>
      </c>
      <c r="G40" s="218">
        <f ca="1">PNDCD!K3</f>
        <v>0.71606679277071095</v>
      </c>
      <c r="H40" s="219">
        <v>46507</v>
      </c>
      <c r="I40" s="280" cm="1">
        <f t="array" ref="I40">_xll.PrecioBD(ONs_NY[[#This Row],[Ticker]],"24","BID","N")</f>
        <v>64.209999999999994</v>
      </c>
      <c r="J40" s="281" cm="1">
        <f t="array" ref="J40">_xll.PrecioBD(ONs_NY[[#This Row],[Ticker]],"24","ASK","N")</f>
        <v>65.92</v>
      </c>
      <c r="K40" s="203" cm="1">
        <f t="array" ref="K40">_xll.PrecioBD(ONs_NY[[#This Row],[Ticker]],24,"QUANTITY BID","N")</f>
        <v>2000</v>
      </c>
      <c r="L40" s="220" cm="1">
        <f t="array" ref="L40">_xll.PrecioBD(ONs_NY[[#This Row],[Ticker]],24,"QUANTITY ASK","N")</f>
        <v>17000</v>
      </c>
      <c r="M40" s="220" cm="1">
        <f t="array" ref="M40">_xll.PrecioBD(ONs_NY[[#This Row],[Ticker]],24,"VOLUME AMOUNT","N")</f>
        <v>5177.6000000000004</v>
      </c>
      <c r="N40" s="221" cm="1">
        <f t="array" ref="N40">_xll.PrecioBD(ONs_NY[[#This Row],[Ticker]],24,"IMBALANCE","N")</f>
        <v>-8.6999999999999994E-3</v>
      </c>
      <c r="O40" s="222" t="s">
        <v>15</v>
      </c>
      <c r="P40" s="222" t="s">
        <v>5258</v>
      </c>
      <c r="Q40" s="222">
        <v>1000</v>
      </c>
      <c r="R40" s="223" t="s">
        <v>5256</v>
      </c>
    </row>
    <row r="41" spans="1:25" ht="12.75">
      <c r="C41" s="156"/>
      <c r="E41" s="170"/>
      <c r="F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</row>
    <row r="42" spans="1:25" ht="12.75">
      <c r="C42" s="156"/>
      <c r="E42" s="170"/>
      <c r="F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</row>
    <row r="43" spans="1:25" ht="12.75">
      <c r="C43" s="156"/>
      <c r="E43" s="170"/>
      <c r="F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</row>
    <row r="44" spans="1:25" ht="12.75">
      <c r="C44" s="156"/>
      <c r="E44" s="170"/>
      <c r="F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</row>
    <row r="45" spans="1:25" ht="12.75">
      <c r="C45" s="156"/>
      <c r="E45" s="170"/>
      <c r="F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</row>
    <row r="46" spans="1:25" ht="12.75">
      <c r="C46" s="156"/>
      <c r="E46" s="170"/>
      <c r="F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</row>
    <row r="47" spans="1:25" ht="12.75">
      <c r="C47" s="156"/>
      <c r="E47" s="170"/>
      <c r="F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</row>
    <row r="48" spans="1:25" ht="12.75">
      <c r="C48" s="156"/>
      <c r="E48" s="170"/>
      <c r="F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</row>
    <row r="49" spans="3:25" ht="12.75">
      <c r="C49" s="156"/>
      <c r="E49" s="170"/>
      <c r="F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</row>
    <row r="50" spans="3:25" ht="12.75">
      <c r="C50" s="156"/>
      <c r="E50" s="170"/>
      <c r="F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</row>
    <row r="51" spans="3:25" ht="12.75">
      <c r="C51" s="156"/>
      <c r="E51" s="170"/>
      <c r="F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</row>
    <row r="52" spans="3:25" ht="12.75">
      <c r="C52" s="156"/>
      <c r="E52" s="170"/>
      <c r="F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</row>
    <row r="53" spans="3:25" ht="12.75">
      <c r="C53" s="156"/>
      <c r="D53" s="171"/>
      <c r="E53" s="170"/>
      <c r="F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</row>
    <row r="54" spans="3:25" ht="12.75">
      <c r="C54" s="156"/>
      <c r="E54" s="170"/>
      <c r="F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</row>
    <row r="55" spans="3:25" ht="12.75">
      <c r="C55" s="156"/>
      <c r="E55" s="170"/>
      <c r="F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</row>
    <row r="56" spans="3:25" ht="12.75">
      <c r="C56" s="156"/>
      <c r="E56" s="170"/>
      <c r="F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</row>
    <row r="57" spans="3:25" ht="12.75">
      <c r="C57" s="156"/>
      <c r="E57" s="170"/>
      <c r="F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</row>
    <row r="58" spans="3:25" ht="12.75">
      <c r="C58" s="156"/>
      <c r="D58" s="172"/>
      <c r="E58" s="170"/>
      <c r="F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</row>
    <row r="59" spans="3:25" ht="12.75">
      <c r="C59" s="156"/>
      <c r="E59" s="170"/>
      <c r="F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</row>
    <row r="60" spans="3:25" ht="12.75">
      <c r="C60" s="156"/>
      <c r="E60" s="170"/>
      <c r="F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</row>
    <row r="61" spans="3:25" ht="12.75">
      <c r="C61" s="156"/>
      <c r="E61" s="170"/>
      <c r="F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</row>
    <row r="62" spans="3:25" ht="12.75">
      <c r="C62" s="156"/>
      <c r="E62" s="170"/>
      <c r="F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</row>
    <row r="63" spans="3:25" ht="12.75">
      <c r="C63" s="156"/>
      <c r="E63" s="170"/>
      <c r="F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</row>
    <row r="64" spans="3:25" ht="12.75">
      <c r="C64" s="156"/>
      <c r="E64" s="170"/>
      <c r="F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</row>
    <row r="65" spans="2:25" ht="12.75">
      <c r="C65" s="156"/>
      <c r="E65" s="170"/>
      <c r="F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</row>
    <row r="66" spans="2:25" ht="12.75">
      <c r="C66" s="156"/>
      <c r="E66" s="170"/>
      <c r="F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</row>
    <row r="67" spans="2:25" ht="12.75">
      <c r="C67" s="156"/>
      <c r="F67" s="156"/>
    </row>
    <row r="68" spans="2:25" ht="12.75">
      <c r="C68" s="156"/>
      <c r="F68" s="156"/>
    </row>
    <row r="69" spans="2:25" ht="12.75">
      <c r="C69" s="156"/>
      <c r="F69" s="156"/>
    </row>
    <row r="70" spans="2:25" ht="12.75">
      <c r="C70" s="156"/>
      <c r="F70" s="156"/>
    </row>
    <row r="71" spans="2:25" ht="12.75">
      <c r="C71" s="156"/>
      <c r="F71" s="156"/>
    </row>
    <row r="72" spans="2:25" ht="12.75">
      <c r="C72" s="156"/>
      <c r="F72" s="156"/>
    </row>
    <row r="73" spans="2:25" ht="12.75">
      <c r="C73" s="156"/>
      <c r="F73" s="156"/>
    </row>
    <row r="74" spans="2:25" ht="12.75">
      <c r="C74" s="156"/>
      <c r="F74" s="156"/>
    </row>
    <row r="75" spans="2:25" ht="12.75">
      <c r="C75" s="156"/>
      <c r="F75" s="156"/>
    </row>
    <row r="76" spans="2:25" ht="12.75">
      <c r="C76" s="156"/>
      <c r="F76" s="156"/>
    </row>
    <row r="77" spans="2:25" ht="12.75">
      <c r="B77" s="173"/>
      <c r="C77" s="156"/>
      <c r="F77" s="156"/>
    </row>
    <row r="78" spans="2:25" ht="12.75">
      <c r="C78" s="156"/>
      <c r="F78" s="156"/>
    </row>
    <row r="79" spans="2:25" ht="12.75">
      <c r="C79" s="156"/>
      <c r="F79" s="156"/>
    </row>
    <row r="80" spans="2:25" ht="12.75">
      <c r="C80" s="156"/>
      <c r="F80" s="156"/>
    </row>
    <row r="81" spans="2:6" ht="12.75">
      <c r="C81" s="156"/>
      <c r="F81" s="156"/>
    </row>
    <row r="82" spans="2:6" ht="12.75">
      <c r="C82" s="156"/>
      <c r="F82" s="156"/>
    </row>
    <row r="83" spans="2:6" ht="12.75">
      <c r="C83" s="156"/>
      <c r="D83" s="174"/>
      <c r="F83" s="156"/>
    </row>
    <row r="84" spans="2:6" ht="12.75">
      <c r="C84" s="156"/>
      <c r="F84" s="156"/>
    </row>
    <row r="85" spans="2:6" ht="12.75">
      <c r="C85" s="156"/>
      <c r="F85" s="156"/>
    </row>
    <row r="86" spans="2:6" ht="12.75">
      <c r="C86" s="156"/>
      <c r="F86" s="156"/>
    </row>
    <row r="87" spans="2:6" ht="12.75">
      <c r="B87" s="174"/>
      <c r="C87" s="156"/>
      <c r="F87" s="156"/>
    </row>
    <row r="88" spans="2:6" ht="12.75">
      <c r="C88" s="156"/>
      <c r="F88" s="156"/>
    </row>
    <row r="89" spans="2:6" ht="12.75">
      <c r="C89" s="156"/>
      <c r="F89" s="156"/>
    </row>
    <row r="90" spans="2:6" ht="12.75">
      <c r="C90" s="156"/>
      <c r="F90" s="156"/>
    </row>
    <row r="91" spans="2:6" ht="12.75">
      <c r="C91" s="156"/>
      <c r="F91" s="156"/>
    </row>
    <row r="92" spans="2:6" ht="12.75">
      <c r="C92" s="156"/>
      <c r="F92" s="156"/>
    </row>
    <row r="93" spans="2:6" ht="12.75">
      <c r="C93" s="156"/>
      <c r="F93" s="156"/>
    </row>
    <row r="94" spans="2:6" ht="12.75">
      <c r="C94" s="156"/>
      <c r="F94" s="156"/>
    </row>
    <row r="95" spans="2:6" ht="12.75">
      <c r="C95" s="156"/>
      <c r="F95" s="156"/>
    </row>
    <row r="96" spans="2:6" ht="12.75">
      <c r="C96" s="156"/>
      <c r="F96" s="156"/>
    </row>
    <row r="97" spans="3:18" ht="12.75">
      <c r="C97" s="156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</row>
    <row r="98" spans="3:18" ht="12.75">
      <c r="C98" s="156"/>
      <c r="E98" s="167"/>
      <c r="F98" s="176"/>
      <c r="G98" s="177"/>
      <c r="H98" s="178"/>
      <c r="I98" s="178"/>
      <c r="J98" s="178"/>
      <c r="K98" s="178"/>
      <c r="L98" s="178"/>
      <c r="M98" s="178"/>
      <c r="N98" s="178"/>
      <c r="O98" s="179"/>
      <c r="P98" s="180"/>
      <c r="Q98" s="180"/>
      <c r="R98" s="181"/>
    </row>
    <row r="99" spans="3:18" ht="12.75">
      <c r="C99" s="156"/>
      <c r="E99" s="167"/>
      <c r="F99" s="176"/>
      <c r="G99" s="182"/>
      <c r="H99" s="178"/>
      <c r="I99" s="178"/>
      <c r="J99" s="178"/>
      <c r="K99" s="178"/>
      <c r="L99" s="178"/>
      <c r="M99" s="178"/>
      <c r="N99" s="178"/>
      <c r="O99" s="179"/>
      <c r="P99" s="180"/>
      <c r="Q99" s="180"/>
      <c r="R99" s="181"/>
    </row>
    <row r="100" spans="3:18" ht="12.75">
      <c r="C100" s="156"/>
      <c r="E100" s="167"/>
      <c r="F100" s="176"/>
      <c r="G100" s="182"/>
      <c r="H100" s="178"/>
      <c r="I100" s="178"/>
      <c r="J100" s="178"/>
      <c r="K100" s="178"/>
      <c r="L100" s="178"/>
      <c r="M100" s="178"/>
      <c r="N100" s="178"/>
      <c r="O100" s="179"/>
      <c r="P100" s="180"/>
      <c r="Q100" s="180"/>
      <c r="R100" s="181"/>
    </row>
    <row r="101" spans="3:18" ht="12.75">
      <c r="C101" s="156"/>
      <c r="E101" s="167"/>
      <c r="F101" s="176"/>
      <c r="G101" s="182"/>
      <c r="H101" s="178"/>
      <c r="I101" s="178"/>
      <c r="J101" s="178"/>
      <c r="K101" s="178"/>
      <c r="L101" s="178"/>
      <c r="M101" s="178"/>
      <c r="N101" s="178"/>
      <c r="O101" s="179"/>
      <c r="P101" s="180"/>
      <c r="Q101" s="180"/>
      <c r="R101" s="181"/>
    </row>
    <row r="102" spans="3:18" ht="12.75">
      <c r="C102" s="156"/>
      <c r="E102" s="167"/>
      <c r="F102" s="176"/>
      <c r="G102" s="182"/>
      <c r="H102" s="178"/>
      <c r="I102" s="178"/>
      <c r="J102" s="178"/>
      <c r="K102" s="178"/>
      <c r="L102" s="178"/>
      <c r="M102" s="178"/>
      <c r="N102" s="178"/>
      <c r="O102" s="179"/>
      <c r="P102" s="180"/>
      <c r="Q102" s="180"/>
      <c r="R102" s="181"/>
    </row>
    <row r="103" spans="3:18" ht="12.75">
      <c r="C103" s="156"/>
      <c r="E103" s="167"/>
      <c r="F103" s="176"/>
      <c r="G103" s="182"/>
      <c r="H103" s="178"/>
      <c r="I103" s="178"/>
      <c r="J103" s="178"/>
      <c r="K103" s="178"/>
      <c r="L103" s="178"/>
      <c r="M103" s="178"/>
      <c r="N103" s="178"/>
      <c r="O103" s="179"/>
      <c r="P103" s="180"/>
      <c r="Q103" s="180"/>
      <c r="R103" s="181"/>
    </row>
    <row r="104" spans="3:18" ht="12.75">
      <c r="C104" s="156"/>
      <c r="E104" s="165"/>
      <c r="F104" s="176"/>
      <c r="G104" s="182"/>
      <c r="H104" s="178"/>
      <c r="I104" s="178"/>
      <c r="J104" s="178"/>
      <c r="K104" s="178"/>
      <c r="L104" s="178"/>
      <c r="M104" s="178"/>
      <c r="N104" s="178"/>
      <c r="O104" s="179"/>
      <c r="P104" s="165"/>
      <c r="Q104" s="176"/>
      <c r="R104" s="181"/>
    </row>
    <row r="105" spans="3:18" ht="12.75">
      <c r="C105" s="156"/>
      <c r="E105" s="167"/>
      <c r="F105" s="176"/>
      <c r="G105" s="182"/>
      <c r="H105" s="178"/>
      <c r="I105" s="178"/>
      <c r="J105" s="178"/>
      <c r="K105" s="178"/>
      <c r="L105" s="178"/>
      <c r="M105" s="178"/>
      <c r="N105" s="178"/>
      <c r="O105" s="179"/>
      <c r="P105" s="180"/>
      <c r="Q105" s="180"/>
      <c r="R105" s="181"/>
    </row>
    <row r="106" spans="3:18" ht="12.75">
      <c r="C106" s="156"/>
      <c r="E106" s="167"/>
      <c r="F106" s="176"/>
      <c r="G106" s="182"/>
      <c r="H106" s="178"/>
      <c r="I106" s="178"/>
      <c r="J106" s="178"/>
      <c r="K106" s="178"/>
      <c r="L106" s="178"/>
      <c r="M106" s="178"/>
      <c r="N106" s="178"/>
      <c r="O106" s="179"/>
      <c r="P106" s="180"/>
      <c r="Q106" s="180"/>
      <c r="R106" s="181"/>
    </row>
    <row r="107" spans="3:18" ht="12.75">
      <c r="C107" s="156"/>
      <c r="E107" s="167"/>
      <c r="F107" s="176"/>
      <c r="G107" s="182"/>
      <c r="H107" s="178"/>
      <c r="I107" s="178"/>
      <c r="J107" s="178"/>
      <c r="K107" s="178"/>
      <c r="L107" s="178"/>
      <c r="M107" s="178"/>
      <c r="N107" s="178"/>
      <c r="O107" s="179"/>
      <c r="P107" s="180"/>
      <c r="Q107" s="180"/>
      <c r="R107" s="181"/>
    </row>
    <row r="108" spans="3:18" ht="12.75">
      <c r="C108" s="156"/>
      <c r="E108" s="167"/>
      <c r="F108" s="176"/>
      <c r="G108" s="182"/>
      <c r="H108" s="178"/>
      <c r="I108" s="178"/>
      <c r="J108" s="178"/>
      <c r="K108" s="178"/>
      <c r="L108" s="178"/>
      <c r="M108" s="178"/>
      <c r="N108" s="178"/>
      <c r="O108" s="179"/>
      <c r="P108" s="180"/>
      <c r="Q108" s="180"/>
      <c r="R108" s="181"/>
    </row>
    <row r="109" spans="3:18" ht="12.75">
      <c r="C109" s="156"/>
      <c r="E109" s="167"/>
      <c r="F109" s="176"/>
      <c r="G109" s="182"/>
      <c r="H109" s="178"/>
      <c r="I109" s="178"/>
      <c r="J109" s="178"/>
      <c r="K109" s="178"/>
      <c r="L109" s="178"/>
      <c r="M109" s="178"/>
      <c r="N109" s="178"/>
      <c r="O109" s="179"/>
      <c r="P109" s="180"/>
      <c r="Q109" s="180"/>
      <c r="R109" s="181"/>
    </row>
    <row r="110" spans="3:18" ht="12.75">
      <c r="C110" s="156"/>
      <c r="E110" s="167"/>
      <c r="F110" s="176"/>
      <c r="G110" s="182"/>
      <c r="H110" s="178"/>
      <c r="I110" s="178"/>
      <c r="J110" s="178"/>
      <c r="K110" s="178"/>
      <c r="L110" s="178"/>
      <c r="M110" s="178"/>
      <c r="N110" s="178"/>
      <c r="O110" s="179"/>
      <c r="P110" s="180"/>
      <c r="Q110" s="180"/>
      <c r="R110" s="181"/>
    </row>
    <row r="111" spans="3:18" ht="12.75">
      <c r="C111" s="156"/>
      <c r="E111" s="167"/>
      <c r="F111" s="176"/>
      <c r="G111" s="182"/>
      <c r="H111" s="178"/>
      <c r="I111" s="178"/>
      <c r="J111" s="178"/>
      <c r="K111" s="178"/>
      <c r="L111" s="178"/>
      <c r="M111" s="178"/>
      <c r="N111" s="178"/>
      <c r="O111" s="179"/>
      <c r="P111" s="180"/>
      <c r="Q111" s="180"/>
      <c r="R111" s="181"/>
    </row>
    <row r="112" spans="3:18" ht="12.75">
      <c r="C112" s="156"/>
      <c r="E112" s="167"/>
      <c r="F112" s="176"/>
      <c r="G112" s="182"/>
      <c r="H112" s="178"/>
      <c r="I112" s="178"/>
      <c r="J112" s="178"/>
      <c r="K112" s="178"/>
      <c r="L112" s="178"/>
      <c r="M112" s="178"/>
      <c r="N112" s="178"/>
      <c r="O112" s="179"/>
      <c r="P112" s="180"/>
      <c r="Q112" s="180"/>
      <c r="R112" s="181"/>
    </row>
    <row r="113" spans="3:18" ht="12.75">
      <c r="C113" s="156"/>
      <c r="E113" s="167"/>
      <c r="F113" s="176"/>
      <c r="G113" s="182"/>
      <c r="H113" s="178"/>
      <c r="I113" s="178"/>
      <c r="J113" s="178"/>
      <c r="K113" s="178"/>
      <c r="L113" s="178"/>
      <c r="M113" s="178"/>
      <c r="N113" s="178"/>
      <c r="O113" s="179"/>
      <c r="P113" s="180"/>
      <c r="Q113" s="180"/>
      <c r="R113" s="181"/>
    </row>
    <row r="114" spans="3:18" ht="12.75">
      <c r="C114" s="156"/>
      <c r="E114" s="167"/>
      <c r="F114" s="176"/>
      <c r="G114" s="182"/>
      <c r="H114" s="178"/>
      <c r="I114" s="178"/>
      <c r="J114" s="178"/>
      <c r="K114" s="178"/>
      <c r="L114" s="178"/>
      <c r="M114" s="178"/>
      <c r="N114" s="178"/>
      <c r="O114" s="179"/>
      <c r="P114" s="180"/>
      <c r="Q114" s="180"/>
      <c r="R114" s="181"/>
    </row>
    <row r="115" spans="3:18" ht="12.75">
      <c r="C115" s="156"/>
      <c r="E115" s="167"/>
      <c r="F115" s="176"/>
      <c r="G115" s="182"/>
      <c r="H115" s="178"/>
      <c r="I115" s="178"/>
      <c r="J115" s="178"/>
      <c r="K115" s="178"/>
      <c r="L115" s="178"/>
      <c r="M115" s="178"/>
      <c r="N115" s="178"/>
      <c r="O115" s="179"/>
      <c r="P115" s="180"/>
      <c r="Q115" s="180"/>
      <c r="R115" s="181"/>
    </row>
    <row r="116" spans="3:18" ht="12.75">
      <c r="C116" s="156"/>
      <c r="E116" s="167"/>
      <c r="F116" s="176"/>
      <c r="G116" s="182"/>
      <c r="H116" s="178"/>
      <c r="I116" s="178"/>
      <c r="J116" s="178"/>
      <c r="K116" s="178"/>
      <c r="L116" s="178"/>
      <c r="M116" s="178"/>
      <c r="N116" s="178"/>
      <c r="O116" s="179"/>
      <c r="P116" s="180"/>
      <c r="Q116" s="180"/>
      <c r="R116" s="181"/>
    </row>
    <row r="117" spans="3:18" ht="12.75">
      <c r="C117" s="156"/>
      <c r="E117" s="167"/>
      <c r="F117" s="176"/>
      <c r="G117" s="182"/>
      <c r="H117" s="178"/>
      <c r="I117" s="178"/>
      <c r="J117" s="178"/>
      <c r="K117" s="178"/>
      <c r="L117" s="178"/>
      <c r="M117" s="178"/>
      <c r="N117" s="178"/>
      <c r="O117" s="179"/>
      <c r="P117" s="180"/>
      <c r="Q117" s="180"/>
      <c r="R117" s="181"/>
    </row>
    <row r="118" spans="3:18" ht="12.75">
      <c r="C118" s="156"/>
      <c r="E118" s="167"/>
      <c r="F118" s="176"/>
      <c r="G118" s="182"/>
      <c r="H118" s="178"/>
      <c r="I118" s="178"/>
      <c r="J118" s="178"/>
      <c r="K118" s="178"/>
      <c r="L118" s="178"/>
      <c r="M118" s="178"/>
      <c r="N118" s="178"/>
      <c r="O118" s="179"/>
      <c r="P118" s="180"/>
      <c r="Q118" s="180"/>
      <c r="R118" s="181"/>
    </row>
    <row r="119" spans="3:18" ht="12.75">
      <c r="C119" s="156"/>
      <c r="E119" s="167"/>
      <c r="F119" s="176"/>
      <c r="G119" s="182"/>
      <c r="H119" s="178"/>
      <c r="I119" s="178"/>
      <c r="J119" s="178"/>
      <c r="K119" s="178"/>
      <c r="L119" s="178"/>
      <c r="M119" s="178"/>
      <c r="N119" s="178"/>
      <c r="O119" s="179"/>
      <c r="P119" s="180"/>
      <c r="Q119" s="180"/>
      <c r="R119" s="181"/>
    </row>
    <row r="120" spans="3:18" ht="12.75">
      <c r="C120" s="156"/>
      <c r="E120" s="167"/>
      <c r="F120" s="176"/>
      <c r="G120" s="182"/>
      <c r="H120" s="178"/>
      <c r="I120" s="178"/>
      <c r="J120" s="178"/>
      <c r="K120" s="178"/>
      <c r="L120" s="178"/>
      <c r="M120" s="178"/>
      <c r="N120" s="178"/>
      <c r="O120" s="179"/>
      <c r="P120" s="180"/>
      <c r="Q120" s="180"/>
      <c r="R120" s="181"/>
    </row>
    <row r="121" spans="3:18" ht="12.75">
      <c r="C121" s="156"/>
      <c r="E121" s="167"/>
      <c r="F121" s="176"/>
      <c r="G121" s="182"/>
      <c r="H121" s="178"/>
      <c r="I121" s="178"/>
      <c r="J121" s="178"/>
      <c r="K121" s="178"/>
      <c r="L121" s="178"/>
      <c r="M121" s="178"/>
      <c r="N121" s="178"/>
      <c r="O121" s="179"/>
      <c r="P121" s="180"/>
      <c r="Q121" s="180"/>
      <c r="R121" s="181"/>
    </row>
    <row r="122" spans="3:18" ht="12.75">
      <c r="C122" s="156"/>
      <c r="E122" s="167"/>
      <c r="F122" s="176"/>
      <c r="G122" s="182"/>
      <c r="H122" s="178"/>
      <c r="I122" s="178"/>
      <c r="J122" s="178"/>
      <c r="K122" s="178"/>
      <c r="L122" s="178"/>
      <c r="M122" s="178"/>
      <c r="N122" s="178"/>
      <c r="O122" s="179"/>
      <c r="P122" s="180"/>
      <c r="Q122" s="180"/>
      <c r="R122" s="181"/>
    </row>
    <row r="123" spans="3:18" ht="12.75">
      <c r="C123" s="156"/>
      <c r="E123" s="167"/>
      <c r="F123" s="176"/>
      <c r="G123" s="182"/>
      <c r="H123" s="178"/>
      <c r="I123" s="178"/>
      <c r="J123" s="178"/>
      <c r="K123" s="178"/>
      <c r="L123" s="178"/>
      <c r="M123" s="178"/>
      <c r="N123" s="178"/>
      <c r="O123" s="179"/>
      <c r="P123" s="180"/>
      <c r="Q123" s="180"/>
      <c r="R123" s="181"/>
    </row>
    <row r="124" spans="3:18" ht="12.75">
      <c r="C124" s="156"/>
      <c r="E124" s="167"/>
      <c r="F124" s="176"/>
      <c r="G124" s="182"/>
      <c r="H124" s="178"/>
      <c r="I124" s="178"/>
      <c r="J124" s="178"/>
      <c r="K124" s="178"/>
      <c r="L124" s="178"/>
      <c r="M124" s="178"/>
      <c r="N124" s="178"/>
      <c r="O124" s="179"/>
      <c r="P124" s="180"/>
      <c r="Q124" s="180"/>
      <c r="R124" s="181"/>
    </row>
    <row r="125" spans="3:18" ht="12.75">
      <c r="C125" s="156"/>
      <c r="E125" s="167"/>
      <c r="F125" s="176"/>
      <c r="G125" s="182"/>
      <c r="H125" s="178"/>
      <c r="I125" s="178"/>
      <c r="J125" s="178"/>
      <c r="K125" s="178"/>
      <c r="L125" s="178"/>
      <c r="M125" s="178"/>
      <c r="N125" s="178"/>
      <c r="O125" s="179"/>
      <c r="P125" s="180"/>
      <c r="Q125" s="180"/>
      <c r="R125" s="181"/>
    </row>
    <row r="126" spans="3:18" ht="12.75">
      <c r="C126" s="156"/>
      <c r="E126" s="167"/>
      <c r="F126" s="176"/>
      <c r="G126" s="182"/>
      <c r="H126" s="178"/>
      <c r="I126" s="178"/>
      <c r="J126" s="178"/>
      <c r="K126" s="178"/>
      <c r="L126" s="178"/>
      <c r="M126" s="178"/>
      <c r="N126" s="178"/>
      <c r="O126" s="179"/>
      <c r="P126" s="180"/>
      <c r="Q126" s="180"/>
      <c r="R126" s="181"/>
    </row>
    <row r="127" spans="3:18" ht="12.75">
      <c r="C127" s="156"/>
      <c r="E127" s="167"/>
      <c r="F127" s="176"/>
      <c r="G127" s="182"/>
      <c r="H127" s="178"/>
      <c r="I127" s="178"/>
      <c r="J127" s="178"/>
      <c r="K127" s="178"/>
      <c r="L127" s="178"/>
      <c r="M127" s="178"/>
      <c r="N127" s="178"/>
      <c r="O127" s="179"/>
      <c r="P127" s="180"/>
      <c r="Q127" s="180"/>
      <c r="R127" s="181"/>
    </row>
    <row r="128" spans="3:18" ht="12.75">
      <c r="C128" s="156"/>
      <c r="E128" s="167"/>
      <c r="F128" s="176"/>
      <c r="G128" s="182"/>
      <c r="H128" s="178"/>
      <c r="I128" s="178"/>
      <c r="J128" s="178"/>
      <c r="K128" s="178"/>
      <c r="L128" s="178"/>
      <c r="M128" s="178"/>
      <c r="N128" s="178"/>
      <c r="O128" s="179"/>
      <c r="P128" s="180"/>
      <c r="Q128" s="180"/>
      <c r="R128" s="181"/>
    </row>
    <row r="129" spans="3:18" ht="12.75">
      <c r="C129" s="156"/>
      <c r="E129" s="167"/>
      <c r="F129" s="176"/>
      <c r="G129" s="182"/>
      <c r="H129" s="178"/>
      <c r="I129" s="178"/>
      <c r="J129" s="178"/>
      <c r="K129" s="178"/>
      <c r="L129" s="178"/>
      <c r="M129" s="178"/>
      <c r="N129" s="178"/>
      <c r="O129" s="179"/>
      <c r="P129" s="180"/>
      <c r="Q129" s="180"/>
      <c r="R129" s="181"/>
    </row>
    <row r="130" spans="3:18" ht="12.75">
      <c r="C130" s="156"/>
      <c r="F130" s="156"/>
    </row>
    <row r="131" spans="3:18" ht="12.75">
      <c r="C131" s="156"/>
      <c r="F131" s="156"/>
    </row>
    <row r="132" spans="3:18" ht="12.75">
      <c r="C132" s="156"/>
      <c r="F132" s="156"/>
    </row>
    <row r="133" spans="3:18" ht="12.75">
      <c r="C133" s="156"/>
      <c r="F133" s="156"/>
    </row>
    <row r="134" spans="3:18" ht="12.75">
      <c r="C134" s="156"/>
      <c r="F134" s="156"/>
    </row>
    <row r="135" spans="3:18" ht="12.75">
      <c r="C135" s="156"/>
      <c r="F135" s="156"/>
    </row>
    <row r="136" spans="3:18" ht="12.75">
      <c r="C136" s="156"/>
      <c r="F136" s="156"/>
    </row>
    <row r="137" spans="3:18" ht="12.75">
      <c r="C137" s="156"/>
      <c r="F137" s="156"/>
    </row>
    <row r="138" spans="3:18" ht="12.75">
      <c r="C138" s="156"/>
      <c r="F138" s="156"/>
    </row>
    <row r="139" spans="3:18" ht="12.75">
      <c r="C139" s="156"/>
      <c r="F139" s="156"/>
    </row>
    <row r="140" spans="3:18" ht="12.75">
      <c r="C140" s="156"/>
      <c r="F140" s="156"/>
    </row>
    <row r="141" spans="3:18" ht="12.75">
      <c r="C141" s="156"/>
      <c r="F141" s="156"/>
    </row>
    <row r="142" spans="3:18" ht="12.75">
      <c r="C142" s="156"/>
      <c r="F142" s="156"/>
    </row>
    <row r="143" spans="3:18" ht="12.75">
      <c r="C143" s="156"/>
      <c r="F143" s="156"/>
    </row>
    <row r="144" spans="3:18" ht="12.75">
      <c r="C144" s="156"/>
      <c r="F144" s="156"/>
    </row>
    <row r="145" spans="3:6" ht="12.75">
      <c r="C145" s="156"/>
      <c r="F145" s="156"/>
    </row>
    <row r="146" spans="3:6" ht="12.75">
      <c r="C146" s="156"/>
      <c r="F146" s="156"/>
    </row>
    <row r="147" spans="3:6" ht="12.75">
      <c r="C147" s="156"/>
      <c r="F147" s="156"/>
    </row>
    <row r="148" spans="3:6" ht="12.75">
      <c r="C148" s="156"/>
      <c r="F148" s="156"/>
    </row>
    <row r="149" spans="3:6" ht="12.75">
      <c r="C149" s="156"/>
      <c r="F149" s="156"/>
    </row>
    <row r="150" spans="3:6" ht="12.75">
      <c r="C150" s="156"/>
      <c r="F150" s="156"/>
    </row>
    <row r="151" spans="3:6" ht="12.75">
      <c r="C151" s="156"/>
      <c r="F151" s="156"/>
    </row>
    <row r="152" spans="3:6" ht="12.75">
      <c r="C152" s="156"/>
      <c r="F152" s="156"/>
    </row>
    <row r="153" spans="3:6" ht="12.75">
      <c r="C153" s="156"/>
      <c r="F153" s="156"/>
    </row>
    <row r="154" spans="3:6" ht="12.75">
      <c r="C154" s="156"/>
      <c r="F154" s="156"/>
    </row>
    <row r="155" spans="3:6" ht="12.75">
      <c r="C155" s="156"/>
      <c r="F155" s="156"/>
    </row>
    <row r="156" spans="3:6" ht="12.75">
      <c r="C156" s="156"/>
      <c r="F156" s="156"/>
    </row>
    <row r="157" spans="3:6" ht="12.75">
      <c r="C157" s="156"/>
      <c r="F157" s="156"/>
    </row>
    <row r="158" spans="3:6" ht="12.75">
      <c r="C158" s="156"/>
      <c r="F158" s="156"/>
    </row>
    <row r="159" spans="3:6" ht="12.75">
      <c r="C159" s="156"/>
      <c r="F159" s="156"/>
    </row>
    <row r="160" spans="3:6" ht="12.75">
      <c r="C160" s="156"/>
      <c r="F160" s="156"/>
    </row>
    <row r="161" spans="3:6" ht="12.75">
      <c r="C161" s="156"/>
      <c r="F161" s="156"/>
    </row>
    <row r="162" spans="3:6" ht="12.75">
      <c r="C162" s="156"/>
      <c r="F162" s="156"/>
    </row>
    <row r="163" spans="3:6" ht="12.75">
      <c r="C163" s="156"/>
      <c r="F163" s="156"/>
    </row>
    <row r="164" spans="3:6" ht="12.75">
      <c r="C164" s="156"/>
      <c r="F164" s="156"/>
    </row>
    <row r="165" spans="3:6" ht="12.75">
      <c r="C165" s="156"/>
      <c r="F165" s="156"/>
    </row>
    <row r="166" spans="3:6" ht="12.75">
      <c r="C166" s="156"/>
      <c r="F166" s="156"/>
    </row>
    <row r="167" spans="3:6" ht="12.75">
      <c r="C167" s="156"/>
      <c r="F167" s="156"/>
    </row>
    <row r="168" spans="3:6" ht="12.75">
      <c r="C168" s="156"/>
      <c r="F168" s="156"/>
    </row>
    <row r="169" spans="3:6" ht="12.75">
      <c r="C169" s="156"/>
      <c r="F169" s="156"/>
    </row>
    <row r="170" spans="3:6" ht="12.75">
      <c r="C170" s="156"/>
      <c r="F170" s="156"/>
    </row>
    <row r="171" spans="3:6" ht="12.75">
      <c r="C171" s="156"/>
      <c r="F171" s="156"/>
    </row>
    <row r="172" spans="3:6" ht="12.75">
      <c r="C172" s="156"/>
      <c r="F172" s="156"/>
    </row>
    <row r="173" spans="3:6" ht="12.75">
      <c r="C173" s="156"/>
      <c r="F173" s="156"/>
    </row>
    <row r="174" spans="3:6" ht="12.75">
      <c r="C174" s="156"/>
      <c r="F174" s="156"/>
    </row>
    <row r="175" spans="3:6" ht="12.75">
      <c r="C175" s="156"/>
      <c r="F175" s="156"/>
    </row>
    <row r="176" spans="3:6" ht="12.75">
      <c r="C176" s="156"/>
      <c r="F176" s="156"/>
    </row>
    <row r="177" spans="3:6" ht="12.75">
      <c r="C177" s="156"/>
      <c r="F177" s="156"/>
    </row>
    <row r="178" spans="3:6" ht="12.75">
      <c r="C178" s="156"/>
      <c r="F178" s="156"/>
    </row>
    <row r="179" spans="3:6" ht="12.75">
      <c r="C179" s="156"/>
      <c r="F179" s="156"/>
    </row>
    <row r="180" spans="3:6" ht="12.75">
      <c r="C180" s="156"/>
      <c r="F180" s="156"/>
    </row>
    <row r="181" spans="3:6" ht="12.75">
      <c r="C181" s="156"/>
      <c r="F181" s="156"/>
    </row>
    <row r="182" spans="3:6" ht="12.75">
      <c r="C182" s="156"/>
      <c r="F182" s="156"/>
    </row>
    <row r="183" spans="3:6" ht="12.75">
      <c r="C183" s="156"/>
      <c r="F183" s="156"/>
    </row>
    <row r="184" spans="3:6" ht="12.75">
      <c r="C184" s="156"/>
      <c r="F184" s="156"/>
    </row>
    <row r="185" spans="3:6" ht="12.75">
      <c r="C185" s="156"/>
      <c r="F185" s="156"/>
    </row>
    <row r="186" spans="3:6" ht="12.75">
      <c r="C186" s="156"/>
      <c r="F186" s="156"/>
    </row>
    <row r="187" spans="3:6" ht="12.75">
      <c r="C187" s="156"/>
      <c r="F187" s="156"/>
    </row>
    <row r="188" spans="3:6" ht="12.75">
      <c r="C188" s="156"/>
      <c r="F188" s="156"/>
    </row>
    <row r="189" spans="3:6" ht="12.75">
      <c r="C189" s="156"/>
      <c r="F189" s="156"/>
    </row>
    <row r="190" spans="3:6" ht="12.75">
      <c r="C190" s="156"/>
      <c r="F190" s="156"/>
    </row>
    <row r="191" spans="3:6" ht="12.75">
      <c r="C191" s="156"/>
      <c r="F191" s="156"/>
    </row>
    <row r="192" spans="3:6" ht="12.75">
      <c r="C192" s="156"/>
      <c r="F192" s="156"/>
    </row>
    <row r="193" spans="3:6" ht="12.75">
      <c r="C193" s="156"/>
      <c r="F193" s="156"/>
    </row>
    <row r="194" spans="3:6" ht="12.75">
      <c r="C194" s="156"/>
      <c r="F194" s="156"/>
    </row>
    <row r="195" spans="3:6" ht="12.75">
      <c r="C195" s="156"/>
      <c r="F195" s="156"/>
    </row>
    <row r="196" spans="3:6" ht="12.75">
      <c r="C196" s="156"/>
      <c r="F196" s="156"/>
    </row>
    <row r="197" spans="3:6" ht="12.75">
      <c r="C197" s="156"/>
      <c r="F197" s="156"/>
    </row>
    <row r="198" spans="3:6" ht="12.75">
      <c r="C198" s="156"/>
      <c r="F198" s="156"/>
    </row>
    <row r="199" spans="3:6" ht="12.75">
      <c r="C199" s="156"/>
      <c r="F199" s="156"/>
    </row>
    <row r="200" spans="3:6" ht="12.75">
      <c r="C200" s="156"/>
      <c r="F200" s="156"/>
    </row>
    <row r="201" spans="3:6" ht="12.75">
      <c r="C201" s="156"/>
      <c r="F201" s="156"/>
    </row>
    <row r="202" spans="3:6" ht="12.75">
      <c r="C202" s="156"/>
      <c r="F202" s="156"/>
    </row>
    <row r="203" spans="3:6" ht="12.75">
      <c r="C203" s="156"/>
      <c r="F203" s="156"/>
    </row>
    <row r="204" spans="3:6" ht="12.75">
      <c r="C204" s="156"/>
      <c r="F204" s="156"/>
    </row>
    <row r="205" spans="3:6" ht="12.75">
      <c r="C205" s="156"/>
      <c r="F205" s="156"/>
    </row>
    <row r="206" spans="3:6" ht="12.75">
      <c r="C206" s="156"/>
      <c r="F206" s="156"/>
    </row>
    <row r="207" spans="3:6" ht="12.75">
      <c r="C207" s="156"/>
      <c r="F207" s="156"/>
    </row>
    <row r="208" spans="3:6" ht="12.75">
      <c r="C208" s="156"/>
      <c r="F208" s="156"/>
    </row>
    <row r="209" spans="3:6" ht="12.75">
      <c r="C209" s="156"/>
      <c r="F209" s="156"/>
    </row>
    <row r="210" spans="3:6" ht="12.75">
      <c r="C210" s="156"/>
      <c r="F210" s="156"/>
    </row>
    <row r="211" spans="3:6" ht="12.75">
      <c r="C211" s="156"/>
      <c r="F211" s="156"/>
    </row>
    <row r="212" spans="3:6" ht="12.75">
      <c r="C212" s="156"/>
      <c r="F212" s="156"/>
    </row>
    <row r="213" spans="3:6" ht="12.75">
      <c r="C213" s="156"/>
      <c r="F213" s="156"/>
    </row>
    <row r="214" spans="3:6" ht="12.75">
      <c r="C214" s="156"/>
      <c r="F214" s="156"/>
    </row>
    <row r="215" spans="3:6" ht="12.75">
      <c r="C215" s="156"/>
      <c r="F215" s="156"/>
    </row>
    <row r="216" spans="3:6" ht="12.75">
      <c r="C216" s="156"/>
      <c r="F216" s="156"/>
    </row>
    <row r="217" spans="3:6" ht="12.75">
      <c r="C217" s="156"/>
      <c r="F217" s="156"/>
    </row>
    <row r="218" spans="3:6" ht="12.75">
      <c r="C218" s="156"/>
      <c r="F218" s="156"/>
    </row>
    <row r="219" spans="3:6" ht="12.75">
      <c r="C219" s="156"/>
      <c r="F219" s="156"/>
    </row>
    <row r="220" spans="3:6" ht="12.75">
      <c r="C220" s="156"/>
      <c r="F220" s="156"/>
    </row>
    <row r="221" spans="3:6" ht="12.75">
      <c r="C221" s="156"/>
      <c r="F221" s="156"/>
    </row>
    <row r="222" spans="3:6" ht="12.75">
      <c r="C222" s="156"/>
      <c r="F222" s="156"/>
    </row>
    <row r="223" spans="3:6" ht="12.75">
      <c r="C223" s="156"/>
      <c r="F223" s="156"/>
    </row>
    <row r="224" spans="3:6" ht="12.75">
      <c r="C224" s="156"/>
      <c r="F224" s="156"/>
    </row>
    <row r="225" spans="3:6" ht="12.75">
      <c r="C225" s="156"/>
      <c r="F225" s="156"/>
    </row>
    <row r="226" spans="3:6" ht="12.75">
      <c r="C226" s="156"/>
      <c r="F226" s="156"/>
    </row>
    <row r="227" spans="3:6" ht="12.75">
      <c r="C227" s="156"/>
      <c r="F227" s="156"/>
    </row>
    <row r="228" spans="3:6" ht="12.75">
      <c r="C228" s="156"/>
      <c r="F228" s="156"/>
    </row>
    <row r="229" spans="3:6" ht="12.75">
      <c r="C229" s="156"/>
      <c r="F229" s="156"/>
    </row>
    <row r="230" spans="3:6" ht="12.75">
      <c r="C230" s="156"/>
      <c r="F230" s="156"/>
    </row>
    <row r="231" spans="3:6" ht="12.75">
      <c r="C231" s="156"/>
      <c r="F231" s="156"/>
    </row>
    <row r="232" spans="3:6" ht="12.75">
      <c r="C232" s="156"/>
      <c r="F232" s="156"/>
    </row>
    <row r="233" spans="3:6" ht="12.75">
      <c r="C233" s="156"/>
      <c r="F233" s="156"/>
    </row>
    <row r="234" spans="3:6" ht="12.75">
      <c r="C234" s="156"/>
      <c r="F234" s="156"/>
    </row>
    <row r="235" spans="3:6" ht="12.75">
      <c r="C235" s="156"/>
      <c r="F235" s="156"/>
    </row>
    <row r="236" spans="3:6" ht="12.75">
      <c r="C236" s="156"/>
      <c r="F236" s="156"/>
    </row>
    <row r="237" spans="3:6" ht="12.75">
      <c r="C237" s="156"/>
      <c r="F237" s="156"/>
    </row>
    <row r="238" spans="3:6" ht="12.75">
      <c r="C238" s="156"/>
      <c r="F238" s="156"/>
    </row>
    <row r="239" spans="3:6" ht="12.75">
      <c r="C239" s="156"/>
      <c r="F239" s="156"/>
    </row>
    <row r="240" spans="3:6" ht="12.75">
      <c r="C240" s="156"/>
      <c r="F240" s="156"/>
    </row>
    <row r="241" spans="3:6" ht="12.75">
      <c r="C241" s="156"/>
      <c r="F241" s="156"/>
    </row>
    <row r="242" spans="3:6" ht="12.75">
      <c r="C242" s="156"/>
      <c r="F242" s="156"/>
    </row>
    <row r="243" spans="3:6" ht="12.75">
      <c r="C243" s="156"/>
      <c r="F243" s="156"/>
    </row>
    <row r="244" spans="3:6" ht="12.75">
      <c r="C244" s="156"/>
      <c r="F244" s="156"/>
    </row>
    <row r="245" spans="3:6" ht="12.75">
      <c r="C245" s="156"/>
      <c r="F245" s="156"/>
    </row>
    <row r="246" spans="3:6" ht="12.75">
      <c r="C246" s="156"/>
      <c r="F246" s="156"/>
    </row>
    <row r="247" spans="3:6" ht="12.75">
      <c r="C247" s="156"/>
      <c r="F247" s="156"/>
    </row>
    <row r="248" spans="3:6" ht="12.75">
      <c r="C248" s="156"/>
      <c r="F248" s="156"/>
    </row>
    <row r="249" spans="3:6" ht="12.75">
      <c r="C249" s="156"/>
      <c r="F249" s="156"/>
    </row>
    <row r="250" spans="3:6" ht="12.75">
      <c r="C250" s="156"/>
      <c r="F250" s="156"/>
    </row>
    <row r="251" spans="3:6" ht="12.75">
      <c r="C251" s="156"/>
      <c r="F251" s="156"/>
    </row>
    <row r="252" spans="3:6" ht="12.75">
      <c r="C252" s="156"/>
      <c r="F252" s="156"/>
    </row>
    <row r="253" spans="3:6" ht="12.75">
      <c r="C253" s="156"/>
      <c r="F253" s="156"/>
    </row>
    <row r="254" spans="3:6" ht="12.75">
      <c r="C254" s="156"/>
      <c r="F254" s="156"/>
    </row>
    <row r="255" spans="3:6" ht="12.75">
      <c r="C255" s="156"/>
      <c r="F255" s="156"/>
    </row>
    <row r="256" spans="3:6" ht="12.75">
      <c r="C256" s="156"/>
      <c r="F256" s="156"/>
    </row>
    <row r="257" spans="3:6" ht="12.75">
      <c r="C257" s="156"/>
      <c r="F257" s="156"/>
    </row>
    <row r="258" spans="3:6" ht="12.75">
      <c r="C258" s="156"/>
      <c r="F258" s="156"/>
    </row>
    <row r="259" spans="3:6" ht="12.75">
      <c r="C259" s="156"/>
      <c r="F259" s="156"/>
    </row>
    <row r="260" spans="3:6" ht="12.75">
      <c r="C260" s="156"/>
      <c r="F260" s="156"/>
    </row>
    <row r="261" spans="3:6" ht="12.75">
      <c r="C261" s="156"/>
      <c r="F261" s="156"/>
    </row>
    <row r="262" spans="3:6" ht="12.75">
      <c r="C262" s="156"/>
      <c r="F262" s="156"/>
    </row>
    <row r="263" spans="3:6" ht="12.75">
      <c r="C263" s="156"/>
      <c r="F263" s="156"/>
    </row>
    <row r="264" spans="3:6" ht="12.75">
      <c r="C264" s="156"/>
      <c r="F264" s="156"/>
    </row>
    <row r="265" spans="3:6" ht="12.75">
      <c r="C265" s="156"/>
      <c r="F265" s="156"/>
    </row>
    <row r="266" spans="3:6" ht="12.75">
      <c r="C266" s="156"/>
      <c r="F266" s="156"/>
    </row>
    <row r="267" spans="3:6" ht="12.75">
      <c r="C267" s="156"/>
      <c r="F267" s="156"/>
    </row>
    <row r="268" spans="3:6" ht="12.75">
      <c r="C268" s="156"/>
      <c r="F268" s="156"/>
    </row>
    <row r="269" spans="3:6" ht="12.75">
      <c r="C269" s="156"/>
      <c r="F269" s="156"/>
    </row>
    <row r="270" spans="3:6" ht="12.75">
      <c r="C270" s="156"/>
      <c r="F270" s="156"/>
    </row>
    <row r="271" spans="3:6" ht="12.75">
      <c r="C271" s="156"/>
      <c r="F271" s="156"/>
    </row>
    <row r="272" spans="3:6" ht="12.75">
      <c r="C272" s="156"/>
      <c r="F272" s="156"/>
    </row>
    <row r="273" spans="3:6" ht="12.75">
      <c r="C273" s="156"/>
      <c r="F273" s="156"/>
    </row>
    <row r="274" spans="3:6" ht="12.75">
      <c r="C274" s="156"/>
      <c r="F274" s="156"/>
    </row>
    <row r="275" spans="3:6" ht="12.75">
      <c r="C275" s="156"/>
      <c r="F275" s="156"/>
    </row>
    <row r="276" spans="3:6" ht="12.75">
      <c r="C276" s="156"/>
      <c r="F276" s="156"/>
    </row>
    <row r="277" spans="3:6" ht="12.75">
      <c r="C277" s="156"/>
      <c r="F277" s="156"/>
    </row>
    <row r="278" spans="3:6" ht="12.75">
      <c r="C278" s="156"/>
      <c r="F278" s="156"/>
    </row>
    <row r="279" spans="3:6" ht="12.75">
      <c r="C279" s="156"/>
      <c r="F279" s="156"/>
    </row>
    <row r="280" spans="3:6" ht="12.75">
      <c r="C280" s="156"/>
      <c r="F280" s="156"/>
    </row>
    <row r="281" spans="3:6" ht="12.75">
      <c r="C281" s="156"/>
      <c r="F281" s="156"/>
    </row>
    <row r="282" spans="3:6" ht="12.75">
      <c r="C282" s="156"/>
      <c r="F282" s="156"/>
    </row>
    <row r="283" spans="3:6" ht="12.75">
      <c r="C283" s="156"/>
      <c r="F283" s="156"/>
    </row>
    <row r="284" spans="3:6" ht="12.75">
      <c r="C284" s="156"/>
      <c r="F284" s="156"/>
    </row>
    <row r="285" spans="3:6" ht="12.75">
      <c r="C285" s="156"/>
      <c r="F285" s="156"/>
    </row>
    <row r="286" spans="3:6" ht="12.75">
      <c r="C286" s="156"/>
      <c r="F286" s="156"/>
    </row>
    <row r="287" spans="3:6" ht="12.75">
      <c r="C287" s="156"/>
      <c r="F287" s="156"/>
    </row>
    <row r="288" spans="3:6" ht="12.75">
      <c r="C288" s="156"/>
      <c r="F288" s="156"/>
    </row>
    <row r="289" spans="3:6" ht="12.75">
      <c r="C289" s="156"/>
      <c r="F289" s="156"/>
    </row>
    <row r="290" spans="3:6" ht="12.75">
      <c r="C290" s="156"/>
      <c r="F290" s="156"/>
    </row>
    <row r="291" spans="3:6" ht="12.75">
      <c r="C291" s="156"/>
      <c r="F291" s="156"/>
    </row>
    <row r="292" spans="3:6" ht="12.75">
      <c r="C292" s="156"/>
      <c r="F292" s="156"/>
    </row>
    <row r="293" spans="3:6" ht="12.75">
      <c r="C293" s="156"/>
      <c r="F293" s="156"/>
    </row>
    <row r="294" spans="3:6" ht="12.75">
      <c r="C294" s="156"/>
      <c r="F294" s="156"/>
    </row>
    <row r="295" spans="3:6" ht="12.75">
      <c r="C295" s="156"/>
      <c r="F295" s="156"/>
    </row>
    <row r="296" spans="3:6" ht="12.75">
      <c r="C296" s="156"/>
      <c r="F296" s="156"/>
    </row>
    <row r="297" spans="3:6" ht="12.75">
      <c r="C297" s="156"/>
      <c r="F297" s="156"/>
    </row>
    <row r="298" spans="3:6" ht="12.75">
      <c r="C298" s="156"/>
      <c r="F298" s="156"/>
    </row>
    <row r="299" spans="3:6" ht="12.75">
      <c r="C299" s="156"/>
      <c r="F299" s="156"/>
    </row>
    <row r="300" spans="3:6" ht="12.75">
      <c r="C300" s="156"/>
      <c r="F300" s="156"/>
    </row>
    <row r="301" spans="3:6" ht="12.75">
      <c r="C301" s="156"/>
      <c r="F301" s="156"/>
    </row>
    <row r="302" spans="3:6" ht="12.75">
      <c r="C302" s="156"/>
      <c r="F302" s="156"/>
    </row>
    <row r="303" spans="3:6" ht="12.75">
      <c r="C303" s="156"/>
      <c r="F303" s="156"/>
    </row>
    <row r="304" spans="3:6" ht="12.75">
      <c r="C304" s="156"/>
      <c r="F304" s="156"/>
    </row>
    <row r="305" spans="3:6" ht="12.75">
      <c r="C305" s="156"/>
      <c r="F305" s="156"/>
    </row>
    <row r="306" spans="3:6" ht="12.75">
      <c r="C306" s="156"/>
      <c r="F306" s="156"/>
    </row>
    <row r="307" spans="3:6" ht="12.75">
      <c r="C307" s="156"/>
      <c r="F307" s="156"/>
    </row>
    <row r="308" spans="3:6" ht="12.75">
      <c r="C308" s="156"/>
      <c r="F308" s="156"/>
    </row>
    <row r="309" spans="3:6" ht="12.75">
      <c r="C309" s="156"/>
      <c r="F309" s="156"/>
    </row>
    <row r="310" spans="3:6" ht="12.75">
      <c r="C310" s="156"/>
      <c r="F310" s="156"/>
    </row>
    <row r="311" spans="3:6" ht="12.75">
      <c r="C311" s="156"/>
      <c r="F311" s="156"/>
    </row>
    <row r="312" spans="3:6" ht="12.75">
      <c r="C312" s="156"/>
      <c r="F312" s="156"/>
    </row>
    <row r="313" spans="3:6" ht="12.75">
      <c r="C313" s="156"/>
      <c r="F313" s="156"/>
    </row>
    <row r="314" spans="3:6" ht="12.75">
      <c r="C314" s="156"/>
      <c r="F314" s="156"/>
    </row>
    <row r="315" spans="3:6" ht="12.75">
      <c r="C315" s="156"/>
      <c r="F315" s="156"/>
    </row>
    <row r="316" spans="3:6" ht="12.75">
      <c r="C316" s="156"/>
      <c r="F316" s="156"/>
    </row>
    <row r="317" spans="3:6" ht="12.75">
      <c r="C317" s="156"/>
      <c r="F317" s="156"/>
    </row>
    <row r="318" spans="3:6" ht="12.75">
      <c r="C318" s="156"/>
      <c r="F318" s="156"/>
    </row>
    <row r="319" spans="3:6" ht="12.75">
      <c r="C319" s="156"/>
      <c r="F319" s="156"/>
    </row>
    <row r="320" spans="3:6" ht="12.75">
      <c r="C320" s="156"/>
      <c r="F320" s="156"/>
    </row>
    <row r="321" spans="3:6" ht="12.75">
      <c r="C321" s="156"/>
      <c r="F321" s="156"/>
    </row>
    <row r="322" spans="3:6" ht="12.75">
      <c r="C322" s="156"/>
      <c r="F322" s="156"/>
    </row>
    <row r="323" spans="3:6" ht="12.75">
      <c r="C323" s="156"/>
      <c r="F323" s="156"/>
    </row>
    <row r="324" spans="3:6" ht="12.75">
      <c r="C324" s="156"/>
      <c r="F324" s="156"/>
    </row>
    <row r="325" spans="3:6" ht="12.75">
      <c r="C325" s="156"/>
      <c r="F325" s="156"/>
    </row>
    <row r="326" spans="3:6" ht="12.75">
      <c r="C326" s="156"/>
      <c r="F326" s="156"/>
    </row>
    <row r="327" spans="3:6" ht="12.75">
      <c r="C327" s="156"/>
      <c r="F327" s="156"/>
    </row>
    <row r="328" spans="3:6" ht="12.75">
      <c r="C328" s="156"/>
      <c r="F328" s="156"/>
    </row>
    <row r="329" spans="3:6" ht="12.75">
      <c r="C329" s="156"/>
      <c r="F329" s="156"/>
    </row>
    <row r="330" spans="3:6" ht="12.75">
      <c r="C330" s="156"/>
      <c r="F330" s="156"/>
    </row>
    <row r="331" spans="3:6" ht="12.75">
      <c r="C331" s="156"/>
      <c r="F331" s="156"/>
    </row>
    <row r="332" spans="3:6" ht="12.75">
      <c r="C332" s="156"/>
      <c r="F332" s="156"/>
    </row>
    <row r="333" spans="3:6" ht="12.75">
      <c r="C333" s="156"/>
      <c r="F333" s="156"/>
    </row>
    <row r="334" spans="3:6" ht="12.75">
      <c r="C334" s="156"/>
      <c r="F334" s="156"/>
    </row>
    <row r="335" spans="3:6" ht="12.75">
      <c r="C335" s="156"/>
      <c r="F335" s="156"/>
    </row>
    <row r="336" spans="3:6" ht="12.75">
      <c r="C336" s="156"/>
      <c r="F336" s="156"/>
    </row>
    <row r="337" spans="3:6" ht="12.75">
      <c r="C337" s="156"/>
      <c r="F337" s="156"/>
    </row>
    <row r="338" spans="3:6" ht="12.75">
      <c r="C338" s="156"/>
      <c r="F338" s="156"/>
    </row>
    <row r="339" spans="3:6" ht="12.75">
      <c r="C339" s="156"/>
      <c r="F339" s="156"/>
    </row>
    <row r="340" spans="3:6" ht="12.75">
      <c r="C340" s="156"/>
      <c r="F340" s="156"/>
    </row>
    <row r="341" spans="3:6" ht="12.75">
      <c r="C341" s="156"/>
      <c r="F341" s="156"/>
    </row>
    <row r="342" spans="3:6" ht="12.75">
      <c r="C342" s="156"/>
      <c r="F342" s="156"/>
    </row>
    <row r="343" spans="3:6" ht="12.75">
      <c r="C343" s="156"/>
      <c r="F343" s="156"/>
    </row>
    <row r="344" spans="3:6" ht="12.75">
      <c r="C344" s="156"/>
      <c r="F344" s="156"/>
    </row>
    <row r="345" spans="3:6" ht="12.75">
      <c r="C345" s="156"/>
      <c r="F345" s="156"/>
    </row>
    <row r="346" spans="3:6" ht="12.75">
      <c r="C346" s="156"/>
      <c r="F346" s="156"/>
    </row>
    <row r="347" spans="3:6" ht="12.75">
      <c r="C347" s="156"/>
      <c r="F347" s="156"/>
    </row>
    <row r="348" spans="3:6" ht="12.75">
      <c r="C348" s="156"/>
      <c r="F348" s="156"/>
    </row>
    <row r="349" spans="3:6" ht="12.75">
      <c r="C349" s="156"/>
      <c r="F349" s="156"/>
    </row>
    <row r="350" spans="3:6" ht="12.75">
      <c r="C350" s="156"/>
      <c r="F350" s="156"/>
    </row>
    <row r="351" spans="3:6" ht="12.75">
      <c r="C351" s="156"/>
      <c r="F351" s="156"/>
    </row>
    <row r="352" spans="3:6" ht="12.75">
      <c r="C352" s="156"/>
      <c r="F352" s="156"/>
    </row>
    <row r="353" spans="3:6" ht="12.75">
      <c r="C353" s="156"/>
      <c r="F353" s="156"/>
    </row>
    <row r="354" spans="3:6" ht="12.75">
      <c r="C354" s="156"/>
      <c r="F354" s="156"/>
    </row>
    <row r="355" spans="3:6" ht="12.75">
      <c r="C355" s="156"/>
      <c r="F355" s="156"/>
    </row>
    <row r="356" spans="3:6" ht="12.75">
      <c r="C356" s="156"/>
      <c r="F356" s="156"/>
    </row>
    <row r="357" spans="3:6" ht="12.75">
      <c r="C357" s="156"/>
      <c r="F357" s="156"/>
    </row>
    <row r="358" spans="3:6" ht="12.75">
      <c r="C358" s="156"/>
      <c r="F358" s="156"/>
    </row>
    <row r="359" spans="3:6" ht="12.75">
      <c r="C359" s="156"/>
      <c r="F359" s="156"/>
    </row>
    <row r="360" spans="3:6" ht="12.75">
      <c r="C360" s="156"/>
      <c r="F360" s="156"/>
    </row>
    <row r="361" spans="3:6" ht="12.75">
      <c r="C361" s="156"/>
      <c r="F361" s="156"/>
    </row>
    <row r="362" spans="3:6" ht="12.75">
      <c r="C362" s="156"/>
      <c r="F362" s="156"/>
    </row>
    <row r="363" spans="3:6" ht="12.75">
      <c r="C363" s="156"/>
      <c r="F363" s="156"/>
    </row>
    <row r="364" spans="3:6" ht="12.75">
      <c r="C364" s="156"/>
      <c r="F364" s="156"/>
    </row>
    <row r="365" spans="3:6" ht="12.75">
      <c r="C365" s="156"/>
      <c r="F365" s="156"/>
    </row>
    <row r="366" spans="3:6" ht="12.75">
      <c r="C366" s="156"/>
      <c r="F366" s="156"/>
    </row>
    <row r="367" spans="3:6" ht="12.75">
      <c r="C367" s="156"/>
      <c r="F367" s="156"/>
    </row>
    <row r="368" spans="3:6" ht="12.75">
      <c r="C368" s="156"/>
      <c r="F368" s="156"/>
    </row>
    <row r="369" spans="3:6" ht="12.75">
      <c r="C369" s="156"/>
      <c r="F369" s="156"/>
    </row>
    <row r="370" spans="3:6" ht="12.75">
      <c r="C370" s="156"/>
      <c r="F370" s="156"/>
    </row>
    <row r="371" spans="3:6" ht="12.75">
      <c r="C371" s="156"/>
      <c r="F371" s="156"/>
    </row>
    <row r="372" spans="3:6" ht="12.75">
      <c r="C372" s="156"/>
      <c r="F372" s="156"/>
    </row>
    <row r="373" spans="3:6" ht="12.75">
      <c r="C373" s="156"/>
      <c r="F373" s="156"/>
    </row>
    <row r="374" spans="3:6" ht="12.75">
      <c r="C374" s="156"/>
      <c r="F374" s="156"/>
    </row>
    <row r="375" spans="3:6" ht="12.75">
      <c r="C375" s="156"/>
      <c r="F375" s="156"/>
    </row>
    <row r="376" spans="3:6" ht="12.75">
      <c r="C376" s="156"/>
      <c r="F376" s="156"/>
    </row>
    <row r="377" spans="3:6" ht="12.75">
      <c r="C377" s="156"/>
      <c r="F377" s="156"/>
    </row>
    <row r="378" spans="3:6" ht="12.75">
      <c r="C378" s="156"/>
      <c r="F378" s="156"/>
    </row>
    <row r="379" spans="3:6" ht="12.75">
      <c r="C379" s="156"/>
      <c r="F379" s="156"/>
    </row>
    <row r="380" spans="3:6" ht="12.75">
      <c r="C380" s="156"/>
      <c r="F380" s="156"/>
    </row>
    <row r="381" spans="3:6" ht="12.75">
      <c r="C381" s="156"/>
      <c r="F381" s="156"/>
    </row>
    <row r="382" spans="3:6" ht="12.75">
      <c r="C382" s="156"/>
      <c r="F382" s="156"/>
    </row>
    <row r="383" spans="3:6" ht="12.75">
      <c r="C383" s="156"/>
      <c r="F383" s="156"/>
    </row>
    <row r="384" spans="3:6" ht="12.75">
      <c r="C384" s="156"/>
      <c r="F384" s="156"/>
    </row>
    <row r="385" spans="3:6" ht="12.75">
      <c r="C385" s="156"/>
      <c r="F385" s="156"/>
    </row>
    <row r="386" spans="3:6" ht="12.75">
      <c r="C386" s="156"/>
      <c r="F386" s="156"/>
    </row>
    <row r="387" spans="3:6" ht="12.75">
      <c r="C387" s="156"/>
      <c r="F387" s="156"/>
    </row>
    <row r="388" spans="3:6" ht="12.75">
      <c r="C388" s="156"/>
      <c r="F388" s="156"/>
    </row>
    <row r="389" spans="3:6" ht="12.75">
      <c r="C389" s="156"/>
      <c r="F389" s="156"/>
    </row>
    <row r="390" spans="3:6" ht="12.75">
      <c r="C390" s="156"/>
      <c r="F390" s="156"/>
    </row>
    <row r="391" spans="3:6" ht="12.75">
      <c r="C391" s="156"/>
      <c r="F391" s="156"/>
    </row>
    <row r="392" spans="3:6" ht="12.75">
      <c r="C392" s="156"/>
      <c r="F392" s="156"/>
    </row>
    <row r="393" spans="3:6" ht="12.75">
      <c r="C393" s="156"/>
      <c r="F393" s="156"/>
    </row>
    <row r="394" spans="3:6" ht="12.75">
      <c r="C394" s="156"/>
      <c r="F394" s="156"/>
    </row>
    <row r="395" spans="3:6" ht="12.75">
      <c r="C395" s="156"/>
      <c r="F395" s="156"/>
    </row>
    <row r="396" spans="3:6" ht="12.75">
      <c r="C396" s="156"/>
      <c r="F396" s="156"/>
    </row>
    <row r="397" spans="3:6" ht="12.75">
      <c r="C397" s="156"/>
      <c r="F397" s="156"/>
    </row>
    <row r="398" spans="3:6" ht="12.75">
      <c r="C398" s="156"/>
      <c r="F398" s="156"/>
    </row>
    <row r="399" spans="3:6" ht="12.75">
      <c r="C399" s="156"/>
      <c r="F399" s="156"/>
    </row>
    <row r="400" spans="3:6" ht="12.75">
      <c r="C400" s="156"/>
      <c r="F400" s="156"/>
    </row>
    <row r="401" spans="3:6" ht="12.75">
      <c r="C401" s="156"/>
      <c r="F401" s="156"/>
    </row>
    <row r="402" spans="3:6" ht="12.75">
      <c r="C402" s="156"/>
      <c r="F402" s="156"/>
    </row>
    <row r="403" spans="3:6" ht="12.75">
      <c r="C403" s="156"/>
      <c r="F403" s="156"/>
    </row>
    <row r="404" spans="3:6" ht="12.75">
      <c r="C404" s="156"/>
      <c r="F404" s="156"/>
    </row>
    <row r="405" spans="3:6" ht="12.75">
      <c r="C405" s="156"/>
      <c r="F405" s="156"/>
    </row>
    <row r="406" spans="3:6" ht="12.75">
      <c r="C406" s="156"/>
      <c r="F406" s="156"/>
    </row>
    <row r="407" spans="3:6" ht="12.75">
      <c r="C407" s="156"/>
      <c r="F407" s="156"/>
    </row>
    <row r="408" spans="3:6" ht="12.75">
      <c r="C408" s="156"/>
      <c r="F408" s="156"/>
    </row>
    <row r="409" spans="3:6" ht="12.75">
      <c r="C409" s="156"/>
      <c r="F409" s="156"/>
    </row>
    <row r="410" spans="3:6" ht="12.75">
      <c r="C410" s="156"/>
      <c r="F410" s="156"/>
    </row>
    <row r="411" spans="3:6" ht="12.75">
      <c r="C411" s="156"/>
      <c r="F411" s="156"/>
    </row>
    <row r="412" spans="3:6" ht="12.75">
      <c r="C412" s="156"/>
      <c r="F412" s="156"/>
    </row>
    <row r="413" spans="3:6" ht="12.75">
      <c r="C413" s="156"/>
      <c r="F413" s="156"/>
    </row>
    <row r="414" spans="3:6" ht="12.75">
      <c r="C414" s="156"/>
      <c r="F414" s="156"/>
    </row>
    <row r="415" spans="3:6" ht="12.75">
      <c r="C415" s="156"/>
      <c r="F415" s="156"/>
    </row>
    <row r="416" spans="3:6" ht="12.75">
      <c r="C416" s="156"/>
      <c r="F416" s="156"/>
    </row>
    <row r="417" spans="3:6" ht="12.75">
      <c r="C417" s="156"/>
      <c r="F417" s="156"/>
    </row>
    <row r="418" spans="3:6" ht="12.75">
      <c r="C418" s="156"/>
      <c r="F418" s="156"/>
    </row>
    <row r="419" spans="3:6" ht="12.75">
      <c r="C419" s="156"/>
      <c r="F419" s="156"/>
    </row>
    <row r="420" spans="3:6" ht="12.75">
      <c r="C420" s="156"/>
      <c r="F420" s="156"/>
    </row>
    <row r="421" spans="3:6" ht="12.75">
      <c r="C421" s="156"/>
      <c r="F421" s="156"/>
    </row>
    <row r="422" spans="3:6" ht="12.75">
      <c r="C422" s="156"/>
      <c r="F422" s="156"/>
    </row>
    <row r="423" spans="3:6" ht="12.75">
      <c r="C423" s="156"/>
      <c r="F423" s="156"/>
    </row>
    <row r="424" spans="3:6" ht="12.75">
      <c r="C424" s="156"/>
      <c r="F424" s="156"/>
    </row>
    <row r="425" spans="3:6" ht="12.75">
      <c r="C425" s="156"/>
      <c r="F425" s="156"/>
    </row>
    <row r="426" spans="3:6" ht="12.75">
      <c r="C426" s="156"/>
      <c r="F426" s="156"/>
    </row>
    <row r="427" spans="3:6" ht="12.75">
      <c r="C427" s="156"/>
      <c r="F427" s="156"/>
    </row>
    <row r="428" spans="3:6" ht="12.75">
      <c r="C428" s="156"/>
      <c r="F428" s="156"/>
    </row>
    <row r="429" spans="3:6" ht="12.75">
      <c r="C429" s="156"/>
      <c r="F429" s="156"/>
    </row>
    <row r="430" spans="3:6" ht="12.75">
      <c r="C430" s="156"/>
      <c r="F430" s="156"/>
    </row>
    <row r="431" spans="3:6" ht="12.75">
      <c r="C431" s="156"/>
      <c r="F431" s="156"/>
    </row>
    <row r="432" spans="3:6" ht="12.75">
      <c r="C432" s="156"/>
      <c r="F432" s="156"/>
    </row>
    <row r="433" spans="3:6" ht="12.75">
      <c r="C433" s="156"/>
      <c r="F433" s="156"/>
    </row>
    <row r="434" spans="3:6" ht="12.75">
      <c r="C434" s="156"/>
      <c r="F434" s="156"/>
    </row>
    <row r="435" spans="3:6" ht="12.75">
      <c r="C435" s="156"/>
      <c r="F435" s="156"/>
    </row>
    <row r="436" spans="3:6" ht="12.75">
      <c r="C436" s="156"/>
      <c r="F436" s="156"/>
    </row>
    <row r="437" spans="3:6" ht="12.75">
      <c r="C437" s="156"/>
      <c r="F437" s="156"/>
    </row>
    <row r="438" spans="3:6" ht="12.75">
      <c r="C438" s="156"/>
      <c r="F438" s="156"/>
    </row>
    <row r="439" spans="3:6" ht="12.75">
      <c r="C439" s="156"/>
      <c r="F439" s="156"/>
    </row>
    <row r="440" spans="3:6" ht="12.75">
      <c r="C440" s="156"/>
      <c r="F440" s="156"/>
    </row>
    <row r="441" spans="3:6" ht="12.75">
      <c r="C441" s="156"/>
      <c r="F441" s="156"/>
    </row>
    <row r="442" spans="3:6" ht="12.75">
      <c r="C442" s="156"/>
      <c r="F442" s="156"/>
    </row>
    <row r="443" spans="3:6" ht="12.75">
      <c r="C443" s="156"/>
      <c r="F443" s="156"/>
    </row>
    <row r="444" spans="3:6" ht="12.75">
      <c r="C444" s="156"/>
      <c r="F444" s="156"/>
    </row>
    <row r="445" spans="3:6" ht="12.75">
      <c r="C445" s="156"/>
      <c r="F445" s="156"/>
    </row>
    <row r="446" spans="3:6" ht="12.75">
      <c r="C446" s="156"/>
      <c r="F446" s="156"/>
    </row>
    <row r="447" spans="3:6" ht="12.75">
      <c r="C447" s="156"/>
      <c r="F447" s="156"/>
    </row>
    <row r="448" spans="3:6" ht="12.75">
      <c r="C448" s="156"/>
      <c r="F448" s="156"/>
    </row>
    <row r="449" spans="3:6" ht="12.75">
      <c r="C449" s="156"/>
      <c r="F449" s="156"/>
    </row>
    <row r="450" spans="3:6" ht="12.75">
      <c r="C450" s="156"/>
      <c r="F450" s="156"/>
    </row>
    <row r="451" spans="3:6" ht="12.75">
      <c r="C451" s="156"/>
      <c r="F451" s="156"/>
    </row>
    <row r="452" spans="3:6" ht="12.75">
      <c r="C452" s="156"/>
      <c r="F452" s="156"/>
    </row>
    <row r="453" spans="3:6" ht="12.75">
      <c r="C453" s="156"/>
      <c r="F453" s="156"/>
    </row>
    <row r="454" spans="3:6" ht="12.75">
      <c r="C454" s="156"/>
      <c r="F454" s="156"/>
    </row>
    <row r="455" spans="3:6" ht="12.75">
      <c r="C455" s="156"/>
      <c r="F455" s="156"/>
    </row>
    <row r="456" spans="3:6" ht="12.75">
      <c r="C456" s="156"/>
      <c r="F456" s="156"/>
    </row>
    <row r="457" spans="3:6" ht="12.75">
      <c r="C457" s="156"/>
      <c r="F457" s="156"/>
    </row>
    <row r="458" spans="3:6" ht="12.75">
      <c r="C458" s="156"/>
      <c r="F458" s="156"/>
    </row>
    <row r="459" spans="3:6" ht="12.75">
      <c r="C459" s="156"/>
      <c r="F459" s="156"/>
    </row>
    <row r="460" spans="3:6" ht="12.75">
      <c r="C460" s="156"/>
      <c r="F460" s="156"/>
    </row>
    <row r="461" spans="3:6" ht="12.75">
      <c r="C461" s="156"/>
      <c r="F461" s="156"/>
    </row>
    <row r="462" spans="3:6" ht="12.75">
      <c r="C462" s="156"/>
      <c r="F462" s="156"/>
    </row>
    <row r="463" spans="3:6" ht="12.75">
      <c r="C463" s="156"/>
      <c r="F463" s="156"/>
    </row>
    <row r="464" spans="3:6" ht="12.75">
      <c r="C464" s="156"/>
      <c r="F464" s="156"/>
    </row>
    <row r="465" spans="3:6" ht="12.75">
      <c r="C465" s="156"/>
      <c r="F465" s="156"/>
    </row>
    <row r="466" spans="3:6" ht="12.75">
      <c r="C466" s="156"/>
      <c r="F466" s="156"/>
    </row>
    <row r="467" spans="3:6" ht="12.75">
      <c r="C467" s="156"/>
      <c r="F467" s="156"/>
    </row>
    <row r="468" spans="3:6" ht="12.75">
      <c r="C468" s="156"/>
      <c r="F468" s="156"/>
    </row>
    <row r="469" spans="3:6" ht="12.75">
      <c r="C469" s="156"/>
      <c r="F469" s="156"/>
    </row>
    <row r="470" spans="3:6" ht="12.75">
      <c r="C470" s="156"/>
      <c r="F470" s="156"/>
    </row>
    <row r="471" spans="3:6" ht="12.75">
      <c r="C471" s="156"/>
      <c r="F471" s="156"/>
    </row>
    <row r="472" spans="3:6" ht="12.75">
      <c r="C472" s="156"/>
      <c r="F472" s="156"/>
    </row>
    <row r="473" spans="3:6" ht="12.75">
      <c r="C473" s="156"/>
      <c r="F473" s="156"/>
    </row>
    <row r="474" spans="3:6" ht="12.75">
      <c r="C474" s="156"/>
      <c r="F474" s="156"/>
    </row>
    <row r="475" spans="3:6" ht="12.75">
      <c r="C475" s="156"/>
      <c r="F475" s="156"/>
    </row>
    <row r="476" spans="3:6" ht="12.75">
      <c r="C476" s="156"/>
      <c r="F476" s="156"/>
    </row>
    <row r="477" spans="3:6" ht="12.75">
      <c r="C477" s="156"/>
      <c r="F477" s="156"/>
    </row>
    <row r="478" spans="3:6" ht="12.75">
      <c r="C478" s="156"/>
      <c r="F478" s="156"/>
    </row>
    <row r="479" spans="3:6" ht="12.75">
      <c r="C479" s="156"/>
      <c r="F479" s="156"/>
    </row>
    <row r="480" spans="3:6" ht="12.75">
      <c r="C480" s="156"/>
      <c r="F480" s="156"/>
    </row>
    <row r="481" spans="3:6" ht="12.75">
      <c r="C481" s="156"/>
      <c r="F481" s="156"/>
    </row>
    <row r="482" spans="3:6" ht="12.75">
      <c r="C482" s="156"/>
      <c r="F482" s="156"/>
    </row>
    <row r="483" spans="3:6" ht="12.75">
      <c r="C483" s="156"/>
      <c r="F483" s="156"/>
    </row>
    <row r="484" spans="3:6" ht="12.75">
      <c r="C484" s="156"/>
      <c r="F484" s="156"/>
    </row>
    <row r="485" spans="3:6" ht="12.75">
      <c r="C485" s="156"/>
      <c r="F485" s="156"/>
    </row>
    <row r="486" spans="3:6" ht="12.75">
      <c r="C486" s="156"/>
      <c r="F486" s="156"/>
    </row>
    <row r="487" spans="3:6" ht="12.75">
      <c r="C487" s="156"/>
      <c r="F487" s="156"/>
    </row>
    <row r="488" spans="3:6" ht="12.75">
      <c r="C488" s="156"/>
      <c r="F488" s="156"/>
    </row>
    <row r="489" spans="3:6" ht="12.75">
      <c r="C489" s="156"/>
      <c r="F489" s="156"/>
    </row>
    <row r="490" spans="3:6" ht="12.75">
      <c r="C490" s="156"/>
      <c r="F490" s="156"/>
    </row>
    <row r="491" spans="3:6" ht="12.75">
      <c r="C491" s="156"/>
      <c r="F491" s="156"/>
    </row>
    <row r="492" spans="3:6" ht="12.75">
      <c r="C492" s="156"/>
      <c r="F492" s="156"/>
    </row>
    <row r="493" spans="3:6" ht="12.75">
      <c r="C493" s="156"/>
      <c r="F493" s="156"/>
    </row>
    <row r="494" spans="3:6" ht="12.75">
      <c r="C494" s="156"/>
      <c r="F494" s="156"/>
    </row>
    <row r="495" spans="3:6" ht="12.75">
      <c r="C495" s="156"/>
      <c r="F495" s="156"/>
    </row>
    <row r="496" spans="3:6" ht="12.75">
      <c r="C496" s="156"/>
      <c r="F496" s="156"/>
    </row>
    <row r="497" spans="3:6" ht="12.75">
      <c r="C497" s="156"/>
      <c r="F497" s="156"/>
    </row>
    <row r="498" spans="3:6" ht="12.75">
      <c r="C498" s="156"/>
      <c r="F498" s="156"/>
    </row>
    <row r="499" spans="3:6" ht="12.75">
      <c r="C499" s="156"/>
      <c r="F499" s="156"/>
    </row>
    <row r="500" spans="3:6" ht="12.75">
      <c r="C500" s="156"/>
      <c r="F500" s="156"/>
    </row>
    <row r="501" spans="3:6" ht="12.75">
      <c r="C501" s="156"/>
      <c r="F501" s="156"/>
    </row>
    <row r="502" spans="3:6" ht="12.75">
      <c r="C502" s="156"/>
      <c r="F502" s="156"/>
    </row>
    <row r="503" spans="3:6" ht="12.75">
      <c r="C503" s="156"/>
      <c r="F503" s="156"/>
    </row>
    <row r="504" spans="3:6" ht="12.75">
      <c r="C504" s="156"/>
      <c r="F504" s="156"/>
    </row>
    <row r="505" spans="3:6" ht="12.75">
      <c r="C505" s="156"/>
      <c r="F505" s="156"/>
    </row>
    <row r="506" spans="3:6" ht="12.75">
      <c r="C506" s="156"/>
      <c r="F506" s="156"/>
    </row>
    <row r="507" spans="3:6" ht="12.75">
      <c r="C507" s="156"/>
      <c r="F507" s="156"/>
    </row>
    <row r="508" spans="3:6" ht="12.75">
      <c r="C508" s="156"/>
      <c r="F508" s="156"/>
    </row>
    <row r="509" spans="3:6" ht="12.75">
      <c r="C509" s="156"/>
      <c r="F509" s="156"/>
    </row>
    <row r="510" spans="3:6" ht="12.75">
      <c r="C510" s="156"/>
      <c r="F510" s="156"/>
    </row>
    <row r="511" spans="3:6" ht="12.75">
      <c r="C511" s="156"/>
      <c r="F511" s="156"/>
    </row>
    <row r="512" spans="3:6" ht="12.75">
      <c r="C512" s="156"/>
      <c r="F512" s="156"/>
    </row>
    <row r="513" spans="3:6" ht="12.75">
      <c r="C513" s="156"/>
      <c r="F513" s="156"/>
    </row>
    <row r="514" spans="3:6" ht="12.75">
      <c r="C514" s="156"/>
      <c r="F514" s="156"/>
    </row>
    <row r="515" spans="3:6" ht="12.75">
      <c r="C515" s="156"/>
      <c r="F515" s="156"/>
    </row>
    <row r="516" spans="3:6" ht="12.75">
      <c r="C516" s="156"/>
      <c r="F516" s="156"/>
    </row>
    <row r="517" spans="3:6" ht="12.75">
      <c r="C517" s="156"/>
      <c r="F517" s="156"/>
    </row>
    <row r="518" spans="3:6" ht="12.75">
      <c r="C518" s="156"/>
      <c r="F518" s="156"/>
    </row>
    <row r="519" spans="3:6" ht="12.75">
      <c r="C519" s="156"/>
      <c r="F519" s="156"/>
    </row>
    <row r="520" spans="3:6" ht="12.75">
      <c r="C520" s="156"/>
      <c r="F520" s="156"/>
    </row>
    <row r="521" spans="3:6" ht="12.75">
      <c r="C521" s="156"/>
      <c r="F521" s="156"/>
    </row>
    <row r="522" spans="3:6" ht="12.75">
      <c r="C522" s="156"/>
      <c r="F522" s="156"/>
    </row>
    <row r="523" spans="3:6" ht="12.75">
      <c r="C523" s="156"/>
      <c r="F523" s="156"/>
    </row>
    <row r="524" spans="3:6" ht="12.75">
      <c r="C524" s="156"/>
      <c r="F524" s="156"/>
    </row>
    <row r="525" spans="3:6" ht="12.75">
      <c r="C525" s="156"/>
      <c r="F525" s="156"/>
    </row>
    <row r="526" spans="3:6" ht="12.75">
      <c r="C526" s="156"/>
      <c r="F526" s="156"/>
    </row>
    <row r="527" spans="3:6" ht="12.75">
      <c r="C527" s="156"/>
      <c r="F527" s="156"/>
    </row>
    <row r="528" spans="3:6" ht="12.75">
      <c r="C528" s="156"/>
      <c r="F528" s="156"/>
    </row>
    <row r="529" spans="3:6" ht="12.75">
      <c r="C529" s="156"/>
      <c r="F529" s="156"/>
    </row>
    <row r="530" spans="3:6" ht="12.75">
      <c r="C530" s="156"/>
      <c r="F530" s="156"/>
    </row>
    <row r="531" spans="3:6" ht="12.75">
      <c r="C531" s="156"/>
      <c r="F531" s="156"/>
    </row>
    <row r="532" spans="3:6" ht="12.75">
      <c r="C532" s="156"/>
      <c r="F532" s="156"/>
    </row>
    <row r="533" spans="3:6" ht="12.75">
      <c r="C533" s="156"/>
      <c r="F533" s="156"/>
    </row>
    <row r="534" spans="3:6" ht="12.75">
      <c r="C534" s="156"/>
      <c r="F534" s="156"/>
    </row>
    <row r="535" spans="3:6" ht="12.75">
      <c r="C535" s="156"/>
      <c r="F535" s="156"/>
    </row>
    <row r="536" spans="3:6" ht="12.75">
      <c r="C536" s="156"/>
      <c r="F536" s="156"/>
    </row>
    <row r="537" spans="3:6" ht="12.75">
      <c r="C537" s="156"/>
      <c r="F537" s="156"/>
    </row>
    <row r="538" spans="3:6" ht="12.75">
      <c r="C538" s="156"/>
      <c r="F538" s="156"/>
    </row>
    <row r="539" spans="3:6" ht="12.75">
      <c r="C539" s="156"/>
      <c r="F539" s="156"/>
    </row>
    <row r="540" spans="3:6" ht="12.75">
      <c r="C540" s="156"/>
      <c r="F540" s="156"/>
    </row>
    <row r="541" spans="3:6" ht="12.75">
      <c r="C541" s="156"/>
      <c r="F541" s="156"/>
    </row>
    <row r="542" spans="3:6" ht="12.75">
      <c r="C542" s="156"/>
      <c r="F542" s="156"/>
    </row>
    <row r="543" spans="3:6" ht="12.75">
      <c r="C543" s="156"/>
      <c r="F543" s="156"/>
    </row>
    <row r="544" spans="3:6" ht="12.75">
      <c r="C544" s="156"/>
      <c r="F544" s="156"/>
    </row>
    <row r="545" spans="3:6" ht="12.75">
      <c r="C545" s="156"/>
      <c r="F545" s="156"/>
    </row>
    <row r="546" spans="3:6" ht="12.75">
      <c r="C546" s="156"/>
      <c r="F546" s="156"/>
    </row>
    <row r="547" spans="3:6" ht="12.75">
      <c r="C547" s="156"/>
      <c r="F547" s="156"/>
    </row>
    <row r="548" spans="3:6" ht="12.75">
      <c r="C548" s="156"/>
      <c r="F548" s="156"/>
    </row>
    <row r="549" spans="3:6" ht="12.75">
      <c r="C549" s="156"/>
      <c r="F549" s="156"/>
    </row>
    <row r="550" spans="3:6" ht="12.75">
      <c r="C550" s="156"/>
      <c r="F550" s="156"/>
    </row>
    <row r="551" spans="3:6" ht="12.75">
      <c r="C551" s="156"/>
      <c r="F551" s="156"/>
    </row>
    <row r="552" spans="3:6" ht="12.75">
      <c r="C552" s="156"/>
      <c r="F552" s="156"/>
    </row>
    <row r="553" spans="3:6" ht="12.75">
      <c r="C553" s="156"/>
      <c r="F553" s="156"/>
    </row>
    <row r="554" spans="3:6" ht="12.75">
      <c r="C554" s="156"/>
      <c r="F554" s="156"/>
    </row>
    <row r="555" spans="3:6" ht="12.75">
      <c r="C555" s="156"/>
      <c r="F555" s="156"/>
    </row>
    <row r="556" spans="3:6" ht="12.75">
      <c r="C556" s="156"/>
      <c r="F556" s="156"/>
    </row>
    <row r="557" spans="3:6" ht="12.75">
      <c r="C557" s="156"/>
      <c r="F557" s="156"/>
    </row>
    <row r="558" spans="3:6" ht="12.75">
      <c r="C558" s="156"/>
      <c r="F558" s="156"/>
    </row>
    <row r="559" spans="3:6" ht="12.75">
      <c r="C559" s="156"/>
      <c r="F559" s="156"/>
    </row>
    <row r="560" spans="3:6" ht="12.75">
      <c r="C560" s="156"/>
      <c r="F560" s="156"/>
    </row>
    <row r="561" spans="3:6" ht="12.75">
      <c r="C561" s="156"/>
      <c r="F561" s="156"/>
    </row>
    <row r="562" spans="3:6" ht="12.75">
      <c r="C562" s="156"/>
      <c r="F562" s="156"/>
    </row>
    <row r="563" spans="3:6" ht="12.75">
      <c r="C563" s="156"/>
      <c r="F563" s="156"/>
    </row>
    <row r="564" spans="3:6" ht="12.75">
      <c r="C564" s="156"/>
      <c r="F564" s="156"/>
    </row>
    <row r="565" spans="3:6" ht="12.75">
      <c r="C565" s="156"/>
      <c r="F565" s="156"/>
    </row>
    <row r="566" spans="3:6" ht="12.75">
      <c r="C566" s="156"/>
      <c r="F566" s="156"/>
    </row>
    <row r="567" spans="3:6" ht="12.75">
      <c r="C567" s="156"/>
      <c r="F567" s="156"/>
    </row>
    <row r="568" spans="3:6" ht="12.75">
      <c r="C568" s="156"/>
      <c r="F568" s="156"/>
    </row>
    <row r="569" spans="3:6" ht="12.75">
      <c r="C569" s="156"/>
      <c r="F569" s="156"/>
    </row>
    <row r="570" spans="3:6" ht="12.75">
      <c r="C570" s="156"/>
      <c r="F570" s="156"/>
    </row>
    <row r="571" spans="3:6" ht="12.75">
      <c r="C571" s="156"/>
      <c r="F571" s="156"/>
    </row>
    <row r="572" spans="3:6" ht="12.75">
      <c r="C572" s="156"/>
      <c r="F572" s="156"/>
    </row>
    <row r="573" spans="3:6" ht="12.75">
      <c r="C573" s="156"/>
      <c r="F573" s="156"/>
    </row>
    <row r="574" spans="3:6" ht="12.75">
      <c r="C574" s="156"/>
      <c r="F574" s="156"/>
    </row>
    <row r="575" spans="3:6" ht="12.75">
      <c r="C575" s="156"/>
      <c r="F575" s="156"/>
    </row>
    <row r="576" spans="3:6" ht="12.75">
      <c r="C576" s="156"/>
      <c r="F576" s="156"/>
    </row>
    <row r="577" spans="3:6" ht="12.75">
      <c r="C577" s="156"/>
      <c r="F577" s="156"/>
    </row>
    <row r="578" spans="3:6" ht="12.75">
      <c r="C578" s="156"/>
      <c r="F578" s="156"/>
    </row>
    <row r="579" spans="3:6" ht="12.75">
      <c r="C579" s="156"/>
      <c r="F579" s="156"/>
    </row>
    <row r="580" spans="3:6" ht="12.75">
      <c r="C580" s="156"/>
      <c r="F580" s="156"/>
    </row>
    <row r="581" spans="3:6" ht="12.75">
      <c r="C581" s="156"/>
      <c r="F581" s="156"/>
    </row>
    <row r="582" spans="3:6" ht="12.75">
      <c r="C582" s="156"/>
      <c r="F582" s="156"/>
    </row>
    <row r="583" spans="3:6" ht="12.75">
      <c r="C583" s="156"/>
      <c r="F583" s="156"/>
    </row>
    <row r="584" spans="3:6" ht="12.75">
      <c r="C584" s="156"/>
      <c r="F584" s="156"/>
    </row>
    <row r="585" spans="3:6" ht="12.75">
      <c r="C585" s="156"/>
      <c r="F585" s="156"/>
    </row>
    <row r="586" spans="3:6" ht="12.75">
      <c r="C586" s="156"/>
      <c r="F586" s="156"/>
    </row>
    <row r="587" spans="3:6" ht="12.75">
      <c r="C587" s="156"/>
      <c r="F587" s="156"/>
    </row>
    <row r="588" spans="3:6" ht="12.75">
      <c r="C588" s="156"/>
      <c r="F588" s="156"/>
    </row>
    <row r="589" spans="3:6" ht="12.75">
      <c r="C589" s="156"/>
      <c r="F589" s="156"/>
    </row>
    <row r="590" spans="3:6" ht="12.75">
      <c r="C590" s="156"/>
      <c r="F590" s="156"/>
    </row>
    <row r="591" spans="3:6" ht="12.75">
      <c r="C591" s="156"/>
      <c r="F591" s="156"/>
    </row>
    <row r="592" spans="3:6" ht="12.75">
      <c r="C592" s="156"/>
      <c r="F592" s="156"/>
    </row>
    <row r="593" spans="3:6" ht="12.75">
      <c r="C593" s="156"/>
      <c r="F593" s="156"/>
    </row>
    <row r="594" spans="3:6" ht="12.75">
      <c r="C594" s="156"/>
      <c r="F594" s="156"/>
    </row>
    <row r="595" spans="3:6" ht="12.75">
      <c r="C595" s="156"/>
      <c r="F595" s="156"/>
    </row>
    <row r="596" spans="3:6" ht="12.75">
      <c r="C596" s="156"/>
      <c r="F596" s="156"/>
    </row>
    <row r="597" spans="3:6" ht="12.75">
      <c r="C597" s="156"/>
      <c r="F597" s="156"/>
    </row>
    <row r="598" spans="3:6" ht="12.75">
      <c r="C598" s="156"/>
      <c r="F598" s="156"/>
    </row>
    <row r="599" spans="3:6" ht="12.75">
      <c r="C599" s="156"/>
      <c r="F599" s="156"/>
    </row>
    <row r="600" spans="3:6" ht="12.75">
      <c r="C600" s="156"/>
      <c r="F600" s="156"/>
    </row>
    <row r="601" spans="3:6" ht="12.75">
      <c r="C601" s="156"/>
      <c r="F601" s="156"/>
    </row>
    <row r="602" spans="3:6" ht="12.75">
      <c r="C602" s="156"/>
      <c r="F602" s="156"/>
    </row>
    <row r="603" spans="3:6" ht="12.75">
      <c r="C603" s="156"/>
      <c r="F603" s="156"/>
    </row>
    <row r="604" spans="3:6" ht="12.75">
      <c r="C604" s="156"/>
      <c r="F604" s="156"/>
    </row>
    <row r="605" spans="3:6" ht="12.75">
      <c r="C605" s="156"/>
      <c r="F605" s="156"/>
    </row>
    <row r="606" spans="3:6" ht="12.75">
      <c r="C606" s="156"/>
      <c r="F606" s="156"/>
    </row>
    <row r="607" spans="3:6" ht="12.75">
      <c r="C607" s="156"/>
      <c r="F607" s="156"/>
    </row>
    <row r="608" spans="3:6" ht="12.75">
      <c r="C608" s="156"/>
      <c r="F608" s="156"/>
    </row>
    <row r="609" spans="3:6" ht="12.75">
      <c r="C609" s="156"/>
      <c r="F609" s="156"/>
    </row>
    <row r="610" spans="3:6" ht="12.75">
      <c r="C610" s="156"/>
      <c r="F610" s="156"/>
    </row>
    <row r="611" spans="3:6" ht="12.75">
      <c r="C611" s="156"/>
      <c r="F611" s="156"/>
    </row>
    <row r="612" spans="3:6" ht="12.75">
      <c r="C612" s="156"/>
      <c r="F612" s="156"/>
    </row>
    <row r="613" spans="3:6" ht="12.75">
      <c r="C613" s="156"/>
      <c r="F613" s="156"/>
    </row>
    <row r="614" spans="3:6" ht="12.75">
      <c r="C614" s="156"/>
      <c r="F614" s="156"/>
    </row>
    <row r="615" spans="3:6" ht="12.75">
      <c r="C615" s="156"/>
      <c r="F615" s="156"/>
    </row>
    <row r="616" spans="3:6" ht="12.75">
      <c r="C616" s="156"/>
      <c r="F616" s="156"/>
    </row>
    <row r="617" spans="3:6" ht="12.75">
      <c r="C617" s="156"/>
      <c r="F617" s="156"/>
    </row>
    <row r="618" spans="3:6" ht="12.75">
      <c r="C618" s="156"/>
      <c r="F618" s="156"/>
    </row>
    <row r="619" spans="3:6" ht="12.75">
      <c r="C619" s="156"/>
      <c r="F619" s="156"/>
    </row>
    <row r="620" spans="3:6" ht="12.75">
      <c r="C620" s="156"/>
      <c r="F620" s="156"/>
    </row>
    <row r="621" spans="3:6" ht="12.75">
      <c r="C621" s="156"/>
      <c r="F621" s="156"/>
    </row>
    <row r="622" spans="3:6" ht="12.75">
      <c r="C622" s="156"/>
      <c r="F622" s="156"/>
    </row>
    <row r="623" spans="3:6" ht="12.75">
      <c r="C623" s="156"/>
      <c r="F623" s="156"/>
    </row>
    <row r="624" spans="3:6" ht="12.75">
      <c r="C624" s="156"/>
      <c r="F624" s="156"/>
    </row>
    <row r="625" spans="3:6" ht="12.75">
      <c r="C625" s="156"/>
      <c r="F625" s="156"/>
    </row>
    <row r="626" spans="3:6" ht="12.75">
      <c r="C626" s="156"/>
      <c r="F626" s="156"/>
    </row>
    <row r="627" spans="3:6" ht="12.75">
      <c r="C627" s="156"/>
      <c r="F627" s="156"/>
    </row>
    <row r="628" spans="3:6" ht="12.75">
      <c r="C628" s="156"/>
      <c r="F628" s="156"/>
    </row>
    <row r="629" spans="3:6" ht="12.75">
      <c r="C629" s="156"/>
      <c r="F629" s="156"/>
    </row>
    <row r="630" spans="3:6" ht="12.75">
      <c r="C630" s="156"/>
      <c r="F630" s="156"/>
    </row>
    <row r="631" spans="3:6" ht="12.75">
      <c r="C631" s="156"/>
      <c r="F631" s="156"/>
    </row>
    <row r="632" spans="3:6" ht="12.75">
      <c r="C632" s="156"/>
      <c r="F632" s="156"/>
    </row>
    <row r="633" spans="3:6" ht="12.75">
      <c r="C633" s="156"/>
      <c r="F633" s="156"/>
    </row>
    <row r="634" spans="3:6" ht="12.75">
      <c r="C634" s="156"/>
      <c r="F634" s="156"/>
    </row>
    <row r="635" spans="3:6" ht="12.75">
      <c r="C635" s="156"/>
      <c r="F635" s="156"/>
    </row>
    <row r="636" spans="3:6" ht="12.75">
      <c r="C636" s="156"/>
      <c r="F636" s="156"/>
    </row>
    <row r="637" spans="3:6" ht="12.75">
      <c r="C637" s="156"/>
      <c r="F637" s="156"/>
    </row>
    <row r="638" spans="3:6" ht="12.75">
      <c r="C638" s="156"/>
      <c r="F638" s="156"/>
    </row>
    <row r="639" spans="3:6" ht="12.75">
      <c r="C639" s="156"/>
      <c r="F639" s="156"/>
    </row>
    <row r="640" spans="3:6" ht="12.75">
      <c r="C640" s="156"/>
      <c r="F640" s="156"/>
    </row>
    <row r="641" spans="3:6" ht="12.75">
      <c r="C641" s="156"/>
      <c r="F641" s="156"/>
    </row>
    <row r="642" spans="3:6" ht="12.75">
      <c r="C642" s="156"/>
      <c r="F642" s="156"/>
    </row>
    <row r="643" spans="3:6" ht="12.75">
      <c r="C643" s="156"/>
      <c r="F643" s="156"/>
    </row>
    <row r="644" spans="3:6" ht="12.75">
      <c r="C644" s="156"/>
      <c r="F644" s="156"/>
    </row>
    <row r="645" spans="3:6" ht="12.75">
      <c r="C645" s="156"/>
      <c r="F645" s="156"/>
    </row>
    <row r="646" spans="3:6" ht="12.75">
      <c r="C646" s="156"/>
      <c r="F646" s="156"/>
    </row>
    <row r="647" spans="3:6" ht="12.75">
      <c r="C647" s="156"/>
      <c r="F647" s="156"/>
    </row>
    <row r="648" spans="3:6" ht="12.75">
      <c r="C648" s="156"/>
      <c r="F648" s="156"/>
    </row>
    <row r="649" spans="3:6" ht="12.75">
      <c r="C649" s="156"/>
      <c r="F649" s="156"/>
    </row>
    <row r="650" spans="3:6" ht="12.75">
      <c r="C650" s="156"/>
      <c r="F650" s="156"/>
    </row>
    <row r="651" spans="3:6" ht="12.75">
      <c r="C651" s="156"/>
      <c r="F651" s="156"/>
    </row>
    <row r="652" spans="3:6" ht="12.75">
      <c r="C652" s="156"/>
      <c r="F652" s="156"/>
    </row>
    <row r="653" spans="3:6" ht="12.75">
      <c r="C653" s="156"/>
      <c r="F653" s="156"/>
    </row>
    <row r="654" spans="3:6" ht="12.75">
      <c r="C654" s="156"/>
      <c r="F654" s="156"/>
    </row>
    <row r="655" spans="3:6" ht="12.75">
      <c r="C655" s="156"/>
      <c r="F655" s="156"/>
    </row>
    <row r="656" spans="3:6" ht="12.75">
      <c r="C656" s="156"/>
      <c r="F656" s="156"/>
    </row>
    <row r="657" spans="3:6" ht="12.75">
      <c r="C657" s="156"/>
      <c r="F657" s="156"/>
    </row>
    <row r="658" spans="3:6" ht="12.75">
      <c r="C658" s="156"/>
      <c r="F658" s="156"/>
    </row>
    <row r="659" spans="3:6" ht="12.75">
      <c r="C659" s="156"/>
      <c r="F659" s="156"/>
    </row>
    <row r="660" spans="3:6" ht="12.75">
      <c r="C660" s="156"/>
      <c r="F660" s="156"/>
    </row>
    <row r="661" spans="3:6" ht="12.75">
      <c r="C661" s="156"/>
      <c r="F661" s="156"/>
    </row>
    <row r="662" spans="3:6" ht="12.75">
      <c r="C662" s="156"/>
      <c r="F662" s="156"/>
    </row>
    <row r="663" spans="3:6" ht="12.75">
      <c r="C663" s="156"/>
      <c r="F663" s="156"/>
    </row>
    <row r="664" spans="3:6" ht="12.75">
      <c r="C664" s="156"/>
      <c r="F664" s="156"/>
    </row>
    <row r="665" spans="3:6" ht="12.75">
      <c r="C665" s="156"/>
      <c r="F665" s="156"/>
    </row>
    <row r="666" spans="3:6" ht="12.75">
      <c r="C666" s="156"/>
      <c r="F666" s="156"/>
    </row>
    <row r="667" spans="3:6" ht="12.75">
      <c r="C667" s="156"/>
      <c r="F667" s="156"/>
    </row>
    <row r="668" spans="3:6" ht="12.75">
      <c r="C668" s="156"/>
      <c r="F668" s="156"/>
    </row>
    <row r="669" spans="3:6" ht="12.75">
      <c r="C669" s="156"/>
      <c r="F669" s="156"/>
    </row>
    <row r="670" spans="3:6" ht="12.75">
      <c r="C670" s="156"/>
      <c r="F670" s="156"/>
    </row>
    <row r="671" spans="3:6" ht="12.75">
      <c r="C671" s="156"/>
      <c r="F671" s="156"/>
    </row>
    <row r="672" spans="3:6" ht="12.75">
      <c r="C672" s="156"/>
      <c r="F672" s="156"/>
    </row>
    <row r="673" spans="3:6" ht="12.75">
      <c r="C673" s="156"/>
      <c r="F673" s="156"/>
    </row>
    <row r="674" spans="3:6" ht="12.75">
      <c r="C674" s="156"/>
      <c r="F674" s="156"/>
    </row>
    <row r="675" spans="3:6" ht="12.75">
      <c r="C675" s="156"/>
      <c r="F675" s="156"/>
    </row>
    <row r="676" spans="3:6" ht="12.75">
      <c r="C676" s="156"/>
      <c r="F676" s="156"/>
    </row>
    <row r="677" spans="3:6" ht="12.75">
      <c r="C677" s="156"/>
      <c r="F677" s="156"/>
    </row>
    <row r="678" spans="3:6" ht="12.75">
      <c r="C678" s="156"/>
      <c r="F678" s="156"/>
    </row>
    <row r="679" spans="3:6" ht="12.75">
      <c r="C679" s="156"/>
      <c r="F679" s="156"/>
    </row>
    <row r="680" spans="3:6" ht="12.75">
      <c r="C680" s="156"/>
      <c r="F680" s="156"/>
    </row>
    <row r="681" spans="3:6" ht="12.75">
      <c r="C681" s="156"/>
      <c r="F681" s="156"/>
    </row>
    <row r="682" spans="3:6" ht="12.75">
      <c r="C682" s="156"/>
      <c r="F682" s="156"/>
    </row>
    <row r="683" spans="3:6" ht="12.75">
      <c r="C683" s="156"/>
      <c r="F683" s="156"/>
    </row>
    <row r="684" spans="3:6" ht="12.75">
      <c r="C684" s="156"/>
      <c r="F684" s="156"/>
    </row>
    <row r="685" spans="3:6" ht="12.75">
      <c r="C685" s="156"/>
      <c r="F685" s="156"/>
    </row>
    <row r="686" spans="3:6" ht="12.75">
      <c r="C686" s="156"/>
      <c r="F686" s="156"/>
    </row>
    <row r="687" spans="3:6" ht="12.75">
      <c r="C687" s="156"/>
      <c r="F687" s="156"/>
    </row>
    <row r="688" spans="3:6" ht="12.75">
      <c r="C688" s="156"/>
      <c r="F688" s="156"/>
    </row>
    <row r="689" spans="3:6" ht="12.75">
      <c r="C689" s="156"/>
      <c r="F689" s="156"/>
    </row>
    <row r="690" spans="3:6" ht="12.75">
      <c r="C690" s="156"/>
      <c r="F690" s="156"/>
    </row>
    <row r="691" spans="3:6" ht="12.75">
      <c r="C691" s="156"/>
      <c r="F691" s="156"/>
    </row>
    <row r="692" spans="3:6" ht="12.75">
      <c r="C692" s="156"/>
      <c r="F692" s="156"/>
    </row>
    <row r="693" spans="3:6" ht="12.75">
      <c r="C693" s="156"/>
      <c r="F693" s="156"/>
    </row>
    <row r="694" spans="3:6" ht="12.75">
      <c r="C694" s="156"/>
      <c r="F694" s="156"/>
    </row>
    <row r="695" spans="3:6" ht="12.75">
      <c r="C695" s="156"/>
      <c r="F695" s="156"/>
    </row>
    <row r="696" spans="3:6" ht="12.75">
      <c r="C696" s="156"/>
      <c r="F696" s="156"/>
    </row>
    <row r="697" spans="3:6" ht="12.75">
      <c r="C697" s="156"/>
      <c r="F697" s="156"/>
    </row>
    <row r="698" spans="3:6" ht="12.75">
      <c r="C698" s="156"/>
      <c r="F698" s="156"/>
    </row>
    <row r="699" spans="3:6" ht="12.75">
      <c r="C699" s="156"/>
      <c r="F699" s="156"/>
    </row>
    <row r="700" spans="3:6" ht="12.75">
      <c r="C700" s="156"/>
      <c r="F700" s="156"/>
    </row>
    <row r="701" spans="3:6" ht="12.75">
      <c r="C701" s="156"/>
      <c r="F701" s="156"/>
    </row>
    <row r="702" spans="3:6" ht="12.75">
      <c r="C702" s="156"/>
      <c r="F702" s="156"/>
    </row>
    <row r="703" spans="3:6" ht="12.75">
      <c r="C703" s="156"/>
      <c r="F703" s="156"/>
    </row>
    <row r="704" spans="3:6" ht="12.75">
      <c r="C704" s="156"/>
      <c r="F704" s="156"/>
    </row>
    <row r="705" spans="3:6" ht="12.75">
      <c r="C705" s="156"/>
      <c r="F705" s="156"/>
    </row>
    <row r="706" spans="3:6" ht="12.75">
      <c r="C706" s="156"/>
      <c r="F706" s="156"/>
    </row>
    <row r="707" spans="3:6" ht="12.75">
      <c r="C707" s="156"/>
      <c r="F707" s="156"/>
    </row>
    <row r="708" spans="3:6" ht="12.75">
      <c r="C708" s="156"/>
      <c r="F708" s="156"/>
    </row>
    <row r="709" spans="3:6" ht="12.75">
      <c r="C709" s="156"/>
      <c r="F709" s="156"/>
    </row>
    <row r="710" spans="3:6" ht="12.75">
      <c r="C710" s="156"/>
      <c r="F710" s="156"/>
    </row>
    <row r="711" spans="3:6" ht="12.75">
      <c r="C711" s="156"/>
      <c r="F711" s="156"/>
    </row>
    <row r="712" spans="3:6" ht="12.75">
      <c r="C712" s="156"/>
      <c r="F712" s="156"/>
    </row>
    <row r="713" spans="3:6" ht="12.75">
      <c r="C713" s="156"/>
      <c r="F713" s="156"/>
    </row>
    <row r="714" spans="3:6" ht="12.75">
      <c r="C714" s="156"/>
      <c r="F714" s="156"/>
    </row>
    <row r="715" spans="3:6" ht="12.75">
      <c r="C715" s="156"/>
      <c r="F715" s="156"/>
    </row>
    <row r="716" spans="3:6" ht="12.75">
      <c r="C716" s="156"/>
      <c r="F716" s="156"/>
    </row>
    <row r="717" spans="3:6" ht="12.75">
      <c r="C717" s="156"/>
      <c r="F717" s="156"/>
    </row>
    <row r="718" spans="3:6" ht="12.75">
      <c r="C718" s="156"/>
      <c r="F718" s="156"/>
    </row>
    <row r="719" spans="3:6" ht="12.75">
      <c r="C719" s="156"/>
      <c r="F719" s="156"/>
    </row>
    <row r="720" spans="3:6" ht="12.75">
      <c r="C720" s="156"/>
      <c r="F720" s="156"/>
    </row>
    <row r="721" spans="3:6" ht="12.75">
      <c r="C721" s="156"/>
      <c r="F721" s="156"/>
    </row>
    <row r="722" spans="3:6" ht="12.75">
      <c r="C722" s="156"/>
      <c r="F722" s="156"/>
    </row>
    <row r="723" spans="3:6" ht="12.75">
      <c r="C723" s="156"/>
      <c r="F723" s="156"/>
    </row>
    <row r="724" spans="3:6" ht="12.75">
      <c r="C724" s="156"/>
      <c r="F724" s="156"/>
    </row>
    <row r="725" spans="3:6" ht="12.75">
      <c r="C725" s="156"/>
      <c r="F725" s="156"/>
    </row>
    <row r="726" spans="3:6" ht="12.75">
      <c r="C726" s="156"/>
      <c r="F726" s="156"/>
    </row>
    <row r="727" spans="3:6" ht="12.75">
      <c r="C727" s="156"/>
      <c r="F727" s="156"/>
    </row>
    <row r="728" spans="3:6" ht="12.75">
      <c r="C728" s="156"/>
      <c r="F728" s="156"/>
    </row>
    <row r="729" spans="3:6" ht="12.75">
      <c r="C729" s="156"/>
      <c r="F729" s="156"/>
    </row>
    <row r="730" spans="3:6" ht="12.75">
      <c r="C730" s="156"/>
      <c r="F730" s="156"/>
    </row>
    <row r="731" spans="3:6" ht="12.75">
      <c r="C731" s="156"/>
      <c r="F731" s="156"/>
    </row>
    <row r="732" spans="3:6" ht="12.75">
      <c r="C732" s="156"/>
      <c r="F732" s="156"/>
    </row>
    <row r="733" spans="3:6" ht="12.75">
      <c r="C733" s="156"/>
      <c r="F733" s="156"/>
    </row>
    <row r="734" spans="3:6" ht="12.75">
      <c r="C734" s="156"/>
      <c r="F734" s="156"/>
    </row>
    <row r="735" spans="3:6" ht="12.75">
      <c r="C735" s="156"/>
      <c r="F735" s="156"/>
    </row>
    <row r="736" spans="3:6" ht="12.75">
      <c r="C736" s="156"/>
      <c r="F736" s="156"/>
    </row>
    <row r="737" spans="3:6" ht="12.75">
      <c r="C737" s="156"/>
      <c r="F737" s="156"/>
    </row>
    <row r="738" spans="3:6" ht="12.75">
      <c r="C738" s="156"/>
      <c r="F738" s="156"/>
    </row>
    <row r="739" spans="3:6" ht="12.75">
      <c r="C739" s="156"/>
      <c r="F739" s="156"/>
    </row>
    <row r="740" spans="3:6" ht="12.75">
      <c r="C740" s="156"/>
      <c r="F740" s="156"/>
    </row>
    <row r="741" spans="3:6" ht="12.75">
      <c r="C741" s="156"/>
      <c r="F741" s="156"/>
    </row>
    <row r="742" spans="3:6" ht="12.75">
      <c r="C742" s="156"/>
      <c r="F742" s="156"/>
    </row>
    <row r="743" spans="3:6" ht="12.75">
      <c r="C743" s="156"/>
      <c r="F743" s="156"/>
    </row>
    <row r="744" spans="3:6" ht="12.75">
      <c r="C744" s="156"/>
      <c r="F744" s="156"/>
    </row>
    <row r="745" spans="3:6" ht="12.75">
      <c r="C745" s="156"/>
      <c r="F745" s="156"/>
    </row>
    <row r="746" spans="3:6" ht="12.75">
      <c r="C746" s="156"/>
      <c r="F746" s="156"/>
    </row>
    <row r="747" spans="3:6" ht="12.75">
      <c r="C747" s="156"/>
      <c r="F747" s="156"/>
    </row>
    <row r="748" spans="3:6" ht="12.75">
      <c r="C748" s="156"/>
      <c r="F748" s="156"/>
    </row>
    <row r="749" spans="3:6" ht="12.75">
      <c r="C749" s="156"/>
      <c r="F749" s="156"/>
    </row>
    <row r="750" spans="3:6" ht="12.75">
      <c r="C750" s="156"/>
      <c r="F750" s="156"/>
    </row>
    <row r="751" spans="3:6" ht="12.75">
      <c r="C751" s="156"/>
      <c r="F751" s="156"/>
    </row>
    <row r="752" spans="3:6" ht="12.75">
      <c r="C752" s="156"/>
      <c r="F752" s="156"/>
    </row>
    <row r="753" spans="3:6" ht="12.75">
      <c r="C753" s="156"/>
      <c r="F753" s="156"/>
    </row>
    <row r="754" spans="3:6" ht="12.75">
      <c r="C754" s="156"/>
      <c r="F754" s="156"/>
    </row>
    <row r="755" spans="3:6" ht="12.75">
      <c r="C755" s="156"/>
      <c r="F755" s="156"/>
    </row>
    <row r="756" spans="3:6" ht="12.75">
      <c r="C756" s="156"/>
      <c r="F756" s="156"/>
    </row>
    <row r="757" spans="3:6" ht="12.75">
      <c r="C757" s="156"/>
      <c r="F757" s="156"/>
    </row>
    <row r="758" spans="3:6" ht="12.75">
      <c r="C758" s="156"/>
      <c r="F758" s="156"/>
    </row>
    <row r="759" spans="3:6" ht="12.75">
      <c r="C759" s="156"/>
      <c r="F759" s="156"/>
    </row>
    <row r="760" spans="3:6" ht="12.75">
      <c r="C760" s="156"/>
      <c r="F760" s="156"/>
    </row>
    <row r="761" spans="3:6" ht="12.75">
      <c r="C761" s="156"/>
      <c r="F761" s="156"/>
    </row>
    <row r="762" spans="3:6" ht="12.75">
      <c r="C762" s="156"/>
      <c r="F762" s="156"/>
    </row>
    <row r="763" spans="3:6" ht="12.75">
      <c r="C763" s="156"/>
      <c r="F763" s="156"/>
    </row>
    <row r="764" spans="3:6" ht="12.75">
      <c r="C764" s="156"/>
      <c r="F764" s="156"/>
    </row>
    <row r="765" spans="3:6" ht="12.75">
      <c r="C765" s="156"/>
      <c r="F765" s="156"/>
    </row>
    <row r="766" spans="3:6" ht="12.75">
      <c r="C766" s="156"/>
      <c r="F766" s="156"/>
    </row>
    <row r="767" spans="3:6" ht="12.75">
      <c r="C767" s="156"/>
      <c r="F767" s="156"/>
    </row>
    <row r="768" spans="3:6" ht="12.75">
      <c r="C768" s="156"/>
      <c r="F768" s="156"/>
    </row>
    <row r="769" spans="3:6" ht="12.75">
      <c r="C769" s="156"/>
      <c r="F769" s="156"/>
    </row>
    <row r="770" spans="3:6" ht="12.75">
      <c r="C770" s="156"/>
      <c r="F770" s="156"/>
    </row>
    <row r="771" spans="3:6" ht="12.75">
      <c r="C771" s="156"/>
      <c r="F771" s="156"/>
    </row>
    <row r="772" spans="3:6" ht="12.75">
      <c r="C772" s="156"/>
      <c r="F772" s="156"/>
    </row>
    <row r="773" spans="3:6" ht="12.75">
      <c r="C773" s="156"/>
      <c r="F773" s="156"/>
    </row>
    <row r="774" spans="3:6" ht="12.75">
      <c r="C774" s="156"/>
      <c r="F774" s="156"/>
    </row>
    <row r="775" spans="3:6" ht="12.75">
      <c r="C775" s="156"/>
      <c r="F775" s="156"/>
    </row>
    <row r="776" spans="3:6" ht="12.75">
      <c r="C776" s="156"/>
      <c r="F776" s="156"/>
    </row>
    <row r="777" spans="3:6" ht="12.75">
      <c r="C777" s="156"/>
      <c r="F777" s="156"/>
    </row>
    <row r="778" spans="3:6" ht="12.75">
      <c r="C778" s="156"/>
      <c r="F778" s="156"/>
    </row>
    <row r="779" spans="3:6" ht="12.75">
      <c r="C779" s="156"/>
      <c r="F779" s="156"/>
    </row>
    <row r="780" spans="3:6" ht="12.75">
      <c r="C780" s="156"/>
      <c r="F780" s="156"/>
    </row>
    <row r="781" spans="3:6" ht="12.75">
      <c r="C781" s="156"/>
      <c r="F781" s="156"/>
    </row>
    <row r="782" spans="3:6" ht="12.75">
      <c r="C782" s="156"/>
      <c r="F782" s="156"/>
    </row>
    <row r="783" spans="3:6" ht="12.75">
      <c r="C783" s="156"/>
      <c r="F783" s="156"/>
    </row>
    <row r="784" spans="3:6" ht="12.75">
      <c r="C784" s="156"/>
      <c r="F784" s="156"/>
    </row>
    <row r="785" spans="3:6" ht="12.75">
      <c r="C785" s="156"/>
      <c r="F785" s="156"/>
    </row>
    <row r="786" spans="3:6" ht="12.75">
      <c r="C786" s="156"/>
      <c r="F786" s="156"/>
    </row>
    <row r="787" spans="3:6" ht="12.75">
      <c r="C787" s="156"/>
      <c r="F787" s="156"/>
    </row>
    <row r="788" spans="3:6" ht="12.75">
      <c r="C788" s="156"/>
      <c r="F788" s="156"/>
    </row>
    <row r="789" spans="3:6" ht="12.75">
      <c r="C789" s="156"/>
      <c r="F789" s="156"/>
    </row>
    <row r="790" spans="3:6" ht="12.75">
      <c r="C790" s="156"/>
      <c r="F790" s="156"/>
    </row>
    <row r="791" spans="3:6" ht="12.75">
      <c r="C791" s="156"/>
      <c r="F791" s="156"/>
    </row>
    <row r="792" spans="3:6" ht="12.75">
      <c r="C792" s="156"/>
      <c r="F792" s="156"/>
    </row>
    <row r="793" spans="3:6" ht="12.75">
      <c r="C793" s="156"/>
      <c r="F793" s="156"/>
    </row>
    <row r="794" spans="3:6" ht="12.75">
      <c r="C794" s="156"/>
      <c r="F794" s="156"/>
    </row>
    <row r="795" spans="3:6" ht="12.75">
      <c r="C795" s="156"/>
      <c r="F795" s="156"/>
    </row>
    <row r="796" spans="3:6" ht="12.75">
      <c r="C796" s="156"/>
      <c r="F796" s="156"/>
    </row>
    <row r="797" spans="3:6" ht="12.75">
      <c r="C797" s="156"/>
      <c r="F797" s="156"/>
    </row>
    <row r="798" spans="3:6" ht="12.75">
      <c r="C798" s="156"/>
      <c r="F798" s="156"/>
    </row>
    <row r="799" spans="3:6" ht="12.75">
      <c r="C799" s="156"/>
      <c r="F799" s="156"/>
    </row>
    <row r="800" spans="3:6" ht="12.75">
      <c r="C800" s="156"/>
      <c r="F800" s="156"/>
    </row>
    <row r="801" spans="3:6" ht="12.75">
      <c r="C801" s="156"/>
      <c r="F801" s="156"/>
    </row>
    <row r="802" spans="3:6" ht="12.75">
      <c r="C802" s="156"/>
      <c r="F802" s="156"/>
    </row>
    <row r="803" spans="3:6" ht="12.75">
      <c r="C803" s="156"/>
      <c r="F803" s="156"/>
    </row>
    <row r="804" spans="3:6" ht="12.75">
      <c r="C804" s="156"/>
      <c r="F804" s="156"/>
    </row>
    <row r="805" spans="3:6" ht="12.75">
      <c r="C805" s="156"/>
      <c r="F805" s="156"/>
    </row>
    <row r="806" spans="3:6" ht="12.75">
      <c r="C806" s="156"/>
      <c r="F806" s="156"/>
    </row>
    <row r="807" spans="3:6" ht="12.75">
      <c r="C807" s="156"/>
      <c r="F807" s="156"/>
    </row>
    <row r="808" spans="3:6" ht="12.75">
      <c r="C808" s="156"/>
      <c r="F808" s="156"/>
    </row>
    <row r="809" spans="3:6" ht="12.75">
      <c r="C809" s="156"/>
      <c r="F809" s="156"/>
    </row>
    <row r="810" spans="3:6" ht="12.75">
      <c r="C810" s="156"/>
      <c r="F810" s="156"/>
    </row>
    <row r="811" spans="3:6" ht="12.75">
      <c r="C811" s="156"/>
      <c r="F811" s="156"/>
    </row>
    <row r="812" spans="3:6" ht="12.75">
      <c r="C812" s="156"/>
      <c r="F812" s="156"/>
    </row>
    <row r="813" spans="3:6" ht="12.75">
      <c r="C813" s="156"/>
      <c r="F813" s="156"/>
    </row>
    <row r="814" spans="3:6" ht="12.75">
      <c r="C814" s="156"/>
      <c r="F814" s="156"/>
    </row>
    <row r="815" spans="3:6" ht="12.75">
      <c r="C815" s="156"/>
      <c r="F815" s="156"/>
    </row>
    <row r="816" spans="3:6" ht="12.75">
      <c r="C816" s="156"/>
      <c r="F816" s="156"/>
    </row>
    <row r="817" spans="3:6" ht="12.75">
      <c r="C817" s="156"/>
      <c r="F817" s="156"/>
    </row>
    <row r="818" spans="3:6" ht="12.75">
      <c r="C818" s="156"/>
      <c r="F818" s="156"/>
    </row>
    <row r="819" spans="3:6" ht="12.75">
      <c r="C819" s="156"/>
      <c r="F819" s="156"/>
    </row>
    <row r="820" spans="3:6" ht="12.75">
      <c r="C820" s="156"/>
      <c r="F820" s="156"/>
    </row>
    <row r="821" spans="3:6" ht="12.75">
      <c r="C821" s="156"/>
      <c r="F821" s="156"/>
    </row>
    <row r="822" spans="3:6" ht="12.75">
      <c r="C822" s="156"/>
      <c r="F822" s="156"/>
    </row>
    <row r="823" spans="3:6" ht="12.75">
      <c r="C823" s="156"/>
      <c r="F823" s="156"/>
    </row>
    <row r="824" spans="3:6" ht="12.75">
      <c r="C824" s="156"/>
      <c r="F824" s="156"/>
    </row>
    <row r="825" spans="3:6" ht="12.75">
      <c r="C825" s="156"/>
      <c r="F825" s="156"/>
    </row>
    <row r="826" spans="3:6" ht="12.75">
      <c r="C826" s="156"/>
      <c r="F826" s="156"/>
    </row>
    <row r="827" spans="3:6" ht="12.75">
      <c r="C827" s="156"/>
      <c r="F827" s="156"/>
    </row>
    <row r="828" spans="3:6" ht="12.75">
      <c r="C828" s="156"/>
      <c r="F828" s="156"/>
    </row>
    <row r="829" spans="3:6" ht="12.75">
      <c r="C829" s="156"/>
      <c r="F829" s="156"/>
    </row>
    <row r="830" spans="3:6" ht="12.75">
      <c r="C830" s="156"/>
      <c r="F830" s="156"/>
    </row>
    <row r="831" spans="3:6" ht="12.75">
      <c r="C831" s="156"/>
      <c r="F831" s="156"/>
    </row>
    <row r="832" spans="3:6" ht="12.75">
      <c r="C832" s="156"/>
      <c r="F832" s="156"/>
    </row>
    <row r="833" spans="3:6" ht="12.75">
      <c r="C833" s="156"/>
      <c r="F833" s="156"/>
    </row>
    <row r="834" spans="3:6" ht="12.75">
      <c r="C834" s="156"/>
      <c r="F834" s="156"/>
    </row>
    <row r="835" spans="3:6" ht="12.75">
      <c r="C835" s="156"/>
      <c r="F835" s="156"/>
    </row>
    <row r="836" spans="3:6" ht="12.75">
      <c r="C836" s="156"/>
      <c r="F836" s="156"/>
    </row>
    <row r="837" spans="3:6" ht="12.75">
      <c r="C837" s="156"/>
      <c r="F837" s="156"/>
    </row>
    <row r="838" spans="3:6" ht="12.75">
      <c r="C838" s="156"/>
      <c r="F838" s="156"/>
    </row>
    <row r="839" spans="3:6" ht="12.75">
      <c r="C839" s="156"/>
      <c r="F839" s="156"/>
    </row>
    <row r="840" spans="3:6" ht="12.75">
      <c r="C840" s="156"/>
      <c r="F840" s="156"/>
    </row>
    <row r="841" spans="3:6" ht="12.75">
      <c r="C841" s="156"/>
      <c r="F841" s="156"/>
    </row>
    <row r="842" spans="3:6" ht="12.75">
      <c r="C842" s="156"/>
      <c r="F842" s="156"/>
    </row>
    <row r="843" spans="3:6" ht="12.75">
      <c r="C843" s="156"/>
      <c r="F843" s="156"/>
    </row>
    <row r="844" spans="3:6" ht="12.75">
      <c r="C844" s="156"/>
      <c r="F844" s="156"/>
    </row>
    <row r="845" spans="3:6" ht="12.75">
      <c r="C845" s="156"/>
      <c r="F845" s="156"/>
    </row>
    <row r="846" spans="3:6" ht="12.75">
      <c r="C846" s="156"/>
      <c r="F846" s="156"/>
    </row>
    <row r="847" spans="3:6" ht="12.75">
      <c r="C847" s="156"/>
      <c r="F847" s="156"/>
    </row>
    <row r="848" spans="3:6" ht="12.75">
      <c r="C848" s="156"/>
      <c r="F848" s="156"/>
    </row>
    <row r="849" spans="3:6" ht="12.75">
      <c r="C849" s="156"/>
      <c r="F849" s="156"/>
    </row>
    <row r="850" spans="3:6" ht="12.75">
      <c r="C850" s="156"/>
      <c r="F850" s="156"/>
    </row>
    <row r="851" spans="3:6" ht="12.75">
      <c r="C851" s="156"/>
      <c r="F851" s="156"/>
    </row>
    <row r="852" spans="3:6" ht="12.75">
      <c r="C852" s="156"/>
      <c r="F852" s="156"/>
    </row>
    <row r="853" spans="3:6" ht="12.75">
      <c r="C853" s="156"/>
      <c r="F853" s="156"/>
    </row>
    <row r="854" spans="3:6" ht="12.75">
      <c r="C854" s="156"/>
      <c r="F854" s="156"/>
    </row>
    <row r="855" spans="3:6" ht="12.75">
      <c r="C855" s="156"/>
      <c r="F855" s="156"/>
    </row>
    <row r="856" spans="3:6" ht="12.75">
      <c r="C856" s="156"/>
      <c r="F856" s="156"/>
    </row>
    <row r="857" spans="3:6" ht="12.75">
      <c r="C857" s="156"/>
      <c r="F857" s="156"/>
    </row>
    <row r="858" spans="3:6" ht="12.75">
      <c r="C858" s="156"/>
      <c r="F858" s="156"/>
    </row>
    <row r="859" spans="3:6" ht="12.75">
      <c r="C859" s="156"/>
      <c r="F859" s="156"/>
    </row>
    <row r="860" spans="3:6" ht="12.75">
      <c r="C860" s="156"/>
      <c r="F860" s="156"/>
    </row>
    <row r="861" spans="3:6" ht="12.75">
      <c r="C861" s="156"/>
      <c r="F861" s="156"/>
    </row>
    <row r="862" spans="3:6" ht="12.75">
      <c r="C862" s="156"/>
      <c r="F862" s="156"/>
    </row>
    <row r="863" spans="3:6" ht="12.75">
      <c r="C863" s="156"/>
      <c r="F863" s="156"/>
    </row>
    <row r="864" spans="3:6" ht="12.75">
      <c r="C864" s="156"/>
      <c r="F864" s="156"/>
    </row>
    <row r="865" spans="3:6" ht="12.75">
      <c r="C865" s="156"/>
      <c r="F865" s="156"/>
    </row>
    <row r="866" spans="3:6" ht="12.75">
      <c r="C866" s="156"/>
      <c r="F866" s="156"/>
    </row>
    <row r="867" spans="3:6" ht="12.75">
      <c r="C867" s="156"/>
      <c r="F867" s="156"/>
    </row>
    <row r="868" spans="3:6" ht="12.75">
      <c r="C868" s="156"/>
      <c r="F868" s="156"/>
    </row>
    <row r="869" spans="3:6" ht="12.75">
      <c r="C869" s="156"/>
      <c r="F869" s="156"/>
    </row>
    <row r="870" spans="3:6" ht="12.75">
      <c r="C870" s="156"/>
      <c r="F870" s="156"/>
    </row>
    <row r="871" spans="3:6" ht="12.75">
      <c r="C871" s="156"/>
      <c r="F871" s="156"/>
    </row>
    <row r="872" spans="3:6" ht="12.75">
      <c r="C872" s="156"/>
      <c r="F872" s="156"/>
    </row>
    <row r="873" spans="3:6" ht="12.75">
      <c r="C873" s="156"/>
      <c r="F873" s="156"/>
    </row>
    <row r="874" spans="3:6" ht="12.75">
      <c r="C874" s="156"/>
      <c r="F874" s="156"/>
    </row>
    <row r="875" spans="3:6" ht="12.75">
      <c r="C875" s="156"/>
      <c r="F875" s="156"/>
    </row>
    <row r="876" spans="3:6" ht="12.75">
      <c r="C876" s="156"/>
      <c r="F876" s="156"/>
    </row>
    <row r="877" spans="3:6" ht="12.75">
      <c r="C877" s="156"/>
      <c r="F877" s="156"/>
    </row>
    <row r="878" spans="3:6" ht="12.75">
      <c r="C878" s="156"/>
      <c r="F878" s="156"/>
    </row>
    <row r="879" spans="3:6" ht="12.75">
      <c r="C879" s="156"/>
      <c r="F879" s="156"/>
    </row>
    <row r="880" spans="3:6" ht="12.75">
      <c r="C880" s="156"/>
      <c r="F880" s="156"/>
    </row>
    <row r="881" spans="3:6" ht="12.75">
      <c r="C881" s="156"/>
      <c r="F881" s="156"/>
    </row>
    <row r="882" spans="3:6" ht="12.75">
      <c r="C882" s="156"/>
      <c r="F882" s="156"/>
    </row>
    <row r="883" spans="3:6" ht="12.75">
      <c r="C883" s="156"/>
      <c r="F883" s="156"/>
    </row>
    <row r="884" spans="3:6" ht="12.75">
      <c r="C884" s="156"/>
      <c r="F884" s="156"/>
    </row>
    <row r="885" spans="3:6" ht="12.75">
      <c r="C885" s="156"/>
      <c r="F885" s="156"/>
    </row>
    <row r="886" spans="3:6" ht="12.75">
      <c r="C886" s="156"/>
      <c r="F886" s="156"/>
    </row>
    <row r="887" spans="3:6" ht="12.75">
      <c r="C887" s="156"/>
      <c r="F887" s="156"/>
    </row>
    <row r="888" spans="3:6" ht="12.75">
      <c r="C888" s="156"/>
      <c r="F888" s="156"/>
    </row>
    <row r="889" spans="3:6" ht="12.75">
      <c r="C889" s="156"/>
      <c r="F889" s="156"/>
    </row>
    <row r="890" spans="3:6" ht="12.75">
      <c r="C890" s="156"/>
      <c r="F890" s="156"/>
    </row>
    <row r="891" spans="3:6" ht="12.75">
      <c r="C891" s="156"/>
      <c r="F891" s="156"/>
    </row>
    <row r="892" spans="3:6" ht="12.75">
      <c r="C892" s="156"/>
      <c r="F892" s="156"/>
    </row>
    <row r="893" spans="3:6" ht="12.75">
      <c r="C893" s="156"/>
      <c r="F893" s="156"/>
    </row>
    <row r="894" spans="3:6" ht="12.75">
      <c r="C894" s="156"/>
      <c r="F894" s="156"/>
    </row>
    <row r="895" spans="3:6" ht="12.75">
      <c r="C895" s="156"/>
      <c r="F895" s="156"/>
    </row>
    <row r="896" spans="3:6" ht="12.75">
      <c r="C896" s="156"/>
      <c r="F896" s="156"/>
    </row>
    <row r="897" spans="3:6" ht="12.75">
      <c r="C897" s="156"/>
      <c r="F897" s="156"/>
    </row>
    <row r="898" spans="3:6" ht="12.75">
      <c r="C898" s="156"/>
      <c r="F898" s="156"/>
    </row>
    <row r="899" spans="3:6" ht="12.75">
      <c r="C899" s="156"/>
      <c r="F899" s="156"/>
    </row>
    <row r="900" spans="3:6" ht="12.75">
      <c r="C900" s="156"/>
      <c r="F900" s="156"/>
    </row>
    <row r="901" spans="3:6" ht="12.75">
      <c r="C901" s="156"/>
      <c r="F901" s="156"/>
    </row>
    <row r="902" spans="3:6" ht="12.75">
      <c r="C902" s="156"/>
      <c r="F902" s="156"/>
    </row>
    <row r="903" spans="3:6" ht="12.75">
      <c r="C903" s="156"/>
      <c r="F903" s="156"/>
    </row>
    <row r="904" spans="3:6" ht="12.75">
      <c r="C904" s="156"/>
      <c r="F904" s="156"/>
    </row>
    <row r="905" spans="3:6" ht="12.75">
      <c r="C905" s="156"/>
      <c r="F905" s="156"/>
    </row>
    <row r="906" spans="3:6" ht="12.75">
      <c r="C906" s="156"/>
      <c r="F906" s="156"/>
    </row>
    <row r="907" spans="3:6" ht="12.75">
      <c r="C907" s="156"/>
      <c r="F907" s="156"/>
    </row>
    <row r="908" spans="3:6" ht="12.75">
      <c r="C908" s="156"/>
      <c r="F908" s="156"/>
    </row>
    <row r="909" spans="3:6" ht="12.75">
      <c r="C909" s="156"/>
      <c r="F909" s="156"/>
    </row>
    <row r="910" spans="3:6" ht="12.75">
      <c r="C910" s="156"/>
      <c r="F910" s="156"/>
    </row>
    <row r="911" spans="3:6" ht="12.75">
      <c r="C911" s="156"/>
      <c r="F911" s="156"/>
    </row>
    <row r="912" spans="3:6" ht="12.75">
      <c r="C912" s="156"/>
      <c r="F912" s="156"/>
    </row>
    <row r="913" spans="3:6" ht="12.75">
      <c r="C913" s="156"/>
      <c r="F913" s="156"/>
    </row>
    <row r="914" spans="3:6" ht="12.75">
      <c r="C914" s="156"/>
      <c r="F914" s="156"/>
    </row>
    <row r="915" spans="3:6" ht="12.75">
      <c r="C915" s="156"/>
      <c r="F915" s="156"/>
    </row>
    <row r="916" spans="3:6" ht="12.75">
      <c r="C916" s="156"/>
      <c r="F916" s="156"/>
    </row>
    <row r="917" spans="3:6" ht="12.75">
      <c r="C917" s="156"/>
      <c r="F917" s="156"/>
    </row>
    <row r="918" spans="3:6" ht="12.75">
      <c r="C918" s="156"/>
      <c r="F918" s="156"/>
    </row>
    <row r="919" spans="3:6" ht="12.75">
      <c r="C919" s="156"/>
      <c r="F919" s="156"/>
    </row>
    <row r="920" spans="3:6" ht="12.75">
      <c r="C920" s="156"/>
      <c r="F920" s="156"/>
    </row>
    <row r="921" spans="3:6" ht="12.75">
      <c r="C921" s="156"/>
      <c r="F921" s="156"/>
    </row>
    <row r="922" spans="3:6" ht="12.75">
      <c r="C922" s="156"/>
      <c r="F922" s="156"/>
    </row>
    <row r="923" spans="3:6" ht="12.75">
      <c r="C923" s="156"/>
      <c r="F923" s="156"/>
    </row>
    <row r="924" spans="3:6" ht="12.75">
      <c r="C924" s="156"/>
      <c r="F924" s="156"/>
    </row>
    <row r="925" spans="3:6" ht="12.75">
      <c r="C925" s="156"/>
      <c r="F925" s="156"/>
    </row>
    <row r="926" spans="3:6" ht="12.75">
      <c r="C926" s="156"/>
      <c r="F926" s="156"/>
    </row>
    <row r="927" spans="3:6" ht="12.75">
      <c r="C927" s="156"/>
      <c r="F927" s="156"/>
    </row>
    <row r="928" spans="3:6" ht="12.75">
      <c r="C928" s="156"/>
      <c r="F928" s="156"/>
    </row>
    <row r="929" spans="3:6" ht="12.75">
      <c r="C929" s="156"/>
      <c r="F929" s="156"/>
    </row>
    <row r="930" spans="3:6" ht="12.75">
      <c r="C930" s="156"/>
      <c r="F930" s="156"/>
    </row>
    <row r="931" spans="3:6" ht="12.75">
      <c r="C931" s="156"/>
      <c r="F931" s="156"/>
    </row>
    <row r="932" spans="3:6" ht="12.75">
      <c r="C932" s="156"/>
      <c r="F932" s="156"/>
    </row>
    <row r="933" spans="3:6" ht="12.75">
      <c r="C933" s="156"/>
      <c r="F933" s="156"/>
    </row>
    <row r="934" spans="3:6" ht="12.75">
      <c r="C934" s="156"/>
      <c r="F934" s="156"/>
    </row>
    <row r="935" spans="3:6" ht="12.75">
      <c r="C935" s="156"/>
      <c r="F935" s="156"/>
    </row>
    <row r="936" spans="3:6" ht="12.75">
      <c r="C936" s="156"/>
      <c r="F936" s="156"/>
    </row>
    <row r="937" spans="3:6" ht="12.75">
      <c r="C937" s="156"/>
      <c r="F937" s="156"/>
    </row>
    <row r="938" spans="3:6" ht="12.75">
      <c r="C938" s="156"/>
      <c r="F938" s="156"/>
    </row>
    <row r="939" spans="3:6" ht="12.75">
      <c r="C939" s="156"/>
      <c r="F939" s="156"/>
    </row>
    <row r="940" spans="3:6" ht="12.75">
      <c r="C940" s="156"/>
      <c r="F940" s="156"/>
    </row>
    <row r="941" spans="3:6" ht="12.75">
      <c r="C941" s="156"/>
      <c r="F941" s="156"/>
    </row>
    <row r="942" spans="3:6" ht="12.75">
      <c r="C942" s="156"/>
      <c r="F942" s="156"/>
    </row>
    <row r="943" spans="3:6" ht="12.75">
      <c r="C943" s="156"/>
      <c r="F943" s="156"/>
    </row>
    <row r="944" spans="3:6" ht="12.75">
      <c r="C944" s="156"/>
      <c r="F944" s="156"/>
    </row>
    <row r="945" spans="3:6" ht="12.75">
      <c r="C945" s="156"/>
      <c r="F945" s="156"/>
    </row>
    <row r="946" spans="3:6" ht="12.75">
      <c r="C946" s="156"/>
      <c r="F946" s="156"/>
    </row>
    <row r="947" spans="3:6" ht="12.75">
      <c r="C947" s="156"/>
      <c r="F947" s="156"/>
    </row>
    <row r="948" spans="3:6" ht="12.75">
      <c r="C948" s="156"/>
      <c r="F948" s="156"/>
    </row>
    <row r="949" spans="3:6" ht="12.75">
      <c r="C949" s="156"/>
      <c r="F949" s="156"/>
    </row>
    <row r="950" spans="3:6" ht="12.75">
      <c r="C950" s="156"/>
      <c r="F950" s="156"/>
    </row>
    <row r="951" spans="3:6" ht="12.75">
      <c r="C951" s="156"/>
      <c r="F951" s="156"/>
    </row>
    <row r="952" spans="3:6" ht="12.75">
      <c r="C952" s="156"/>
      <c r="F952" s="156"/>
    </row>
    <row r="953" spans="3:6" ht="12.75">
      <c r="C953" s="156"/>
      <c r="F953" s="156"/>
    </row>
    <row r="954" spans="3:6" ht="12.75">
      <c r="C954" s="156"/>
      <c r="F954" s="156"/>
    </row>
    <row r="955" spans="3:6" ht="12.75">
      <c r="C955" s="156"/>
      <c r="F955" s="156"/>
    </row>
    <row r="956" spans="3:6" ht="12.75">
      <c r="C956" s="156"/>
      <c r="F956" s="156"/>
    </row>
    <row r="957" spans="3:6" ht="12.75">
      <c r="C957" s="156"/>
      <c r="F957" s="156"/>
    </row>
    <row r="958" spans="3:6" ht="12.75">
      <c r="C958" s="156"/>
      <c r="F958" s="156"/>
    </row>
    <row r="959" spans="3:6" ht="12.75">
      <c r="C959" s="156"/>
      <c r="F959" s="156"/>
    </row>
    <row r="960" spans="3:6" ht="12.75">
      <c r="C960" s="156"/>
      <c r="F960" s="156"/>
    </row>
    <row r="961" spans="3:6" ht="12.75">
      <c r="C961" s="156"/>
      <c r="F961" s="156"/>
    </row>
    <row r="962" spans="3:6" ht="12.75">
      <c r="C962" s="156"/>
      <c r="F962" s="156"/>
    </row>
    <row r="963" spans="3:6" ht="12.75">
      <c r="C963" s="156"/>
      <c r="F963" s="156"/>
    </row>
    <row r="964" spans="3:6" ht="12.75">
      <c r="C964" s="156"/>
      <c r="F964" s="156"/>
    </row>
    <row r="965" spans="3:6" ht="12.75">
      <c r="C965" s="156"/>
      <c r="F965" s="156"/>
    </row>
    <row r="966" spans="3:6" ht="12.75">
      <c r="C966" s="156"/>
      <c r="F966" s="156"/>
    </row>
    <row r="967" spans="3:6" ht="12.75">
      <c r="C967" s="156"/>
      <c r="F967" s="156"/>
    </row>
    <row r="968" spans="3:6" ht="12.75">
      <c r="C968" s="156"/>
      <c r="F968" s="156"/>
    </row>
    <row r="969" spans="3:6" ht="12.75">
      <c r="C969" s="156"/>
      <c r="F969" s="156"/>
    </row>
    <row r="970" spans="3:6" ht="12.75">
      <c r="C970" s="156"/>
      <c r="F970" s="156"/>
    </row>
    <row r="971" spans="3:6" ht="12.75">
      <c r="C971" s="156"/>
      <c r="F971" s="156"/>
    </row>
    <row r="972" spans="3:6" ht="12.75">
      <c r="C972" s="156"/>
      <c r="F972" s="156"/>
    </row>
    <row r="973" spans="3:6" ht="12.75">
      <c r="C973" s="156"/>
      <c r="F973" s="156"/>
    </row>
    <row r="974" spans="3:6" ht="12.75">
      <c r="C974" s="156"/>
      <c r="F974" s="156"/>
    </row>
    <row r="975" spans="3:6" ht="12.75">
      <c r="C975" s="156"/>
      <c r="F975" s="156"/>
    </row>
    <row r="976" spans="3:6" ht="12.75">
      <c r="C976" s="156"/>
      <c r="F976" s="156"/>
    </row>
    <row r="977" spans="3:6" ht="12.75">
      <c r="C977" s="156"/>
      <c r="F977" s="156"/>
    </row>
    <row r="978" spans="3:6" ht="12.75">
      <c r="C978" s="156"/>
      <c r="F978" s="156"/>
    </row>
    <row r="979" spans="3:6" ht="12.75">
      <c r="C979" s="156"/>
      <c r="F979" s="156"/>
    </row>
    <row r="980" spans="3:6" ht="12.75">
      <c r="C980" s="156"/>
      <c r="F980" s="156"/>
    </row>
    <row r="981" spans="3:6" ht="12.75">
      <c r="C981" s="156"/>
      <c r="F981" s="156"/>
    </row>
    <row r="982" spans="3:6" ht="12.75">
      <c r="C982" s="156"/>
      <c r="F982" s="156"/>
    </row>
    <row r="983" spans="3:6" ht="12.75">
      <c r="C983" s="156"/>
      <c r="F983" s="156"/>
    </row>
    <row r="984" spans="3:6" ht="12.75">
      <c r="C984" s="156"/>
      <c r="F984" s="156"/>
    </row>
    <row r="985" spans="3:6" ht="12.75">
      <c r="C985" s="156"/>
      <c r="F985" s="156"/>
    </row>
    <row r="986" spans="3:6" ht="12.75">
      <c r="C986" s="156"/>
      <c r="F986" s="156"/>
    </row>
    <row r="987" spans="3:6" ht="12.75">
      <c r="C987" s="156"/>
      <c r="F987" s="156"/>
    </row>
    <row r="988" spans="3:6" ht="12.75">
      <c r="C988" s="156"/>
      <c r="F988" s="156"/>
    </row>
    <row r="989" spans="3:6" ht="12.75">
      <c r="C989" s="156"/>
      <c r="F989" s="156"/>
    </row>
    <row r="990" spans="3:6" ht="12.75">
      <c r="C990" s="156"/>
      <c r="F990" s="156"/>
    </row>
    <row r="991" spans="3:6" ht="12.75">
      <c r="C991" s="156"/>
      <c r="F991" s="156"/>
    </row>
    <row r="992" spans="3:6" ht="12.75">
      <c r="C992" s="156"/>
      <c r="F992" s="156"/>
    </row>
    <row r="993" spans="3:6" ht="12.75">
      <c r="C993" s="156"/>
      <c r="F993" s="156"/>
    </row>
    <row r="994" spans="3:6" ht="12.75">
      <c r="C994" s="156"/>
      <c r="F994" s="156"/>
    </row>
    <row r="995" spans="3:6" ht="12.75">
      <c r="C995" s="156"/>
      <c r="F995" s="156"/>
    </row>
    <row r="996" spans="3:6" ht="12.75">
      <c r="C996" s="156"/>
      <c r="F996" s="156"/>
    </row>
    <row r="997" spans="3:6" ht="12.75">
      <c r="C997" s="156"/>
      <c r="F997" s="156"/>
    </row>
    <row r="998" spans="3:6" ht="12.75">
      <c r="C998" s="156"/>
      <c r="F998" s="156"/>
    </row>
    <row r="999" spans="3:6" ht="12.75">
      <c r="C999" s="156"/>
      <c r="F999" s="156"/>
    </row>
    <row r="1000" spans="3:6" ht="12.75">
      <c r="C1000" s="156"/>
      <c r="F1000" s="156"/>
    </row>
    <row r="1001" spans="3:6" ht="12.75">
      <c r="C1001" s="156"/>
      <c r="F1001" s="156"/>
    </row>
    <row r="1002" spans="3:6" ht="12.75">
      <c r="C1002" s="156"/>
      <c r="F1002" s="156"/>
    </row>
    <row r="1003" spans="3:6" ht="12.75">
      <c r="C1003" s="156"/>
      <c r="F1003" s="156"/>
    </row>
    <row r="1004" spans="3:6" ht="12.75">
      <c r="C1004" s="156"/>
      <c r="F1004" s="156"/>
    </row>
  </sheetData>
  <phoneticPr fontId="29" type="noConversion"/>
  <conditionalFormatting sqref="D5:D35">
    <cfRule type="colorScale" priority="5">
      <colorScale>
        <cfvo type="percent" val="20"/>
        <cfvo type="percentile" val="50"/>
        <cfvo type="percentile" val="100"/>
        <color rgb="FFE67C73"/>
        <color rgb="FFFFD666"/>
        <color rgb="FF57BB8A"/>
      </colorScale>
    </cfRule>
  </conditionalFormatting>
  <conditionalFormatting sqref="G5:G35">
    <cfRule type="colorScale" priority="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5:D27 D30">
    <cfRule type="colorScale" priority="7">
      <colorScale>
        <cfvo type="min"/>
        <cfvo type="max"/>
        <color rgb="FFFFFFFF"/>
        <color rgb="FF57BB8A"/>
      </colorScale>
    </cfRule>
  </conditionalFormatting>
  <conditionalFormatting sqref="D5:D4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N40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custom" allowBlank="1" showDropDown="1" sqref="H5:N40" xr:uid="{00000000-0002-0000-0000-000000000000}">
      <formula1>OR(NOT(ISERROR(DATEVALUE(H5))), AND(ISNUMBER(H5), LEFT(CELL("format", H5))="D"))</formula1>
    </dataValidation>
    <dataValidation type="custom" allowBlank="1" showDropDown="1" sqref="D5:E40 G5:G40" xr:uid="{00000000-0002-0000-0000-000001000000}">
      <formula1>AND(ISNUMBER(D5),(NOT(OR(NOT(ISERROR(DATEVALUE(D5))), AND(ISNUMBER(D5), LEFT(CELL("format", D5))="D")))))</formula1>
    </dataValidation>
  </dataValidations>
  <hyperlinks>
    <hyperlink ref="C5" location="YMCHO!A1" display="YMCHD" xr:uid="{00000000-0004-0000-0000-000000000000}"/>
    <hyperlink ref="C38" location="MTCGD!A1" display="MTCGD" xr:uid="{00000000-0004-0000-0000-000001000000}"/>
    <hyperlink ref="C8" location="MGC9D!A1" display="MGC9D" xr:uid="{00000000-0004-0000-0000-000002000000}"/>
    <hyperlink ref="C40" location="PNDCD!A1" display="PNDCD" xr:uid="{00000000-0004-0000-0000-000003000000}"/>
    <hyperlink ref="C39" location="YCAMO!A1" display="YCAMD" xr:uid="{00000000-0004-0000-0000-000004000000}"/>
    <hyperlink ref="C6" location="GNCXD!A1" display="GNCXD" xr:uid="{00000000-0004-0000-0000-000005000000}"/>
    <hyperlink ref="C7" location="RCCJD!A1" display="RCCJD" xr:uid="{00000000-0004-0000-0000-000006000000}"/>
    <hyperlink ref="C37" location="IRCFO!A1" display="IRCFD" xr:uid="{00000000-0004-0000-0000-000007000000}"/>
    <hyperlink ref="C36" location="CAC5D!A1" display="CAC5D" xr:uid="{00000000-0004-0000-0000-000008000000}"/>
    <hyperlink ref="C34" location="BYCHD!A1" display="BYCHD" xr:uid="{00000000-0004-0000-0000-000009000000}"/>
    <hyperlink ref="C35" location="YMCID!A1" display="YMCID" xr:uid="{00000000-0004-0000-0000-00000A000000}"/>
    <hyperlink ref="C10" location="DNC7D!A1" display="DNC7D" xr:uid="{00000000-0004-0000-0000-00000B000000}"/>
    <hyperlink ref="C9" location="RUCDO!A1" display="RUCDD" xr:uid="{00000000-0004-0000-0000-00000C000000}"/>
    <hyperlink ref="C24" location="TLCMO!A1" display="TLCMD" xr:uid="{00000000-0004-0000-0000-00000D000000}"/>
    <hyperlink ref="C29" location="TSC3D!A1" display="TSC3D" xr:uid="{00000000-0004-0000-0000-00000E000000}"/>
    <hyperlink ref="C32" location="ARC1D!A1" display="ARC1D" xr:uid="{00000000-0004-0000-0000-00000F000000}"/>
    <hyperlink ref="C30" location="MGCMD!A1" display="MGCMD" xr:uid="{00000000-0004-0000-0000-000010000000}"/>
    <hyperlink ref="C21" location="YMCXO!A1" display="YMCXD" xr:uid="{00000000-0004-0000-0000-000011000000}"/>
    <hyperlink ref="C31" location="PNXCD!A1" display="PNXCD" xr:uid="{00000000-0004-0000-0000-000012000000}"/>
    <hyperlink ref="C26" location="YFCJD!A1" display="YFCJD" xr:uid="{00000000-0004-0000-0000-000013000000}"/>
    <hyperlink ref="C28" location="TTCAD!A1" display="TTCAD" xr:uid="{00000000-0004-0000-0000-000014000000}"/>
    <hyperlink ref="C12" location="TLCPD!A1" display="TLCPD" xr:uid="{00000000-0004-0000-0000-000015000000}"/>
    <hyperlink ref="C27" location="YMCJO!A1" display="YMCJD" xr:uid="{00000000-0004-0000-0000-000016000000}"/>
    <hyperlink ref="C14" location="YM34D!A1" display="YM34D" xr:uid="{00000000-0004-0000-0000-000017000000}"/>
    <hyperlink ref="C19" location="MGCOD!A1" display="MGCOD" xr:uid="{00000000-0004-0000-0000-000018000000}"/>
    <hyperlink ref="C17" location="IRCPD!A1" display="IRCPD" xr:uid="{00000000-0004-0000-0000-000019000000}"/>
    <hyperlink ref="C23" location="VSCTD!A1" display="VSCTD" xr:uid="{00000000-0004-0000-0000-00001A000000}"/>
    <hyperlink ref="C16" location="TSC4D!A1" display="TSC4D" xr:uid="{8BC5A050-4022-4782-A7AC-06981D622C14}"/>
    <hyperlink ref="C13" location="MGCRD!A1" display="MGCRD" xr:uid="{CD426063-8BF9-480A-B1CE-E0C34A5E624A}"/>
    <hyperlink ref="C25" location="TTCDD!A1" display="TTCDD" xr:uid="{E433375E-F41F-4E0D-ADA5-D4FB9EBA411E}"/>
    <hyperlink ref="C18" location="PLC5D!A1" display="PLC5D" xr:uid="{BA16ABD0-D299-42BA-8F51-AF0BC19D0B32}"/>
    <hyperlink ref="C22" location="GN49D!A1" display="GN49D" xr:uid="{50C7B7F7-096A-43D2-988F-04C7359B748D}"/>
    <hyperlink ref="C33" location="BACGD!A1" display="BACGD" xr:uid="{31801608-3FBD-4B65-9073-8E895E141454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L1029"/>
  <sheetViews>
    <sheetView zoomScale="85" zoomScaleNormal="85" workbookViewId="0">
      <pane xSplit="4" ySplit="4" topLeftCell="F20" activePane="bottomRight" state="frozen"/>
      <selection pane="topRight" activeCell="E1" sqref="E1"/>
      <selection pane="bottomLeft" activeCell="A5" sqref="A5"/>
      <selection pane="bottomRight" activeCell="B1" sqref="B1"/>
    </sheetView>
  </sheetViews>
  <sheetFormatPr baseColWidth="10" defaultColWidth="12.625" defaultRowHeight="15" customHeight="1"/>
  <cols>
    <col min="1" max="1" width="2.75" style="298" customWidth="1"/>
    <col min="2" max="2" width="23.125" style="289" customWidth="1"/>
    <col min="3" max="3" width="12.625" style="227"/>
    <col min="4" max="4" width="16.25" style="289" customWidth="1"/>
    <col min="5" max="5" width="25.375" style="289" hidden="1" customWidth="1"/>
    <col min="6" max="6" width="25.375" style="289" customWidth="1"/>
    <col min="7" max="9" width="15.5" style="289" customWidth="1"/>
    <col min="10" max="10" width="15.5" style="316" customWidth="1"/>
    <col min="11" max="11" width="20.625" style="289" customWidth="1"/>
    <col min="12" max="12" width="16.5" style="289" customWidth="1"/>
    <col min="13" max="13" width="22.125" style="289" customWidth="1"/>
    <col min="14" max="14" width="15.125" style="289" customWidth="1"/>
    <col min="15" max="15" width="24.5" style="289" customWidth="1"/>
    <col min="16" max="16384" width="12.625" style="289"/>
  </cols>
  <sheetData>
    <row r="1" spans="1:38" ht="12.75">
      <c r="A1" s="225"/>
      <c r="B1" s="227"/>
      <c r="D1" s="227"/>
      <c r="E1" s="226"/>
      <c r="F1" s="226"/>
      <c r="G1" s="227" t="s">
        <v>0</v>
      </c>
      <c r="H1" s="227">
        <v>1</v>
      </c>
      <c r="I1" s="227"/>
      <c r="J1" s="228"/>
      <c r="K1" s="227"/>
      <c r="L1" s="227"/>
      <c r="M1" s="238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</row>
    <row r="2" spans="1:38" ht="12.75" hidden="1">
      <c r="A2" s="225"/>
      <c r="B2" s="227"/>
      <c r="D2" s="227"/>
      <c r="E2" s="227"/>
      <c r="F2" s="227"/>
      <c r="G2" s="227" t="s">
        <v>1</v>
      </c>
      <c r="H2" s="290">
        <f ca="1">Main!B1</f>
        <v>46060</v>
      </c>
      <c r="I2" s="291"/>
      <c r="J2" s="228"/>
      <c r="K2" s="227"/>
      <c r="L2" s="227"/>
      <c r="M2" s="238"/>
      <c r="N2" s="227"/>
      <c r="O2" s="227"/>
      <c r="P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</row>
    <row r="3" spans="1:38" ht="12.75">
      <c r="A3" s="225"/>
      <c r="B3" s="227"/>
      <c r="D3" s="227"/>
      <c r="E3" s="227"/>
      <c r="F3" s="227"/>
      <c r="G3" s="227"/>
      <c r="H3" s="227"/>
      <c r="I3" s="227"/>
      <c r="J3" s="228"/>
      <c r="K3" s="227"/>
      <c r="L3" s="227"/>
      <c r="M3" s="238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</row>
    <row r="4" spans="1:38" ht="21.75" customHeight="1">
      <c r="A4" s="225"/>
      <c r="B4" s="240" t="s">
        <v>2</v>
      </c>
      <c r="C4" s="240" t="s">
        <v>3</v>
      </c>
      <c r="D4" s="240" t="s">
        <v>4</v>
      </c>
      <c r="E4" s="240" t="s">
        <v>5</v>
      </c>
      <c r="F4" s="241" t="s">
        <v>6</v>
      </c>
      <c r="G4" s="240" t="s">
        <v>7</v>
      </c>
      <c r="H4" s="240" t="s">
        <v>8</v>
      </c>
      <c r="I4" s="240" t="s">
        <v>145</v>
      </c>
      <c r="J4" s="242" t="s">
        <v>146</v>
      </c>
      <c r="K4" s="240" t="s">
        <v>9</v>
      </c>
      <c r="L4" s="240" t="s">
        <v>10</v>
      </c>
      <c r="M4" s="240" t="s">
        <v>11</v>
      </c>
      <c r="N4" s="240" t="s">
        <v>12</v>
      </c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</row>
    <row r="5" spans="1:38" ht="21.75" customHeight="1">
      <c r="A5" s="225"/>
      <c r="B5" s="250" t="s">
        <v>84</v>
      </c>
      <c r="C5" s="257" t="s">
        <v>85</v>
      </c>
      <c r="D5" s="187" t="e">
        <f ca="1">NPCAD!K4</f>
        <v>#NUM!</v>
      </c>
      <c r="E5" s="251">
        <f t="shared" ref="E5:E52" si="0">F5*$H$1</f>
        <v>0</v>
      </c>
      <c r="F5" s="252" cm="1">
        <f t="array" ref="F5">_xll.PrecioBD(ONs_NY_2[[#This Row],[Ticker]],24,"ASK","N")</f>
        <v>0</v>
      </c>
      <c r="G5" s="188" t="e">
        <f ca="1">NPCAD!K3</f>
        <v>#NUM!</v>
      </c>
      <c r="H5" s="253"/>
      <c r="I5" s="254" cm="1">
        <f t="array" ref="I5">_xll.PrecioBD(ONs_NY_2[[#This Row],[Ticker]],24,"QUANTITY ASK","N")</f>
        <v>0</v>
      </c>
      <c r="J5" s="255" cm="1">
        <f t="array" ref="J5">_xll.PrecioBD(ONs_NY_2[[#This Row],[Ticker]],24,"VOLUME AMOUNT","N")</f>
        <v>0</v>
      </c>
      <c r="K5" s="250"/>
      <c r="L5" s="253"/>
      <c r="M5" s="256"/>
      <c r="N5" s="253"/>
      <c r="O5" s="227"/>
      <c r="P5" s="154"/>
      <c r="Q5" s="227"/>
      <c r="R5" s="154"/>
      <c r="S5" s="154"/>
      <c r="T5" s="227"/>
      <c r="U5" s="227" t="s">
        <v>23</v>
      </c>
      <c r="V5" s="292" t="s">
        <v>69</v>
      </c>
      <c r="W5" s="227">
        <f>GN40D!AQ4</f>
        <v>0</v>
      </c>
      <c r="X5" s="235" t="e">
        <f>Y5*$H$1</f>
        <v>#REF!</v>
      </c>
      <c r="Y5" s="236" t="e">
        <f>VLOOKUP(V5,#REF!,5,0)</f>
        <v>#REF!</v>
      </c>
      <c r="Z5" s="227">
        <f>GN40D!AQ3</f>
        <v>0</v>
      </c>
      <c r="AA5" s="237" t="e">
        <f>VLOOKUP(V5,#REF!,3,0)</f>
        <v>#REF!</v>
      </c>
      <c r="AB5" s="227" t="s">
        <v>70</v>
      </c>
      <c r="AC5" s="237" t="e">
        <f>VLOOKUP(V5,#REF!,9,0)</f>
        <v>#REF!</v>
      </c>
      <c r="AD5" s="238">
        <v>1</v>
      </c>
      <c r="AE5" s="237" t="e">
        <f>VLOOKUP(V5,#REF!,10,0)</f>
        <v>#REF!</v>
      </c>
      <c r="AF5" s="154" t="e">
        <f>NOMINAL(W5,2)</f>
        <v>#NUM!</v>
      </c>
      <c r="AG5" s="154">
        <f>(1 +W5 )^(1/12) - 1</f>
        <v>0</v>
      </c>
      <c r="AH5" s="227"/>
      <c r="AI5" s="227"/>
      <c r="AJ5" s="227"/>
      <c r="AK5" s="227"/>
      <c r="AL5" s="227"/>
    </row>
    <row r="6" spans="1:38" ht="21.75" customHeight="1">
      <c r="A6" s="293"/>
      <c r="B6" s="250" t="s">
        <v>53</v>
      </c>
      <c r="C6" s="257" t="s">
        <v>86</v>
      </c>
      <c r="D6" s="187" t="e">
        <f ca="1">TTC7D!K4</f>
        <v>#NUM!</v>
      </c>
      <c r="E6" s="251">
        <f t="shared" si="0"/>
        <v>0</v>
      </c>
      <c r="F6" s="252" cm="1">
        <f t="array" ref="F6">_xll.PrecioBD(ONs_NY_2[[#This Row],[Ticker]],24,"ASK","N")</f>
        <v>0</v>
      </c>
      <c r="G6" s="188" t="e">
        <f ca="1">TTC7D!K3</f>
        <v>#NUM!</v>
      </c>
      <c r="H6" s="253"/>
      <c r="I6" s="254" cm="1">
        <f t="array" ref="I6">_xll.PrecioBD(ONs_NY_2[[#This Row],[Ticker]],24,"QUANTITY ASK","N")</f>
        <v>0</v>
      </c>
      <c r="J6" s="255" cm="1">
        <f t="array" ref="J6">_xll.PrecioBD(ONs_NY_2[[#This Row],[Ticker]],24,"VOLUME AMOUNT","N")</f>
        <v>0</v>
      </c>
      <c r="K6" s="250"/>
      <c r="L6" s="253"/>
      <c r="M6" s="256"/>
      <c r="N6" s="253"/>
      <c r="O6" s="227"/>
      <c r="P6" s="154"/>
      <c r="Q6" s="227"/>
      <c r="R6" s="154"/>
      <c r="S6" s="154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</row>
    <row r="7" spans="1:38" ht="21.75" customHeight="1">
      <c r="A7" s="294"/>
      <c r="B7" s="250" t="s">
        <v>598</v>
      </c>
      <c r="C7" s="295" t="s">
        <v>182</v>
      </c>
      <c r="D7" s="296">
        <f ca="1">PQCSD!K4</f>
        <v>8.2240602374076835E-2</v>
      </c>
      <c r="E7" s="251">
        <f t="shared" si="0"/>
        <v>103.55</v>
      </c>
      <c r="F7" s="252" cm="1">
        <f t="array" ref="F7">_xll.PrecioBD(ONs_NY_2[[#This Row],[Ticker]],24,"ASK","N")</f>
        <v>103.55</v>
      </c>
      <c r="G7" s="188">
        <f ca="1">PQCSD!K3</f>
        <v>3.9243960123965649</v>
      </c>
      <c r="H7" s="253"/>
      <c r="I7" s="254" cm="1">
        <f t="array" ref="I7">_xll.PrecioBD(ONs_NY_2[[#This Row],[Ticker]],24,"QUANTITY ASK","N")</f>
        <v>2289</v>
      </c>
      <c r="J7" s="255" cm="1">
        <f t="array" ref="J7">_xll.PrecioBD(ONs_NY_2[[#This Row],[Ticker]],24,"VOLUME AMOUNT","N")</f>
        <v>79909.179999999993</v>
      </c>
      <c r="K7" s="250"/>
      <c r="L7" s="250"/>
      <c r="M7" s="256"/>
      <c r="N7" s="250"/>
      <c r="O7" s="227"/>
      <c r="P7" s="154"/>
      <c r="Q7" s="227"/>
      <c r="R7" s="154"/>
      <c r="S7" s="154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7"/>
      <c r="AK7" s="227"/>
      <c r="AL7" s="227"/>
    </row>
    <row r="8" spans="1:38" ht="21.75" customHeight="1">
      <c r="A8" s="294"/>
      <c r="B8" s="250" t="s">
        <v>191</v>
      </c>
      <c r="C8" s="297" t="s">
        <v>169</v>
      </c>
      <c r="D8" s="296">
        <f ca="1">CICAD!K4</f>
        <v>7.8574618697166448E-2</v>
      </c>
      <c r="E8" s="251">
        <f t="shared" si="0"/>
        <v>102</v>
      </c>
      <c r="F8" s="252" cm="1">
        <f t="array" ref="F8">_xll.PrecioBD(ONs_NY_2[[#This Row],[Ticker]],24,"ASK","N")</f>
        <v>102</v>
      </c>
      <c r="G8" s="188">
        <f ca="1">CICAD!K3</f>
        <v>2.0611480745259314</v>
      </c>
      <c r="H8" s="253"/>
      <c r="I8" s="254" cm="1">
        <f t="array" ref="I8">_xll.PrecioBD(ONs_NY_2[[#This Row],[Ticker]],24,"QUANTITY ASK","N")</f>
        <v>260</v>
      </c>
      <c r="J8" s="255" cm="1">
        <f t="array" ref="J8">_xll.PrecioBD(ONs_NY_2[[#This Row],[Ticker]],24,"VOLUME AMOUNT","N")</f>
        <v>51192.87</v>
      </c>
      <c r="K8" s="250"/>
      <c r="L8" s="250"/>
      <c r="M8" s="256"/>
      <c r="N8" s="250"/>
      <c r="O8" s="227"/>
      <c r="P8" s="154"/>
      <c r="Q8" s="227"/>
      <c r="R8" s="154"/>
      <c r="S8" s="154"/>
      <c r="T8" s="227"/>
      <c r="U8" s="227"/>
      <c r="V8" s="227"/>
      <c r="W8" s="227"/>
      <c r="X8" s="227"/>
      <c r="Y8" s="227"/>
      <c r="Z8" s="227"/>
      <c r="AA8" s="227"/>
      <c r="AB8" s="227"/>
      <c r="AC8" s="227"/>
      <c r="AD8" s="227"/>
      <c r="AE8" s="227"/>
      <c r="AF8" s="227"/>
      <c r="AG8" s="227"/>
      <c r="AH8" s="227"/>
      <c r="AI8" s="227"/>
      <c r="AJ8" s="227"/>
      <c r="AK8" s="227"/>
      <c r="AL8" s="227"/>
    </row>
    <row r="9" spans="1:38" ht="21.75" customHeight="1">
      <c r="B9" s="250" t="s">
        <v>36</v>
      </c>
      <c r="C9" s="257" t="s">
        <v>90</v>
      </c>
      <c r="D9" s="296">
        <f ca="1">DNC5D!K4</f>
        <v>7.6064351201057437E-2</v>
      </c>
      <c r="E9" s="251">
        <f t="shared" si="0"/>
        <v>104.6</v>
      </c>
      <c r="F9" s="252" cm="1">
        <f t="array" ref="F9">_xll.PrecioBD(ONs_NY_2[[#This Row],[Ticker]],24,"ASK","N")</f>
        <v>104.6</v>
      </c>
      <c r="G9" s="188">
        <f ca="1">DNC5D!K3</f>
        <v>2.2278172331164989</v>
      </c>
      <c r="H9" s="253"/>
      <c r="I9" s="254" cm="1">
        <f t="array" ref="I9">_xll.PrecioBD(ONs_NY_2[[#This Row],[Ticker]],24,"QUANTITY ASK","N")</f>
        <v>65</v>
      </c>
      <c r="J9" s="255" cm="1">
        <f t="array" ref="J9">_xll.PrecioBD(ONs_NY_2[[#This Row],[Ticker]],24,"VOLUME AMOUNT","N")</f>
        <v>192381.55</v>
      </c>
      <c r="K9" s="250"/>
      <c r="L9" s="250"/>
      <c r="M9" s="256"/>
      <c r="N9" s="253"/>
      <c r="O9" s="227"/>
      <c r="P9" s="154"/>
      <c r="Q9" s="227"/>
      <c r="R9" s="154"/>
      <c r="S9" s="154"/>
      <c r="T9" s="227"/>
      <c r="U9" s="227"/>
      <c r="V9" s="227"/>
      <c r="W9" s="227"/>
      <c r="X9" s="227"/>
      <c r="Y9" s="227"/>
      <c r="Z9" s="227"/>
      <c r="AA9" s="227"/>
      <c r="AB9" s="227"/>
      <c r="AC9" s="227"/>
      <c r="AD9" s="227"/>
      <c r="AE9" s="227"/>
      <c r="AF9" s="227"/>
      <c r="AG9" s="227"/>
      <c r="AH9" s="227"/>
      <c r="AI9" s="227"/>
      <c r="AJ9" s="227"/>
      <c r="AK9" s="227"/>
      <c r="AL9" s="227"/>
    </row>
    <row r="10" spans="1:38" ht="21.75" customHeight="1">
      <c r="A10" s="294"/>
      <c r="B10" s="250" t="s">
        <v>599</v>
      </c>
      <c r="C10" s="297" t="s">
        <v>180</v>
      </c>
      <c r="D10" s="296">
        <f ca="1">OT42D!K4</f>
        <v>7.2685208916664121E-2</v>
      </c>
      <c r="E10" s="251">
        <f t="shared" si="0"/>
        <v>103.6</v>
      </c>
      <c r="F10" s="252" cm="1">
        <f t="array" ref="F10">_xll.PrecioBD(ONs_NY_2[[#This Row],[Ticker]],24,"ASK","N")</f>
        <v>103.6</v>
      </c>
      <c r="G10" s="188">
        <f ca="1">OT42D!K3</f>
        <v>3.3386709909671493</v>
      </c>
      <c r="H10" s="253"/>
      <c r="I10" s="254" cm="1">
        <f t="array" ref="I10">_xll.PrecioBD(ONs_NY_2[[#This Row],[Ticker]],24,"QUANTITY ASK","N")</f>
        <v>229</v>
      </c>
      <c r="J10" s="255" cm="1">
        <f t="array" ref="J10">_xll.PrecioBD(ONs_NY_2[[#This Row],[Ticker]],24,"VOLUME AMOUNT","N")</f>
        <v>12444.02</v>
      </c>
      <c r="K10" s="250"/>
      <c r="L10" s="250"/>
      <c r="M10" s="256"/>
      <c r="N10" s="250"/>
      <c r="O10" s="227"/>
      <c r="P10" s="154"/>
      <c r="Q10" s="227"/>
      <c r="R10" s="154"/>
      <c r="S10" s="154"/>
      <c r="T10" s="227"/>
      <c r="U10" s="227"/>
      <c r="V10" s="227"/>
      <c r="W10" s="227"/>
      <c r="X10" s="227"/>
      <c r="Y10" s="227"/>
      <c r="Z10" s="227"/>
      <c r="AA10" s="227"/>
      <c r="AB10" s="227"/>
      <c r="AC10" s="227"/>
      <c r="AD10" s="227"/>
      <c r="AE10" s="227"/>
      <c r="AF10" s="227"/>
      <c r="AG10" s="227"/>
      <c r="AH10" s="227"/>
      <c r="AI10" s="227"/>
      <c r="AJ10" s="227"/>
      <c r="AK10" s="227"/>
      <c r="AL10" s="227"/>
    </row>
    <row r="11" spans="1:38" ht="21.75" customHeight="1">
      <c r="A11" s="299"/>
      <c r="B11" s="250" t="s">
        <v>891</v>
      </c>
      <c r="C11" s="297" t="s">
        <v>160</v>
      </c>
      <c r="D11" s="296">
        <f ca="1">MCC2D!K4</f>
        <v>7.9456010460853613E-2</v>
      </c>
      <c r="E11" s="251">
        <f t="shared" si="0"/>
        <v>101</v>
      </c>
      <c r="F11" s="252" cm="1">
        <f t="array" ref="F11">_xll.PrecioBD(ONs_NY_2[[#This Row],[Ticker]],24,"ASK","N")</f>
        <v>101</v>
      </c>
      <c r="G11" s="188">
        <f ca="1">MCC2D!K3</f>
        <v>1.2141660973441695</v>
      </c>
      <c r="H11" s="253"/>
      <c r="I11" s="254" cm="1">
        <f t="array" ref="I11">_xll.PrecioBD(ONs_NY_2[[#This Row],[Ticker]],24,"QUANTITY ASK","N")</f>
        <v>2500</v>
      </c>
      <c r="J11" s="255" cm="1">
        <f t="array" ref="J11">_xll.PrecioBD(ONs_NY_2[[#This Row],[Ticker]],24,"VOLUME AMOUNT","N")</f>
        <v>215050.73</v>
      </c>
      <c r="K11" s="250"/>
      <c r="L11" s="250"/>
      <c r="M11" s="256"/>
      <c r="N11" s="250"/>
      <c r="O11" s="227"/>
      <c r="P11" s="154"/>
      <c r="Q11" s="227"/>
      <c r="R11" s="154"/>
      <c r="S11" s="154"/>
      <c r="T11" s="227"/>
      <c r="U11" s="227"/>
      <c r="V11" s="227"/>
      <c r="W11" s="227"/>
      <c r="X11" s="227"/>
      <c r="Y11" s="227"/>
      <c r="Z11" s="227"/>
      <c r="AA11" s="227"/>
      <c r="AB11" s="227"/>
      <c r="AC11" s="227"/>
      <c r="AD11" s="227"/>
      <c r="AE11" s="227"/>
      <c r="AF11" s="227"/>
      <c r="AG11" s="227"/>
      <c r="AH11" s="227"/>
      <c r="AI11" s="227"/>
      <c r="AJ11" s="227"/>
      <c r="AK11" s="227"/>
      <c r="AL11" s="227"/>
    </row>
    <row r="12" spans="1:38" ht="21.75" customHeight="1">
      <c r="B12" s="250" t="s">
        <v>13</v>
      </c>
      <c r="C12" s="300" t="s">
        <v>91</v>
      </c>
      <c r="D12" s="187">
        <f ca="1">YM39D!K4</f>
        <v>6.751973927021028E-2</v>
      </c>
      <c r="E12" s="251">
        <f t="shared" si="0"/>
        <v>108.85</v>
      </c>
      <c r="F12" s="252" cm="1">
        <f t="array" ref="F12">_xll.PrecioBD(ONs_NY_2[[#This Row],[Ticker]],24,"ASK","N")</f>
        <v>108.85</v>
      </c>
      <c r="G12" s="188">
        <f ca="1">YM39D!K3</f>
        <v>3.6728244671823496</v>
      </c>
      <c r="H12" s="253"/>
      <c r="I12" s="254" cm="1">
        <f t="array" ref="I12">_xll.PrecioBD(ONs_NY_2[[#This Row],[Ticker]],24,"QUANTITY ASK","N")</f>
        <v>998</v>
      </c>
      <c r="J12" s="255" cm="1">
        <f t="array" ref="J12">_xll.PrecioBD(ONs_NY_2[[#This Row],[Ticker]],24,"VOLUME AMOUNT","N")</f>
        <v>302446.53000000003</v>
      </c>
      <c r="K12" s="250"/>
      <c r="L12" s="250"/>
      <c r="M12" s="256"/>
      <c r="N12" s="253"/>
      <c r="O12" s="227"/>
      <c r="P12" s="154"/>
      <c r="Q12" s="227"/>
      <c r="R12" s="154"/>
      <c r="S12" s="154"/>
      <c r="T12" s="227"/>
      <c r="U12" s="227"/>
      <c r="V12" s="227"/>
      <c r="W12" s="227"/>
      <c r="X12" s="227"/>
      <c r="Y12" s="227"/>
      <c r="Z12" s="227"/>
      <c r="AA12" s="227"/>
      <c r="AB12" s="227"/>
      <c r="AC12" s="227"/>
      <c r="AD12" s="227"/>
      <c r="AE12" s="227"/>
      <c r="AF12" s="227"/>
      <c r="AG12" s="227"/>
      <c r="AH12" s="227"/>
      <c r="AI12" s="227"/>
      <c r="AJ12" s="227"/>
      <c r="AK12" s="227"/>
      <c r="AL12" s="227"/>
    </row>
    <row r="13" spans="1:38" ht="21.75" customHeight="1">
      <c r="B13" s="250" t="s">
        <v>191</v>
      </c>
      <c r="C13" s="297" t="s">
        <v>158</v>
      </c>
      <c r="D13" s="296">
        <f ca="1">CIC9D!K4</f>
        <v>6.9136473536491411E-2</v>
      </c>
      <c r="E13" s="251">
        <f t="shared" si="0"/>
        <v>103.5</v>
      </c>
      <c r="F13" s="252" cm="1">
        <f t="array" ref="F13">_xll.PrecioBD(ONs_NY_2[[#This Row],[Ticker]],24,"ASK","N")</f>
        <v>103.5</v>
      </c>
      <c r="G13" s="188">
        <f ca="1">CIC9D!K3</f>
        <v>1.1842598019914525</v>
      </c>
      <c r="H13" s="253"/>
      <c r="I13" s="254" cm="1">
        <f t="array" ref="I13">_xll.PrecioBD(ONs_NY_2[[#This Row],[Ticker]],24,"QUANTITY ASK","N")</f>
        <v>2500</v>
      </c>
      <c r="J13" s="255" cm="1">
        <f t="array" ref="J13">_xll.PrecioBD(ONs_NY_2[[#This Row],[Ticker]],24,"VOLUME AMOUNT","N")</f>
        <v>238.11</v>
      </c>
      <c r="K13" s="250"/>
      <c r="L13" s="250"/>
      <c r="M13" s="256"/>
      <c r="N13" s="250"/>
      <c r="O13" s="227"/>
      <c r="P13" s="154"/>
      <c r="Q13" s="227"/>
      <c r="R13" s="154"/>
      <c r="S13" s="154"/>
      <c r="T13" s="227"/>
      <c r="U13" s="227"/>
      <c r="V13" s="227"/>
      <c r="W13" s="227"/>
      <c r="X13" s="227"/>
      <c r="Y13" s="227"/>
      <c r="Z13" s="227"/>
      <c r="AA13" s="227"/>
      <c r="AB13" s="227"/>
      <c r="AC13" s="227"/>
      <c r="AD13" s="227"/>
      <c r="AE13" s="227"/>
      <c r="AF13" s="227"/>
      <c r="AG13" s="227"/>
      <c r="AH13" s="227"/>
      <c r="AI13" s="227"/>
      <c r="AJ13" s="227"/>
      <c r="AK13" s="227"/>
      <c r="AL13" s="227"/>
    </row>
    <row r="14" spans="1:38" ht="21.75" customHeight="1">
      <c r="B14" s="250" t="s">
        <v>881</v>
      </c>
      <c r="C14" s="297" t="s">
        <v>174</v>
      </c>
      <c r="D14" s="296">
        <f ca="1">OLC6D!K4</f>
        <v>6.895376145839692E-2</v>
      </c>
      <c r="E14" s="251">
        <f t="shared" si="0"/>
        <v>103.4</v>
      </c>
      <c r="F14" s="252" cm="1">
        <f t="array" ref="F14">_xll.PrecioBD(ONs_NY_2[[#This Row],[Ticker]],24,"ASK","N")</f>
        <v>103.4</v>
      </c>
      <c r="G14" s="188">
        <f ca="1">OLC6D!K3</f>
        <v>2.8758663621121197</v>
      </c>
      <c r="H14" s="253"/>
      <c r="I14" s="254" cm="1">
        <f t="array" ref="I14">_xll.PrecioBD(ONs_NY_2[[#This Row],[Ticker]],24,"QUANTITY ASK","N")</f>
        <v>1000</v>
      </c>
      <c r="J14" s="255" cm="1">
        <f t="array" ref="J14">_xll.PrecioBD(ONs_NY_2[[#This Row],[Ticker]],24,"VOLUME AMOUNT","N")</f>
        <v>79951.600000000006</v>
      </c>
      <c r="K14" s="250"/>
      <c r="L14" s="250"/>
      <c r="M14" s="256"/>
      <c r="N14" s="250"/>
      <c r="O14" s="227"/>
      <c r="P14" s="154"/>
      <c r="Q14" s="227"/>
      <c r="R14" s="154"/>
      <c r="S14" s="154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7"/>
      <c r="AE14" s="227"/>
      <c r="AF14" s="227"/>
      <c r="AG14" s="227"/>
      <c r="AH14" s="227"/>
      <c r="AI14" s="227"/>
      <c r="AJ14" s="227"/>
      <c r="AK14" s="227"/>
      <c r="AL14" s="227"/>
    </row>
    <row r="15" spans="1:38" ht="21.75" customHeight="1">
      <c r="B15" s="301" t="s">
        <v>36</v>
      </c>
      <c r="C15" s="302" t="s">
        <v>148</v>
      </c>
      <c r="D15" s="187">
        <f ca="1">DNC3D!K4</f>
        <v>6.2719109654426564E-2</v>
      </c>
      <c r="E15" s="251">
        <f t="shared" si="0"/>
        <v>104.75</v>
      </c>
      <c r="F15" s="252" cm="1">
        <f t="array" ref="F15">_xll.PrecioBD(ONs_NY_2[[#This Row],[Ticker]],24,"ASK","N")</f>
        <v>104.75</v>
      </c>
      <c r="G15" s="188">
        <f ca="1">DNC3D!K3</f>
        <v>0.74324279235788904</v>
      </c>
      <c r="H15" s="303"/>
      <c r="I15" s="254" cm="1">
        <f t="array" ref="I15">_xll.PrecioBD(ONs_NY_2[[#This Row],[Ticker]],24,"QUANTITY ASK","N")</f>
        <v>243</v>
      </c>
      <c r="J15" s="255" cm="1">
        <f t="array" ref="J15">_xll.PrecioBD(ONs_NY_2[[#This Row],[Ticker]],24,"VOLUME AMOUNT","N")</f>
        <v>105828.1</v>
      </c>
      <c r="K15" s="250"/>
      <c r="L15" s="250"/>
      <c r="M15" s="256"/>
      <c r="N15" s="250"/>
      <c r="O15" s="227"/>
      <c r="P15" s="154"/>
      <c r="Q15" s="227"/>
      <c r="R15" s="154"/>
      <c r="S15" s="154"/>
      <c r="T15" s="227"/>
      <c r="U15" s="227"/>
      <c r="V15" s="227"/>
      <c r="W15" s="227"/>
      <c r="X15" s="227"/>
      <c r="Y15" s="227"/>
      <c r="Z15" s="227"/>
      <c r="AA15" s="227"/>
      <c r="AB15" s="227"/>
      <c r="AC15" s="227"/>
      <c r="AD15" s="227"/>
      <c r="AE15" s="227"/>
      <c r="AF15" s="227"/>
      <c r="AG15" s="227"/>
      <c r="AH15" s="227"/>
      <c r="AI15" s="227"/>
      <c r="AJ15" s="227"/>
      <c r="AK15" s="227"/>
      <c r="AL15" s="227"/>
    </row>
    <row r="16" spans="1:38" ht="21.75" customHeight="1">
      <c r="A16" s="294"/>
      <c r="B16" s="250" t="s">
        <v>49</v>
      </c>
      <c r="C16" s="297" t="s">
        <v>181</v>
      </c>
      <c r="D16" s="296">
        <f ca="1">PLC2D!K4</f>
        <v>6.5908816456794736E-2</v>
      </c>
      <c r="E16" s="251">
        <f t="shared" si="0"/>
        <v>105.6</v>
      </c>
      <c r="F16" s="252" cm="1">
        <f t="array" ref="F16">_xll.PrecioBD(ONs_NY_2[[#This Row],[Ticker]],24,"ASK","N")</f>
        <v>105.6</v>
      </c>
      <c r="G16" s="188">
        <f ca="1">PLC2D!K3</f>
        <v>3.341798493813537</v>
      </c>
      <c r="H16" s="253"/>
      <c r="I16" s="254" cm="1">
        <f t="array" ref="I16">_xll.PrecioBD(ONs_NY_2[[#This Row],[Ticker]],24,"QUANTITY ASK","N")</f>
        <v>3944</v>
      </c>
      <c r="J16" s="255" cm="1">
        <f t="array" ref="J16">_xll.PrecioBD(ONs_NY_2[[#This Row],[Ticker]],24,"VOLUME AMOUNT","N")</f>
        <v>98522.64</v>
      </c>
      <c r="K16" s="250"/>
      <c r="L16" s="250"/>
      <c r="M16" s="256"/>
      <c r="N16" s="250"/>
      <c r="O16" s="227"/>
      <c r="P16" s="154"/>
      <c r="Q16" s="227"/>
      <c r="R16" s="154"/>
      <c r="S16" s="154"/>
      <c r="T16" s="227"/>
      <c r="U16" s="227"/>
      <c r="V16" s="227"/>
      <c r="W16" s="227"/>
      <c r="X16" s="227"/>
      <c r="Y16" s="227"/>
      <c r="Z16" s="227"/>
      <c r="AA16" s="227"/>
      <c r="AB16" s="227"/>
      <c r="AC16" s="227"/>
      <c r="AD16" s="227"/>
      <c r="AE16" s="227"/>
      <c r="AF16" s="227"/>
      <c r="AG16" s="227"/>
      <c r="AH16" s="227"/>
      <c r="AI16" s="227"/>
      <c r="AJ16" s="227"/>
      <c r="AK16" s="227"/>
      <c r="AL16" s="227"/>
    </row>
    <row r="17" spans="1:38" ht="21.75" customHeight="1">
      <c r="A17" s="304"/>
      <c r="B17" s="250" t="s">
        <v>192</v>
      </c>
      <c r="C17" s="297" t="s">
        <v>159</v>
      </c>
      <c r="D17" s="296">
        <f ca="1">HJCID!K4</f>
        <v>6.4154341816902147E-2</v>
      </c>
      <c r="E17" s="251">
        <f t="shared" si="0"/>
        <v>102.95</v>
      </c>
      <c r="F17" s="252" cm="1">
        <f t="array" ref="F17">_xll.PrecioBD(ONs_NY_2[[#This Row],[Ticker]],24,"ASK","N")</f>
        <v>102.95</v>
      </c>
      <c r="G17" s="188">
        <f ca="1">HJCID!K3</f>
        <v>1.207558310691762</v>
      </c>
      <c r="H17" s="253"/>
      <c r="I17" s="254" cm="1">
        <f t="array" ref="I17">_xll.PrecioBD(ONs_NY_2[[#This Row],[Ticker]],24,"QUANTITY ASK","N")</f>
        <v>1200</v>
      </c>
      <c r="J17" s="255" cm="1">
        <f t="array" ref="J17">_xll.PrecioBD(ONs_NY_2[[#This Row],[Ticker]],24,"VOLUME AMOUNT","N")</f>
        <v>119309.1</v>
      </c>
      <c r="K17" s="250"/>
      <c r="L17" s="250"/>
      <c r="M17" s="256"/>
      <c r="N17" s="250"/>
      <c r="O17" s="227"/>
      <c r="P17" s="154"/>
      <c r="Q17" s="227"/>
      <c r="R17" s="154"/>
      <c r="S17" s="154"/>
      <c r="T17" s="227"/>
      <c r="U17" s="227"/>
      <c r="V17" s="227"/>
      <c r="W17" s="227"/>
      <c r="X17" s="227"/>
      <c r="Y17" s="227"/>
      <c r="Z17" s="227"/>
      <c r="AA17" s="227"/>
      <c r="AB17" s="227"/>
      <c r="AC17" s="227"/>
      <c r="AD17" s="227"/>
      <c r="AE17" s="227"/>
      <c r="AF17" s="227"/>
      <c r="AG17" s="227"/>
      <c r="AH17" s="227"/>
      <c r="AI17" s="227"/>
      <c r="AJ17" s="227"/>
      <c r="AK17" s="227"/>
      <c r="AL17" s="227"/>
    </row>
    <row r="18" spans="1:38" ht="21.75" customHeight="1">
      <c r="A18" s="294"/>
      <c r="B18" s="250" t="s">
        <v>61</v>
      </c>
      <c r="C18" s="297" t="s">
        <v>178</v>
      </c>
      <c r="D18" s="296">
        <f ca="1">IRCOD!K4</f>
        <v>6.5576460957527158E-2</v>
      </c>
      <c r="E18" s="251">
        <f t="shared" si="0"/>
        <v>102.9</v>
      </c>
      <c r="F18" s="252" cm="1">
        <f t="array" ref="F18">_xll.PrecioBD(ONs_NY_2[[#This Row],[Ticker]],24,"ASK","N")</f>
        <v>102.9</v>
      </c>
      <c r="G18" s="188">
        <f ca="1">IRCOD!K3</f>
        <v>3.2104623210785364</v>
      </c>
      <c r="H18" s="253"/>
      <c r="I18" s="254" cm="1">
        <f t="array" ref="I18">_xll.PrecioBD(ONs_NY_2[[#This Row],[Ticker]],24,"QUANTITY ASK","N")</f>
        <v>266</v>
      </c>
      <c r="J18" s="255" cm="1">
        <f t="array" ref="J18">_xll.PrecioBD(ONs_NY_2[[#This Row],[Ticker]],24,"VOLUME AMOUNT","N")</f>
        <v>25842.799999999999</v>
      </c>
      <c r="K18" s="250"/>
      <c r="L18" s="250"/>
      <c r="M18" s="256"/>
      <c r="N18" s="250"/>
      <c r="O18" s="227"/>
      <c r="P18" s="154"/>
      <c r="Q18" s="227"/>
      <c r="R18" s="154"/>
      <c r="S18" s="154"/>
      <c r="T18" s="227"/>
      <c r="U18" s="227"/>
      <c r="V18" s="227"/>
      <c r="W18" s="227"/>
      <c r="X18" s="227"/>
      <c r="Y18" s="227"/>
      <c r="Z18" s="227"/>
      <c r="AA18" s="227"/>
      <c r="AB18" s="227"/>
      <c r="AC18" s="227"/>
      <c r="AD18" s="227"/>
      <c r="AE18" s="227"/>
      <c r="AF18" s="227"/>
      <c r="AG18" s="227"/>
      <c r="AH18" s="227"/>
      <c r="AI18" s="227"/>
      <c r="AJ18" s="227"/>
      <c r="AK18" s="227"/>
      <c r="AL18" s="227"/>
    </row>
    <row r="19" spans="1:38" ht="21.75" customHeight="1">
      <c r="A19" s="304"/>
      <c r="B19" s="250" t="s">
        <v>20</v>
      </c>
      <c r="C19" s="297" t="s">
        <v>184</v>
      </c>
      <c r="D19" s="296">
        <f ca="1">PN36D!K4</f>
        <v>6.5952751040458682E-2</v>
      </c>
      <c r="E19" s="251">
        <f t="shared" si="0"/>
        <v>105.3</v>
      </c>
      <c r="F19" s="252" cm="1">
        <f t="array" ref="F19">_xll.PrecioBD(ONs_NY_2[[#This Row],[Ticker]],24,"ASK","N")</f>
        <v>105.3</v>
      </c>
      <c r="G19" s="188">
        <f ca="1">PN36D!K3</f>
        <v>4.6091756120724394</v>
      </c>
      <c r="H19" s="253"/>
      <c r="I19" s="254" cm="1">
        <f t="array" ref="I19">_xll.PrecioBD(ONs_NY_2[[#This Row],[Ticker]],24,"QUANTITY ASK","N")</f>
        <v>32264</v>
      </c>
      <c r="J19" s="255" cm="1">
        <f t="array" ref="J19">_xll.PrecioBD(ONs_NY_2[[#This Row],[Ticker]],24,"VOLUME AMOUNT","N")</f>
        <v>145271.49</v>
      </c>
      <c r="K19" s="250"/>
      <c r="L19" s="250"/>
      <c r="M19" s="256"/>
      <c r="N19" s="250"/>
      <c r="O19" s="227"/>
      <c r="P19" s="154"/>
      <c r="Q19" s="227"/>
      <c r="R19" s="154"/>
      <c r="S19" s="154"/>
      <c r="T19" s="227"/>
      <c r="U19" s="227"/>
      <c r="V19" s="227"/>
      <c r="W19" s="227"/>
      <c r="X19" s="227"/>
      <c r="Y19" s="227"/>
      <c r="Z19" s="227"/>
      <c r="AA19" s="227"/>
      <c r="AB19" s="227"/>
      <c r="AC19" s="227"/>
      <c r="AD19" s="227"/>
      <c r="AE19" s="227"/>
      <c r="AF19" s="227"/>
      <c r="AG19" s="227"/>
      <c r="AH19" s="227"/>
      <c r="AI19" s="227"/>
      <c r="AJ19" s="227"/>
      <c r="AK19" s="227"/>
      <c r="AL19" s="227"/>
    </row>
    <row r="20" spans="1:38" ht="21.75" customHeight="1">
      <c r="A20" s="294"/>
      <c r="B20" s="250" t="s">
        <v>881</v>
      </c>
      <c r="C20" s="297" t="s">
        <v>168</v>
      </c>
      <c r="D20" s="296">
        <f ca="1">OLC5D!K4</f>
        <v>5.7652792334556571E-2</v>
      </c>
      <c r="E20" s="251">
        <f t="shared" si="0"/>
        <v>106</v>
      </c>
      <c r="F20" s="252" cm="1">
        <f t="array" ref="F20">_xll.PrecioBD(ONs_NY_2[[#This Row],[Ticker]],24,"ASK","N")</f>
        <v>106</v>
      </c>
      <c r="G20" s="188">
        <f ca="1">OLC5D!K3</f>
        <v>2.1080820104559925</v>
      </c>
      <c r="H20" s="253"/>
      <c r="I20" s="254" cm="1">
        <f t="array" ref="I20">_xll.PrecioBD(ONs_NY_2[[#This Row],[Ticker]],24,"QUANTITY ASK","N")</f>
        <v>1500</v>
      </c>
      <c r="J20" s="255" cm="1">
        <f t="array" ref="J20">_xll.PrecioBD(ONs_NY_2[[#This Row],[Ticker]],24,"VOLUME AMOUNT","N")</f>
        <v>8719.92</v>
      </c>
      <c r="K20" s="250"/>
      <c r="L20" s="250"/>
      <c r="M20" s="256"/>
      <c r="N20" s="250"/>
      <c r="O20" s="227"/>
      <c r="P20" s="154"/>
      <c r="Q20" s="227"/>
      <c r="R20" s="154"/>
      <c r="S20" s="154"/>
      <c r="T20" s="227"/>
      <c r="U20" s="227"/>
      <c r="V20" s="227"/>
      <c r="W20" s="227"/>
      <c r="X20" s="227"/>
      <c r="Y20" s="227"/>
      <c r="Z20" s="227"/>
      <c r="AA20" s="227"/>
      <c r="AB20" s="227"/>
      <c r="AC20" s="227"/>
      <c r="AD20" s="227"/>
      <c r="AE20" s="227"/>
      <c r="AF20" s="227"/>
      <c r="AG20" s="227"/>
      <c r="AH20" s="227"/>
      <c r="AI20" s="227"/>
      <c r="AJ20" s="227"/>
      <c r="AK20" s="227"/>
      <c r="AL20" s="227"/>
    </row>
    <row r="21" spans="1:38" ht="21.75" customHeight="1">
      <c r="A21" s="294"/>
      <c r="B21" s="250" t="s">
        <v>20</v>
      </c>
      <c r="C21" s="297" t="s">
        <v>177</v>
      </c>
      <c r="D21" s="296">
        <f ca="1">PN35D!K4</f>
        <v>6.2201848626136771E-2</v>
      </c>
      <c r="E21" s="251">
        <f t="shared" si="0"/>
        <v>105.35</v>
      </c>
      <c r="F21" s="252" cm="1">
        <f t="array" ref="F21">_xll.PrecioBD(ONs_NY_2[[#This Row],[Ticker]],24,"ASK","N")</f>
        <v>105.35</v>
      </c>
      <c r="G21" s="188">
        <f ca="1">PN35D!K3</f>
        <v>3.1079835888644967</v>
      </c>
      <c r="H21" s="253"/>
      <c r="I21" s="254" cm="1">
        <f t="array" ref="I21">_xll.PrecioBD(ONs_NY_2[[#This Row],[Ticker]],24,"QUANTITY ASK","N")</f>
        <v>3137</v>
      </c>
      <c r="J21" s="255" cm="1">
        <f t="array" ref="J21">_xll.PrecioBD(ONs_NY_2[[#This Row],[Ticker]],24,"VOLUME AMOUNT","N")</f>
        <v>97183.11</v>
      </c>
      <c r="K21" s="250"/>
      <c r="L21" s="250"/>
      <c r="M21" s="256"/>
      <c r="N21" s="250"/>
      <c r="O21" s="227"/>
      <c r="P21" s="154"/>
      <c r="Q21" s="227"/>
      <c r="R21" s="154"/>
      <c r="S21" s="154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7"/>
      <c r="AG21" s="227"/>
      <c r="AH21" s="227"/>
      <c r="AI21" s="227"/>
      <c r="AJ21" s="227"/>
      <c r="AK21" s="227"/>
      <c r="AL21" s="227"/>
    </row>
    <row r="22" spans="1:38" ht="21.75" customHeight="1">
      <c r="A22" s="294"/>
      <c r="B22" s="250" t="s">
        <v>84</v>
      </c>
      <c r="C22" s="297" t="s">
        <v>175</v>
      </c>
      <c r="D22" s="296">
        <f ca="1">NPCCD!K4</f>
        <v>6.1561694741249076E-2</v>
      </c>
      <c r="E22" s="251">
        <f t="shared" si="0"/>
        <v>109.7</v>
      </c>
      <c r="F22" s="252" cm="1">
        <f t="array" ref="F22">_xll.PrecioBD(ONs_NY_2[[#This Row],[Ticker]],24,"ASK","N")</f>
        <v>109.7</v>
      </c>
      <c r="G22" s="188">
        <f ca="1">NPCCD!K3</f>
        <v>2.9810781666902257</v>
      </c>
      <c r="H22" s="253"/>
      <c r="I22" s="254" cm="1">
        <f t="array" ref="I22">_xll.PrecioBD(ONs_NY_2[[#This Row],[Ticker]],24,"QUANTITY ASK","N")</f>
        <v>9137</v>
      </c>
      <c r="J22" s="255" cm="1">
        <f t="array" ref="J22">_xll.PrecioBD(ONs_NY_2[[#This Row],[Ticker]],24,"VOLUME AMOUNT","N")</f>
        <v>93323.45</v>
      </c>
      <c r="K22" s="250"/>
      <c r="L22" s="250"/>
      <c r="M22" s="256"/>
      <c r="N22" s="250"/>
      <c r="O22" s="227"/>
      <c r="P22" s="154"/>
      <c r="Q22" s="227"/>
      <c r="R22" s="154"/>
      <c r="S22" s="154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7"/>
      <c r="AK22" s="227"/>
      <c r="AL22" s="227"/>
    </row>
    <row r="23" spans="1:38" ht="21.75" customHeight="1">
      <c r="A23" s="304"/>
      <c r="B23" s="250" t="s">
        <v>53</v>
      </c>
      <c r="C23" s="297" t="s">
        <v>179</v>
      </c>
      <c r="D23" s="296">
        <f ca="1">TTC9D!K4</f>
        <v>6.0247549414634699E-2</v>
      </c>
      <c r="E23" s="251">
        <f t="shared" si="0"/>
        <v>104.8</v>
      </c>
      <c r="F23" s="252" cm="1">
        <f t="array" ref="F23">_xll.PrecioBD(ONs_NY_2[[#This Row],[Ticker]],24,"ASK","N")</f>
        <v>104.8</v>
      </c>
      <c r="G23" s="188">
        <f ca="1">TTC9D!K3</f>
        <v>3.1937361002300966</v>
      </c>
      <c r="H23" s="253"/>
      <c r="I23" s="254" cm="1">
        <f t="array" ref="I23">_xll.PrecioBD(ONs_NY_2[[#This Row],[Ticker]],24,"QUANTITY ASK","N")</f>
        <v>200000</v>
      </c>
      <c r="J23" s="255" cm="1">
        <f t="array" ref="J23">_xll.PrecioBD(ONs_NY_2[[#This Row],[Ticker]],24,"VOLUME AMOUNT","N")</f>
        <v>132144.76999999999</v>
      </c>
      <c r="K23" s="250"/>
      <c r="L23" s="250"/>
      <c r="M23" s="256"/>
      <c r="N23" s="250"/>
      <c r="O23" s="227"/>
      <c r="P23" s="154"/>
      <c r="Q23" s="227"/>
      <c r="R23" s="154"/>
      <c r="S23" s="154"/>
      <c r="T23" s="227"/>
      <c r="U23" s="227"/>
      <c r="V23" s="227"/>
      <c r="W23" s="227"/>
      <c r="X23" s="227"/>
      <c r="Y23" s="227"/>
      <c r="Z23" s="227"/>
      <c r="AA23" s="227"/>
      <c r="AB23" s="227"/>
      <c r="AC23" s="227"/>
      <c r="AD23" s="227"/>
      <c r="AE23" s="227"/>
      <c r="AF23" s="227"/>
      <c r="AG23" s="227"/>
      <c r="AH23" s="227"/>
      <c r="AI23" s="227"/>
      <c r="AJ23" s="227"/>
      <c r="AK23" s="227"/>
      <c r="AL23" s="227"/>
    </row>
    <row r="24" spans="1:38" ht="21.75" customHeight="1">
      <c r="A24" s="304"/>
      <c r="B24" s="250" t="s">
        <v>56</v>
      </c>
      <c r="C24" s="305" t="s">
        <v>183</v>
      </c>
      <c r="D24" s="296">
        <f ca="1">VSCRD!K4</f>
        <v>6.6231569647788993E-2</v>
      </c>
      <c r="E24" s="251">
        <f t="shared" si="0"/>
        <v>107</v>
      </c>
      <c r="F24" s="252" cm="1">
        <f t="array" ref="F24">_xll.PrecioBD(ONs_NY_2[[#This Row],[Ticker]],24,"ASK","N")</f>
        <v>107</v>
      </c>
      <c r="G24" s="188">
        <f ca="1">VSCRD!K3</f>
        <v>3.8119872943611033</v>
      </c>
      <c r="H24" s="253"/>
      <c r="I24" s="254" cm="1">
        <f t="array" ref="I24">_xll.PrecioBD(ONs_NY_2[[#This Row],[Ticker]],24,"QUANTITY ASK","N")</f>
        <v>29980</v>
      </c>
      <c r="J24" s="255" cm="1">
        <f t="array" ref="J24">_xll.PrecioBD(ONs_NY_2[[#This Row],[Ticker]],24,"VOLUME AMOUNT","N")</f>
        <v>338646.01</v>
      </c>
      <c r="K24" s="250"/>
      <c r="L24" s="250"/>
      <c r="M24" s="256"/>
      <c r="N24" s="250"/>
      <c r="O24" s="227"/>
      <c r="P24" s="154"/>
      <c r="Q24" s="227"/>
      <c r="R24" s="154"/>
      <c r="S24" s="154"/>
      <c r="T24" s="227"/>
      <c r="U24" s="227"/>
      <c r="V24" s="227"/>
      <c r="W24" s="227"/>
      <c r="X24" s="227"/>
      <c r="Y24" s="227"/>
      <c r="Z24" s="227"/>
      <c r="AA24" s="227"/>
      <c r="AB24" s="227"/>
      <c r="AC24" s="227"/>
      <c r="AD24" s="227"/>
      <c r="AE24" s="227"/>
      <c r="AF24" s="227"/>
      <c r="AG24" s="227"/>
      <c r="AH24" s="227"/>
      <c r="AI24" s="227"/>
      <c r="AJ24" s="227"/>
      <c r="AK24" s="227"/>
      <c r="AL24" s="227"/>
    </row>
    <row r="25" spans="1:38" ht="21.75" customHeight="1">
      <c r="A25" s="294"/>
      <c r="B25" s="250" t="s">
        <v>13</v>
      </c>
      <c r="C25" s="297" t="s">
        <v>170</v>
      </c>
      <c r="D25" s="296">
        <f ca="1">YM40D!K4</f>
        <v>6.1293908953666681E-2</v>
      </c>
      <c r="E25" s="251">
        <f t="shared" si="0"/>
        <v>105</v>
      </c>
      <c r="F25" s="252" cm="1">
        <f t="array" ref="F25">_xll.PrecioBD(ONs_NY_2[[#This Row],[Ticker]],24,"ASK","N")</f>
        <v>105</v>
      </c>
      <c r="G25" s="188">
        <f ca="1">YM40D!K3</f>
        <v>2.276746642615131</v>
      </c>
      <c r="H25" s="253"/>
      <c r="I25" s="254" cm="1">
        <f t="array" ref="I25">_xll.PrecioBD(ONs_NY_2[[#This Row],[Ticker]],24,"QUANTITY ASK","N")</f>
        <v>9884</v>
      </c>
      <c r="J25" s="255" cm="1">
        <f t="array" ref="J25">_xll.PrecioBD(ONs_NY_2[[#This Row],[Ticker]],24,"VOLUME AMOUNT","N")</f>
        <v>65592.11</v>
      </c>
      <c r="K25" s="250"/>
      <c r="L25" s="250"/>
      <c r="M25" s="256"/>
      <c r="N25" s="250"/>
      <c r="O25" s="154"/>
      <c r="P25" s="154"/>
      <c r="Q25" s="227"/>
      <c r="R25" s="154"/>
      <c r="S25" s="154"/>
      <c r="T25" s="227"/>
      <c r="U25" s="227"/>
      <c r="V25" s="227"/>
      <c r="W25" s="227"/>
      <c r="X25" s="227"/>
      <c r="Y25" s="227"/>
      <c r="Z25" s="227"/>
      <c r="AA25" s="227"/>
      <c r="AB25" s="227"/>
      <c r="AC25" s="227"/>
      <c r="AD25" s="227"/>
      <c r="AE25" s="227"/>
      <c r="AF25" s="227"/>
      <c r="AG25" s="227"/>
      <c r="AH25" s="227"/>
      <c r="AI25" s="227"/>
      <c r="AJ25" s="227"/>
      <c r="AK25" s="227"/>
      <c r="AL25" s="227"/>
    </row>
    <row r="26" spans="1:38" ht="21.75" customHeight="1">
      <c r="A26" s="294"/>
      <c r="B26" s="250" t="s">
        <v>49</v>
      </c>
      <c r="C26" s="297" t="s">
        <v>167</v>
      </c>
      <c r="D26" s="296">
        <f ca="1">PLC3D!K4</f>
        <v>5.9478983283042908E-2</v>
      </c>
      <c r="E26" s="251">
        <f t="shared" si="0"/>
        <v>103</v>
      </c>
      <c r="F26" s="252" cm="1">
        <f t="array" ref="F26">_xll.PrecioBD(ONs_NY_2[[#This Row],[Ticker]],24,"ASK","N")</f>
        <v>103</v>
      </c>
      <c r="G26" s="188">
        <f ca="1">PLC3D!K3</f>
        <v>2.0391422980786067</v>
      </c>
      <c r="H26" s="253"/>
      <c r="I26" s="254" cm="1">
        <f t="array" ref="I26">_xll.PrecioBD(ONs_NY_2[[#This Row],[Ticker]],24,"QUANTITY ASK","N")</f>
        <v>100</v>
      </c>
      <c r="J26" s="255" cm="1">
        <f t="array" ref="J26">_xll.PrecioBD(ONs_NY_2[[#This Row],[Ticker]],24,"VOLUME AMOUNT","N")</f>
        <v>27936.94</v>
      </c>
      <c r="K26" s="250"/>
      <c r="L26" s="250"/>
      <c r="M26" s="256"/>
      <c r="N26" s="250"/>
      <c r="O26" s="154"/>
      <c r="P26" s="306"/>
      <c r="Q26" s="227"/>
      <c r="R26" s="154"/>
      <c r="S26" s="154"/>
      <c r="T26" s="227"/>
      <c r="U26" s="227"/>
      <c r="V26" s="227"/>
      <c r="W26" s="227"/>
      <c r="X26" s="227"/>
      <c r="Y26" s="227"/>
      <c r="Z26" s="227"/>
      <c r="AA26" s="227"/>
      <c r="AB26" s="227"/>
      <c r="AC26" s="227"/>
      <c r="AD26" s="227"/>
      <c r="AE26" s="227"/>
      <c r="AF26" s="227"/>
      <c r="AG26" s="227"/>
      <c r="AH26" s="227"/>
      <c r="AI26" s="227"/>
      <c r="AJ26" s="227"/>
      <c r="AK26" s="227"/>
      <c r="AL26" s="227"/>
    </row>
    <row r="27" spans="1:38" ht="21.75" customHeight="1">
      <c r="A27" s="294"/>
      <c r="B27" s="250" t="s">
        <v>890</v>
      </c>
      <c r="C27" s="297" t="s">
        <v>161</v>
      </c>
      <c r="D27" s="296">
        <f ca="1">PFC2D!K4</f>
        <v>6.1773577332496651E-2</v>
      </c>
      <c r="E27" s="251">
        <f t="shared" si="0"/>
        <v>102.2</v>
      </c>
      <c r="F27" s="252" cm="1">
        <f t="array" ref="F27">_xll.PrecioBD(ONs_NY_2[[#This Row],[Ticker]],24,"ASK","N")</f>
        <v>102.2</v>
      </c>
      <c r="G27" s="188">
        <f ca="1">PFC2D!K3</f>
        <v>1.3376150412319985</v>
      </c>
      <c r="H27" s="253"/>
      <c r="I27" s="254" cm="1">
        <f t="array" ref="I27">_xll.PrecioBD(ONs_NY_2[[#This Row],[Ticker]],24,"QUANTITY ASK","N")</f>
        <v>1353</v>
      </c>
      <c r="J27" s="255" cm="1">
        <f t="array" ref="J27">_xll.PrecioBD(ONs_NY_2[[#This Row],[Ticker]],24,"VOLUME AMOUNT","N")</f>
        <v>14388.93</v>
      </c>
      <c r="K27" s="250"/>
      <c r="L27" s="250"/>
      <c r="M27" s="256"/>
      <c r="N27" s="250"/>
      <c r="O27" s="154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  <c r="AB27" s="227"/>
      <c r="AC27" s="227"/>
      <c r="AD27" s="227"/>
      <c r="AE27" s="227"/>
      <c r="AF27" s="227"/>
      <c r="AG27" s="227"/>
      <c r="AH27" s="227"/>
      <c r="AI27" s="227"/>
      <c r="AJ27" s="227"/>
      <c r="AK27" s="227"/>
      <c r="AL27" s="227"/>
    </row>
    <row r="28" spans="1:38" ht="21.75" customHeight="1">
      <c r="A28" s="294"/>
      <c r="B28" s="250" t="s">
        <v>40</v>
      </c>
      <c r="C28" s="297" t="s">
        <v>166</v>
      </c>
      <c r="D28" s="296">
        <f ca="1">TLCOD!K4</f>
        <v>6.0689833760261547E-2</v>
      </c>
      <c r="E28" s="251">
        <f t="shared" si="0"/>
        <v>103.95</v>
      </c>
      <c r="F28" s="252" cm="1">
        <f t="array" ref="F28">_xll.PrecioBD(ONs_NY_2[[#This Row],[Ticker]],24,"ASK","N")</f>
        <v>103.95</v>
      </c>
      <c r="G28" s="188">
        <f ca="1">TLCOD!K3</f>
        <v>2.4949476423918733</v>
      </c>
      <c r="H28" s="253"/>
      <c r="I28" s="254" cm="1">
        <f t="array" ref="I28">_xll.PrecioBD(ONs_NY_2[[#This Row],[Ticker]],24,"QUANTITY ASK","N")</f>
        <v>11672</v>
      </c>
      <c r="J28" s="255" cm="1">
        <f t="array" ref="J28">_xll.PrecioBD(ONs_NY_2[[#This Row],[Ticker]],24,"VOLUME AMOUNT","N")</f>
        <v>40860.870000000003</v>
      </c>
      <c r="K28" s="250"/>
      <c r="L28" s="250"/>
      <c r="M28" s="256"/>
      <c r="N28" s="250"/>
      <c r="O28" s="154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  <c r="AB28" s="227"/>
      <c r="AC28" s="227"/>
      <c r="AD28" s="227"/>
      <c r="AE28" s="227"/>
      <c r="AF28" s="227"/>
      <c r="AG28" s="227"/>
      <c r="AH28" s="227"/>
      <c r="AI28" s="227"/>
      <c r="AJ28" s="227"/>
      <c r="AK28" s="227"/>
      <c r="AL28" s="227"/>
    </row>
    <row r="29" spans="1:38" ht="21.75" customHeight="1">
      <c r="A29" s="294"/>
      <c r="B29" s="250" t="s">
        <v>56</v>
      </c>
      <c r="C29" s="297" t="s">
        <v>173</v>
      </c>
      <c r="D29" s="296">
        <f ca="1">VSCPD!K4</f>
        <v>5.9060558676719666E-2</v>
      </c>
      <c r="E29" s="251">
        <f t="shared" si="0"/>
        <v>107.05</v>
      </c>
      <c r="F29" s="252" cm="1">
        <f t="array" ref="F29">_xll.PrecioBD(ONs_NY_2[[#This Row],[Ticker]],24,"ASK","N")</f>
        <v>107.05</v>
      </c>
      <c r="G29" s="188">
        <f ca="1">VSCPD!K3</f>
        <v>2.1977265801936179</v>
      </c>
      <c r="H29" s="253"/>
      <c r="I29" s="254" cm="1">
        <f t="array" ref="I29">_xll.PrecioBD(ONs_NY_2[[#This Row],[Ticker]],24,"QUANTITY ASK","N")</f>
        <v>3769</v>
      </c>
      <c r="J29" s="255" cm="1">
        <f t="array" ref="J29">_xll.PrecioBD(ONs_NY_2[[#This Row],[Ticker]],24,"VOLUME AMOUNT","N")</f>
        <v>39428.5</v>
      </c>
      <c r="K29" s="250"/>
      <c r="L29" s="250"/>
      <c r="M29" s="256"/>
      <c r="N29" s="250"/>
      <c r="O29" s="154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  <c r="AB29" s="227"/>
      <c r="AC29" s="227"/>
      <c r="AD29" s="227"/>
      <c r="AE29" s="227"/>
      <c r="AF29" s="227"/>
      <c r="AG29" s="227"/>
      <c r="AH29" s="227"/>
      <c r="AI29" s="227"/>
      <c r="AJ29" s="227"/>
      <c r="AK29" s="227"/>
      <c r="AL29" s="227"/>
    </row>
    <row r="30" spans="1:38" ht="21.75" customHeight="1">
      <c r="A30" s="294"/>
      <c r="B30" s="250" t="s">
        <v>20</v>
      </c>
      <c r="C30" s="297" t="s">
        <v>176</v>
      </c>
      <c r="D30" s="296">
        <f ca="1">PN41D!K4</f>
        <v>6.5374085307121257E-2</v>
      </c>
      <c r="E30" s="251">
        <f t="shared" si="0"/>
        <v>106.7</v>
      </c>
      <c r="F30" s="252" cm="1">
        <f t="array" ref="F30">_xll.PrecioBD(ONs_NY_2[[#This Row],[Ticker]],24,"ASK","N")</f>
        <v>106.7</v>
      </c>
      <c r="G30" s="188">
        <f ca="1">PN41D!K3</f>
        <v>2.9958278417801187</v>
      </c>
      <c r="H30" s="253"/>
      <c r="I30" s="254" cm="1">
        <f t="array" ref="I30">_xll.PrecioBD(ONs_NY_2[[#This Row],[Ticker]],24,"QUANTITY ASK","N")</f>
        <v>68</v>
      </c>
      <c r="J30" s="255" cm="1">
        <f t="array" ref="J30">_xll.PrecioBD(ONs_NY_2[[#This Row],[Ticker]],24,"VOLUME AMOUNT","N")</f>
        <v>25770.47</v>
      </c>
      <c r="K30" s="250"/>
      <c r="L30" s="250"/>
      <c r="M30" s="256"/>
      <c r="N30" s="250"/>
      <c r="O30" s="154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  <c r="AB30" s="227"/>
      <c r="AC30" s="227"/>
      <c r="AD30" s="227"/>
      <c r="AE30" s="227"/>
      <c r="AF30" s="227"/>
      <c r="AG30" s="227"/>
      <c r="AH30" s="227"/>
      <c r="AI30" s="227"/>
      <c r="AJ30" s="227"/>
      <c r="AK30" s="227"/>
      <c r="AL30" s="227"/>
    </row>
    <row r="31" spans="1:38" ht="21.75" customHeight="1">
      <c r="A31" s="304"/>
      <c r="B31" s="250" t="s">
        <v>190</v>
      </c>
      <c r="C31" s="297" t="s">
        <v>155</v>
      </c>
      <c r="D31" s="296">
        <f ca="1">OTS2D!K4</f>
        <v>5.6252691149711612E-2</v>
      </c>
      <c r="E31" s="251">
        <f t="shared" si="0"/>
        <v>102</v>
      </c>
      <c r="F31" s="252" cm="1">
        <f t="array" ref="F31">_xll.PrecioBD(ONs_NY_2[[#This Row],[Ticker]],24,"ASK","N")</f>
        <v>102</v>
      </c>
      <c r="G31" s="188">
        <f ca="1">OTS2D!K3</f>
        <v>1.1352230577933611</v>
      </c>
      <c r="H31" s="253"/>
      <c r="I31" s="254" cm="1">
        <f t="array" ref="I31">_xll.PrecioBD(ONs_NY_2[[#This Row],[Ticker]],24,"QUANTITY ASK","N")</f>
        <v>1488</v>
      </c>
      <c r="J31" s="255" cm="1">
        <f t="array" ref="J31">_xll.PrecioBD(ONs_NY_2[[#This Row],[Ticker]],24,"VOLUME AMOUNT","N")</f>
        <v>14561.29</v>
      </c>
      <c r="K31" s="250"/>
      <c r="L31" s="250"/>
      <c r="M31" s="256"/>
      <c r="N31" s="250"/>
      <c r="O31" s="154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  <c r="AB31" s="227"/>
      <c r="AC31" s="227"/>
      <c r="AD31" s="227"/>
      <c r="AE31" s="227"/>
      <c r="AF31" s="227"/>
      <c r="AG31" s="227"/>
      <c r="AH31" s="227"/>
      <c r="AI31" s="227"/>
      <c r="AJ31" s="227"/>
      <c r="AK31" s="227"/>
      <c r="AL31" s="227"/>
    </row>
    <row r="32" spans="1:38" ht="21.75" customHeight="1">
      <c r="A32" s="294"/>
      <c r="B32" s="250" t="s">
        <v>25</v>
      </c>
      <c r="C32" s="297" t="s">
        <v>157</v>
      </c>
      <c r="D32" s="296">
        <f ca="1">RCCRD!K4</f>
        <v>5.135748088359833E-2</v>
      </c>
      <c r="E32" s="251">
        <f t="shared" si="0"/>
        <v>103.65</v>
      </c>
      <c r="F32" s="252" cm="1">
        <f t="array" ref="F32">_xll.PrecioBD(ONs_NY_2[[#This Row],[Ticker]],24,"ASK","N")</f>
        <v>103.65</v>
      </c>
      <c r="G32" s="188">
        <f ca="1">RCCRD!K3</f>
        <v>1.1746939796699098</v>
      </c>
      <c r="H32" s="253"/>
      <c r="I32" s="254" cm="1">
        <f t="array" ref="I32">_xll.PrecioBD(ONs_NY_2[[#This Row],[Ticker]],24,"QUANTITY ASK","N")</f>
        <v>3866</v>
      </c>
      <c r="J32" s="255" cm="1">
        <f t="array" ref="J32">_xll.PrecioBD(ONs_NY_2[[#This Row],[Ticker]],24,"VOLUME AMOUNT","N")</f>
        <v>86441.55</v>
      </c>
      <c r="K32" s="250"/>
      <c r="L32" s="250"/>
      <c r="M32" s="256"/>
      <c r="N32" s="250"/>
      <c r="O32" s="154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  <c r="AB32" s="227"/>
      <c r="AC32" s="227"/>
      <c r="AD32" s="227"/>
      <c r="AE32" s="227"/>
      <c r="AF32" s="227"/>
      <c r="AG32" s="227"/>
      <c r="AH32" s="227"/>
      <c r="AI32" s="227"/>
      <c r="AJ32" s="227"/>
      <c r="AK32" s="227"/>
      <c r="AL32" s="227"/>
    </row>
    <row r="33" spans="1:38" ht="21.75" customHeight="1">
      <c r="A33" s="294"/>
      <c r="B33" s="250" t="s">
        <v>887</v>
      </c>
      <c r="C33" s="297" t="s">
        <v>164</v>
      </c>
      <c r="D33" s="296">
        <f ca="1">SBC1D!K4</f>
        <v>5.6514045596122733E-2</v>
      </c>
      <c r="E33" s="251">
        <f t="shared" si="0"/>
        <v>105.65</v>
      </c>
      <c r="F33" s="252" cm="1">
        <f t="array" ref="F33">_xll.PrecioBD(ONs_NY_2[[#This Row],[Ticker]],24,"ASK","N")</f>
        <v>105.65</v>
      </c>
      <c r="G33" s="188">
        <f ca="1">SBC1D!K3</f>
        <v>0.77451222948826914</v>
      </c>
      <c r="H33" s="253"/>
      <c r="I33" s="254" cm="1">
        <f t="array" ref="I33">_xll.PrecioBD(ONs_NY_2[[#This Row],[Ticker]],24,"QUANTITY ASK","N")</f>
        <v>226</v>
      </c>
      <c r="J33" s="255" cm="1">
        <f t="array" ref="J33">_xll.PrecioBD(ONs_NY_2[[#This Row],[Ticker]],24,"VOLUME AMOUNT","N")</f>
        <v>4926.1000000000004</v>
      </c>
      <c r="K33" s="250"/>
      <c r="L33" s="250"/>
      <c r="M33" s="256"/>
      <c r="N33" s="250"/>
      <c r="O33" s="154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  <c r="AB33" s="227"/>
      <c r="AC33" s="227"/>
      <c r="AD33" s="227"/>
      <c r="AE33" s="227"/>
      <c r="AF33" s="227"/>
      <c r="AG33" s="227"/>
      <c r="AH33" s="227"/>
      <c r="AI33" s="227"/>
      <c r="AJ33" s="227"/>
      <c r="AK33" s="227"/>
      <c r="AL33" s="227"/>
    </row>
    <row r="34" spans="1:38" ht="21.75" customHeight="1">
      <c r="A34" s="304"/>
      <c r="B34" s="250" t="s">
        <v>13</v>
      </c>
      <c r="C34" s="297" t="s">
        <v>162</v>
      </c>
      <c r="D34" s="296">
        <f ca="1">YM38D!K4</f>
        <v>5.1008293032646174E-2</v>
      </c>
      <c r="E34" s="251">
        <f t="shared" si="0"/>
        <v>103.8</v>
      </c>
      <c r="F34" s="252" cm="1">
        <f t="array" ref="F34">_xll.PrecioBD(ONs_NY_2[[#This Row],[Ticker]],24,"ASK","N")</f>
        <v>103.8</v>
      </c>
      <c r="G34" s="188">
        <f ca="1">YM38D!K3</f>
        <v>1.3523896701740592</v>
      </c>
      <c r="H34" s="253"/>
      <c r="I34" s="254" cm="1">
        <f t="array" ref="I34">_xll.PrecioBD(ONs_NY_2[[#This Row],[Ticker]],24,"QUANTITY ASK","N")</f>
        <v>77936</v>
      </c>
      <c r="J34" s="255" cm="1">
        <f t="array" ref="J34">_xll.PrecioBD(ONs_NY_2[[#This Row],[Ticker]],24,"VOLUME AMOUNT","N")</f>
        <v>246914.76</v>
      </c>
      <c r="K34" s="250"/>
      <c r="L34" s="250"/>
      <c r="M34" s="256"/>
      <c r="N34" s="250"/>
      <c r="O34" s="154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  <c r="AB34" s="227"/>
      <c r="AC34" s="227"/>
      <c r="AD34" s="227"/>
      <c r="AE34" s="227"/>
      <c r="AF34" s="227"/>
      <c r="AG34" s="227"/>
      <c r="AH34" s="227"/>
      <c r="AI34" s="227"/>
      <c r="AJ34" s="227"/>
      <c r="AK34" s="227"/>
      <c r="AL34" s="227"/>
    </row>
    <row r="35" spans="1:38" ht="21.75" customHeight="1">
      <c r="A35" s="304"/>
      <c r="B35" s="250" t="s">
        <v>189</v>
      </c>
      <c r="C35" s="297" t="s">
        <v>171</v>
      </c>
      <c r="D35" s="296">
        <f ca="1">LMS7D!K4</f>
        <v>5.0792941451072687E-2</v>
      </c>
      <c r="E35" s="251">
        <f t="shared" si="0"/>
        <v>94.75</v>
      </c>
      <c r="F35" s="252" cm="1">
        <f t="array" ref="F35">_xll.PrecioBD(ONs_NY_2[[#This Row],[Ticker]],24,"ASK","N")</f>
        <v>94.75</v>
      </c>
      <c r="G35" s="188">
        <f ca="1">LMS7D!K3</f>
        <v>1.3354297854447554</v>
      </c>
      <c r="H35" s="253"/>
      <c r="I35" s="254" cm="1">
        <f t="array" ref="I35">_xll.PrecioBD(ONs_NY_2[[#This Row],[Ticker]],24,"QUANTITY ASK","N")</f>
        <v>4067</v>
      </c>
      <c r="J35" s="255" cm="1">
        <f t="array" ref="J35">_xll.PrecioBD(ONs_NY_2[[#This Row],[Ticker]],24,"VOLUME AMOUNT","N")</f>
        <v>12716.76</v>
      </c>
      <c r="K35" s="250"/>
      <c r="L35" s="250"/>
      <c r="M35" s="256"/>
      <c r="N35" s="250"/>
      <c r="O35" s="154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  <c r="AB35" s="227"/>
      <c r="AC35" s="227"/>
      <c r="AD35" s="227"/>
      <c r="AE35" s="227"/>
      <c r="AF35" s="227"/>
      <c r="AG35" s="227"/>
      <c r="AH35" s="227"/>
      <c r="AI35" s="227"/>
      <c r="AJ35" s="227"/>
      <c r="AK35" s="227"/>
      <c r="AL35" s="227"/>
    </row>
    <row r="36" spans="1:38" ht="21.75" customHeight="1">
      <c r="A36" s="304"/>
      <c r="B36" s="301" t="s">
        <v>13</v>
      </c>
      <c r="C36" s="302" t="s">
        <v>149</v>
      </c>
      <c r="D36" s="187">
        <f ca="1">YM41D!K4</f>
        <v>4.8438343405723561E-2</v>
      </c>
      <c r="E36" s="251">
        <f t="shared" si="0"/>
        <v>101.6</v>
      </c>
      <c r="F36" s="252" cm="1">
        <f t="array" ref="F36">_xll.PrecioBD(ONs_NY_2[[#This Row],[Ticker]],24,"ASK","N")</f>
        <v>101.6</v>
      </c>
      <c r="G36" s="188">
        <f ca="1">YM41D!K3</f>
        <v>0.87504752634300476</v>
      </c>
      <c r="H36" s="253"/>
      <c r="I36" s="254" cm="1">
        <f t="array" ref="I36">_xll.PrecioBD(ONs_NY_2[[#This Row],[Ticker]],24,"QUANTITY ASK","N")</f>
        <v>332</v>
      </c>
      <c r="J36" s="255" cm="1">
        <f t="array" ref="J36">_xll.PrecioBD(ONs_NY_2[[#This Row],[Ticker]],24,"VOLUME AMOUNT","N")</f>
        <v>103708.88</v>
      </c>
      <c r="K36" s="250"/>
      <c r="L36" s="250"/>
      <c r="M36" s="256"/>
      <c r="N36" s="250"/>
      <c r="O36" s="154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  <c r="AB36" s="227"/>
      <c r="AC36" s="227"/>
      <c r="AD36" s="227"/>
      <c r="AE36" s="227"/>
      <c r="AF36" s="227"/>
      <c r="AG36" s="227"/>
      <c r="AH36" s="227"/>
      <c r="AI36" s="227"/>
      <c r="AJ36" s="227"/>
      <c r="AK36" s="227"/>
      <c r="AL36" s="227"/>
    </row>
    <row r="37" spans="1:38" ht="21.75" customHeight="1">
      <c r="A37" s="304"/>
      <c r="B37" s="250" t="s">
        <v>13</v>
      </c>
      <c r="C37" s="297" t="s">
        <v>156</v>
      </c>
      <c r="D37" s="296">
        <f ca="1">YM37D!K4</f>
        <v>5.2654066681861886E-2</v>
      </c>
      <c r="E37" s="251">
        <f t="shared" si="0"/>
        <v>103.95</v>
      </c>
      <c r="F37" s="252" cm="1">
        <f t="array" ref="F37">_xll.PrecioBD(ONs_NY_2[[#This Row],[Ticker]],24,"ASK","N")</f>
        <v>103.95</v>
      </c>
      <c r="G37" s="188">
        <f ca="1">YM37D!K3</f>
        <v>1.1524660431259968</v>
      </c>
      <c r="H37" s="253"/>
      <c r="I37" s="254" cm="1">
        <f t="array" ref="I37">_xll.PrecioBD(ONs_NY_2[[#This Row],[Ticker]],24,"QUANTITY ASK","N")</f>
        <v>2589</v>
      </c>
      <c r="J37" s="255" cm="1">
        <f t="array" ref="J37">_xll.PrecioBD(ONs_NY_2[[#This Row],[Ticker]],24,"VOLUME AMOUNT","N")</f>
        <v>133719.9</v>
      </c>
      <c r="K37" s="250"/>
      <c r="L37" s="250"/>
      <c r="M37" s="256"/>
      <c r="N37" s="250"/>
      <c r="O37" s="154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  <c r="AB37" s="227"/>
      <c r="AC37" s="227"/>
      <c r="AD37" s="227"/>
      <c r="AE37" s="227"/>
      <c r="AF37" s="227"/>
      <c r="AG37" s="227"/>
      <c r="AH37" s="227"/>
      <c r="AI37" s="227"/>
      <c r="AJ37" s="227"/>
      <c r="AK37" s="227"/>
      <c r="AL37" s="227"/>
    </row>
    <row r="38" spans="1:38" ht="21.75" customHeight="1">
      <c r="A38" s="294"/>
      <c r="B38" s="250" t="s">
        <v>188</v>
      </c>
      <c r="C38" s="297" t="s">
        <v>150</v>
      </c>
      <c r="D38" s="187">
        <f ca="1">ZZC1D!K4</f>
        <v>6.8279954791069034E-2</v>
      </c>
      <c r="E38" s="251">
        <f t="shared" si="0"/>
        <v>104.9</v>
      </c>
      <c r="F38" s="252" cm="1">
        <f t="array" ref="F38">_xll.PrecioBD(ONs_NY_2[[#This Row],[Ticker]],24,"ASK","N")</f>
        <v>104.9</v>
      </c>
      <c r="G38" s="188">
        <f ca="1">ZZC1D!K3</f>
        <v>0.95271820884903713</v>
      </c>
      <c r="H38" s="253"/>
      <c r="I38" s="254" cm="1">
        <f t="array" ref="I38">_xll.PrecioBD(ONs_NY_2[[#This Row],[Ticker]],24,"QUANTITY ASK","N")</f>
        <v>1000</v>
      </c>
      <c r="J38" s="255" cm="1">
        <f t="array" ref="J38">_xll.PrecioBD(ONs_NY_2[[#This Row],[Ticker]],24,"VOLUME AMOUNT","N")</f>
        <v>73732</v>
      </c>
      <c r="K38" s="250"/>
      <c r="L38" s="250"/>
      <c r="M38" s="256"/>
      <c r="N38" s="250"/>
      <c r="O38" s="154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227"/>
      <c r="AF38" s="227"/>
      <c r="AG38" s="227"/>
      <c r="AH38" s="227"/>
      <c r="AI38" s="227"/>
      <c r="AJ38" s="227"/>
      <c r="AK38" s="227"/>
      <c r="AL38" s="227"/>
    </row>
    <row r="39" spans="1:38" ht="21.75" customHeight="1">
      <c r="A39" s="294"/>
      <c r="B39" s="250" t="s">
        <v>53</v>
      </c>
      <c r="C39" s="297" t="s">
        <v>165</v>
      </c>
      <c r="D39" s="296">
        <f ca="1">TTCBD!K4</f>
        <v>5.0273177027702329E-2</v>
      </c>
      <c r="E39" s="251">
        <f t="shared" si="0"/>
        <v>104.45</v>
      </c>
      <c r="F39" s="252" cm="1">
        <f t="array" ref="F39">_xll.PrecioBD(ONs_NY_2[[#This Row],[Ticker]],24,"ASK","N")</f>
        <v>104.45</v>
      </c>
      <c r="G39" s="188">
        <f ca="1">TTCBD!K3</f>
        <v>1.5628560416741697</v>
      </c>
      <c r="H39" s="253"/>
      <c r="I39" s="254" cm="1">
        <f t="array" ref="I39">_xll.PrecioBD(ONs_NY_2[[#This Row],[Ticker]],24,"QUANTITY ASK","N")</f>
        <v>5000</v>
      </c>
      <c r="J39" s="255" cm="1">
        <f t="array" ref="J39">_xll.PrecioBD(ONs_NY_2[[#This Row],[Ticker]],24,"VOLUME AMOUNT","N")</f>
        <v>24870.39</v>
      </c>
      <c r="K39" s="250"/>
      <c r="L39" s="250"/>
      <c r="M39" s="256"/>
      <c r="N39" s="250"/>
      <c r="O39" s="154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  <c r="AB39" s="227"/>
      <c r="AC39" s="227"/>
      <c r="AD39" s="227"/>
      <c r="AE39" s="227"/>
      <c r="AF39" s="227"/>
      <c r="AG39" s="227"/>
      <c r="AH39" s="227"/>
      <c r="AI39" s="227"/>
      <c r="AJ39" s="227"/>
      <c r="AK39" s="227"/>
      <c r="AL39" s="227"/>
    </row>
    <row r="40" spans="1:38" ht="21.75" customHeight="1">
      <c r="A40" s="304"/>
      <c r="B40" s="250" t="s">
        <v>56</v>
      </c>
      <c r="C40" s="297" t="s">
        <v>153</v>
      </c>
      <c r="D40" s="296">
        <f ca="1">VSCWD!K4</f>
        <v>4.5735695958137521E-2</v>
      </c>
      <c r="E40" s="251">
        <f t="shared" si="0"/>
        <v>102.1</v>
      </c>
      <c r="F40" s="252" cm="1">
        <f t="array" ref="F40">_xll.PrecioBD(ONs_NY_2[[#This Row],[Ticker]],24,"ASK","N")</f>
        <v>102.1</v>
      </c>
      <c r="G40" s="188">
        <f ca="1">VSCWD!K3</f>
        <v>1.1223397183393886</v>
      </c>
      <c r="H40" s="253"/>
      <c r="I40" s="254" cm="1">
        <f t="array" ref="I40">_xll.PrecioBD(ONs_NY_2[[#This Row],[Ticker]],24,"QUANTITY ASK","N")</f>
        <v>1890</v>
      </c>
      <c r="J40" s="255" cm="1">
        <f t="array" ref="J40">_xll.PrecioBD(ONs_NY_2[[#This Row],[Ticker]],24,"VOLUME AMOUNT","N")</f>
        <v>51220.82</v>
      </c>
      <c r="K40" s="250"/>
      <c r="L40" s="250"/>
      <c r="M40" s="256"/>
      <c r="N40" s="250"/>
      <c r="O40" s="154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27"/>
      <c r="AE40" s="227"/>
      <c r="AF40" s="227"/>
      <c r="AG40" s="227"/>
      <c r="AH40" s="227"/>
      <c r="AI40" s="227"/>
      <c r="AJ40" s="227"/>
      <c r="AK40" s="227"/>
      <c r="AL40" s="227"/>
    </row>
    <row r="41" spans="1:38" ht="21.75" customHeight="1">
      <c r="A41" s="294"/>
      <c r="B41" s="250" t="s">
        <v>88</v>
      </c>
      <c r="C41" s="257" t="s">
        <v>89</v>
      </c>
      <c r="D41" s="296">
        <f ca="1">NBS1D!K4</f>
        <v>2.0760598778724673E-2</v>
      </c>
      <c r="E41" s="251">
        <f t="shared" si="0"/>
        <v>100.95</v>
      </c>
      <c r="F41" s="252" cm="1">
        <f t="array" ref="F41">_xll.PrecioBD(ONs_NY_2[[#This Row],[Ticker]],24,"ASK","N")</f>
        <v>100.95</v>
      </c>
      <c r="G41" s="188">
        <f ca="1">NBS1D!K3</f>
        <v>0.32926655461627247</v>
      </c>
      <c r="H41" s="253"/>
      <c r="I41" s="254" cm="1">
        <f t="array" ref="I41">_xll.PrecioBD(ONs_NY_2[[#This Row],[Ticker]],24,"QUANTITY ASK","N")</f>
        <v>10000</v>
      </c>
      <c r="J41" s="255" cm="1">
        <f t="array" ref="J41">_xll.PrecioBD(ONs_NY_2[[#This Row],[Ticker]],24,"VOLUME AMOUNT","N")</f>
        <v>41101.25</v>
      </c>
      <c r="K41" s="250"/>
      <c r="L41" s="253"/>
      <c r="M41" s="256"/>
      <c r="N41" s="253"/>
      <c r="O41" s="154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  <c r="AB41" s="227"/>
      <c r="AC41" s="227"/>
      <c r="AD41" s="227"/>
      <c r="AE41" s="227"/>
      <c r="AF41" s="227"/>
      <c r="AG41" s="227"/>
      <c r="AH41" s="227"/>
      <c r="AI41" s="227"/>
      <c r="AJ41" s="227"/>
      <c r="AK41" s="227"/>
      <c r="AL41" s="227"/>
    </row>
    <row r="42" spans="1:38" ht="21.75" customHeight="1">
      <c r="A42" s="304"/>
      <c r="B42" s="250" t="s">
        <v>20</v>
      </c>
      <c r="C42" s="297" t="s">
        <v>154</v>
      </c>
      <c r="D42" s="296">
        <f ca="1">PN42D!K4</f>
        <v>4.5869633555412292E-2</v>
      </c>
      <c r="E42" s="251">
        <f t="shared" si="0"/>
        <v>103.5</v>
      </c>
      <c r="F42" s="252" cm="1">
        <f t="array" ref="F42">_xll.PrecioBD(ONs_NY_2[[#This Row],[Ticker]],24,"ASK","N")</f>
        <v>103.5</v>
      </c>
      <c r="G42" s="188">
        <f ca="1">PN42D!K3</f>
        <v>1.1261250574925645</v>
      </c>
      <c r="H42" s="253"/>
      <c r="I42" s="254" cm="1">
        <f t="array" ref="I42">_xll.PrecioBD(ONs_NY_2[[#This Row],[Ticker]],24,"QUANTITY ASK","N")</f>
        <v>18612</v>
      </c>
      <c r="J42" s="255" cm="1">
        <f t="array" ref="J42">_xll.PrecioBD(ONs_NY_2[[#This Row],[Ticker]],24,"VOLUME AMOUNT","N")</f>
        <v>19112.75</v>
      </c>
      <c r="K42" s="250"/>
      <c r="L42" s="250"/>
      <c r="M42" s="256"/>
      <c r="N42" s="250"/>
      <c r="O42" s="154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  <c r="AD42" s="227"/>
      <c r="AE42" s="227"/>
      <c r="AF42" s="227"/>
      <c r="AG42" s="227"/>
      <c r="AH42" s="227"/>
      <c r="AI42" s="227"/>
      <c r="AJ42" s="227"/>
      <c r="AK42" s="227"/>
      <c r="AL42" s="227"/>
    </row>
    <row r="43" spans="1:38" ht="21.75" customHeight="1">
      <c r="A43" s="294"/>
      <c r="B43" s="250" t="s">
        <v>61</v>
      </c>
      <c r="C43" s="297" t="s">
        <v>151</v>
      </c>
      <c r="D43" s="296">
        <f ca="1">IRCJDD!K4</f>
        <v>4.8717996478080755E-2</v>
      </c>
      <c r="E43" s="251">
        <f t="shared" si="0"/>
        <v>105.35</v>
      </c>
      <c r="F43" s="252" cm="1">
        <f t="array" ref="F43">_xll.PrecioBD(ONs_NY_2[[#This Row],[Ticker]],24,"ASK","N")</f>
        <v>105.35</v>
      </c>
      <c r="G43" s="188">
        <f ca="1">IRCJDD!K3</f>
        <v>0.98444249455460364</v>
      </c>
      <c r="H43" s="253"/>
      <c r="I43" s="254" cm="1">
        <f t="array" ref="I43">_xll.PrecioBD(ONs_NY_2[[#This Row],[Ticker]],24,"QUANTITY ASK","N")</f>
        <v>1685</v>
      </c>
      <c r="J43" s="255" cm="1">
        <f t="array" ref="J43">_xll.PrecioBD(ONs_NY_2[[#This Row],[Ticker]],24,"VOLUME AMOUNT","N")</f>
        <v>6314.06</v>
      </c>
      <c r="K43" s="250"/>
      <c r="L43" s="250"/>
      <c r="M43" s="256"/>
      <c r="N43" s="250"/>
      <c r="O43" s="154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  <c r="AB43" s="227"/>
      <c r="AC43" s="227"/>
      <c r="AD43" s="227"/>
      <c r="AE43" s="227"/>
      <c r="AF43" s="227"/>
      <c r="AG43" s="227"/>
      <c r="AH43" s="227"/>
      <c r="AI43" s="227"/>
      <c r="AJ43" s="227"/>
      <c r="AK43" s="227"/>
      <c r="AL43" s="227"/>
    </row>
    <row r="44" spans="1:38" ht="21.75" customHeight="1">
      <c r="A44" s="294"/>
      <c r="B44" s="245" t="s">
        <v>20</v>
      </c>
      <c r="C44" s="307" t="s">
        <v>163</v>
      </c>
      <c r="D44" s="308">
        <f ca="1">PN38D!K4</f>
        <v>4.1956320405006423E-2</v>
      </c>
      <c r="E44" s="246">
        <f t="shared" si="0"/>
        <v>106.6</v>
      </c>
      <c r="F44" s="247" cm="1">
        <f t="array" ref="F44">_xll.PrecioBD(ONs_NY_2[[#This Row],[Ticker]],24,"ASK","N")</f>
        <v>106.6</v>
      </c>
      <c r="G44" s="309">
        <f ca="1">PN38D!K3</f>
        <v>1.3878073112875553</v>
      </c>
      <c r="H44" s="248"/>
      <c r="I44" s="243" cm="1">
        <f t="array" ref="I44">_xll.PrecioBD(ONs_NY_2[[#This Row],[Ticker]],24,"QUANTITY ASK","N")</f>
        <v>3184</v>
      </c>
      <c r="J44" s="244" cm="1">
        <f t="array" ref="J44">_xll.PrecioBD(ONs_NY_2[[#This Row],[Ticker]],24,"VOLUME AMOUNT","N")</f>
        <v>350358.34</v>
      </c>
      <c r="K44" s="245"/>
      <c r="L44" s="245"/>
      <c r="M44" s="249"/>
      <c r="N44" s="245"/>
      <c r="O44" s="154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  <c r="AB44" s="227"/>
      <c r="AC44" s="227"/>
      <c r="AD44" s="227"/>
      <c r="AE44" s="227"/>
      <c r="AF44" s="227"/>
      <c r="AG44" s="227"/>
      <c r="AH44" s="227"/>
      <c r="AI44" s="227"/>
      <c r="AJ44" s="227"/>
      <c r="AK44" s="227"/>
      <c r="AL44" s="227"/>
    </row>
    <row r="45" spans="1:38" ht="21.75" customHeight="1">
      <c r="A45" s="294"/>
      <c r="B45" s="258" t="s">
        <v>25</v>
      </c>
      <c r="C45" s="310" t="s">
        <v>147</v>
      </c>
      <c r="D45" s="311">
        <f ca="1">'RC2CD'!K4</f>
        <v>4.0442636609077459E-2</v>
      </c>
      <c r="E45" s="262">
        <f t="shared" si="0"/>
        <v>103.3</v>
      </c>
      <c r="F45" s="263" cm="1">
        <f t="array" ref="F45">_xll.PrecioBD(ONs_NY_2[[#This Row],[Ticker]],24,"ASK","N")</f>
        <v>103.3</v>
      </c>
      <c r="G45" s="264">
        <f ca="1">'RC2CD'!K3</f>
        <v>0.63322357445396482</v>
      </c>
      <c r="H45" s="265"/>
      <c r="I45" s="266" cm="1">
        <f t="array" ref="I45">_xll.PrecioBD(ONs_NY_2[[#This Row],[Ticker]],24,"QUANTITY ASK","N")</f>
        <v>8000</v>
      </c>
      <c r="J45" s="267" cm="1">
        <f t="array" ref="J45">_xll.PrecioBD(ONs_NY_2[[#This Row],[Ticker]],24,"VOLUME AMOUNT","N")</f>
        <v>30853.85</v>
      </c>
      <c r="K45" s="258"/>
      <c r="L45" s="258"/>
      <c r="M45" s="268"/>
      <c r="N45" s="258"/>
      <c r="O45" s="154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  <c r="AB45" s="227"/>
      <c r="AC45" s="227"/>
      <c r="AD45" s="227"/>
      <c r="AE45" s="227"/>
      <c r="AF45" s="227"/>
      <c r="AG45" s="227"/>
      <c r="AH45" s="227"/>
      <c r="AI45" s="227"/>
      <c r="AJ45" s="227"/>
      <c r="AK45" s="227"/>
      <c r="AL45" s="227"/>
    </row>
    <row r="46" spans="1:38" ht="21.75" customHeight="1">
      <c r="A46" s="304"/>
      <c r="B46" s="258" t="s">
        <v>189</v>
      </c>
      <c r="C46" s="310" t="s">
        <v>152</v>
      </c>
      <c r="D46" s="311">
        <f ca="1">LMS8D!K4</f>
        <v>2.3767587542533875E-2</v>
      </c>
      <c r="E46" s="262">
        <f t="shared" si="0"/>
        <v>103.75</v>
      </c>
      <c r="F46" s="263" cm="1">
        <f t="array" ref="F46">_xll.PrecioBD(ONs_NY_2[[#This Row],[Ticker]],24,"ASK","N")</f>
        <v>103.75</v>
      </c>
      <c r="G46" s="264">
        <f ca="1">LMS8D!K3</f>
        <v>0.71878346783431013</v>
      </c>
      <c r="H46" s="265"/>
      <c r="I46" s="266" cm="1">
        <f t="array" ref="I46">_xll.PrecioBD(ONs_NY_2[[#This Row],[Ticker]],24,"QUANTITY ASK","N")</f>
        <v>3750</v>
      </c>
      <c r="J46" s="267" cm="1">
        <f t="array" ref="J46">_xll.PrecioBD(ONs_NY_2[[#This Row],[Ticker]],24,"VOLUME AMOUNT","N")</f>
        <v>0</v>
      </c>
      <c r="K46" s="258"/>
      <c r="L46" s="258"/>
      <c r="M46" s="268"/>
      <c r="N46" s="258"/>
      <c r="O46" s="154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  <c r="AB46" s="227"/>
      <c r="AC46" s="227"/>
      <c r="AD46" s="227"/>
      <c r="AE46" s="227"/>
      <c r="AF46" s="227"/>
      <c r="AG46" s="227"/>
      <c r="AH46" s="227"/>
      <c r="AI46" s="227"/>
      <c r="AJ46" s="227"/>
      <c r="AK46" s="227"/>
      <c r="AL46" s="227"/>
    </row>
    <row r="47" spans="1:38" ht="21.75" customHeight="1">
      <c r="A47" s="304"/>
      <c r="B47" s="258" t="s">
        <v>13</v>
      </c>
      <c r="C47" s="259" t="s">
        <v>87</v>
      </c>
      <c r="D47" s="261">
        <f ca="1">YMCVO!K4</f>
        <v>1.54773086309433E-2</v>
      </c>
      <c r="E47" s="262">
        <f t="shared" si="0"/>
        <v>102.5</v>
      </c>
      <c r="F47" s="263" cm="1">
        <f t="array" ref="F47">_xll.PrecioBD(ONs_NY_2[[#This Row],[Ticker]],24,"ASK","N")</f>
        <v>102.5</v>
      </c>
      <c r="G47" s="264">
        <f ca="1">YMCVO!K3</f>
        <v>0.29672036243457722</v>
      </c>
      <c r="H47" s="265"/>
      <c r="I47" s="266" cm="1">
        <f t="array" ref="I47">_xll.PrecioBD(ONs_NY_2[[#This Row],[Ticker]],24,"QUANTITY ASK","N")</f>
        <v>1500</v>
      </c>
      <c r="J47" s="267" cm="1">
        <f t="array" ref="J47">_xll.PrecioBD(ONs_NY_2[[#This Row],[Ticker]],24,"VOLUME AMOUNT","N")</f>
        <v>17979.759999999998</v>
      </c>
      <c r="K47" s="258"/>
      <c r="L47" s="265"/>
      <c r="M47" s="268"/>
      <c r="N47" s="265"/>
      <c r="O47" s="154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  <c r="AB47" s="227"/>
      <c r="AC47" s="227"/>
      <c r="AD47" s="227"/>
      <c r="AE47" s="227"/>
      <c r="AF47" s="227"/>
      <c r="AG47" s="227"/>
      <c r="AH47" s="227"/>
      <c r="AI47" s="227"/>
      <c r="AJ47" s="227"/>
      <c r="AK47" s="227"/>
      <c r="AL47" s="227"/>
    </row>
    <row r="48" spans="1:38" ht="21.75" customHeight="1">
      <c r="A48" s="294"/>
      <c r="B48" s="258" t="s">
        <v>13</v>
      </c>
      <c r="C48" s="310" t="s">
        <v>87</v>
      </c>
      <c r="D48" s="261">
        <f ca="1">YMCVD!K4</f>
        <v>1.54773086309433E-2</v>
      </c>
      <c r="E48" s="262">
        <f t="shared" si="0"/>
        <v>102.5</v>
      </c>
      <c r="F48" s="263" cm="1">
        <f t="array" ref="F48">_xll.PrecioBD(ONs_NY_2[[#This Row],[Ticker]],24,"ASK","N")</f>
        <v>102.5</v>
      </c>
      <c r="G48" s="264">
        <f ca="1">YMCVD!K3</f>
        <v>0.29558323297486006</v>
      </c>
      <c r="H48" s="265"/>
      <c r="I48" s="266" cm="1">
        <f t="array" ref="I48">_xll.PrecioBD(ONs_NY_2[[#This Row],[Ticker]],24,"QUANTITY ASK","N")</f>
        <v>1500</v>
      </c>
      <c r="J48" s="267" cm="1">
        <f t="array" ref="J48">_xll.PrecioBD(ONs_NY_2[[#This Row],[Ticker]],24,"VOLUME AMOUNT","N")</f>
        <v>17979.759999999998</v>
      </c>
      <c r="K48" s="258"/>
      <c r="L48" s="258"/>
      <c r="M48" s="268"/>
      <c r="N48" s="258"/>
      <c r="O48" s="154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  <c r="AB48" s="227"/>
      <c r="AC48" s="227"/>
      <c r="AD48" s="227"/>
      <c r="AE48" s="227"/>
      <c r="AF48" s="227"/>
      <c r="AG48" s="227"/>
      <c r="AH48" s="227"/>
      <c r="AI48" s="227"/>
      <c r="AJ48" s="227"/>
      <c r="AK48" s="227"/>
      <c r="AL48" s="227"/>
    </row>
    <row r="49" spans="1:38" ht="21.75" customHeight="1">
      <c r="A49" s="294"/>
      <c r="B49" s="258" t="s">
        <v>79</v>
      </c>
      <c r="C49" s="259" t="s">
        <v>80</v>
      </c>
      <c r="D49" s="311">
        <f ca="1">CP34D!K4</f>
        <v>-0.32071693465113649</v>
      </c>
      <c r="E49" s="262">
        <f t="shared" si="0"/>
        <v>105.3</v>
      </c>
      <c r="F49" s="263" cm="1">
        <f t="array" ref="F49">_xll.PrecioBD(ONs_NY_2[[#This Row],[Ticker]],24,"ASK","N")</f>
        <v>105.3</v>
      </c>
      <c r="G49" s="264">
        <f ca="1">CP34D!K3</f>
        <v>5.3186538262407712E-2</v>
      </c>
      <c r="H49" s="265"/>
      <c r="I49" s="266" cm="1">
        <f t="array" ref="I49">_xll.PrecioBD(ONs_NY_2[[#This Row],[Ticker]],24,"QUANTITY ASK","N")</f>
        <v>20</v>
      </c>
      <c r="J49" s="267" cm="1">
        <f t="array" ref="J49">_xll.PrecioBD(ONs_NY_2[[#This Row],[Ticker]],24,"VOLUME AMOUNT","N")</f>
        <v>954294.23</v>
      </c>
      <c r="K49" s="258"/>
      <c r="L49" s="265"/>
      <c r="M49" s="268"/>
      <c r="N49" s="265"/>
      <c r="O49" s="154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  <c r="AB49" s="227"/>
      <c r="AC49" s="227"/>
      <c r="AD49" s="227"/>
      <c r="AE49" s="227"/>
      <c r="AF49" s="227"/>
      <c r="AG49" s="227"/>
      <c r="AH49" s="227"/>
      <c r="AI49" s="227"/>
      <c r="AJ49" s="227"/>
      <c r="AK49" s="227"/>
      <c r="AL49" s="227"/>
    </row>
    <row r="50" spans="1:38" ht="21.75" customHeight="1">
      <c r="A50" s="294"/>
      <c r="B50" s="258" t="s">
        <v>76</v>
      </c>
      <c r="C50" s="260" t="s">
        <v>83</v>
      </c>
      <c r="D50" s="261">
        <f ca="1">LOC3D!K4</f>
        <v>-0.17732036784291272</v>
      </c>
      <c r="E50" s="262">
        <f t="shared" si="0"/>
        <v>105.5</v>
      </c>
      <c r="F50" s="263" cm="1">
        <f t="array" ref="F50">_xll.PrecioBD(ONs_NY_2[[#This Row],[Ticker]],24,"ASK","N")</f>
        <v>105.5</v>
      </c>
      <c r="G50" s="264">
        <f ca="1">LOC3D!K3</f>
        <v>9.6658876074966552E-2</v>
      </c>
      <c r="H50" s="265"/>
      <c r="I50" s="266" cm="1">
        <f t="array" ref="I50">_xll.PrecioBD(ONs_NY_2[[#This Row],[Ticker]],24,"QUANTITY ASK","N")</f>
        <v>4300</v>
      </c>
      <c r="J50" s="267" cm="1">
        <f t="array" ref="J50">_xll.PrecioBD(ONs_NY_2[[#This Row],[Ticker]],24,"VOLUME AMOUNT","N")</f>
        <v>237011.85</v>
      </c>
      <c r="K50" s="258"/>
      <c r="L50" s="265"/>
      <c r="M50" s="268"/>
      <c r="N50" s="265"/>
      <c r="O50" s="154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  <c r="AF50" s="227"/>
      <c r="AG50" s="227"/>
      <c r="AH50" s="227"/>
      <c r="AI50" s="227"/>
      <c r="AJ50" s="227"/>
      <c r="AK50" s="227"/>
      <c r="AL50" s="227"/>
    </row>
    <row r="51" spans="1:38" ht="21.75" customHeight="1">
      <c r="A51" s="294"/>
      <c r="B51" s="258" t="s">
        <v>81</v>
      </c>
      <c r="C51" s="260" t="s">
        <v>82</v>
      </c>
      <c r="D51" s="311">
        <f ca="1">CS38D!K4</f>
        <v>-0.4693972252309323</v>
      </c>
      <c r="E51" s="262">
        <f t="shared" si="0"/>
        <v>105.6</v>
      </c>
      <c r="F51" s="263" cm="1">
        <f t="array" ref="F51">_xll.PrecioBD(ONs_NY_2[[#This Row],[Ticker]],24,"ASK","N")</f>
        <v>105.6</v>
      </c>
      <c r="G51" s="264">
        <f ca="1">CS38D!K3</f>
        <v>9.0267958099837162E-2</v>
      </c>
      <c r="H51" s="265"/>
      <c r="I51" s="266" cm="1">
        <f t="array" ref="I51">_xll.PrecioBD(ONs_NY_2[[#This Row],[Ticker]],24,"QUANTITY ASK","N")</f>
        <v>4613</v>
      </c>
      <c r="J51" s="267" cm="1">
        <f t="array" ref="J51">_xll.PrecioBD(ONs_NY_2[[#This Row],[Ticker]],24,"VOLUME AMOUNT","N")</f>
        <v>156699.18</v>
      </c>
      <c r="K51" s="258"/>
      <c r="L51" s="265"/>
      <c r="M51" s="268"/>
      <c r="N51" s="265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  <c r="AB51" s="227"/>
      <c r="AC51" s="227"/>
      <c r="AD51" s="227"/>
      <c r="AE51" s="227"/>
      <c r="AF51" s="227"/>
      <c r="AG51" s="227"/>
      <c r="AH51" s="227"/>
      <c r="AI51" s="227"/>
      <c r="AJ51" s="227"/>
      <c r="AK51" s="227"/>
      <c r="AL51" s="227"/>
    </row>
    <row r="52" spans="1:38" ht="21.75" customHeight="1">
      <c r="A52" s="294"/>
      <c r="B52" s="258" t="s">
        <v>13</v>
      </c>
      <c r="C52" s="259" t="s">
        <v>78</v>
      </c>
      <c r="D52" s="311">
        <f ca="1">YMCQD!K4</f>
        <v>-0.75371620878577228</v>
      </c>
      <c r="E52" s="262">
        <f t="shared" si="0"/>
        <v>103.2</v>
      </c>
      <c r="F52" s="263" cm="1">
        <f t="array" ref="F52">_xll.PrecioBD(ONs_NY_2[[#This Row],[Ticker]],24,"ASK","N")</f>
        <v>103.2</v>
      </c>
      <c r="G52" s="264">
        <f ca="1">YMCQD!K3</f>
        <v>3.3123824165934894E-2</v>
      </c>
      <c r="H52" s="265"/>
      <c r="I52" s="266" cm="1">
        <f t="array" ref="I52">_xll.PrecioBD(ONs_NY_2[[#This Row],[Ticker]],24,"QUANTITY ASK","N")</f>
        <v>367</v>
      </c>
      <c r="J52" s="267" cm="1">
        <f t="array" ref="J52">_xll.PrecioBD(ONs_NY_2[[#This Row],[Ticker]],24,"VOLUME AMOUNT","N")</f>
        <v>1542166.38</v>
      </c>
      <c r="K52" s="258"/>
      <c r="L52" s="265"/>
      <c r="M52" s="268"/>
      <c r="N52" s="265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  <c r="AB52" s="227"/>
      <c r="AC52" s="227"/>
      <c r="AD52" s="227"/>
      <c r="AE52" s="227"/>
      <c r="AF52" s="227"/>
      <c r="AG52" s="227"/>
      <c r="AH52" s="227"/>
      <c r="AI52" s="227"/>
      <c r="AJ52" s="227"/>
      <c r="AK52" s="227"/>
      <c r="AL52" s="227"/>
    </row>
    <row r="53" spans="1:38" ht="21.75" customHeight="1">
      <c r="A53" s="294"/>
      <c r="B53" s="258"/>
      <c r="C53" s="258"/>
      <c r="D53" s="311"/>
      <c r="E53" s="262"/>
      <c r="F53" s="263"/>
      <c r="G53" s="264"/>
      <c r="H53" s="265"/>
      <c r="I53" s="266"/>
      <c r="J53" s="267"/>
      <c r="K53" s="258"/>
      <c r="L53" s="265"/>
      <c r="M53" s="268"/>
      <c r="N53" s="265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  <c r="AB53" s="227"/>
      <c r="AC53" s="227"/>
      <c r="AD53" s="227"/>
      <c r="AE53" s="227"/>
      <c r="AF53" s="227"/>
      <c r="AG53" s="227"/>
      <c r="AH53" s="227"/>
      <c r="AI53" s="227"/>
      <c r="AJ53" s="227"/>
      <c r="AK53" s="227"/>
      <c r="AL53" s="227"/>
    </row>
    <row r="54" spans="1:38" ht="21.75" customHeight="1">
      <c r="B54" s="258"/>
      <c r="C54" s="312" t="s">
        <v>172</v>
      </c>
      <c r="D54" s="311"/>
      <c r="E54" s="262">
        <f>F54*$H$1</f>
        <v>0</v>
      </c>
      <c r="F54" s="263" cm="1">
        <f t="array" ref="F54">_xll.PrecioBD(ONs_NY_2[[#This Row],[Ticker]],24,"ASK","N")</f>
        <v>0</v>
      </c>
      <c r="G54" s="264"/>
      <c r="H54" s="265"/>
      <c r="I54" s="266" cm="1">
        <f t="array" ref="I54">_xll.PrecioBD(ONs_NY_2[[#This Row],[Ticker]],24,"QUANTITY ASK","N")</f>
        <v>0</v>
      </c>
      <c r="J54" s="267" cm="1">
        <f t="array" ref="J54">_xll.PrecioBD(ONs_NY_2[[#This Row],[Ticker]],24,"VOLUME AMOUNT","N")</f>
        <v>0</v>
      </c>
      <c r="K54" s="258"/>
      <c r="L54" s="258"/>
      <c r="M54" s="268"/>
      <c r="N54" s="258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7"/>
      <c r="AF54" s="227"/>
      <c r="AG54" s="227"/>
      <c r="AH54" s="227"/>
      <c r="AI54" s="227"/>
      <c r="AJ54" s="227"/>
      <c r="AK54" s="227"/>
      <c r="AL54" s="227"/>
    </row>
    <row r="55" spans="1:38" ht="12.75">
      <c r="B55" s="153"/>
      <c r="D55" s="313"/>
      <c r="E55" s="229"/>
      <c r="F55" s="230"/>
      <c r="G55" s="314"/>
      <c r="H55" s="231"/>
      <c r="I55" s="232"/>
      <c r="J55" s="233"/>
      <c r="K55" s="153"/>
      <c r="L55" s="153"/>
      <c r="M55" s="234"/>
      <c r="N55" s="153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  <c r="AC55" s="227"/>
      <c r="AD55" s="227"/>
      <c r="AE55" s="227"/>
      <c r="AF55" s="227"/>
      <c r="AG55" s="227"/>
      <c r="AH55" s="227"/>
      <c r="AI55" s="227"/>
      <c r="AJ55" s="227"/>
      <c r="AK55" s="227"/>
      <c r="AL55" s="227"/>
    </row>
    <row r="56" spans="1:38" ht="12.75">
      <c r="B56" s="153"/>
      <c r="D56" s="313"/>
      <c r="E56" s="229"/>
      <c r="F56" s="230"/>
      <c r="G56" s="314"/>
      <c r="H56" s="231"/>
      <c r="I56" s="232"/>
      <c r="J56" s="233"/>
      <c r="K56" s="153"/>
      <c r="L56" s="153"/>
      <c r="M56" s="234"/>
      <c r="N56" s="153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27"/>
      <c r="AD56" s="227"/>
      <c r="AE56" s="227"/>
      <c r="AF56" s="227"/>
      <c r="AG56" s="227"/>
      <c r="AH56" s="227"/>
      <c r="AI56" s="227"/>
      <c r="AJ56" s="227"/>
      <c r="AK56" s="227"/>
      <c r="AL56" s="227"/>
    </row>
    <row r="57" spans="1:38" ht="12.75">
      <c r="B57" s="153"/>
      <c r="D57" s="313"/>
      <c r="E57" s="229"/>
      <c r="F57" s="230"/>
      <c r="G57" s="314"/>
      <c r="H57" s="231"/>
      <c r="I57" s="232"/>
      <c r="J57" s="233"/>
      <c r="K57" s="153"/>
      <c r="L57" s="153"/>
      <c r="M57" s="234"/>
      <c r="N57" s="153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  <c r="AC57" s="227"/>
      <c r="AD57" s="227"/>
      <c r="AE57" s="227"/>
      <c r="AF57" s="227"/>
      <c r="AG57" s="227"/>
      <c r="AH57" s="227"/>
      <c r="AI57" s="227"/>
      <c r="AJ57" s="227"/>
      <c r="AK57" s="227"/>
      <c r="AL57" s="227"/>
    </row>
    <row r="58" spans="1:38" ht="12.75">
      <c r="B58" s="153"/>
      <c r="D58" s="313"/>
      <c r="E58" s="229"/>
      <c r="F58" s="230"/>
      <c r="G58" s="314"/>
      <c r="H58" s="231"/>
      <c r="I58" s="232"/>
      <c r="J58" s="233"/>
      <c r="K58" s="153"/>
      <c r="L58" s="153"/>
      <c r="M58" s="234"/>
      <c r="N58" s="153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  <c r="AB58" s="227"/>
      <c r="AC58" s="227"/>
      <c r="AD58" s="227"/>
      <c r="AE58" s="227"/>
      <c r="AF58" s="227"/>
      <c r="AG58" s="227"/>
      <c r="AH58" s="227"/>
      <c r="AI58" s="227"/>
      <c r="AJ58" s="227"/>
      <c r="AK58" s="227"/>
      <c r="AL58" s="227"/>
    </row>
    <row r="59" spans="1:38" ht="12.75">
      <c r="A59" s="294"/>
      <c r="B59" s="153"/>
      <c r="D59" s="313"/>
      <c r="E59" s="229"/>
      <c r="F59" s="230"/>
      <c r="G59" s="314"/>
      <c r="H59" s="231"/>
      <c r="I59" s="232"/>
      <c r="J59" s="233"/>
      <c r="K59" s="153"/>
      <c r="L59" s="153"/>
      <c r="M59" s="234"/>
      <c r="N59" s="153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  <c r="AB59" s="227"/>
      <c r="AC59" s="227"/>
      <c r="AD59" s="227"/>
      <c r="AE59" s="227"/>
      <c r="AF59" s="227"/>
      <c r="AG59" s="227"/>
      <c r="AH59" s="227"/>
      <c r="AI59" s="227"/>
      <c r="AJ59" s="227"/>
      <c r="AK59" s="227"/>
      <c r="AL59" s="227"/>
    </row>
    <row r="60" spans="1:38" ht="12.75">
      <c r="A60" s="294"/>
      <c r="B60" s="153"/>
      <c r="D60" s="313"/>
      <c r="E60" s="229"/>
      <c r="F60" s="230"/>
      <c r="G60" s="314"/>
      <c r="H60" s="231"/>
      <c r="I60" s="232"/>
      <c r="J60" s="233"/>
      <c r="K60" s="153"/>
      <c r="L60" s="153"/>
      <c r="M60" s="234"/>
      <c r="N60" s="153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  <c r="AB60" s="227"/>
      <c r="AC60" s="227"/>
      <c r="AD60" s="227"/>
      <c r="AE60" s="227"/>
      <c r="AF60" s="227"/>
      <c r="AG60" s="227"/>
      <c r="AH60" s="227"/>
      <c r="AI60" s="227"/>
      <c r="AJ60" s="227"/>
      <c r="AK60" s="227"/>
      <c r="AL60" s="227"/>
    </row>
    <row r="61" spans="1:38" ht="12.75">
      <c r="A61" s="225"/>
      <c r="B61" s="227"/>
      <c r="D61" s="227"/>
      <c r="E61" s="227"/>
      <c r="F61" s="227"/>
      <c r="G61" s="227"/>
      <c r="H61" s="227"/>
      <c r="I61" s="227"/>
      <c r="J61" s="228"/>
      <c r="K61" s="227"/>
      <c r="L61" s="227"/>
      <c r="M61" s="238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  <c r="AB61" s="227"/>
      <c r="AC61" s="227"/>
      <c r="AD61" s="227"/>
      <c r="AE61" s="227"/>
      <c r="AF61" s="227"/>
      <c r="AG61" s="227"/>
      <c r="AH61" s="227"/>
      <c r="AI61" s="227"/>
      <c r="AJ61" s="227"/>
      <c r="AK61" s="227"/>
      <c r="AL61" s="227"/>
    </row>
    <row r="62" spans="1:38" ht="12.75">
      <c r="A62" s="225"/>
      <c r="B62" s="227"/>
      <c r="D62" s="227"/>
      <c r="E62" s="227"/>
      <c r="F62" s="227"/>
      <c r="G62" s="227"/>
      <c r="H62" s="227"/>
      <c r="I62" s="227"/>
      <c r="J62" s="228"/>
      <c r="K62" s="227"/>
      <c r="L62" s="227"/>
      <c r="M62" s="238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  <c r="AB62" s="227"/>
      <c r="AC62" s="227"/>
      <c r="AD62" s="227"/>
      <c r="AE62" s="227"/>
      <c r="AF62" s="227"/>
      <c r="AG62" s="227"/>
      <c r="AH62" s="227"/>
      <c r="AI62" s="227"/>
      <c r="AJ62" s="227"/>
      <c r="AK62" s="227"/>
      <c r="AL62" s="227"/>
    </row>
    <row r="63" spans="1:38" ht="12.75">
      <c r="A63" s="225"/>
      <c r="B63" s="227"/>
      <c r="D63" s="227"/>
      <c r="E63" s="227"/>
      <c r="F63" s="227"/>
      <c r="G63" s="227"/>
      <c r="H63" s="227"/>
      <c r="I63" s="227"/>
      <c r="J63" s="228"/>
      <c r="K63" s="227"/>
      <c r="L63" s="227"/>
      <c r="M63" s="238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  <c r="AB63" s="227"/>
      <c r="AC63" s="227"/>
      <c r="AD63" s="227"/>
      <c r="AE63" s="227"/>
      <c r="AF63" s="227"/>
      <c r="AG63" s="227"/>
      <c r="AH63" s="227"/>
      <c r="AI63" s="227"/>
      <c r="AJ63" s="227"/>
      <c r="AK63" s="227"/>
      <c r="AL63" s="227"/>
    </row>
    <row r="64" spans="1:38" ht="12.75">
      <c r="A64" s="225"/>
      <c r="B64" s="227"/>
      <c r="D64" s="227"/>
      <c r="E64" s="227"/>
      <c r="F64" s="227"/>
      <c r="G64" s="227"/>
      <c r="H64" s="227"/>
      <c r="I64" s="227"/>
      <c r="J64" s="228"/>
      <c r="K64" s="227"/>
      <c r="L64" s="227"/>
      <c r="M64" s="238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  <c r="AB64" s="227"/>
      <c r="AC64" s="227"/>
      <c r="AD64" s="227"/>
      <c r="AE64" s="227"/>
      <c r="AF64" s="227"/>
      <c r="AG64" s="227"/>
      <c r="AH64" s="227"/>
      <c r="AI64" s="227"/>
      <c r="AJ64" s="227"/>
      <c r="AK64" s="227"/>
      <c r="AL64" s="227"/>
    </row>
    <row r="65" spans="1:38" ht="12.75">
      <c r="A65" s="225"/>
      <c r="B65" s="227"/>
      <c r="D65" s="227"/>
      <c r="E65" s="227"/>
      <c r="F65" s="227"/>
      <c r="G65" s="227"/>
      <c r="H65" s="227"/>
      <c r="I65" s="227"/>
      <c r="J65" s="228"/>
      <c r="K65" s="227"/>
      <c r="L65" s="227"/>
      <c r="M65" s="238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  <c r="AB65" s="227"/>
      <c r="AC65" s="227"/>
      <c r="AD65" s="227"/>
      <c r="AE65" s="227"/>
      <c r="AF65" s="227"/>
      <c r="AG65" s="227"/>
      <c r="AH65" s="227"/>
      <c r="AI65" s="227"/>
      <c r="AJ65" s="227"/>
      <c r="AK65" s="227"/>
      <c r="AL65" s="227"/>
    </row>
    <row r="66" spans="1:38" ht="12.75">
      <c r="A66" s="225"/>
      <c r="B66" s="227"/>
      <c r="D66" s="227"/>
      <c r="E66" s="227"/>
      <c r="F66" s="227"/>
      <c r="G66" s="227"/>
      <c r="H66" s="227"/>
      <c r="I66" s="227"/>
      <c r="J66" s="228"/>
      <c r="K66" s="227"/>
      <c r="L66" s="227"/>
      <c r="M66" s="238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  <c r="AB66" s="227"/>
      <c r="AC66" s="227"/>
      <c r="AD66" s="227"/>
      <c r="AE66" s="227"/>
      <c r="AF66" s="227"/>
      <c r="AG66" s="227"/>
      <c r="AH66" s="227"/>
      <c r="AI66" s="227"/>
      <c r="AJ66" s="227"/>
      <c r="AK66" s="227"/>
      <c r="AL66" s="227"/>
    </row>
    <row r="67" spans="1:38" ht="12.75">
      <c r="A67" s="225"/>
      <c r="B67" s="227"/>
      <c r="D67" s="227"/>
      <c r="E67" s="227"/>
      <c r="F67" s="227"/>
      <c r="G67" s="227"/>
      <c r="H67" s="227"/>
      <c r="I67" s="227"/>
      <c r="J67" s="228"/>
      <c r="K67" s="227"/>
      <c r="L67" s="227"/>
      <c r="M67" s="238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  <c r="AB67" s="227"/>
      <c r="AC67" s="227"/>
      <c r="AD67" s="227"/>
      <c r="AE67" s="227"/>
      <c r="AF67" s="227"/>
      <c r="AG67" s="227"/>
      <c r="AH67" s="227"/>
      <c r="AI67" s="227"/>
      <c r="AJ67" s="227"/>
      <c r="AK67" s="227"/>
      <c r="AL67" s="227"/>
    </row>
    <row r="68" spans="1:38" ht="12.75">
      <c r="A68" s="225"/>
      <c r="B68" s="227"/>
      <c r="D68" s="227"/>
      <c r="E68" s="227"/>
      <c r="F68" s="227"/>
      <c r="G68" s="227"/>
      <c r="H68" s="227"/>
      <c r="I68" s="227"/>
      <c r="J68" s="228"/>
      <c r="K68" s="227"/>
      <c r="L68" s="227"/>
      <c r="M68" s="238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  <c r="AB68" s="227"/>
      <c r="AC68" s="227"/>
      <c r="AD68" s="227"/>
      <c r="AE68" s="227"/>
      <c r="AF68" s="227"/>
      <c r="AG68" s="227"/>
      <c r="AH68" s="227"/>
      <c r="AI68" s="227"/>
      <c r="AJ68" s="227"/>
      <c r="AK68" s="227"/>
      <c r="AL68" s="227"/>
    </row>
    <row r="69" spans="1:38" ht="12.75">
      <c r="A69" s="225"/>
      <c r="B69" s="227"/>
      <c r="D69" s="227"/>
      <c r="E69" s="227"/>
      <c r="F69" s="227"/>
      <c r="G69" s="227"/>
      <c r="H69" s="227"/>
      <c r="I69" s="227"/>
      <c r="J69" s="228"/>
      <c r="K69" s="227"/>
      <c r="L69" s="227"/>
      <c r="M69" s="238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  <c r="AB69" s="227"/>
      <c r="AC69" s="227"/>
      <c r="AD69" s="227"/>
      <c r="AE69" s="227"/>
      <c r="AF69" s="227"/>
      <c r="AG69" s="227"/>
      <c r="AH69" s="227"/>
      <c r="AI69" s="227"/>
      <c r="AJ69" s="227"/>
      <c r="AK69" s="227"/>
      <c r="AL69" s="227"/>
    </row>
    <row r="70" spans="1:38" ht="12.75">
      <c r="A70" s="225"/>
      <c r="B70" s="227"/>
      <c r="D70" s="227"/>
      <c r="E70" s="227"/>
      <c r="F70" s="227"/>
      <c r="G70" s="227"/>
      <c r="H70" s="227"/>
      <c r="I70" s="227"/>
      <c r="J70" s="228"/>
      <c r="K70" s="227"/>
      <c r="L70" s="227"/>
      <c r="M70" s="238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  <c r="AB70" s="227"/>
      <c r="AC70" s="227"/>
      <c r="AD70" s="227"/>
      <c r="AE70" s="227"/>
      <c r="AF70" s="227"/>
      <c r="AG70" s="227"/>
      <c r="AH70" s="227"/>
      <c r="AI70" s="227"/>
      <c r="AJ70" s="227"/>
      <c r="AK70" s="227"/>
      <c r="AL70" s="227"/>
    </row>
    <row r="71" spans="1:38" ht="12.75">
      <c r="A71" s="225"/>
      <c r="B71" s="227"/>
      <c r="D71" s="227"/>
      <c r="E71" s="227"/>
      <c r="F71" s="227"/>
      <c r="G71" s="227"/>
      <c r="H71" s="227"/>
      <c r="I71" s="227"/>
      <c r="J71" s="228"/>
      <c r="K71" s="227"/>
      <c r="L71" s="227"/>
      <c r="M71" s="238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  <c r="AB71" s="227"/>
      <c r="AC71" s="227"/>
      <c r="AD71" s="227"/>
      <c r="AE71" s="227"/>
      <c r="AF71" s="227"/>
      <c r="AG71" s="227"/>
      <c r="AH71" s="227"/>
      <c r="AI71" s="227"/>
      <c r="AJ71" s="227"/>
      <c r="AK71" s="227"/>
      <c r="AL71" s="227"/>
    </row>
    <row r="72" spans="1:38" ht="12.75">
      <c r="A72" s="225"/>
      <c r="B72" s="227"/>
      <c r="D72" s="227"/>
      <c r="E72" s="227"/>
      <c r="F72" s="227"/>
      <c r="G72" s="227"/>
      <c r="H72" s="227"/>
      <c r="I72" s="227"/>
      <c r="J72" s="228"/>
      <c r="K72" s="227"/>
      <c r="L72" s="227"/>
      <c r="M72" s="238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  <c r="AB72" s="227"/>
      <c r="AC72" s="227"/>
      <c r="AD72" s="227"/>
      <c r="AE72" s="227"/>
      <c r="AF72" s="227"/>
      <c r="AG72" s="227"/>
      <c r="AH72" s="227"/>
      <c r="AI72" s="227"/>
      <c r="AJ72" s="227"/>
      <c r="AK72" s="227"/>
      <c r="AL72" s="227"/>
    </row>
    <row r="73" spans="1:38" ht="12.75">
      <c r="A73" s="225"/>
      <c r="B73" s="227"/>
      <c r="D73" s="227"/>
      <c r="E73" s="227"/>
      <c r="F73" s="227"/>
      <c r="G73" s="227"/>
      <c r="H73" s="227"/>
      <c r="I73" s="227"/>
      <c r="J73" s="228"/>
      <c r="K73" s="227"/>
      <c r="L73" s="227"/>
      <c r="M73" s="238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  <c r="AB73" s="227"/>
      <c r="AC73" s="227"/>
      <c r="AD73" s="227"/>
      <c r="AE73" s="227"/>
      <c r="AF73" s="227"/>
      <c r="AG73" s="227"/>
      <c r="AH73" s="227"/>
      <c r="AI73" s="227"/>
      <c r="AJ73" s="227"/>
      <c r="AK73" s="227"/>
      <c r="AL73" s="227"/>
    </row>
    <row r="74" spans="1:38" ht="12.75">
      <c r="A74" s="225"/>
      <c r="B74" s="227"/>
      <c r="D74" s="227"/>
      <c r="E74" s="227"/>
      <c r="F74" s="227"/>
      <c r="G74" s="227"/>
      <c r="H74" s="227"/>
      <c r="I74" s="227"/>
      <c r="J74" s="228"/>
      <c r="K74" s="227"/>
      <c r="L74" s="227"/>
      <c r="M74" s="238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  <c r="AB74" s="227"/>
      <c r="AC74" s="227"/>
      <c r="AD74" s="227"/>
      <c r="AE74" s="227"/>
      <c r="AF74" s="227"/>
      <c r="AG74" s="227"/>
      <c r="AH74" s="227"/>
      <c r="AI74" s="227"/>
      <c r="AJ74" s="227"/>
      <c r="AK74" s="227"/>
      <c r="AL74" s="227"/>
    </row>
    <row r="75" spans="1:38" ht="12.75">
      <c r="A75" s="225"/>
      <c r="B75" s="227"/>
      <c r="D75" s="227"/>
      <c r="E75" s="227"/>
      <c r="F75" s="227"/>
      <c r="G75" s="227"/>
      <c r="H75" s="227"/>
      <c r="I75" s="227"/>
      <c r="J75" s="228"/>
      <c r="K75" s="227"/>
      <c r="L75" s="227"/>
      <c r="M75" s="238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  <c r="AB75" s="227"/>
      <c r="AC75" s="227"/>
      <c r="AD75" s="227"/>
      <c r="AE75" s="227"/>
      <c r="AF75" s="227"/>
      <c r="AG75" s="227"/>
      <c r="AH75" s="227"/>
      <c r="AI75" s="227"/>
      <c r="AJ75" s="227"/>
      <c r="AK75" s="227"/>
      <c r="AL75" s="227"/>
    </row>
    <row r="76" spans="1:38" ht="12.75">
      <c r="A76" s="225"/>
      <c r="B76" s="227"/>
      <c r="D76" s="227"/>
      <c r="E76" s="227"/>
      <c r="F76" s="227"/>
      <c r="G76" s="227"/>
      <c r="H76" s="227"/>
      <c r="I76" s="227"/>
      <c r="J76" s="228"/>
      <c r="K76" s="227"/>
      <c r="L76" s="227"/>
      <c r="M76" s="238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  <c r="AB76" s="227"/>
      <c r="AC76" s="227"/>
      <c r="AD76" s="227"/>
      <c r="AE76" s="227"/>
      <c r="AF76" s="227"/>
      <c r="AG76" s="227"/>
      <c r="AH76" s="227"/>
      <c r="AI76" s="227"/>
      <c r="AJ76" s="227"/>
      <c r="AK76" s="227"/>
      <c r="AL76" s="227"/>
    </row>
    <row r="77" spans="1:38" ht="12.75">
      <c r="A77" s="225"/>
      <c r="B77" s="227"/>
      <c r="D77" s="227"/>
      <c r="E77" s="227"/>
      <c r="F77" s="227"/>
      <c r="G77" s="227"/>
      <c r="H77" s="227"/>
      <c r="I77" s="227"/>
      <c r="J77" s="228"/>
      <c r="K77" s="227"/>
      <c r="L77" s="227"/>
      <c r="M77" s="238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  <c r="AB77" s="227"/>
      <c r="AC77" s="227"/>
      <c r="AD77" s="227"/>
      <c r="AE77" s="227"/>
      <c r="AF77" s="227"/>
      <c r="AG77" s="227"/>
      <c r="AH77" s="227"/>
      <c r="AI77" s="227"/>
      <c r="AJ77" s="227"/>
      <c r="AK77" s="227"/>
      <c r="AL77" s="227"/>
    </row>
    <row r="78" spans="1:38" ht="12.75">
      <c r="A78" s="225"/>
      <c r="B78" s="227"/>
      <c r="D78" s="315"/>
      <c r="E78" s="227"/>
      <c r="F78" s="227"/>
      <c r="G78" s="227"/>
      <c r="H78" s="227"/>
      <c r="I78" s="227"/>
      <c r="J78" s="228"/>
      <c r="K78" s="227"/>
      <c r="L78" s="227"/>
      <c r="M78" s="238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  <c r="AB78" s="227"/>
      <c r="AC78" s="227"/>
      <c r="AD78" s="227"/>
      <c r="AE78" s="227"/>
      <c r="AF78" s="227"/>
      <c r="AG78" s="227"/>
      <c r="AH78" s="227"/>
      <c r="AI78" s="227"/>
      <c r="AJ78" s="227"/>
      <c r="AK78" s="227"/>
      <c r="AL78" s="227"/>
    </row>
    <row r="79" spans="1:38" ht="12.75">
      <c r="A79" s="225"/>
      <c r="B79" s="227"/>
      <c r="D79" s="227"/>
      <c r="E79" s="227"/>
      <c r="F79" s="227"/>
      <c r="G79" s="227"/>
      <c r="H79" s="227"/>
      <c r="I79" s="227"/>
      <c r="J79" s="228"/>
      <c r="K79" s="227"/>
      <c r="L79" s="227"/>
      <c r="M79" s="238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  <c r="AB79" s="227"/>
      <c r="AC79" s="227"/>
      <c r="AD79" s="227"/>
      <c r="AE79" s="227"/>
      <c r="AF79" s="227"/>
      <c r="AG79" s="227"/>
      <c r="AH79" s="227"/>
      <c r="AI79" s="227"/>
      <c r="AJ79" s="227"/>
      <c r="AK79" s="227"/>
      <c r="AL79" s="227"/>
    </row>
    <row r="80" spans="1:38" ht="12.75">
      <c r="A80" s="225"/>
      <c r="B80" s="227"/>
      <c r="D80" s="227"/>
      <c r="E80" s="227"/>
      <c r="F80" s="227"/>
      <c r="G80" s="227"/>
      <c r="H80" s="227"/>
      <c r="I80" s="227"/>
      <c r="J80" s="228"/>
      <c r="K80" s="227"/>
      <c r="L80" s="227"/>
      <c r="M80" s="238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  <c r="AB80" s="227"/>
      <c r="AC80" s="227"/>
      <c r="AD80" s="227"/>
      <c r="AE80" s="227"/>
      <c r="AF80" s="227"/>
      <c r="AG80" s="227"/>
      <c r="AH80" s="227"/>
      <c r="AI80" s="227"/>
      <c r="AJ80" s="227"/>
      <c r="AK80" s="227"/>
      <c r="AL80" s="227"/>
    </row>
    <row r="81" spans="1:38" ht="12.75">
      <c r="A81" s="225"/>
      <c r="B81" s="227"/>
      <c r="D81" s="227"/>
      <c r="E81" s="227"/>
      <c r="F81" s="227"/>
      <c r="G81" s="227"/>
      <c r="H81" s="227"/>
      <c r="I81" s="227"/>
      <c r="J81" s="228"/>
      <c r="K81" s="227"/>
      <c r="L81" s="227"/>
      <c r="M81" s="238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  <c r="AB81" s="227"/>
      <c r="AC81" s="227"/>
      <c r="AD81" s="227"/>
      <c r="AE81" s="227"/>
      <c r="AF81" s="227"/>
      <c r="AG81" s="227"/>
      <c r="AH81" s="227"/>
      <c r="AI81" s="227"/>
      <c r="AJ81" s="227"/>
      <c r="AK81" s="227"/>
      <c r="AL81" s="227"/>
    </row>
    <row r="82" spans="1:38" ht="12.75">
      <c r="A82" s="225"/>
      <c r="B82" s="227"/>
      <c r="D82" s="227"/>
      <c r="E82" s="227"/>
      <c r="F82" s="227"/>
      <c r="G82" s="227"/>
      <c r="H82" s="227"/>
      <c r="I82" s="227"/>
      <c r="J82" s="228"/>
      <c r="K82" s="227"/>
      <c r="L82" s="227"/>
      <c r="M82" s="238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  <c r="AB82" s="227"/>
      <c r="AC82" s="227"/>
      <c r="AD82" s="227"/>
      <c r="AE82" s="227"/>
      <c r="AF82" s="227"/>
      <c r="AG82" s="227"/>
      <c r="AH82" s="227"/>
      <c r="AI82" s="227"/>
      <c r="AJ82" s="227"/>
      <c r="AK82" s="227"/>
      <c r="AL82" s="227"/>
    </row>
    <row r="83" spans="1:38" ht="12.75">
      <c r="A83" s="225"/>
      <c r="B83" s="227"/>
      <c r="D83" s="315"/>
      <c r="E83" s="227"/>
      <c r="F83" s="227"/>
      <c r="G83" s="227"/>
      <c r="H83" s="227"/>
      <c r="I83" s="227"/>
      <c r="J83" s="228"/>
      <c r="K83" s="227"/>
      <c r="L83" s="227"/>
      <c r="M83" s="238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  <c r="AB83" s="227"/>
      <c r="AC83" s="227"/>
      <c r="AD83" s="227"/>
      <c r="AE83" s="227"/>
      <c r="AF83" s="227"/>
      <c r="AG83" s="227"/>
      <c r="AH83" s="227"/>
      <c r="AI83" s="227"/>
      <c r="AJ83" s="227"/>
      <c r="AK83" s="227"/>
      <c r="AL83" s="227"/>
    </row>
    <row r="84" spans="1:38" ht="12.75">
      <c r="A84" s="225"/>
      <c r="B84" s="227"/>
      <c r="D84" s="227"/>
      <c r="E84" s="227"/>
      <c r="F84" s="227"/>
      <c r="G84" s="227"/>
      <c r="H84" s="227"/>
      <c r="I84" s="227"/>
      <c r="J84" s="228"/>
      <c r="K84" s="227"/>
      <c r="L84" s="227"/>
      <c r="M84" s="238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  <c r="AB84" s="227"/>
      <c r="AC84" s="227"/>
      <c r="AD84" s="227"/>
      <c r="AE84" s="227"/>
      <c r="AF84" s="227"/>
      <c r="AG84" s="227"/>
      <c r="AH84" s="227"/>
      <c r="AI84" s="227"/>
      <c r="AJ84" s="227"/>
      <c r="AK84" s="227"/>
      <c r="AL84" s="227"/>
    </row>
    <row r="85" spans="1:38" ht="12.75">
      <c r="A85" s="225"/>
      <c r="B85" s="227"/>
      <c r="D85" s="227"/>
      <c r="E85" s="227"/>
      <c r="F85" s="227"/>
      <c r="G85" s="227"/>
      <c r="H85" s="227"/>
      <c r="I85" s="227"/>
      <c r="J85" s="228"/>
      <c r="K85" s="227"/>
      <c r="L85" s="227"/>
      <c r="M85" s="238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  <c r="AB85" s="227"/>
      <c r="AC85" s="227"/>
      <c r="AD85" s="227"/>
      <c r="AE85" s="227"/>
      <c r="AF85" s="227"/>
      <c r="AG85" s="227"/>
      <c r="AH85" s="227"/>
      <c r="AI85" s="227"/>
      <c r="AJ85" s="227"/>
      <c r="AK85" s="227"/>
      <c r="AL85" s="227"/>
    </row>
    <row r="86" spans="1:38" ht="12.75">
      <c r="A86" s="225"/>
      <c r="B86" s="227"/>
      <c r="D86" s="227"/>
      <c r="E86" s="227"/>
      <c r="F86" s="227"/>
      <c r="G86" s="227"/>
      <c r="H86" s="227"/>
      <c r="I86" s="227"/>
      <c r="J86" s="228"/>
      <c r="K86" s="227"/>
      <c r="L86" s="227"/>
      <c r="M86" s="238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  <c r="AB86" s="227"/>
      <c r="AC86" s="227"/>
      <c r="AD86" s="227"/>
      <c r="AE86" s="227"/>
      <c r="AF86" s="227"/>
      <c r="AG86" s="227"/>
      <c r="AH86" s="227"/>
      <c r="AI86" s="227"/>
      <c r="AJ86" s="227"/>
      <c r="AK86" s="227"/>
      <c r="AL86" s="227"/>
    </row>
    <row r="87" spans="1:38" ht="12.75">
      <c r="A87" s="225"/>
      <c r="B87" s="227"/>
      <c r="D87" s="227"/>
      <c r="E87" s="227"/>
      <c r="F87" s="227"/>
      <c r="G87" s="227"/>
      <c r="H87" s="227"/>
      <c r="I87" s="227"/>
      <c r="J87" s="228"/>
      <c r="K87" s="227"/>
      <c r="L87" s="227"/>
      <c r="M87" s="238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  <c r="AB87" s="227"/>
      <c r="AC87" s="227"/>
      <c r="AD87" s="227"/>
      <c r="AE87" s="227"/>
      <c r="AF87" s="227"/>
      <c r="AG87" s="227"/>
      <c r="AH87" s="227"/>
      <c r="AI87" s="227"/>
      <c r="AJ87" s="227"/>
      <c r="AK87" s="227"/>
      <c r="AL87" s="227"/>
    </row>
    <row r="88" spans="1:38" ht="12.75">
      <c r="A88" s="225"/>
      <c r="B88" s="227"/>
      <c r="D88" s="227"/>
      <c r="E88" s="227"/>
      <c r="F88" s="227"/>
      <c r="G88" s="227"/>
      <c r="H88" s="227"/>
      <c r="I88" s="227"/>
      <c r="J88" s="228"/>
      <c r="K88" s="227"/>
      <c r="L88" s="227"/>
      <c r="M88" s="238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  <c r="AB88" s="227"/>
      <c r="AC88" s="227"/>
      <c r="AD88" s="227"/>
      <c r="AE88" s="227"/>
      <c r="AF88" s="227"/>
      <c r="AG88" s="227"/>
      <c r="AH88" s="227"/>
      <c r="AI88" s="227"/>
      <c r="AJ88" s="227"/>
      <c r="AK88" s="227"/>
      <c r="AL88" s="227"/>
    </row>
    <row r="89" spans="1:38" ht="12.75">
      <c r="A89" s="225"/>
      <c r="B89" s="227"/>
      <c r="D89" s="227"/>
      <c r="E89" s="227"/>
      <c r="F89" s="227"/>
      <c r="G89" s="227"/>
      <c r="H89" s="227"/>
      <c r="I89" s="227"/>
      <c r="J89" s="228"/>
      <c r="K89" s="227"/>
      <c r="L89" s="227"/>
      <c r="M89" s="238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  <c r="AB89" s="227"/>
      <c r="AC89" s="227"/>
      <c r="AD89" s="227"/>
      <c r="AE89" s="227"/>
      <c r="AF89" s="227"/>
      <c r="AG89" s="227"/>
      <c r="AH89" s="227"/>
      <c r="AI89" s="227"/>
      <c r="AJ89" s="227"/>
      <c r="AK89" s="227"/>
      <c r="AL89" s="227"/>
    </row>
    <row r="90" spans="1:38" ht="12.75">
      <c r="A90" s="225"/>
      <c r="B90" s="227"/>
      <c r="D90" s="227"/>
      <c r="E90" s="227"/>
      <c r="F90" s="227"/>
      <c r="G90" s="227"/>
      <c r="H90" s="227"/>
      <c r="I90" s="227"/>
      <c r="J90" s="228"/>
      <c r="K90" s="227"/>
      <c r="L90" s="227"/>
      <c r="M90" s="238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  <c r="AB90" s="227"/>
      <c r="AC90" s="227"/>
      <c r="AD90" s="227"/>
      <c r="AE90" s="227"/>
      <c r="AF90" s="227"/>
      <c r="AG90" s="227"/>
      <c r="AH90" s="227"/>
      <c r="AI90" s="227"/>
      <c r="AJ90" s="227"/>
      <c r="AK90" s="227"/>
      <c r="AL90" s="227"/>
    </row>
    <row r="91" spans="1:38" ht="12.75">
      <c r="A91" s="225"/>
      <c r="B91" s="227"/>
      <c r="D91" s="227"/>
      <c r="E91" s="227"/>
      <c r="F91" s="227"/>
      <c r="G91" s="227"/>
      <c r="H91" s="227"/>
      <c r="I91" s="227"/>
      <c r="J91" s="228"/>
      <c r="K91" s="227"/>
      <c r="L91" s="227"/>
      <c r="M91" s="238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  <c r="AB91" s="227"/>
      <c r="AC91" s="227"/>
      <c r="AD91" s="227"/>
      <c r="AE91" s="227"/>
      <c r="AF91" s="227"/>
      <c r="AG91" s="227"/>
      <c r="AH91" s="227"/>
      <c r="AI91" s="227"/>
      <c r="AJ91" s="227"/>
      <c r="AK91" s="227"/>
      <c r="AL91" s="227"/>
    </row>
    <row r="92" spans="1:38" ht="12.75">
      <c r="A92" s="225"/>
      <c r="B92" s="227"/>
      <c r="D92" s="227"/>
      <c r="E92" s="227"/>
      <c r="F92" s="227"/>
      <c r="G92" s="227"/>
      <c r="H92" s="227"/>
      <c r="I92" s="227"/>
      <c r="J92" s="228"/>
      <c r="K92" s="227"/>
      <c r="L92" s="227"/>
      <c r="M92" s="238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  <c r="AB92" s="227"/>
      <c r="AC92" s="227"/>
      <c r="AD92" s="227"/>
      <c r="AE92" s="227"/>
      <c r="AF92" s="227"/>
      <c r="AG92" s="227"/>
      <c r="AH92" s="227"/>
      <c r="AI92" s="227"/>
      <c r="AJ92" s="227"/>
      <c r="AK92" s="227"/>
      <c r="AL92" s="227"/>
    </row>
    <row r="93" spans="1:38" ht="12.75">
      <c r="A93" s="225"/>
      <c r="B93" s="227"/>
      <c r="D93" s="227"/>
      <c r="E93" s="227"/>
      <c r="F93" s="227"/>
      <c r="G93" s="227"/>
      <c r="H93" s="227"/>
      <c r="I93" s="227"/>
      <c r="J93" s="228"/>
      <c r="K93" s="227"/>
      <c r="L93" s="227"/>
      <c r="M93" s="238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  <c r="AB93" s="227"/>
      <c r="AC93" s="227"/>
      <c r="AD93" s="227"/>
      <c r="AE93" s="227"/>
      <c r="AF93" s="227"/>
      <c r="AG93" s="227"/>
      <c r="AH93" s="227"/>
      <c r="AI93" s="227"/>
      <c r="AJ93" s="227"/>
      <c r="AK93" s="227"/>
      <c r="AL93" s="227"/>
    </row>
    <row r="94" spans="1:38" ht="12.75">
      <c r="A94" s="225"/>
      <c r="B94" s="227"/>
      <c r="D94" s="227"/>
      <c r="E94" s="227"/>
      <c r="F94" s="227"/>
      <c r="G94" s="227"/>
      <c r="H94" s="227"/>
      <c r="I94" s="227"/>
      <c r="J94" s="228"/>
      <c r="K94" s="227"/>
      <c r="L94" s="227"/>
      <c r="M94" s="238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  <c r="AB94" s="227"/>
      <c r="AC94" s="227"/>
      <c r="AD94" s="227"/>
      <c r="AE94" s="227"/>
      <c r="AF94" s="227"/>
      <c r="AG94" s="227"/>
      <c r="AH94" s="227"/>
      <c r="AI94" s="227"/>
      <c r="AJ94" s="227"/>
      <c r="AK94" s="227"/>
      <c r="AL94" s="227"/>
    </row>
    <row r="95" spans="1:38" ht="12.75">
      <c r="A95" s="225"/>
      <c r="B95" s="227"/>
      <c r="D95" s="227"/>
      <c r="E95" s="227"/>
      <c r="F95" s="227"/>
      <c r="G95" s="227"/>
      <c r="H95" s="227"/>
      <c r="I95" s="227"/>
      <c r="J95" s="228"/>
      <c r="K95" s="227"/>
      <c r="L95" s="227"/>
      <c r="M95" s="238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  <c r="AB95" s="227"/>
      <c r="AC95" s="227"/>
      <c r="AD95" s="227"/>
      <c r="AE95" s="227"/>
      <c r="AF95" s="227"/>
      <c r="AG95" s="227"/>
      <c r="AH95" s="227"/>
      <c r="AI95" s="227"/>
      <c r="AJ95" s="227"/>
      <c r="AK95" s="227"/>
      <c r="AL95" s="227"/>
    </row>
    <row r="96" spans="1:38" ht="12.75">
      <c r="A96" s="225"/>
      <c r="B96" s="227"/>
      <c r="D96" s="227"/>
      <c r="E96" s="227"/>
      <c r="F96" s="227"/>
      <c r="G96" s="227"/>
      <c r="H96" s="227"/>
      <c r="I96" s="227"/>
      <c r="J96" s="228"/>
      <c r="K96" s="227"/>
      <c r="L96" s="227"/>
      <c r="M96" s="238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  <c r="AB96" s="227"/>
      <c r="AC96" s="227"/>
      <c r="AD96" s="227"/>
      <c r="AE96" s="227"/>
      <c r="AF96" s="227"/>
      <c r="AG96" s="227"/>
      <c r="AH96" s="227"/>
      <c r="AI96" s="227"/>
      <c r="AJ96" s="227"/>
      <c r="AK96" s="227"/>
      <c r="AL96" s="227"/>
    </row>
    <row r="97" spans="1:38" ht="12.75">
      <c r="A97" s="225"/>
      <c r="B97" s="227"/>
      <c r="D97" s="227"/>
      <c r="E97" s="227"/>
      <c r="F97" s="227"/>
      <c r="G97" s="227"/>
      <c r="H97" s="227"/>
      <c r="I97" s="227"/>
      <c r="J97" s="228"/>
      <c r="K97" s="227"/>
      <c r="L97" s="227"/>
      <c r="M97" s="238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  <c r="AB97" s="227"/>
      <c r="AC97" s="227"/>
      <c r="AD97" s="227"/>
      <c r="AE97" s="227"/>
      <c r="AF97" s="227"/>
      <c r="AG97" s="227"/>
      <c r="AH97" s="227"/>
      <c r="AI97" s="227"/>
      <c r="AJ97" s="227"/>
      <c r="AK97" s="227"/>
      <c r="AL97" s="227"/>
    </row>
    <row r="98" spans="1:38" ht="12.75">
      <c r="A98" s="225"/>
      <c r="B98" s="227"/>
      <c r="D98" s="227"/>
      <c r="E98" s="227"/>
      <c r="F98" s="227"/>
      <c r="G98" s="227"/>
      <c r="H98" s="227"/>
      <c r="I98" s="227"/>
      <c r="J98" s="228"/>
      <c r="K98" s="227"/>
      <c r="L98" s="227"/>
      <c r="M98" s="238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  <c r="AB98" s="227"/>
      <c r="AC98" s="227"/>
      <c r="AD98" s="227"/>
      <c r="AE98" s="227"/>
      <c r="AF98" s="227"/>
      <c r="AG98" s="227"/>
      <c r="AH98" s="227"/>
      <c r="AI98" s="227"/>
      <c r="AJ98" s="227"/>
      <c r="AK98" s="227"/>
      <c r="AL98" s="227"/>
    </row>
    <row r="99" spans="1:38" ht="12.75">
      <c r="A99" s="225"/>
      <c r="B99" s="227"/>
      <c r="D99" s="227"/>
      <c r="E99" s="227"/>
      <c r="F99" s="227"/>
      <c r="G99" s="227"/>
      <c r="H99" s="227"/>
      <c r="I99" s="227"/>
      <c r="J99" s="228"/>
      <c r="K99" s="227"/>
      <c r="L99" s="227"/>
      <c r="M99" s="238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  <c r="AB99" s="227"/>
      <c r="AC99" s="227"/>
      <c r="AD99" s="227"/>
      <c r="AE99" s="227"/>
      <c r="AF99" s="227"/>
      <c r="AG99" s="227"/>
      <c r="AH99" s="227"/>
      <c r="AI99" s="227"/>
      <c r="AJ99" s="227"/>
      <c r="AK99" s="227"/>
      <c r="AL99" s="227"/>
    </row>
    <row r="100" spans="1:38" ht="12.75">
      <c r="A100" s="225"/>
      <c r="B100" s="227"/>
      <c r="D100" s="227"/>
      <c r="E100" s="227"/>
      <c r="F100" s="227"/>
      <c r="G100" s="227"/>
      <c r="H100" s="227"/>
      <c r="I100" s="227"/>
      <c r="J100" s="228"/>
      <c r="K100" s="227"/>
      <c r="L100" s="227"/>
      <c r="M100" s="238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  <c r="AB100" s="227"/>
      <c r="AC100" s="227"/>
      <c r="AD100" s="227"/>
      <c r="AE100" s="227"/>
      <c r="AF100" s="227"/>
      <c r="AG100" s="227"/>
      <c r="AH100" s="227"/>
      <c r="AI100" s="227"/>
      <c r="AJ100" s="227"/>
      <c r="AK100" s="227"/>
      <c r="AL100" s="227"/>
    </row>
    <row r="101" spans="1:38" ht="12.75">
      <c r="A101" s="225"/>
      <c r="B101" s="227"/>
      <c r="D101" s="227"/>
      <c r="E101" s="227"/>
      <c r="F101" s="227"/>
      <c r="G101" s="227"/>
      <c r="H101" s="227"/>
      <c r="I101" s="227"/>
      <c r="J101" s="228"/>
      <c r="K101" s="227"/>
      <c r="L101" s="227"/>
      <c r="M101" s="238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  <c r="AB101" s="227"/>
      <c r="AC101" s="227"/>
      <c r="AD101" s="227"/>
      <c r="AE101" s="227"/>
      <c r="AF101" s="227"/>
      <c r="AG101" s="227"/>
      <c r="AH101" s="227"/>
      <c r="AI101" s="227"/>
      <c r="AJ101" s="227"/>
      <c r="AK101" s="227"/>
      <c r="AL101" s="227"/>
    </row>
    <row r="102" spans="1:38" ht="12.75">
      <c r="A102" s="225"/>
      <c r="B102" s="239"/>
      <c r="D102" s="227"/>
      <c r="E102" s="227"/>
      <c r="F102" s="227"/>
      <c r="G102" s="227"/>
      <c r="H102" s="227"/>
      <c r="I102" s="227"/>
      <c r="J102" s="228"/>
      <c r="K102" s="227"/>
      <c r="L102" s="227"/>
      <c r="M102" s="238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  <c r="AB102" s="227"/>
      <c r="AC102" s="227"/>
      <c r="AD102" s="227"/>
      <c r="AE102" s="227"/>
      <c r="AF102" s="227"/>
      <c r="AG102" s="227"/>
      <c r="AH102" s="227"/>
      <c r="AI102" s="227"/>
      <c r="AJ102" s="227"/>
      <c r="AK102" s="227"/>
      <c r="AL102" s="227"/>
    </row>
    <row r="103" spans="1:38" ht="12.75">
      <c r="A103" s="225"/>
      <c r="B103" s="227"/>
      <c r="D103" s="227"/>
      <c r="E103" s="227"/>
      <c r="F103" s="227"/>
      <c r="G103" s="227"/>
      <c r="H103" s="227"/>
      <c r="I103" s="227"/>
      <c r="J103" s="228"/>
      <c r="K103" s="227"/>
      <c r="L103" s="227"/>
      <c r="M103" s="238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  <c r="AB103" s="227"/>
      <c r="AC103" s="227"/>
      <c r="AD103" s="227"/>
      <c r="AE103" s="227"/>
      <c r="AF103" s="227"/>
      <c r="AG103" s="227"/>
      <c r="AH103" s="227"/>
      <c r="AI103" s="227"/>
      <c r="AJ103" s="227"/>
      <c r="AK103" s="227"/>
      <c r="AL103" s="227"/>
    </row>
    <row r="104" spans="1:38" ht="12.75">
      <c r="A104" s="225"/>
      <c r="B104" s="227"/>
      <c r="D104" s="227"/>
      <c r="E104" s="227"/>
      <c r="F104" s="227"/>
      <c r="G104" s="227"/>
      <c r="H104" s="227"/>
      <c r="I104" s="227"/>
      <c r="J104" s="228"/>
      <c r="K104" s="227"/>
      <c r="L104" s="227"/>
      <c r="M104" s="238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  <c r="AB104" s="227"/>
      <c r="AC104" s="227"/>
      <c r="AD104" s="227"/>
      <c r="AE104" s="227"/>
      <c r="AF104" s="227"/>
      <c r="AG104" s="227"/>
      <c r="AH104" s="227"/>
      <c r="AI104" s="227"/>
      <c r="AJ104" s="227"/>
      <c r="AK104" s="227"/>
      <c r="AL104" s="227"/>
    </row>
    <row r="105" spans="1:38" ht="12.75">
      <c r="A105" s="225"/>
      <c r="B105" s="227"/>
      <c r="D105" s="227"/>
      <c r="E105" s="227"/>
      <c r="F105" s="227"/>
      <c r="G105" s="227"/>
      <c r="H105" s="227"/>
      <c r="I105" s="227"/>
      <c r="J105" s="228"/>
      <c r="K105" s="227"/>
      <c r="L105" s="227"/>
      <c r="M105" s="238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  <c r="AB105" s="227"/>
      <c r="AC105" s="227"/>
      <c r="AD105" s="227"/>
      <c r="AE105" s="227"/>
      <c r="AF105" s="227"/>
      <c r="AG105" s="227"/>
      <c r="AH105" s="227"/>
      <c r="AI105" s="227"/>
      <c r="AJ105" s="227"/>
      <c r="AK105" s="227"/>
      <c r="AL105" s="227"/>
    </row>
    <row r="106" spans="1:38" ht="12.75">
      <c r="A106" s="225"/>
      <c r="B106" s="227"/>
      <c r="D106" s="227"/>
      <c r="E106" s="227"/>
      <c r="F106" s="227"/>
      <c r="G106" s="227"/>
      <c r="H106" s="227"/>
      <c r="I106" s="227"/>
      <c r="J106" s="228"/>
      <c r="K106" s="227"/>
      <c r="L106" s="227"/>
      <c r="M106" s="238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  <c r="AB106" s="227"/>
      <c r="AC106" s="227"/>
      <c r="AD106" s="227"/>
      <c r="AE106" s="227"/>
      <c r="AF106" s="227"/>
      <c r="AG106" s="227"/>
      <c r="AH106" s="227"/>
      <c r="AI106" s="227"/>
      <c r="AJ106" s="227"/>
      <c r="AK106" s="227"/>
      <c r="AL106" s="227"/>
    </row>
    <row r="107" spans="1:38" ht="12.75">
      <c r="A107" s="225"/>
      <c r="B107" s="227"/>
      <c r="D107" s="227"/>
      <c r="E107" s="227"/>
      <c r="F107" s="227"/>
      <c r="G107" s="227"/>
      <c r="H107" s="227"/>
      <c r="I107" s="227"/>
      <c r="J107" s="228"/>
      <c r="K107" s="227"/>
      <c r="L107" s="227"/>
      <c r="M107" s="238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  <c r="AB107" s="227"/>
      <c r="AC107" s="227"/>
      <c r="AD107" s="227"/>
      <c r="AE107" s="227"/>
      <c r="AF107" s="227"/>
      <c r="AG107" s="227"/>
      <c r="AH107" s="227"/>
      <c r="AI107" s="227"/>
      <c r="AJ107" s="227"/>
      <c r="AK107" s="227"/>
      <c r="AL107" s="227"/>
    </row>
    <row r="108" spans="1:38" ht="12.75">
      <c r="A108" s="225"/>
      <c r="B108" s="227"/>
      <c r="D108" s="154"/>
      <c r="E108" s="227"/>
      <c r="F108" s="227"/>
      <c r="G108" s="227"/>
      <c r="H108" s="227"/>
      <c r="I108" s="227"/>
      <c r="J108" s="228"/>
      <c r="K108" s="227"/>
      <c r="L108" s="227"/>
      <c r="M108" s="238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  <c r="AB108" s="227"/>
      <c r="AC108" s="227"/>
      <c r="AD108" s="227"/>
      <c r="AE108" s="227"/>
      <c r="AF108" s="227"/>
      <c r="AG108" s="227"/>
      <c r="AH108" s="227"/>
      <c r="AI108" s="227"/>
      <c r="AJ108" s="227"/>
      <c r="AK108" s="227"/>
      <c r="AL108" s="227"/>
    </row>
    <row r="109" spans="1:38" ht="12.75">
      <c r="A109" s="225"/>
      <c r="B109" s="227"/>
      <c r="D109" s="227"/>
      <c r="E109" s="227"/>
      <c r="F109" s="227"/>
      <c r="G109" s="227"/>
      <c r="H109" s="227"/>
      <c r="I109" s="227"/>
      <c r="J109" s="228"/>
      <c r="K109" s="227"/>
      <c r="L109" s="227"/>
      <c r="M109" s="238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7"/>
      <c r="AG109" s="227"/>
      <c r="AH109" s="227"/>
      <c r="AI109" s="227"/>
      <c r="AJ109" s="227"/>
      <c r="AK109" s="227"/>
      <c r="AL109" s="227"/>
    </row>
    <row r="110" spans="1:38" ht="12.75">
      <c r="A110" s="225"/>
      <c r="B110" s="227"/>
      <c r="D110" s="227"/>
      <c r="E110" s="227"/>
      <c r="F110" s="227"/>
      <c r="G110" s="227"/>
      <c r="H110" s="227"/>
      <c r="I110" s="227"/>
      <c r="J110" s="228"/>
      <c r="K110" s="227"/>
      <c r="L110" s="227"/>
      <c r="M110" s="238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  <c r="AB110" s="227"/>
      <c r="AC110" s="227"/>
      <c r="AD110" s="227"/>
      <c r="AE110" s="227"/>
      <c r="AF110" s="227"/>
      <c r="AG110" s="227"/>
      <c r="AH110" s="227"/>
      <c r="AI110" s="227"/>
      <c r="AJ110" s="227"/>
      <c r="AK110" s="227"/>
      <c r="AL110" s="227"/>
    </row>
    <row r="111" spans="1:38" ht="12.75">
      <c r="A111" s="225"/>
      <c r="B111" s="227"/>
      <c r="D111" s="227"/>
      <c r="E111" s="227"/>
      <c r="F111" s="227"/>
      <c r="G111" s="227"/>
      <c r="H111" s="227"/>
      <c r="I111" s="227"/>
      <c r="J111" s="228"/>
      <c r="K111" s="227"/>
      <c r="L111" s="227"/>
      <c r="M111" s="238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  <c r="AB111" s="227"/>
      <c r="AC111" s="227"/>
      <c r="AD111" s="227"/>
      <c r="AE111" s="227"/>
      <c r="AF111" s="227"/>
      <c r="AG111" s="227"/>
      <c r="AH111" s="227"/>
      <c r="AI111" s="227"/>
      <c r="AJ111" s="227"/>
      <c r="AK111" s="227"/>
      <c r="AL111" s="227"/>
    </row>
    <row r="112" spans="1:38" ht="12.75">
      <c r="A112" s="225"/>
      <c r="B112" s="154"/>
      <c r="D112" s="227"/>
      <c r="E112" s="227"/>
      <c r="F112" s="227"/>
      <c r="G112" s="227"/>
      <c r="H112" s="227"/>
      <c r="I112" s="227"/>
      <c r="J112" s="228"/>
      <c r="K112" s="227"/>
      <c r="L112" s="227"/>
      <c r="M112" s="238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27"/>
      <c r="AL112" s="227"/>
    </row>
    <row r="113" spans="1:38" ht="12.75">
      <c r="A113" s="225"/>
      <c r="B113" s="227"/>
      <c r="D113" s="227"/>
      <c r="E113" s="227"/>
      <c r="F113" s="227"/>
      <c r="G113" s="227"/>
      <c r="H113" s="227"/>
      <c r="I113" s="227"/>
      <c r="J113" s="228"/>
      <c r="K113" s="227"/>
      <c r="L113" s="227"/>
      <c r="M113" s="238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7"/>
    </row>
    <row r="114" spans="1:38" ht="12.75">
      <c r="A114" s="225"/>
      <c r="B114" s="227"/>
      <c r="D114" s="227"/>
      <c r="E114" s="227"/>
      <c r="F114" s="227"/>
      <c r="G114" s="227"/>
      <c r="H114" s="227"/>
      <c r="I114" s="227"/>
      <c r="J114" s="228"/>
      <c r="K114" s="227"/>
      <c r="L114" s="227"/>
      <c r="M114" s="238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227"/>
      <c r="AL114" s="227"/>
    </row>
    <row r="115" spans="1:38" ht="12.75">
      <c r="A115" s="225"/>
      <c r="B115" s="227"/>
      <c r="D115" s="227"/>
      <c r="E115" s="227"/>
      <c r="F115" s="227"/>
      <c r="G115" s="227"/>
      <c r="H115" s="227"/>
      <c r="I115" s="227"/>
      <c r="J115" s="228"/>
      <c r="K115" s="227"/>
      <c r="L115" s="227"/>
      <c r="M115" s="238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27"/>
      <c r="AL115" s="227"/>
    </row>
    <row r="116" spans="1:38" ht="12.75">
      <c r="A116" s="225"/>
      <c r="B116" s="227"/>
      <c r="D116" s="227"/>
      <c r="E116" s="227"/>
      <c r="F116" s="227"/>
      <c r="G116" s="227"/>
      <c r="H116" s="227"/>
      <c r="I116" s="227"/>
      <c r="J116" s="228"/>
      <c r="K116" s="227"/>
      <c r="L116" s="227"/>
      <c r="M116" s="238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227"/>
      <c r="AI116" s="227"/>
      <c r="AJ116" s="227"/>
      <c r="AK116" s="227"/>
      <c r="AL116" s="227"/>
    </row>
    <row r="117" spans="1:38" ht="12.75">
      <c r="A117" s="225"/>
      <c r="B117" s="227"/>
      <c r="D117" s="227"/>
      <c r="E117" s="227"/>
      <c r="F117" s="227"/>
      <c r="G117" s="227"/>
      <c r="H117" s="227"/>
      <c r="I117" s="227"/>
      <c r="J117" s="228"/>
      <c r="K117" s="227"/>
      <c r="L117" s="227"/>
      <c r="M117" s="238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27"/>
      <c r="AL117" s="227"/>
    </row>
    <row r="118" spans="1:38" ht="12.75">
      <c r="A118" s="225"/>
      <c r="B118" s="227"/>
      <c r="D118" s="227"/>
      <c r="E118" s="227"/>
      <c r="F118" s="227"/>
      <c r="G118" s="227"/>
      <c r="H118" s="227"/>
      <c r="I118" s="227"/>
      <c r="J118" s="228"/>
      <c r="K118" s="227"/>
      <c r="L118" s="227"/>
      <c r="M118" s="238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  <c r="AI118" s="227"/>
      <c r="AJ118" s="227"/>
      <c r="AK118" s="227"/>
      <c r="AL118" s="227"/>
    </row>
    <row r="119" spans="1:38" ht="12.75">
      <c r="A119" s="225"/>
      <c r="B119" s="227"/>
      <c r="D119" s="227"/>
      <c r="E119" s="227"/>
      <c r="F119" s="227"/>
      <c r="G119" s="227"/>
      <c r="H119" s="227"/>
      <c r="I119" s="227"/>
      <c r="J119" s="228"/>
      <c r="K119" s="227"/>
      <c r="L119" s="227"/>
      <c r="M119" s="238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27"/>
      <c r="AL119" s="227"/>
    </row>
    <row r="120" spans="1:38" ht="12.75">
      <c r="A120" s="225"/>
      <c r="B120" s="227"/>
      <c r="D120" s="227"/>
      <c r="E120" s="227"/>
      <c r="F120" s="227"/>
      <c r="G120" s="227"/>
      <c r="H120" s="227"/>
      <c r="I120" s="227"/>
      <c r="J120" s="228"/>
      <c r="K120" s="227"/>
      <c r="L120" s="227"/>
      <c r="M120" s="238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  <c r="AD120" s="227"/>
      <c r="AE120" s="227"/>
      <c r="AF120" s="227"/>
      <c r="AG120" s="227"/>
      <c r="AH120" s="227"/>
      <c r="AI120" s="227"/>
      <c r="AJ120" s="227"/>
      <c r="AK120" s="227"/>
      <c r="AL120" s="227"/>
    </row>
    <row r="121" spans="1:38" ht="12.75">
      <c r="A121" s="225"/>
      <c r="B121" s="227"/>
      <c r="D121" s="227"/>
      <c r="E121" s="227"/>
      <c r="F121" s="227"/>
      <c r="G121" s="227"/>
      <c r="H121" s="227"/>
      <c r="I121" s="227"/>
      <c r="J121" s="228"/>
      <c r="K121" s="227"/>
      <c r="L121" s="227"/>
      <c r="M121" s="238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7"/>
    </row>
    <row r="122" spans="1:38" ht="12.75">
      <c r="A122" s="225"/>
      <c r="B122" s="227"/>
      <c r="D122" s="227"/>
      <c r="E122" s="227"/>
      <c r="F122" s="227"/>
      <c r="G122" s="227"/>
      <c r="H122" s="227"/>
      <c r="I122" s="227"/>
      <c r="J122" s="228"/>
      <c r="K122" s="227"/>
      <c r="L122" s="227"/>
      <c r="M122" s="238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  <c r="AD122" s="227"/>
      <c r="AE122" s="227"/>
      <c r="AF122" s="227"/>
      <c r="AG122" s="227"/>
      <c r="AH122" s="227"/>
      <c r="AI122" s="227"/>
      <c r="AJ122" s="227"/>
      <c r="AK122" s="227"/>
      <c r="AL122" s="227"/>
    </row>
    <row r="123" spans="1:38" ht="12.75">
      <c r="A123" s="225"/>
      <c r="B123" s="227"/>
      <c r="D123" s="227"/>
      <c r="E123" s="227"/>
      <c r="F123" s="227"/>
      <c r="G123" s="227"/>
      <c r="H123" s="227"/>
      <c r="I123" s="227"/>
      <c r="J123" s="228"/>
      <c r="K123" s="227"/>
      <c r="L123" s="227"/>
      <c r="M123" s="238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</row>
    <row r="124" spans="1:38" ht="12.75">
      <c r="A124" s="225"/>
      <c r="B124" s="227"/>
      <c r="D124" s="227"/>
      <c r="E124" s="227"/>
      <c r="F124" s="227"/>
      <c r="G124" s="227"/>
      <c r="H124" s="227"/>
      <c r="I124" s="227"/>
      <c r="J124" s="228"/>
      <c r="K124" s="227"/>
      <c r="L124" s="227"/>
      <c r="M124" s="238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</row>
    <row r="125" spans="1:38" ht="12.75">
      <c r="A125" s="225"/>
      <c r="B125" s="227"/>
      <c r="D125" s="227"/>
      <c r="E125" s="227"/>
      <c r="F125" s="227"/>
      <c r="G125" s="227"/>
      <c r="H125" s="227"/>
      <c r="I125" s="227"/>
      <c r="J125" s="228"/>
      <c r="K125" s="227"/>
      <c r="L125" s="227"/>
      <c r="M125" s="238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  <c r="AD125" s="227"/>
      <c r="AE125" s="227"/>
      <c r="AF125" s="227"/>
      <c r="AG125" s="227"/>
      <c r="AH125" s="227"/>
      <c r="AI125" s="227"/>
      <c r="AJ125" s="227"/>
      <c r="AK125" s="227"/>
      <c r="AL125" s="227"/>
    </row>
    <row r="126" spans="1:38" ht="12.75">
      <c r="A126" s="225"/>
      <c r="B126" s="227"/>
      <c r="D126" s="227"/>
      <c r="E126" s="227"/>
      <c r="F126" s="227"/>
      <c r="G126" s="227"/>
      <c r="H126" s="227"/>
      <c r="I126" s="227"/>
      <c r="J126" s="228"/>
      <c r="K126" s="227"/>
      <c r="L126" s="227"/>
      <c r="M126" s="238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  <c r="AB126" s="227"/>
      <c r="AC126" s="227"/>
      <c r="AD126" s="227"/>
      <c r="AE126" s="227"/>
      <c r="AF126" s="227"/>
      <c r="AG126" s="227"/>
      <c r="AH126" s="227"/>
      <c r="AI126" s="227"/>
      <c r="AJ126" s="227"/>
      <c r="AK126" s="227"/>
      <c r="AL126" s="227"/>
    </row>
    <row r="127" spans="1:38" ht="12.75">
      <c r="A127" s="225"/>
      <c r="B127" s="227"/>
      <c r="D127" s="227"/>
      <c r="E127" s="227"/>
      <c r="F127" s="227"/>
      <c r="G127" s="227"/>
      <c r="H127" s="227"/>
      <c r="I127" s="227"/>
      <c r="J127" s="228"/>
      <c r="K127" s="227"/>
      <c r="L127" s="227"/>
      <c r="M127" s="238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27"/>
      <c r="AL127" s="227"/>
    </row>
    <row r="128" spans="1:38" ht="12.75">
      <c r="A128" s="225"/>
      <c r="B128" s="227"/>
      <c r="D128" s="227"/>
      <c r="E128" s="227"/>
      <c r="F128" s="227"/>
      <c r="G128" s="227"/>
      <c r="H128" s="227"/>
      <c r="I128" s="227"/>
      <c r="J128" s="228"/>
      <c r="K128" s="227"/>
      <c r="L128" s="227"/>
      <c r="M128" s="238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  <c r="AC128" s="227"/>
      <c r="AD128" s="227"/>
      <c r="AE128" s="227"/>
      <c r="AF128" s="227"/>
      <c r="AG128" s="227"/>
      <c r="AH128" s="227"/>
      <c r="AI128" s="227"/>
      <c r="AJ128" s="227"/>
      <c r="AK128" s="227"/>
      <c r="AL128" s="227"/>
    </row>
    <row r="129" spans="1:38" ht="12.75">
      <c r="A129" s="225"/>
      <c r="B129" s="227"/>
      <c r="D129" s="227"/>
      <c r="E129" s="227"/>
      <c r="F129" s="227"/>
      <c r="G129" s="227"/>
      <c r="H129" s="227"/>
      <c r="I129" s="227"/>
      <c r="J129" s="228"/>
      <c r="K129" s="227"/>
      <c r="L129" s="227"/>
      <c r="M129" s="238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  <c r="AD129" s="227"/>
      <c r="AE129" s="227"/>
      <c r="AF129" s="227"/>
      <c r="AG129" s="227"/>
      <c r="AH129" s="227"/>
      <c r="AI129" s="227"/>
      <c r="AJ129" s="227"/>
      <c r="AK129" s="227"/>
      <c r="AL129" s="227"/>
    </row>
    <row r="130" spans="1:38" ht="12.75">
      <c r="A130" s="225"/>
      <c r="B130" s="227"/>
      <c r="D130" s="227"/>
      <c r="E130" s="227"/>
      <c r="F130" s="227"/>
      <c r="G130" s="227"/>
      <c r="H130" s="227"/>
      <c r="I130" s="227"/>
      <c r="J130" s="228"/>
      <c r="K130" s="227"/>
      <c r="L130" s="227"/>
      <c r="M130" s="238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  <c r="AB130" s="227"/>
      <c r="AC130" s="227"/>
      <c r="AD130" s="227"/>
      <c r="AE130" s="227"/>
      <c r="AF130" s="227"/>
      <c r="AG130" s="227"/>
      <c r="AH130" s="227"/>
      <c r="AI130" s="227"/>
      <c r="AJ130" s="227"/>
      <c r="AK130" s="227"/>
      <c r="AL130" s="227"/>
    </row>
    <row r="131" spans="1:38" ht="12.75">
      <c r="A131" s="225"/>
      <c r="B131" s="227"/>
      <c r="D131" s="227"/>
      <c r="E131" s="227"/>
      <c r="F131" s="227"/>
      <c r="G131" s="227"/>
      <c r="H131" s="227"/>
      <c r="I131" s="227"/>
      <c r="J131" s="228"/>
      <c r="K131" s="227"/>
      <c r="L131" s="227"/>
      <c r="M131" s="238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  <c r="AB131" s="227"/>
      <c r="AC131" s="227"/>
      <c r="AD131" s="227"/>
      <c r="AE131" s="227"/>
      <c r="AF131" s="227"/>
      <c r="AG131" s="227"/>
      <c r="AH131" s="227"/>
      <c r="AI131" s="227"/>
      <c r="AJ131" s="227"/>
      <c r="AK131" s="227"/>
      <c r="AL131" s="227"/>
    </row>
    <row r="132" spans="1:38" ht="12.75">
      <c r="A132" s="225"/>
      <c r="B132" s="227"/>
      <c r="D132" s="227"/>
      <c r="E132" s="227"/>
      <c r="F132" s="227"/>
      <c r="G132" s="227"/>
      <c r="H132" s="227"/>
      <c r="I132" s="227"/>
      <c r="J132" s="228"/>
      <c r="K132" s="227"/>
      <c r="L132" s="227"/>
      <c r="M132" s="238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  <c r="AB132" s="227"/>
      <c r="AC132" s="227"/>
      <c r="AD132" s="227"/>
      <c r="AE132" s="227"/>
      <c r="AF132" s="227"/>
      <c r="AG132" s="227"/>
      <c r="AH132" s="227"/>
      <c r="AI132" s="227"/>
      <c r="AJ132" s="227"/>
      <c r="AK132" s="227"/>
      <c r="AL132" s="227"/>
    </row>
    <row r="133" spans="1:38" ht="12.75">
      <c r="A133" s="225"/>
      <c r="B133" s="227"/>
      <c r="D133" s="227"/>
      <c r="E133" s="227"/>
      <c r="F133" s="227"/>
      <c r="G133" s="227"/>
      <c r="H133" s="227"/>
      <c r="I133" s="227"/>
      <c r="J133" s="228"/>
      <c r="K133" s="227"/>
      <c r="L133" s="227"/>
      <c r="M133" s="238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  <c r="AB133" s="227"/>
      <c r="AC133" s="227"/>
      <c r="AD133" s="227"/>
      <c r="AE133" s="227"/>
      <c r="AF133" s="227"/>
      <c r="AG133" s="227"/>
      <c r="AH133" s="227"/>
      <c r="AI133" s="227"/>
      <c r="AJ133" s="227"/>
      <c r="AK133" s="227"/>
      <c r="AL133" s="227"/>
    </row>
    <row r="134" spans="1:38" ht="12.75">
      <c r="A134" s="225"/>
      <c r="B134" s="227"/>
      <c r="D134" s="227"/>
      <c r="E134" s="227"/>
      <c r="F134" s="227"/>
      <c r="G134" s="227"/>
      <c r="H134" s="227"/>
      <c r="I134" s="227"/>
      <c r="J134" s="228"/>
      <c r="K134" s="227"/>
      <c r="L134" s="227"/>
      <c r="M134" s="238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  <c r="AB134" s="227"/>
      <c r="AC134" s="227"/>
      <c r="AD134" s="227"/>
      <c r="AE134" s="227"/>
      <c r="AF134" s="227"/>
      <c r="AG134" s="227"/>
      <c r="AH134" s="227"/>
      <c r="AI134" s="227"/>
      <c r="AJ134" s="227"/>
      <c r="AK134" s="227"/>
      <c r="AL134" s="227"/>
    </row>
    <row r="135" spans="1:38" ht="12.75">
      <c r="A135" s="225"/>
      <c r="B135" s="227"/>
      <c r="D135" s="227"/>
      <c r="E135" s="227"/>
      <c r="F135" s="227"/>
      <c r="G135" s="227"/>
      <c r="H135" s="227"/>
      <c r="I135" s="227"/>
      <c r="J135" s="228"/>
      <c r="K135" s="227"/>
      <c r="L135" s="227"/>
      <c r="M135" s="238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  <c r="AB135" s="227"/>
      <c r="AC135" s="227"/>
      <c r="AD135" s="227"/>
      <c r="AE135" s="227"/>
      <c r="AF135" s="227"/>
      <c r="AG135" s="227"/>
      <c r="AH135" s="227"/>
      <c r="AI135" s="227"/>
      <c r="AJ135" s="227"/>
      <c r="AK135" s="227"/>
      <c r="AL135" s="227"/>
    </row>
    <row r="136" spans="1:38" ht="12.75">
      <c r="A136" s="225"/>
      <c r="B136" s="227"/>
      <c r="D136" s="227"/>
      <c r="E136" s="227"/>
      <c r="F136" s="227"/>
      <c r="G136" s="227"/>
      <c r="H136" s="227"/>
      <c r="I136" s="227"/>
      <c r="J136" s="228"/>
      <c r="K136" s="227"/>
      <c r="L136" s="227"/>
      <c r="M136" s="238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  <c r="AB136" s="227"/>
      <c r="AC136" s="227"/>
      <c r="AD136" s="227"/>
      <c r="AE136" s="227"/>
      <c r="AF136" s="227"/>
      <c r="AG136" s="227"/>
      <c r="AH136" s="227"/>
      <c r="AI136" s="227"/>
      <c r="AJ136" s="227"/>
      <c r="AK136" s="227"/>
      <c r="AL136" s="227"/>
    </row>
    <row r="137" spans="1:38" ht="12.75">
      <c r="A137" s="225"/>
      <c r="B137" s="227"/>
      <c r="D137" s="227"/>
      <c r="E137" s="227"/>
      <c r="F137" s="227"/>
      <c r="G137" s="227"/>
      <c r="H137" s="227"/>
      <c r="I137" s="227"/>
      <c r="J137" s="228"/>
      <c r="K137" s="227"/>
      <c r="L137" s="227"/>
      <c r="M137" s="238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  <c r="AB137" s="227"/>
      <c r="AC137" s="227"/>
      <c r="AD137" s="227"/>
      <c r="AE137" s="227"/>
      <c r="AF137" s="227"/>
      <c r="AG137" s="227"/>
      <c r="AH137" s="227"/>
      <c r="AI137" s="227"/>
      <c r="AJ137" s="227"/>
      <c r="AK137" s="227"/>
      <c r="AL137" s="227"/>
    </row>
    <row r="138" spans="1:38" ht="12.75">
      <c r="A138" s="225"/>
      <c r="B138" s="227"/>
      <c r="D138" s="227"/>
      <c r="E138" s="227"/>
      <c r="F138" s="227"/>
      <c r="G138" s="227"/>
      <c r="H138" s="227"/>
      <c r="I138" s="227"/>
      <c r="J138" s="228"/>
      <c r="K138" s="227"/>
      <c r="L138" s="227"/>
      <c r="M138" s="238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  <c r="AB138" s="227"/>
      <c r="AC138" s="227"/>
      <c r="AD138" s="227"/>
      <c r="AE138" s="227"/>
      <c r="AF138" s="227"/>
      <c r="AG138" s="227"/>
      <c r="AH138" s="227"/>
      <c r="AI138" s="227"/>
      <c r="AJ138" s="227"/>
      <c r="AK138" s="227"/>
      <c r="AL138" s="227"/>
    </row>
    <row r="139" spans="1:38" ht="12.75">
      <c r="A139" s="225"/>
      <c r="B139" s="227"/>
      <c r="D139" s="227"/>
      <c r="E139" s="227"/>
      <c r="F139" s="227"/>
      <c r="G139" s="227"/>
      <c r="H139" s="227"/>
      <c r="I139" s="227"/>
      <c r="J139" s="228"/>
      <c r="K139" s="227"/>
      <c r="L139" s="227"/>
      <c r="M139" s="238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  <c r="AB139" s="227"/>
      <c r="AC139" s="227"/>
      <c r="AD139" s="227"/>
      <c r="AE139" s="227"/>
      <c r="AF139" s="227"/>
      <c r="AG139" s="227"/>
      <c r="AH139" s="227"/>
      <c r="AI139" s="227"/>
      <c r="AJ139" s="227"/>
      <c r="AK139" s="227"/>
      <c r="AL139" s="227"/>
    </row>
    <row r="140" spans="1:38" ht="12.75">
      <c r="A140" s="225"/>
      <c r="B140" s="227"/>
      <c r="D140" s="227"/>
      <c r="E140" s="227"/>
      <c r="F140" s="227"/>
      <c r="G140" s="227"/>
      <c r="H140" s="227"/>
      <c r="I140" s="227"/>
      <c r="J140" s="228"/>
      <c r="K140" s="227"/>
      <c r="L140" s="227"/>
      <c r="M140" s="238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  <c r="AB140" s="227"/>
      <c r="AC140" s="227"/>
      <c r="AD140" s="227"/>
      <c r="AE140" s="227"/>
      <c r="AF140" s="227"/>
      <c r="AG140" s="227"/>
      <c r="AH140" s="227"/>
      <c r="AI140" s="227"/>
      <c r="AJ140" s="227"/>
      <c r="AK140" s="227"/>
      <c r="AL140" s="227"/>
    </row>
    <row r="141" spans="1:38" ht="12.75">
      <c r="A141" s="225"/>
      <c r="B141" s="227"/>
      <c r="D141" s="227"/>
      <c r="E141" s="227"/>
      <c r="F141" s="227"/>
      <c r="G141" s="227"/>
      <c r="H141" s="227"/>
      <c r="I141" s="227"/>
      <c r="J141" s="228"/>
      <c r="K141" s="227"/>
      <c r="L141" s="227"/>
      <c r="M141" s="238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  <c r="AB141" s="227"/>
      <c r="AC141" s="227"/>
      <c r="AD141" s="227"/>
      <c r="AE141" s="227"/>
      <c r="AF141" s="227"/>
      <c r="AG141" s="227"/>
      <c r="AH141" s="227"/>
      <c r="AI141" s="227"/>
      <c r="AJ141" s="227"/>
      <c r="AK141" s="227"/>
      <c r="AL141" s="227"/>
    </row>
    <row r="142" spans="1:38" ht="12.75">
      <c r="A142" s="225"/>
      <c r="B142" s="227"/>
      <c r="D142" s="227"/>
      <c r="E142" s="227"/>
      <c r="F142" s="227"/>
      <c r="G142" s="227"/>
      <c r="H142" s="227"/>
      <c r="I142" s="227"/>
      <c r="J142" s="228"/>
      <c r="K142" s="227"/>
      <c r="L142" s="227"/>
      <c r="M142" s="238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  <c r="AB142" s="227"/>
      <c r="AC142" s="227"/>
      <c r="AD142" s="227"/>
      <c r="AE142" s="227"/>
      <c r="AF142" s="227"/>
      <c r="AG142" s="227"/>
      <c r="AH142" s="227"/>
      <c r="AI142" s="227"/>
      <c r="AJ142" s="227"/>
      <c r="AK142" s="227"/>
      <c r="AL142" s="227"/>
    </row>
    <row r="143" spans="1:38" ht="12.75">
      <c r="A143" s="225"/>
      <c r="B143" s="227"/>
      <c r="D143" s="227"/>
      <c r="E143" s="227"/>
      <c r="F143" s="227"/>
      <c r="G143" s="227"/>
      <c r="H143" s="227"/>
      <c r="I143" s="227"/>
      <c r="J143" s="228"/>
      <c r="K143" s="227"/>
      <c r="L143" s="227"/>
      <c r="M143" s="238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  <c r="AB143" s="227"/>
      <c r="AC143" s="227"/>
      <c r="AD143" s="227"/>
      <c r="AE143" s="227"/>
      <c r="AF143" s="227"/>
      <c r="AG143" s="227"/>
      <c r="AH143" s="227"/>
      <c r="AI143" s="227"/>
      <c r="AJ143" s="227"/>
      <c r="AK143" s="227"/>
      <c r="AL143" s="227"/>
    </row>
    <row r="144" spans="1:38" ht="12.75">
      <c r="A144" s="225"/>
      <c r="B144" s="227"/>
      <c r="D144" s="227"/>
      <c r="E144" s="227"/>
      <c r="F144" s="227"/>
      <c r="G144" s="227"/>
      <c r="H144" s="227"/>
      <c r="I144" s="227"/>
      <c r="J144" s="228"/>
      <c r="K144" s="227"/>
      <c r="L144" s="227"/>
      <c r="M144" s="238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  <c r="AB144" s="227"/>
      <c r="AC144" s="227"/>
      <c r="AD144" s="227"/>
      <c r="AE144" s="227"/>
      <c r="AF144" s="227"/>
      <c r="AG144" s="227"/>
      <c r="AH144" s="227"/>
      <c r="AI144" s="227"/>
      <c r="AJ144" s="227"/>
      <c r="AK144" s="227"/>
      <c r="AL144" s="227"/>
    </row>
    <row r="145" spans="1:38" ht="12.75">
      <c r="A145" s="225"/>
      <c r="B145" s="227"/>
      <c r="D145" s="227"/>
      <c r="E145" s="227"/>
      <c r="F145" s="227"/>
      <c r="G145" s="227"/>
      <c r="H145" s="227"/>
      <c r="I145" s="227"/>
      <c r="J145" s="228"/>
      <c r="K145" s="227"/>
      <c r="L145" s="227"/>
      <c r="M145" s="238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  <c r="AB145" s="227"/>
      <c r="AC145" s="227"/>
      <c r="AD145" s="227"/>
      <c r="AE145" s="227"/>
      <c r="AF145" s="227"/>
      <c r="AG145" s="227"/>
      <c r="AH145" s="227"/>
      <c r="AI145" s="227"/>
      <c r="AJ145" s="227"/>
      <c r="AK145" s="227"/>
      <c r="AL145" s="227"/>
    </row>
    <row r="146" spans="1:38" ht="12.75">
      <c r="A146" s="225"/>
      <c r="B146" s="227"/>
      <c r="D146" s="227"/>
      <c r="E146" s="227"/>
      <c r="F146" s="227"/>
      <c r="G146" s="227"/>
      <c r="H146" s="227"/>
      <c r="I146" s="227"/>
      <c r="J146" s="228"/>
      <c r="K146" s="227"/>
      <c r="L146" s="227"/>
      <c r="M146" s="238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  <c r="AB146" s="227"/>
      <c r="AC146" s="227"/>
      <c r="AD146" s="227"/>
      <c r="AE146" s="227"/>
      <c r="AF146" s="227"/>
      <c r="AG146" s="227"/>
      <c r="AH146" s="227"/>
      <c r="AI146" s="227"/>
      <c r="AJ146" s="227"/>
      <c r="AK146" s="227"/>
      <c r="AL146" s="227"/>
    </row>
    <row r="147" spans="1:38" ht="12.75">
      <c r="A147" s="225"/>
      <c r="B147" s="227"/>
      <c r="D147" s="227"/>
      <c r="E147" s="227"/>
      <c r="F147" s="227"/>
      <c r="G147" s="227"/>
      <c r="H147" s="227"/>
      <c r="I147" s="227"/>
      <c r="J147" s="228"/>
      <c r="K147" s="227"/>
      <c r="L147" s="227"/>
      <c r="M147" s="238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  <c r="AB147" s="227"/>
      <c r="AC147" s="227"/>
      <c r="AD147" s="227"/>
      <c r="AE147" s="227"/>
      <c r="AF147" s="227"/>
      <c r="AG147" s="227"/>
      <c r="AH147" s="227"/>
      <c r="AI147" s="227"/>
      <c r="AJ147" s="227"/>
      <c r="AK147" s="227"/>
      <c r="AL147" s="227"/>
    </row>
    <row r="148" spans="1:38" ht="12.75">
      <c r="A148" s="225"/>
      <c r="B148" s="227"/>
      <c r="D148" s="227"/>
      <c r="E148" s="227"/>
      <c r="F148" s="227"/>
      <c r="G148" s="227"/>
      <c r="H148" s="227"/>
      <c r="I148" s="227"/>
      <c r="J148" s="228"/>
      <c r="K148" s="227"/>
      <c r="L148" s="227"/>
      <c r="M148" s="238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7"/>
      <c r="AB148" s="227"/>
      <c r="AC148" s="227"/>
      <c r="AD148" s="227"/>
      <c r="AE148" s="227"/>
      <c r="AF148" s="227"/>
      <c r="AG148" s="227"/>
      <c r="AH148" s="227"/>
      <c r="AI148" s="227"/>
      <c r="AJ148" s="227"/>
      <c r="AK148" s="227"/>
      <c r="AL148" s="227"/>
    </row>
    <row r="149" spans="1:38" ht="12.75">
      <c r="A149" s="225"/>
      <c r="B149" s="227"/>
      <c r="D149" s="227"/>
      <c r="E149" s="227"/>
      <c r="F149" s="227"/>
      <c r="G149" s="227"/>
      <c r="H149" s="227"/>
      <c r="I149" s="227"/>
      <c r="J149" s="228"/>
      <c r="K149" s="227"/>
      <c r="L149" s="227"/>
      <c r="M149" s="238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  <c r="AB149" s="227"/>
      <c r="AC149" s="227"/>
      <c r="AD149" s="227"/>
      <c r="AE149" s="227"/>
      <c r="AF149" s="227"/>
      <c r="AG149" s="227"/>
      <c r="AH149" s="227"/>
      <c r="AI149" s="227"/>
      <c r="AJ149" s="227"/>
      <c r="AK149" s="227"/>
      <c r="AL149" s="227"/>
    </row>
    <row r="150" spans="1:38" ht="12.75">
      <c r="A150" s="225"/>
      <c r="B150" s="227"/>
      <c r="D150" s="227"/>
      <c r="E150" s="227"/>
      <c r="F150" s="227"/>
      <c r="G150" s="227"/>
      <c r="H150" s="227"/>
      <c r="I150" s="227"/>
      <c r="J150" s="228"/>
      <c r="K150" s="227"/>
      <c r="L150" s="227"/>
      <c r="M150" s="238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7"/>
      <c r="AB150" s="227"/>
      <c r="AC150" s="227"/>
      <c r="AD150" s="227"/>
      <c r="AE150" s="227"/>
      <c r="AF150" s="227"/>
      <c r="AG150" s="227"/>
      <c r="AH150" s="227"/>
      <c r="AI150" s="227"/>
      <c r="AJ150" s="227"/>
      <c r="AK150" s="227"/>
      <c r="AL150" s="227"/>
    </row>
    <row r="151" spans="1:38" ht="12.75">
      <c r="A151" s="225"/>
      <c r="B151" s="227"/>
      <c r="D151" s="227"/>
      <c r="E151" s="227"/>
      <c r="F151" s="227"/>
      <c r="G151" s="227"/>
      <c r="H151" s="227"/>
      <c r="I151" s="227"/>
      <c r="J151" s="228"/>
      <c r="K151" s="227"/>
      <c r="L151" s="227"/>
      <c r="M151" s="238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  <c r="AB151" s="227"/>
      <c r="AC151" s="227"/>
      <c r="AD151" s="227"/>
      <c r="AE151" s="227"/>
      <c r="AF151" s="227"/>
      <c r="AG151" s="227"/>
      <c r="AH151" s="227"/>
      <c r="AI151" s="227"/>
      <c r="AJ151" s="227"/>
      <c r="AK151" s="227"/>
      <c r="AL151" s="227"/>
    </row>
    <row r="152" spans="1:38" ht="12.75">
      <c r="A152" s="225"/>
      <c r="B152" s="227"/>
      <c r="D152" s="227"/>
      <c r="E152" s="227"/>
      <c r="F152" s="227"/>
      <c r="G152" s="227"/>
      <c r="H152" s="227"/>
      <c r="I152" s="227"/>
      <c r="J152" s="228"/>
      <c r="K152" s="227"/>
      <c r="L152" s="227"/>
      <c r="M152" s="238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  <c r="AB152" s="227"/>
      <c r="AC152" s="227"/>
      <c r="AD152" s="227"/>
      <c r="AE152" s="227"/>
      <c r="AF152" s="227"/>
      <c r="AG152" s="227"/>
      <c r="AH152" s="227"/>
      <c r="AI152" s="227"/>
      <c r="AJ152" s="227"/>
      <c r="AK152" s="227"/>
      <c r="AL152" s="227"/>
    </row>
    <row r="153" spans="1:38" ht="12.75">
      <c r="A153" s="225"/>
      <c r="B153" s="227"/>
      <c r="D153" s="227"/>
      <c r="E153" s="227"/>
      <c r="F153" s="227"/>
      <c r="G153" s="227"/>
      <c r="H153" s="227"/>
      <c r="I153" s="227"/>
      <c r="J153" s="228"/>
      <c r="K153" s="227"/>
      <c r="L153" s="227"/>
      <c r="M153" s="238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  <c r="AB153" s="227"/>
      <c r="AC153" s="227"/>
      <c r="AD153" s="227"/>
      <c r="AE153" s="227"/>
      <c r="AF153" s="227"/>
      <c r="AG153" s="227"/>
      <c r="AH153" s="227"/>
      <c r="AI153" s="227"/>
      <c r="AJ153" s="227"/>
      <c r="AK153" s="227"/>
      <c r="AL153" s="227"/>
    </row>
    <row r="154" spans="1:38" ht="12.75">
      <c r="A154" s="225"/>
      <c r="B154" s="227"/>
      <c r="D154" s="227"/>
      <c r="E154" s="227"/>
      <c r="F154" s="227"/>
      <c r="G154" s="227"/>
      <c r="H154" s="227"/>
      <c r="I154" s="227"/>
      <c r="J154" s="228"/>
      <c r="K154" s="227"/>
      <c r="L154" s="227"/>
      <c r="M154" s="238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  <c r="AB154" s="227"/>
      <c r="AC154" s="227"/>
      <c r="AD154" s="227"/>
      <c r="AE154" s="227"/>
      <c r="AF154" s="227"/>
      <c r="AG154" s="227"/>
      <c r="AH154" s="227"/>
      <c r="AI154" s="227"/>
      <c r="AJ154" s="227"/>
      <c r="AK154" s="227"/>
      <c r="AL154" s="227"/>
    </row>
    <row r="155" spans="1:38" ht="12.75">
      <c r="A155" s="225"/>
      <c r="B155" s="227"/>
      <c r="D155" s="227"/>
      <c r="E155" s="227"/>
      <c r="F155" s="227"/>
      <c r="G155" s="227"/>
      <c r="H155" s="227"/>
      <c r="I155" s="227"/>
      <c r="J155" s="228"/>
      <c r="K155" s="227"/>
      <c r="L155" s="227"/>
      <c r="M155" s="238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  <c r="AB155" s="227"/>
      <c r="AC155" s="227"/>
      <c r="AD155" s="227"/>
      <c r="AE155" s="227"/>
      <c r="AF155" s="227"/>
      <c r="AG155" s="227"/>
      <c r="AH155" s="227"/>
      <c r="AI155" s="227"/>
      <c r="AJ155" s="227"/>
      <c r="AK155" s="227"/>
      <c r="AL155" s="227"/>
    </row>
    <row r="156" spans="1:38" ht="12.75">
      <c r="A156" s="225"/>
      <c r="B156" s="227"/>
      <c r="D156" s="227"/>
      <c r="E156" s="227"/>
      <c r="F156" s="227"/>
      <c r="G156" s="227"/>
      <c r="H156" s="227"/>
      <c r="I156" s="227"/>
      <c r="J156" s="228"/>
      <c r="K156" s="227"/>
      <c r="L156" s="227"/>
      <c r="M156" s="238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7"/>
      <c r="AB156" s="227"/>
      <c r="AC156" s="227"/>
      <c r="AD156" s="227"/>
      <c r="AE156" s="227"/>
      <c r="AF156" s="227"/>
      <c r="AG156" s="227"/>
      <c r="AH156" s="227"/>
      <c r="AI156" s="227"/>
      <c r="AJ156" s="227"/>
      <c r="AK156" s="227"/>
      <c r="AL156" s="227"/>
    </row>
    <row r="157" spans="1:38" ht="12.75">
      <c r="A157" s="225"/>
      <c r="B157" s="227"/>
      <c r="D157" s="227"/>
      <c r="E157" s="227"/>
      <c r="F157" s="227"/>
      <c r="G157" s="227"/>
      <c r="H157" s="227"/>
      <c r="I157" s="227"/>
      <c r="J157" s="228"/>
      <c r="K157" s="227"/>
      <c r="L157" s="227"/>
      <c r="M157" s="238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  <c r="AB157" s="227"/>
      <c r="AC157" s="227"/>
      <c r="AD157" s="227"/>
      <c r="AE157" s="227"/>
      <c r="AF157" s="227"/>
      <c r="AG157" s="227"/>
      <c r="AH157" s="227"/>
      <c r="AI157" s="227"/>
      <c r="AJ157" s="227"/>
      <c r="AK157" s="227"/>
      <c r="AL157" s="227"/>
    </row>
    <row r="158" spans="1:38" ht="12.75">
      <c r="A158" s="225"/>
      <c r="B158" s="227"/>
      <c r="D158" s="227"/>
      <c r="E158" s="227"/>
      <c r="F158" s="227"/>
      <c r="G158" s="227"/>
      <c r="H158" s="227"/>
      <c r="I158" s="227"/>
      <c r="J158" s="228"/>
      <c r="K158" s="227"/>
      <c r="L158" s="227"/>
      <c r="M158" s="238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7"/>
      <c r="AB158" s="227"/>
      <c r="AC158" s="227"/>
      <c r="AD158" s="227"/>
      <c r="AE158" s="227"/>
      <c r="AF158" s="227"/>
      <c r="AG158" s="227"/>
      <c r="AH158" s="227"/>
      <c r="AI158" s="227"/>
      <c r="AJ158" s="227"/>
      <c r="AK158" s="227"/>
      <c r="AL158" s="227"/>
    </row>
    <row r="159" spans="1:38" ht="12.75">
      <c r="A159" s="225"/>
      <c r="B159" s="227"/>
      <c r="D159" s="227"/>
      <c r="E159" s="227"/>
      <c r="F159" s="227"/>
      <c r="G159" s="227"/>
      <c r="H159" s="227"/>
      <c r="I159" s="227"/>
      <c r="J159" s="228"/>
      <c r="K159" s="227"/>
      <c r="L159" s="227"/>
      <c r="M159" s="238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  <c r="AB159" s="227"/>
      <c r="AC159" s="227"/>
      <c r="AD159" s="227"/>
      <c r="AE159" s="227"/>
      <c r="AF159" s="227"/>
      <c r="AG159" s="227"/>
      <c r="AH159" s="227"/>
      <c r="AI159" s="227"/>
      <c r="AJ159" s="227"/>
      <c r="AK159" s="227"/>
      <c r="AL159" s="227"/>
    </row>
    <row r="160" spans="1:38" ht="12.75">
      <c r="A160" s="225"/>
      <c r="B160" s="227"/>
      <c r="D160" s="227"/>
      <c r="E160" s="227"/>
      <c r="F160" s="227"/>
      <c r="G160" s="227"/>
      <c r="H160" s="227"/>
      <c r="I160" s="227"/>
      <c r="J160" s="228"/>
      <c r="K160" s="227"/>
      <c r="L160" s="227"/>
      <c r="M160" s="238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7"/>
      <c r="AB160" s="227"/>
      <c r="AC160" s="227"/>
      <c r="AD160" s="227"/>
      <c r="AE160" s="227"/>
      <c r="AF160" s="227"/>
      <c r="AG160" s="227"/>
      <c r="AH160" s="227"/>
      <c r="AI160" s="227"/>
      <c r="AJ160" s="227"/>
      <c r="AK160" s="227"/>
      <c r="AL160" s="227"/>
    </row>
    <row r="161" spans="1:38" ht="12.75">
      <c r="A161" s="225"/>
      <c r="B161" s="227"/>
      <c r="D161" s="227"/>
      <c r="E161" s="227"/>
      <c r="F161" s="227"/>
      <c r="G161" s="227"/>
      <c r="H161" s="227"/>
      <c r="I161" s="227"/>
      <c r="J161" s="228"/>
      <c r="K161" s="227"/>
      <c r="L161" s="227"/>
      <c r="M161" s="238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  <c r="AB161" s="227"/>
      <c r="AC161" s="227"/>
      <c r="AD161" s="227"/>
      <c r="AE161" s="227"/>
      <c r="AF161" s="227"/>
      <c r="AG161" s="227"/>
      <c r="AH161" s="227"/>
      <c r="AI161" s="227"/>
      <c r="AJ161" s="227"/>
      <c r="AK161" s="227"/>
      <c r="AL161" s="227"/>
    </row>
    <row r="162" spans="1:38" ht="12.75">
      <c r="A162" s="225"/>
      <c r="B162" s="227"/>
      <c r="D162" s="227"/>
      <c r="E162" s="227"/>
      <c r="F162" s="227"/>
      <c r="G162" s="227"/>
      <c r="H162" s="227"/>
      <c r="I162" s="227"/>
      <c r="J162" s="228"/>
      <c r="K162" s="227"/>
      <c r="L162" s="227"/>
      <c r="M162" s="238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7"/>
      <c r="AG162" s="227"/>
      <c r="AH162" s="227"/>
      <c r="AI162" s="227"/>
      <c r="AJ162" s="227"/>
      <c r="AK162" s="227"/>
      <c r="AL162" s="227"/>
    </row>
    <row r="163" spans="1:38" ht="12.75">
      <c r="A163" s="225"/>
      <c r="B163" s="227"/>
      <c r="D163" s="227"/>
      <c r="E163" s="227"/>
      <c r="F163" s="227"/>
      <c r="G163" s="227"/>
      <c r="H163" s="227"/>
      <c r="I163" s="227"/>
      <c r="J163" s="228"/>
      <c r="K163" s="227"/>
      <c r="L163" s="227"/>
      <c r="M163" s="238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  <c r="AB163" s="227"/>
      <c r="AC163" s="227"/>
      <c r="AD163" s="227"/>
      <c r="AE163" s="227"/>
      <c r="AF163" s="227"/>
      <c r="AG163" s="227"/>
      <c r="AH163" s="227"/>
      <c r="AI163" s="227"/>
      <c r="AJ163" s="227"/>
      <c r="AK163" s="227"/>
      <c r="AL163" s="227"/>
    </row>
    <row r="164" spans="1:38" ht="12.75">
      <c r="A164" s="225"/>
      <c r="B164" s="227"/>
      <c r="D164" s="227"/>
      <c r="E164" s="227"/>
      <c r="F164" s="227"/>
      <c r="G164" s="227"/>
      <c r="H164" s="227"/>
      <c r="I164" s="227"/>
      <c r="J164" s="228"/>
      <c r="K164" s="227"/>
      <c r="L164" s="227"/>
      <c r="M164" s="238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7"/>
      <c r="AB164" s="227"/>
      <c r="AC164" s="227"/>
      <c r="AD164" s="227"/>
      <c r="AE164" s="227"/>
      <c r="AF164" s="227"/>
      <c r="AG164" s="227"/>
      <c r="AH164" s="227"/>
      <c r="AI164" s="227"/>
      <c r="AJ164" s="227"/>
      <c r="AK164" s="227"/>
      <c r="AL164" s="227"/>
    </row>
    <row r="165" spans="1:38" ht="12.75">
      <c r="A165" s="225"/>
      <c r="B165" s="227"/>
      <c r="D165" s="227"/>
      <c r="E165" s="227"/>
      <c r="F165" s="227"/>
      <c r="G165" s="227"/>
      <c r="H165" s="227"/>
      <c r="I165" s="227"/>
      <c r="J165" s="228"/>
      <c r="K165" s="227"/>
      <c r="L165" s="227"/>
      <c r="M165" s="238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  <c r="AB165" s="227"/>
      <c r="AC165" s="227"/>
      <c r="AD165" s="227"/>
      <c r="AE165" s="227"/>
      <c r="AF165" s="227"/>
      <c r="AG165" s="227"/>
      <c r="AH165" s="227"/>
      <c r="AI165" s="227"/>
      <c r="AJ165" s="227"/>
      <c r="AK165" s="227"/>
      <c r="AL165" s="227"/>
    </row>
    <row r="166" spans="1:38" ht="12.75">
      <c r="A166" s="225"/>
      <c r="B166" s="227"/>
      <c r="D166" s="227"/>
      <c r="E166" s="227"/>
      <c r="F166" s="227"/>
      <c r="G166" s="227"/>
      <c r="H166" s="227"/>
      <c r="I166" s="227"/>
      <c r="J166" s="228"/>
      <c r="K166" s="227"/>
      <c r="L166" s="227"/>
      <c r="M166" s="238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7"/>
      <c r="AB166" s="227"/>
      <c r="AC166" s="227"/>
      <c r="AD166" s="227"/>
      <c r="AE166" s="227"/>
      <c r="AF166" s="227"/>
      <c r="AG166" s="227"/>
      <c r="AH166" s="227"/>
      <c r="AI166" s="227"/>
      <c r="AJ166" s="227"/>
      <c r="AK166" s="227"/>
      <c r="AL166" s="227"/>
    </row>
    <row r="167" spans="1:38" ht="12.75">
      <c r="A167" s="225"/>
      <c r="B167" s="227"/>
      <c r="D167" s="227"/>
      <c r="E167" s="227"/>
      <c r="F167" s="227"/>
      <c r="G167" s="227"/>
      <c r="H167" s="227"/>
      <c r="I167" s="227"/>
      <c r="J167" s="228"/>
      <c r="K167" s="227"/>
      <c r="L167" s="227"/>
      <c r="M167" s="238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  <c r="AB167" s="227"/>
      <c r="AC167" s="227"/>
      <c r="AD167" s="227"/>
      <c r="AE167" s="227"/>
      <c r="AF167" s="227"/>
      <c r="AG167" s="227"/>
      <c r="AH167" s="227"/>
      <c r="AI167" s="227"/>
      <c r="AJ167" s="227"/>
      <c r="AK167" s="227"/>
      <c r="AL167" s="227"/>
    </row>
    <row r="168" spans="1:38" ht="12.75">
      <c r="A168" s="225"/>
      <c r="B168" s="227"/>
      <c r="D168" s="227"/>
      <c r="E168" s="227"/>
      <c r="F168" s="227"/>
      <c r="G168" s="227"/>
      <c r="H168" s="227"/>
      <c r="I168" s="227"/>
      <c r="J168" s="228"/>
      <c r="K168" s="227"/>
      <c r="L168" s="227"/>
      <c r="M168" s="238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7"/>
      <c r="AB168" s="227"/>
      <c r="AC168" s="227"/>
      <c r="AD168" s="227"/>
      <c r="AE168" s="227"/>
      <c r="AF168" s="227"/>
      <c r="AG168" s="227"/>
      <c r="AH168" s="227"/>
      <c r="AI168" s="227"/>
      <c r="AJ168" s="227"/>
      <c r="AK168" s="227"/>
      <c r="AL168" s="227"/>
    </row>
    <row r="169" spans="1:38" ht="12.75">
      <c r="A169" s="225"/>
      <c r="B169" s="227"/>
      <c r="D169" s="227"/>
      <c r="E169" s="227"/>
      <c r="F169" s="227"/>
      <c r="G169" s="227"/>
      <c r="H169" s="227"/>
      <c r="I169" s="227"/>
      <c r="J169" s="228"/>
      <c r="K169" s="227"/>
      <c r="L169" s="227"/>
      <c r="M169" s="238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  <c r="AB169" s="227"/>
      <c r="AC169" s="227"/>
      <c r="AD169" s="227"/>
      <c r="AE169" s="227"/>
      <c r="AF169" s="227"/>
      <c r="AG169" s="227"/>
      <c r="AH169" s="227"/>
      <c r="AI169" s="227"/>
      <c r="AJ169" s="227"/>
      <c r="AK169" s="227"/>
      <c r="AL169" s="227"/>
    </row>
    <row r="170" spans="1:38" ht="12.75">
      <c r="A170" s="225"/>
      <c r="B170" s="227"/>
      <c r="D170" s="227"/>
      <c r="E170" s="227"/>
      <c r="F170" s="227"/>
      <c r="G170" s="227"/>
      <c r="H170" s="227"/>
      <c r="I170" s="227"/>
      <c r="J170" s="228"/>
      <c r="K170" s="227"/>
      <c r="L170" s="227"/>
      <c r="M170" s="238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7"/>
      <c r="AB170" s="227"/>
      <c r="AC170" s="227"/>
      <c r="AD170" s="227"/>
      <c r="AE170" s="227"/>
      <c r="AF170" s="227"/>
      <c r="AG170" s="227"/>
      <c r="AH170" s="227"/>
      <c r="AI170" s="227"/>
      <c r="AJ170" s="227"/>
      <c r="AK170" s="227"/>
      <c r="AL170" s="227"/>
    </row>
    <row r="171" spans="1:38" ht="12.75">
      <c r="A171" s="225"/>
      <c r="B171" s="227"/>
      <c r="D171" s="227"/>
      <c r="E171" s="227"/>
      <c r="F171" s="227"/>
      <c r="G171" s="227"/>
      <c r="H171" s="227"/>
      <c r="I171" s="227"/>
      <c r="J171" s="228"/>
      <c r="K171" s="227"/>
      <c r="L171" s="227"/>
      <c r="M171" s="238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  <c r="AB171" s="227"/>
      <c r="AC171" s="227"/>
      <c r="AD171" s="227"/>
      <c r="AE171" s="227"/>
      <c r="AF171" s="227"/>
      <c r="AG171" s="227"/>
      <c r="AH171" s="227"/>
      <c r="AI171" s="227"/>
      <c r="AJ171" s="227"/>
      <c r="AK171" s="227"/>
      <c r="AL171" s="227"/>
    </row>
    <row r="172" spans="1:38" ht="12.75">
      <c r="A172" s="225"/>
      <c r="B172" s="227"/>
      <c r="D172" s="227"/>
      <c r="E172" s="227"/>
      <c r="F172" s="227"/>
      <c r="G172" s="227"/>
      <c r="H172" s="227"/>
      <c r="I172" s="227"/>
      <c r="J172" s="228"/>
      <c r="K172" s="227"/>
      <c r="L172" s="227"/>
      <c r="M172" s="238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  <c r="AA172" s="227"/>
      <c r="AB172" s="227"/>
      <c r="AC172" s="227"/>
      <c r="AD172" s="227"/>
      <c r="AE172" s="227"/>
      <c r="AF172" s="227"/>
      <c r="AG172" s="227"/>
      <c r="AH172" s="227"/>
      <c r="AI172" s="227"/>
      <c r="AJ172" s="227"/>
      <c r="AK172" s="227"/>
      <c r="AL172" s="227"/>
    </row>
    <row r="173" spans="1:38" ht="12.75">
      <c r="A173" s="225"/>
      <c r="B173" s="227"/>
      <c r="D173" s="227"/>
      <c r="E173" s="227"/>
      <c r="F173" s="227"/>
      <c r="G173" s="227"/>
      <c r="H173" s="227"/>
      <c r="I173" s="227"/>
      <c r="J173" s="228"/>
      <c r="K173" s="227"/>
      <c r="L173" s="227"/>
      <c r="M173" s="238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  <c r="AB173" s="227"/>
      <c r="AC173" s="227"/>
      <c r="AD173" s="227"/>
      <c r="AE173" s="227"/>
      <c r="AF173" s="227"/>
      <c r="AG173" s="227"/>
      <c r="AH173" s="227"/>
      <c r="AI173" s="227"/>
      <c r="AJ173" s="227"/>
      <c r="AK173" s="227"/>
      <c r="AL173" s="227"/>
    </row>
    <row r="174" spans="1:38" ht="12.75">
      <c r="A174" s="225"/>
      <c r="B174" s="227"/>
      <c r="D174" s="227"/>
      <c r="E174" s="227"/>
      <c r="F174" s="227"/>
      <c r="G174" s="227"/>
      <c r="H174" s="227"/>
      <c r="I174" s="227"/>
      <c r="J174" s="228"/>
      <c r="K174" s="227"/>
      <c r="L174" s="227"/>
      <c r="M174" s="238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  <c r="AA174" s="227"/>
      <c r="AB174" s="227"/>
      <c r="AC174" s="227"/>
      <c r="AD174" s="227"/>
      <c r="AE174" s="227"/>
      <c r="AF174" s="227"/>
      <c r="AG174" s="227"/>
      <c r="AH174" s="227"/>
      <c r="AI174" s="227"/>
      <c r="AJ174" s="227"/>
      <c r="AK174" s="227"/>
      <c r="AL174" s="227"/>
    </row>
    <row r="175" spans="1:38" ht="12.75">
      <c r="A175" s="225"/>
      <c r="B175" s="227"/>
      <c r="D175" s="227"/>
      <c r="E175" s="227"/>
      <c r="F175" s="227"/>
      <c r="G175" s="227"/>
      <c r="H175" s="227"/>
      <c r="I175" s="227"/>
      <c r="J175" s="228"/>
      <c r="K175" s="227"/>
      <c r="L175" s="227"/>
      <c r="M175" s="238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  <c r="AB175" s="227"/>
      <c r="AC175" s="227"/>
      <c r="AD175" s="227"/>
      <c r="AE175" s="227"/>
      <c r="AF175" s="227"/>
      <c r="AG175" s="227"/>
      <c r="AH175" s="227"/>
      <c r="AI175" s="227"/>
      <c r="AJ175" s="227"/>
      <c r="AK175" s="227"/>
      <c r="AL175" s="227"/>
    </row>
    <row r="176" spans="1:38" ht="12.75">
      <c r="A176" s="225"/>
      <c r="B176" s="227"/>
      <c r="D176" s="227"/>
      <c r="E176" s="227"/>
      <c r="F176" s="227"/>
      <c r="G176" s="227"/>
      <c r="H176" s="227"/>
      <c r="I176" s="227"/>
      <c r="J176" s="228"/>
      <c r="K176" s="227"/>
      <c r="L176" s="227"/>
      <c r="M176" s="238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  <c r="AA176" s="227"/>
      <c r="AB176" s="227"/>
      <c r="AC176" s="227"/>
      <c r="AD176" s="227"/>
      <c r="AE176" s="227"/>
      <c r="AF176" s="227"/>
      <c r="AG176" s="227"/>
      <c r="AH176" s="227"/>
      <c r="AI176" s="227"/>
      <c r="AJ176" s="227"/>
      <c r="AK176" s="227"/>
      <c r="AL176" s="227"/>
    </row>
    <row r="177" spans="1:38" ht="12.75">
      <c r="A177" s="225"/>
      <c r="B177" s="227"/>
      <c r="D177" s="227"/>
      <c r="E177" s="227"/>
      <c r="F177" s="227"/>
      <c r="G177" s="227"/>
      <c r="H177" s="227"/>
      <c r="I177" s="227"/>
      <c r="J177" s="228"/>
      <c r="K177" s="227"/>
      <c r="L177" s="227"/>
      <c r="M177" s="238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  <c r="AB177" s="227"/>
      <c r="AC177" s="227"/>
      <c r="AD177" s="227"/>
      <c r="AE177" s="227"/>
      <c r="AF177" s="227"/>
      <c r="AG177" s="227"/>
      <c r="AH177" s="227"/>
      <c r="AI177" s="227"/>
      <c r="AJ177" s="227"/>
      <c r="AK177" s="227"/>
      <c r="AL177" s="227"/>
    </row>
    <row r="178" spans="1:38" ht="12.75">
      <c r="A178" s="225"/>
      <c r="B178" s="227"/>
      <c r="D178" s="227"/>
      <c r="E178" s="227"/>
      <c r="F178" s="227"/>
      <c r="G178" s="227"/>
      <c r="H178" s="227"/>
      <c r="I178" s="227"/>
      <c r="J178" s="228"/>
      <c r="K178" s="227"/>
      <c r="L178" s="227"/>
      <c r="M178" s="238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7"/>
      <c r="AB178" s="227"/>
      <c r="AC178" s="227"/>
      <c r="AD178" s="227"/>
      <c r="AE178" s="227"/>
      <c r="AF178" s="227"/>
      <c r="AG178" s="227"/>
      <c r="AH178" s="227"/>
      <c r="AI178" s="227"/>
      <c r="AJ178" s="227"/>
      <c r="AK178" s="227"/>
      <c r="AL178" s="227"/>
    </row>
    <row r="179" spans="1:38" ht="12.75">
      <c r="A179" s="225"/>
      <c r="B179" s="227"/>
      <c r="D179" s="227"/>
      <c r="E179" s="227"/>
      <c r="F179" s="227"/>
      <c r="G179" s="227"/>
      <c r="H179" s="227"/>
      <c r="I179" s="227"/>
      <c r="J179" s="228"/>
      <c r="K179" s="227"/>
      <c r="L179" s="227"/>
      <c r="M179" s="238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  <c r="AB179" s="227"/>
      <c r="AC179" s="227"/>
      <c r="AD179" s="227"/>
      <c r="AE179" s="227"/>
      <c r="AF179" s="227"/>
      <c r="AG179" s="227"/>
      <c r="AH179" s="227"/>
      <c r="AI179" s="227"/>
      <c r="AJ179" s="227"/>
      <c r="AK179" s="227"/>
      <c r="AL179" s="227"/>
    </row>
    <row r="180" spans="1:38" ht="12.75">
      <c r="A180" s="225"/>
      <c r="B180" s="227"/>
      <c r="D180" s="227"/>
      <c r="E180" s="227"/>
      <c r="F180" s="227"/>
      <c r="G180" s="227"/>
      <c r="H180" s="227"/>
      <c r="I180" s="227"/>
      <c r="J180" s="228"/>
      <c r="K180" s="227"/>
      <c r="L180" s="227"/>
      <c r="M180" s="238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  <c r="AA180" s="227"/>
      <c r="AB180" s="227"/>
      <c r="AC180" s="227"/>
      <c r="AD180" s="227"/>
      <c r="AE180" s="227"/>
      <c r="AF180" s="227"/>
      <c r="AG180" s="227"/>
      <c r="AH180" s="227"/>
      <c r="AI180" s="227"/>
      <c r="AJ180" s="227"/>
      <c r="AK180" s="227"/>
      <c r="AL180" s="227"/>
    </row>
    <row r="181" spans="1:38" ht="12.75">
      <c r="A181" s="225"/>
      <c r="B181" s="227"/>
      <c r="D181" s="227"/>
      <c r="E181" s="227"/>
      <c r="F181" s="227"/>
      <c r="G181" s="227"/>
      <c r="H181" s="227"/>
      <c r="I181" s="227"/>
      <c r="J181" s="228"/>
      <c r="K181" s="227"/>
      <c r="L181" s="227"/>
      <c r="M181" s="238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  <c r="AB181" s="227"/>
      <c r="AC181" s="227"/>
      <c r="AD181" s="227"/>
      <c r="AE181" s="227"/>
      <c r="AF181" s="227"/>
      <c r="AG181" s="227"/>
      <c r="AH181" s="227"/>
      <c r="AI181" s="227"/>
      <c r="AJ181" s="227"/>
      <c r="AK181" s="227"/>
      <c r="AL181" s="227"/>
    </row>
    <row r="182" spans="1:38" ht="12.75">
      <c r="A182" s="225"/>
      <c r="B182" s="227"/>
      <c r="D182" s="227"/>
      <c r="E182" s="227"/>
      <c r="F182" s="227"/>
      <c r="G182" s="227"/>
      <c r="H182" s="227"/>
      <c r="I182" s="227"/>
      <c r="J182" s="228"/>
      <c r="K182" s="227"/>
      <c r="L182" s="227"/>
      <c r="M182" s="238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  <c r="AA182" s="227"/>
      <c r="AB182" s="227"/>
      <c r="AC182" s="227"/>
      <c r="AD182" s="227"/>
      <c r="AE182" s="227"/>
      <c r="AF182" s="227"/>
      <c r="AG182" s="227"/>
      <c r="AH182" s="227"/>
      <c r="AI182" s="227"/>
      <c r="AJ182" s="227"/>
      <c r="AK182" s="227"/>
      <c r="AL182" s="227"/>
    </row>
    <row r="183" spans="1:38" ht="12.75">
      <c r="A183" s="225"/>
      <c r="B183" s="227"/>
      <c r="D183" s="227"/>
      <c r="E183" s="227"/>
      <c r="F183" s="227"/>
      <c r="G183" s="227"/>
      <c r="H183" s="227"/>
      <c r="I183" s="227"/>
      <c r="J183" s="228"/>
      <c r="K183" s="227"/>
      <c r="L183" s="227"/>
      <c r="M183" s="238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  <c r="AB183" s="227"/>
      <c r="AC183" s="227"/>
      <c r="AD183" s="227"/>
      <c r="AE183" s="227"/>
      <c r="AF183" s="227"/>
      <c r="AG183" s="227"/>
      <c r="AH183" s="227"/>
      <c r="AI183" s="227"/>
      <c r="AJ183" s="227"/>
      <c r="AK183" s="227"/>
      <c r="AL183" s="227"/>
    </row>
    <row r="184" spans="1:38" ht="12.75">
      <c r="A184" s="225"/>
      <c r="B184" s="227"/>
      <c r="D184" s="227"/>
      <c r="E184" s="227"/>
      <c r="F184" s="227"/>
      <c r="G184" s="227"/>
      <c r="H184" s="227"/>
      <c r="I184" s="227"/>
      <c r="J184" s="228"/>
      <c r="K184" s="227"/>
      <c r="L184" s="227"/>
      <c r="M184" s="238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  <c r="AA184" s="227"/>
      <c r="AB184" s="227"/>
      <c r="AC184" s="227"/>
      <c r="AD184" s="227"/>
      <c r="AE184" s="227"/>
      <c r="AF184" s="227"/>
      <c r="AG184" s="227"/>
      <c r="AH184" s="227"/>
      <c r="AI184" s="227"/>
      <c r="AJ184" s="227"/>
      <c r="AK184" s="227"/>
      <c r="AL184" s="227"/>
    </row>
    <row r="185" spans="1:38" ht="12.75">
      <c r="A185" s="225"/>
      <c r="B185" s="227"/>
      <c r="D185" s="227"/>
      <c r="E185" s="227"/>
      <c r="F185" s="227"/>
      <c r="G185" s="227"/>
      <c r="H185" s="227"/>
      <c r="I185" s="227"/>
      <c r="J185" s="228"/>
      <c r="K185" s="227"/>
      <c r="L185" s="227"/>
      <c r="M185" s="238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  <c r="AB185" s="227"/>
      <c r="AC185" s="227"/>
      <c r="AD185" s="227"/>
      <c r="AE185" s="227"/>
      <c r="AF185" s="227"/>
      <c r="AG185" s="227"/>
      <c r="AH185" s="227"/>
      <c r="AI185" s="227"/>
      <c r="AJ185" s="227"/>
      <c r="AK185" s="227"/>
      <c r="AL185" s="227"/>
    </row>
    <row r="186" spans="1:38" ht="12.75">
      <c r="A186" s="225"/>
      <c r="B186" s="227"/>
      <c r="D186" s="227"/>
      <c r="E186" s="227"/>
      <c r="F186" s="227"/>
      <c r="G186" s="227"/>
      <c r="H186" s="227"/>
      <c r="I186" s="227"/>
      <c r="J186" s="228"/>
      <c r="K186" s="227"/>
      <c r="L186" s="227"/>
      <c r="M186" s="238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  <c r="AB186" s="227"/>
      <c r="AC186" s="227"/>
      <c r="AD186" s="227"/>
      <c r="AE186" s="227"/>
      <c r="AF186" s="227"/>
      <c r="AG186" s="227"/>
      <c r="AH186" s="227"/>
      <c r="AI186" s="227"/>
      <c r="AJ186" s="227"/>
      <c r="AK186" s="227"/>
      <c r="AL186" s="227"/>
    </row>
    <row r="187" spans="1:38" ht="12.75">
      <c r="A187" s="225"/>
      <c r="B187" s="227"/>
      <c r="D187" s="227"/>
      <c r="E187" s="227"/>
      <c r="F187" s="227"/>
      <c r="G187" s="227"/>
      <c r="H187" s="227"/>
      <c r="I187" s="227"/>
      <c r="J187" s="228"/>
      <c r="K187" s="227"/>
      <c r="L187" s="227"/>
      <c r="M187" s="238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  <c r="AB187" s="227"/>
      <c r="AC187" s="227"/>
      <c r="AD187" s="227"/>
      <c r="AE187" s="227"/>
      <c r="AF187" s="227"/>
      <c r="AG187" s="227"/>
      <c r="AH187" s="227"/>
      <c r="AI187" s="227"/>
      <c r="AJ187" s="227"/>
      <c r="AK187" s="227"/>
      <c r="AL187" s="227"/>
    </row>
    <row r="188" spans="1:38" ht="12.75">
      <c r="A188" s="225"/>
      <c r="B188" s="227"/>
      <c r="D188" s="227"/>
      <c r="E188" s="227"/>
      <c r="F188" s="227"/>
      <c r="G188" s="227"/>
      <c r="H188" s="227"/>
      <c r="I188" s="227"/>
      <c r="J188" s="228"/>
      <c r="K188" s="227"/>
      <c r="L188" s="227"/>
      <c r="M188" s="238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  <c r="AA188" s="227"/>
      <c r="AB188" s="227"/>
      <c r="AC188" s="227"/>
      <c r="AD188" s="227"/>
      <c r="AE188" s="227"/>
      <c r="AF188" s="227"/>
      <c r="AG188" s="227"/>
      <c r="AH188" s="227"/>
      <c r="AI188" s="227"/>
      <c r="AJ188" s="227"/>
      <c r="AK188" s="227"/>
      <c r="AL188" s="227"/>
    </row>
    <row r="189" spans="1:38" ht="12.75">
      <c r="A189" s="225"/>
      <c r="B189" s="227"/>
      <c r="D189" s="227"/>
      <c r="E189" s="227"/>
      <c r="F189" s="227"/>
      <c r="G189" s="227"/>
      <c r="H189" s="227"/>
      <c r="I189" s="227"/>
      <c r="J189" s="228"/>
      <c r="K189" s="227"/>
      <c r="L189" s="227"/>
      <c r="M189" s="238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  <c r="AB189" s="227"/>
      <c r="AC189" s="227"/>
      <c r="AD189" s="227"/>
      <c r="AE189" s="227"/>
      <c r="AF189" s="227"/>
      <c r="AG189" s="227"/>
      <c r="AH189" s="227"/>
      <c r="AI189" s="227"/>
      <c r="AJ189" s="227"/>
      <c r="AK189" s="227"/>
      <c r="AL189" s="227"/>
    </row>
    <row r="190" spans="1:38" ht="12.75">
      <c r="A190" s="225"/>
      <c r="B190" s="227"/>
      <c r="D190" s="227"/>
      <c r="E190" s="227"/>
      <c r="F190" s="227"/>
      <c r="G190" s="227"/>
      <c r="H190" s="227"/>
      <c r="I190" s="227"/>
      <c r="J190" s="228"/>
      <c r="K190" s="227"/>
      <c r="L190" s="227"/>
      <c r="M190" s="238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  <c r="AA190" s="227"/>
      <c r="AB190" s="227"/>
      <c r="AC190" s="227"/>
      <c r="AD190" s="227"/>
      <c r="AE190" s="227"/>
      <c r="AF190" s="227"/>
      <c r="AG190" s="227"/>
      <c r="AH190" s="227"/>
      <c r="AI190" s="227"/>
      <c r="AJ190" s="227"/>
      <c r="AK190" s="227"/>
      <c r="AL190" s="227"/>
    </row>
    <row r="191" spans="1:38" ht="12.75">
      <c r="A191" s="225"/>
      <c r="B191" s="227"/>
      <c r="D191" s="227"/>
      <c r="E191" s="227"/>
      <c r="F191" s="227"/>
      <c r="G191" s="227"/>
      <c r="H191" s="227"/>
      <c r="I191" s="227"/>
      <c r="J191" s="228"/>
      <c r="K191" s="227"/>
      <c r="L191" s="227"/>
      <c r="M191" s="238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  <c r="AB191" s="227"/>
      <c r="AC191" s="227"/>
      <c r="AD191" s="227"/>
      <c r="AE191" s="227"/>
      <c r="AF191" s="227"/>
      <c r="AG191" s="227"/>
      <c r="AH191" s="227"/>
      <c r="AI191" s="227"/>
      <c r="AJ191" s="227"/>
      <c r="AK191" s="227"/>
      <c r="AL191" s="227"/>
    </row>
    <row r="192" spans="1:38" ht="12.75">
      <c r="A192" s="225"/>
      <c r="B192" s="227"/>
      <c r="D192" s="227"/>
      <c r="E192" s="227"/>
      <c r="F192" s="227"/>
      <c r="G192" s="227"/>
      <c r="H192" s="227"/>
      <c r="I192" s="227"/>
      <c r="J192" s="228"/>
      <c r="K192" s="227"/>
      <c r="L192" s="227"/>
      <c r="M192" s="238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  <c r="AA192" s="227"/>
      <c r="AB192" s="227"/>
      <c r="AC192" s="227"/>
      <c r="AD192" s="227"/>
      <c r="AE192" s="227"/>
      <c r="AF192" s="227"/>
      <c r="AG192" s="227"/>
      <c r="AH192" s="227"/>
      <c r="AI192" s="227"/>
      <c r="AJ192" s="227"/>
      <c r="AK192" s="227"/>
      <c r="AL192" s="227"/>
    </row>
    <row r="193" spans="1:38" ht="12.75">
      <c r="A193" s="225"/>
      <c r="B193" s="227"/>
      <c r="D193" s="227"/>
      <c r="E193" s="227"/>
      <c r="F193" s="227"/>
      <c r="G193" s="227"/>
      <c r="H193" s="227"/>
      <c r="I193" s="227"/>
      <c r="J193" s="228"/>
      <c r="K193" s="227"/>
      <c r="L193" s="227"/>
      <c r="M193" s="238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  <c r="AB193" s="227"/>
      <c r="AC193" s="227"/>
      <c r="AD193" s="227"/>
      <c r="AE193" s="227"/>
      <c r="AF193" s="227"/>
      <c r="AG193" s="227"/>
      <c r="AH193" s="227"/>
      <c r="AI193" s="227"/>
      <c r="AJ193" s="227"/>
      <c r="AK193" s="227"/>
      <c r="AL193" s="227"/>
    </row>
    <row r="194" spans="1:38" ht="12.75">
      <c r="A194" s="225"/>
      <c r="B194" s="227"/>
      <c r="D194" s="227"/>
      <c r="E194" s="227"/>
      <c r="F194" s="227"/>
      <c r="G194" s="227"/>
      <c r="H194" s="227"/>
      <c r="I194" s="227"/>
      <c r="J194" s="228"/>
      <c r="K194" s="227"/>
      <c r="L194" s="227"/>
      <c r="M194" s="238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7"/>
      <c r="AB194" s="227"/>
      <c r="AC194" s="227"/>
      <c r="AD194" s="227"/>
      <c r="AE194" s="227"/>
      <c r="AF194" s="227"/>
      <c r="AG194" s="227"/>
      <c r="AH194" s="227"/>
      <c r="AI194" s="227"/>
      <c r="AJ194" s="227"/>
      <c r="AK194" s="227"/>
      <c r="AL194" s="227"/>
    </row>
    <row r="195" spans="1:38" ht="12.75">
      <c r="A195" s="225"/>
      <c r="B195" s="227"/>
      <c r="D195" s="227"/>
      <c r="E195" s="227"/>
      <c r="F195" s="227"/>
      <c r="G195" s="227"/>
      <c r="H195" s="227"/>
      <c r="I195" s="227"/>
      <c r="J195" s="228"/>
      <c r="K195" s="227"/>
      <c r="L195" s="227"/>
      <c r="M195" s="238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  <c r="AB195" s="227"/>
      <c r="AC195" s="227"/>
      <c r="AD195" s="227"/>
      <c r="AE195" s="227"/>
      <c r="AF195" s="227"/>
      <c r="AG195" s="227"/>
      <c r="AH195" s="227"/>
      <c r="AI195" s="227"/>
      <c r="AJ195" s="227"/>
      <c r="AK195" s="227"/>
      <c r="AL195" s="227"/>
    </row>
    <row r="196" spans="1:38" ht="12.75">
      <c r="A196" s="225"/>
      <c r="B196" s="227"/>
      <c r="D196" s="227"/>
      <c r="E196" s="227"/>
      <c r="F196" s="227"/>
      <c r="G196" s="227"/>
      <c r="H196" s="227"/>
      <c r="I196" s="227"/>
      <c r="J196" s="228"/>
      <c r="K196" s="227"/>
      <c r="L196" s="227"/>
      <c r="M196" s="238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7"/>
      <c r="AB196" s="227"/>
      <c r="AC196" s="227"/>
      <c r="AD196" s="227"/>
      <c r="AE196" s="227"/>
      <c r="AF196" s="227"/>
      <c r="AG196" s="227"/>
      <c r="AH196" s="227"/>
      <c r="AI196" s="227"/>
      <c r="AJ196" s="227"/>
      <c r="AK196" s="227"/>
      <c r="AL196" s="227"/>
    </row>
    <row r="197" spans="1:38" ht="12.75">
      <c r="A197" s="225"/>
      <c r="B197" s="227"/>
      <c r="D197" s="227"/>
      <c r="E197" s="227"/>
      <c r="F197" s="227"/>
      <c r="G197" s="227"/>
      <c r="H197" s="227"/>
      <c r="I197" s="227"/>
      <c r="J197" s="228"/>
      <c r="K197" s="227"/>
      <c r="L197" s="227"/>
      <c r="M197" s="238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  <c r="AB197" s="227"/>
      <c r="AC197" s="227"/>
      <c r="AD197" s="227"/>
      <c r="AE197" s="227"/>
      <c r="AF197" s="227"/>
      <c r="AG197" s="227"/>
      <c r="AH197" s="227"/>
      <c r="AI197" s="227"/>
      <c r="AJ197" s="227"/>
      <c r="AK197" s="227"/>
      <c r="AL197" s="227"/>
    </row>
    <row r="198" spans="1:38" ht="12.75">
      <c r="A198" s="225"/>
      <c r="B198" s="227"/>
      <c r="D198" s="227"/>
      <c r="E198" s="227"/>
      <c r="F198" s="227"/>
      <c r="G198" s="227"/>
      <c r="H198" s="227"/>
      <c r="I198" s="227"/>
      <c r="J198" s="228"/>
      <c r="K198" s="227"/>
      <c r="L198" s="227"/>
      <c r="M198" s="238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  <c r="AB198" s="227"/>
      <c r="AC198" s="227"/>
      <c r="AD198" s="227"/>
      <c r="AE198" s="227"/>
      <c r="AF198" s="227"/>
      <c r="AG198" s="227"/>
      <c r="AH198" s="227"/>
      <c r="AI198" s="227"/>
      <c r="AJ198" s="227"/>
      <c r="AK198" s="227"/>
      <c r="AL198" s="227"/>
    </row>
    <row r="199" spans="1:38" ht="12.75">
      <c r="A199" s="225"/>
      <c r="B199" s="227"/>
      <c r="D199" s="227"/>
      <c r="E199" s="227"/>
      <c r="F199" s="227"/>
      <c r="G199" s="227"/>
      <c r="H199" s="227"/>
      <c r="I199" s="227"/>
      <c r="J199" s="228"/>
      <c r="K199" s="227"/>
      <c r="L199" s="227"/>
      <c r="M199" s="238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  <c r="AB199" s="227"/>
      <c r="AC199" s="227"/>
      <c r="AD199" s="227"/>
      <c r="AE199" s="227"/>
      <c r="AF199" s="227"/>
      <c r="AG199" s="227"/>
      <c r="AH199" s="227"/>
      <c r="AI199" s="227"/>
      <c r="AJ199" s="227"/>
      <c r="AK199" s="227"/>
      <c r="AL199" s="227"/>
    </row>
    <row r="200" spans="1:38" ht="12.75">
      <c r="A200" s="225"/>
      <c r="B200" s="227"/>
      <c r="D200" s="227"/>
      <c r="E200" s="227"/>
      <c r="F200" s="227"/>
      <c r="G200" s="227"/>
      <c r="H200" s="227"/>
      <c r="I200" s="227"/>
      <c r="J200" s="228"/>
      <c r="K200" s="227"/>
      <c r="L200" s="227"/>
      <c r="M200" s="238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7"/>
      <c r="AB200" s="227"/>
      <c r="AC200" s="227"/>
      <c r="AD200" s="227"/>
      <c r="AE200" s="227"/>
      <c r="AF200" s="227"/>
      <c r="AG200" s="227"/>
      <c r="AH200" s="227"/>
      <c r="AI200" s="227"/>
      <c r="AJ200" s="227"/>
      <c r="AK200" s="227"/>
      <c r="AL200" s="227"/>
    </row>
    <row r="201" spans="1:38" ht="12.75">
      <c r="A201" s="225"/>
      <c r="B201" s="227"/>
      <c r="D201" s="227"/>
      <c r="E201" s="227"/>
      <c r="F201" s="227"/>
      <c r="G201" s="227"/>
      <c r="H201" s="227"/>
      <c r="I201" s="227"/>
      <c r="J201" s="228"/>
      <c r="K201" s="227"/>
      <c r="L201" s="227"/>
      <c r="M201" s="238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  <c r="AB201" s="227"/>
      <c r="AC201" s="227"/>
      <c r="AD201" s="227"/>
      <c r="AE201" s="227"/>
      <c r="AF201" s="227"/>
      <c r="AG201" s="227"/>
      <c r="AH201" s="227"/>
      <c r="AI201" s="227"/>
      <c r="AJ201" s="227"/>
      <c r="AK201" s="227"/>
      <c r="AL201" s="227"/>
    </row>
    <row r="202" spans="1:38" ht="12.75">
      <c r="A202" s="225"/>
      <c r="B202" s="227"/>
      <c r="D202" s="227"/>
      <c r="E202" s="227"/>
      <c r="F202" s="227"/>
      <c r="G202" s="227"/>
      <c r="H202" s="227"/>
      <c r="I202" s="227"/>
      <c r="J202" s="228"/>
      <c r="K202" s="227"/>
      <c r="L202" s="227"/>
      <c r="M202" s="238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  <c r="AA202" s="227"/>
      <c r="AB202" s="227"/>
      <c r="AC202" s="227"/>
      <c r="AD202" s="227"/>
      <c r="AE202" s="227"/>
      <c r="AF202" s="227"/>
      <c r="AG202" s="227"/>
      <c r="AH202" s="227"/>
      <c r="AI202" s="227"/>
      <c r="AJ202" s="227"/>
      <c r="AK202" s="227"/>
      <c r="AL202" s="227"/>
    </row>
    <row r="203" spans="1:38" ht="12.75">
      <c r="A203" s="225"/>
      <c r="B203" s="227"/>
      <c r="D203" s="227"/>
      <c r="E203" s="227"/>
      <c r="F203" s="227"/>
      <c r="G203" s="227"/>
      <c r="H203" s="227"/>
      <c r="I203" s="227"/>
      <c r="J203" s="228"/>
      <c r="K203" s="227"/>
      <c r="L203" s="227"/>
      <c r="M203" s="238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  <c r="AB203" s="227"/>
      <c r="AC203" s="227"/>
      <c r="AD203" s="227"/>
      <c r="AE203" s="227"/>
      <c r="AF203" s="227"/>
      <c r="AG203" s="227"/>
      <c r="AH203" s="227"/>
      <c r="AI203" s="227"/>
      <c r="AJ203" s="227"/>
      <c r="AK203" s="227"/>
      <c r="AL203" s="227"/>
    </row>
    <row r="204" spans="1:38" ht="12.75">
      <c r="A204" s="225"/>
      <c r="B204" s="227"/>
      <c r="D204" s="227"/>
      <c r="E204" s="227"/>
      <c r="F204" s="227"/>
      <c r="G204" s="227"/>
      <c r="H204" s="227"/>
      <c r="I204" s="227"/>
      <c r="J204" s="228"/>
      <c r="K204" s="227"/>
      <c r="L204" s="227"/>
      <c r="M204" s="238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  <c r="AA204" s="227"/>
      <c r="AB204" s="227"/>
      <c r="AC204" s="227"/>
      <c r="AD204" s="227"/>
      <c r="AE204" s="227"/>
      <c r="AF204" s="227"/>
      <c r="AG204" s="227"/>
      <c r="AH204" s="227"/>
      <c r="AI204" s="227"/>
      <c r="AJ204" s="227"/>
      <c r="AK204" s="227"/>
      <c r="AL204" s="227"/>
    </row>
    <row r="205" spans="1:38" ht="12.75">
      <c r="A205" s="225"/>
      <c r="B205" s="227"/>
      <c r="D205" s="227"/>
      <c r="E205" s="227"/>
      <c r="F205" s="227"/>
      <c r="G205" s="227"/>
      <c r="H205" s="227"/>
      <c r="I205" s="227"/>
      <c r="J205" s="228"/>
      <c r="K205" s="227"/>
      <c r="L205" s="227"/>
      <c r="M205" s="238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  <c r="AB205" s="227"/>
      <c r="AC205" s="227"/>
      <c r="AD205" s="227"/>
      <c r="AE205" s="227"/>
      <c r="AF205" s="227"/>
      <c r="AG205" s="227"/>
      <c r="AH205" s="227"/>
      <c r="AI205" s="227"/>
      <c r="AJ205" s="227"/>
      <c r="AK205" s="227"/>
      <c r="AL205" s="227"/>
    </row>
    <row r="206" spans="1:38" ht="12.75">
      <c r="A206" s="225"/>
      <c r="B206" s="227"/>
      <c r="D206" s="227"/>
      <c r="E206" s="227"/>
      <c r="F206" s="227"/>
      <c r="G206" s="227"/>
      <c r="H206" s="227"/>
      <c r="I206" s="227"/>
      <c r="J206" s="228"/>
      <c r="K206" s="227"/>
      <c r="L206" s="227"/>
      <c r="M206" s="238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  <c r="AA206" s="227"/>
      <c r="AB206" s="227"/>
      <c r="AC206" s="227"/>
      <c r="AD206" s="227"/>
      <c r="AE206" s="227"/>
      <c r="AF206" s="227"/>
      <c r="AG206" s="227"/>
      <c r="AH206" s="227"/>
      <c r="AI206" s="227"/>
      <c r="AJ206" s="227"/>
      <c r="AK206" s="227"/>
      <c r="AL206" s="227"/>
    </row>
    <row r="207" spans="1:38" ht="12.75">
      <c r="A207" s="225"/>
      <c r="B207" s="227"/>
      <c r="D207" s="227"/>
      <c r="E207" s="227"/>
      <c r="F207" s="227"/>
      <c r="G207" s="227"/>
      <c r="H207" s="227"/>
      <c r="I207" s="227"/>
      <c r="J207" s="228"/>
      <c r="K207" s="227"/>
      <c r="L207" s="227"/>
      <c r="M207" s="238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  <c r="AB207" s="227"/>
      <c r="AC207" s="227"/>
      <c r="AD207" s="227"/>
      <c r="AE207" s="227"/>
      <c r="AF207" s="227"/>
      <c r="AG207" s="227"/>
      <c r="AH207" s="227"/>
      <c r="AI207" s="227"/>
      <c r="AJ207" s="227"/>
      <c r="AK207" s="227"/>
      <c r="AL207" s="227"/>
    </row>
    <row r="208" spans="1:38" ht="12.75">
      <c r="A208" s="225"/>
      <c r="B208" s="227"/>
      <c r="D208" s="227"/>
      <c r="E208" s="227"/>
      <c r="F208" s="227"/>
      <c r="G208" s="227"/>
      <c r="H208" s="227"/>
      <c r="I208" s="227"/>
      <c r="J208" s="228"/>
      <c r="K208" s="227"/>
      <c r="L208" s="227"/>
      <c r="M208" s="238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7"/>
      <c r="AB208" s="227"/>
      <c r="AC208" s="227"/>
      <c r="AD208" s="227"/>
      <c r="AE208" s="227"/>
      <c r="AF208" s="227"/>
      <c r="AG208" s="227"/>
      <c r="AH208" s="227"/>
      <c r="AI208" s="227"/>
      <c r="AJ208" s="227"/>
      <c r="AK208" s="227"/>
      <c r="AL208" s="227"/>
    </row>
    <row r="209" spans="1:38" ht="12.75">
      <c r="A209" s="225"/>
      <c r="B209" s="227"/>
      <c r="D209" s="227"/>
      <c r="E209" s="227"/>
      <c r="F209" s="227"/>
      <c r="G209" s="227"/>
      <c r="H209" s="227"/>
      <c r="I209" s="227"/>
      <c r="J209" s="228"/>
      <c r="K209" s="227"/>
      <c r="L209" s="227"/>
      <c r="M209" s="238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  <c r="AB209" s="227"/>
      <c r="AC209" s="227"/>
      <c r="AD209" s="227"/>
      <c r="AE209" s="227"/>
      <c r="AF209" s="227"/>
      <c r="AG209" s="227"/>
      <c r="AH209" s="227"/>
      <c r="AI209" s="227"/>
      <c r="AJ209" s="227"/>
      <c r="AK209" s="227"/>
      <c r="AL209" s="227"/>
    </row>
    <row r="210" spans="1:38" ht="12.75">
      <c r="A210" s="225"/>
      <c r="B210" s="227"/>
      <c r="D210" s="227"/>
      <c r="E210" s="227"/>
      <c r="F210" s="227"/>
      <c r="G210" s="227"/>
      <c r="H210" s="227"/>
      <c r="I210" s="227"/>
      <c r="J210" s="228"/>
      <c r="K210" s="227"/>
      <c r="L210" s="227"/>
      <c r="M210" s="238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7"/>
      <c r="AB210" s="227"/>
      <c r="AC210" s="227"/>
      <c r="AD210" s="227"/>
      <c r="AE210" s="227"/>
      <c r="AF210" s="227"/>
      <c r="AG210" s="227"/>
      <c r="AH210" s="227"/>
      <c r="AI210" s="227"/>
      <c r="AJ210" s="227"/>
      <c r="AK210" s="227"/>
      <c r="AL210" s="227"/>
    </row>
    <row r="211" spans="1:38" ht="12.75">
      <c r="A211" s="225"/>
      <c r="B211" s="227"/>
      <c r="D211" s="227"/>
      <c r="E211" s="227"/>
      <c r="F211" s="227"/>
      <c r="G211" s="227"/>
      <c r="H211" s="227"/>
      <c r="I211" s="227"/>
      <c r="J211" s="228"/>
      <c r="K211" s="227"/>
      <c r="L211" s="227"/>
      <c r="M211" s="238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  <c r="AB211" s="227"/>
      <c r="AC211" s="227"/>
      <c r="AD211" s="227"/>
      <c r="AE211" s="227"/>
      <c r="AF211" s="227"/>
      <c r="AG211" s="227"/>
      <c r="AH211" s="227"/>
      <c r="AI211" s="227"/>
      <c r="AJ211" s="227"/>
      <c r="AK211" s="227"/>
      <c r="AL211" s="227"/>
    </row>
    <row r="212" spans="1:38" ht="12.75">
      <c r="A212" s="225"/>
      <c r="B212" s="227"/>
      <c r="D212" s="227"/>
      <c r="E212" s="227"/>
      <c r="F212" s="227"/>
      <c r="G212" s="227"/>
      <c r="H212" s="227"/>
      <c r="I212" s="227"/>
      <c r="J212" s="228"/>
      <c r="K212" s="227"/>
      <c r="L212" s="227"/>
      <c r="M212" s="238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7"/>
      <c r="AB212" s="227"/>
      <c r="AC212" s="227"/>
      <c r="AD212" s="227"/>
      <c r="AE212" s="227"/>
      <c r="AF212" s="227"/>
      <c r="AG212" s="227"/>
      <c r="AH212" s="227"/>
      <c r="AI212" s="227"/>
      <c r="AJ212" s="227"/>
      <c r="AK212" s="227"/>
      <c r="AL212" s="227"/>
    </row>
    <row r="213" spans="1:38" ht="12.75">
      <c r="A213" s="225"/>
      <c r="B213" s="227"/>
      <c r="D213" s="227"/>
      <c r="E213" s="227"/>
      <c r="F213" s="227"/>
      <c r="G213" s="227"/>
      <c r="H213" s="227"/>
      <c r="I213" s="227"/>
      <c r="J213" s="228"/>
      <c r="K213" s="227"/>
      <c r="L213" s="227"/>
      <c r="M213" s="238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  <c r="AB213" s="227"/>
      <c r="AC213" s="227"/>
      <c r="AD213" s="227"/>
      <c r="AE213" s="227"/>
      <c r="AF213" s="227"/>
      <c r="AG213" s="227"/>
      <c r="AH213" s="227"/>
      <c r="AI213" s="227"/>
      <c r="AJ213" s="227"/>
      <c r="AK213" s="227"/>
      <c r="AL213" s="227"/>
    </row>
    <row r="214" spans="1:38" ht="12.75">
      <c r="A214" s="225"/>
      <c r="B214" s="227"/>
      <c r="D214" s="227"/>
      <c r="E214" s="227"/>
      <c r="F214" s="227"/>
      <c r="G214" s="227"/>
      <c r="H214" s="227"/>
      <c r="I214" s="227"/>
      <c r="J214" s="228"/>
      <c r="K214" s="227"/>
      <c r="L214" s="227"/>
      <c r="M214" s="238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7"/>
      <c r="AB214" s="227"/>
      <c r="AC214" s="227"/>
      <c r="AD214" s="227"/>
      <c r="AE214" s="227"/>
      <c r="AF214" s="227"/>
      <c r="AG214" s="227"/>
      <c r="AH214" s="227"/>
      <c r="AI214" s="227"/>
      <c r="AJ214" s="227"/>
      <c r="AK214" s="227"/>
      <c r="AL214" s="227"/>
    </row>
    <row r="215" spans="1:38" ht="12.75">
      <c r="A215" s="225"/>
      <c r="B215" s="227"/>
      <c r="D215" s="227"/>
      <c r="E215" s="227"/>
      <c r="F215" s="227"/>
      <c r="G215" s="227"/>
      <c r="H215" s="227"/>
      <c r="I215" s="227"/>
      <c r="J215" s="228"/>
      <c r="K215" s="227"/>
      <c r="L215" s="227"/>
      <c r="M215" s="238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7"/>
      <c r="AG215" s="227"/>
      <c r="AH215" s="227"/>
      <c r="AI215" s="227"/>
      <c r="AJ215" s="227"/>
      <c r="AK215" s="227"/>
      <c r="AL215" s="227"/>
    </row>
    <row r="216" spans="1:38" ht="12.75">
      <c r="A216" s="225"/>
      <c r="B216" s="227"/>
      <c r="D216" s="227"/>
      <c r="E216" s="227"/>
      <c r="F216" s="227"/>
      <c r="G216" s="227"/>
      <c r="H216" s="227"/>
      <c r="I216" s="227"/>
      <c r="J216" s="228"/>
      <c r="K216" s="227"/>
      <c r="L216" s="227"/>
      <c r="M216" s="238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7"/>
      <c r="AB216" s="227"/>
      <c r="AC216" s="227"/>
      <c r="AD216" s="227"/>
      <c r="AE216" s="227"/>
      <c r="AF216" s="227"/>
      <c r="AG216" s="227"/>
      <c r="AH216" s="227"/>
      <c r="AI216" s="227"/>
      <c r="AJ216" s="227"/>
      <c r="AK216" s="227"/>
      <c r="AL216" s="227"/>
    </row>
    <row r="217" spans="1:38" ht="12.75">
      <c r="A217" s="225"/>
      <c r="B217" s="227"/>
      <c r="D217" s="227"/>
      <c r="E217" s="227"/>
      <c r="F217" s="227"/>
      <c r="G217" s="227"/>
      <c r="H217" s="227"/>
      <c r="I217" s="227"/>
      <c r="J217" s="228"/>
      <c r="K217" s="227"/>
      <c r="L217" s="227"/>
      <c r="M217" s="238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  <c r="AB217" s="227"/>
      <c r="AC217" s="227"/>
      <c r="AD217" s="227"/>
      <c r="AE217" s="227"/>
      <c r="AF217" s="227"/>
      <c r="AG217" s="227"/>
      <c r="AH217" s="227"/>
      <c r="AI217" s="227"/>
      <c r="AJ217" s="227"/>
      <c r="AK217" s="227"/>
      <c r="AL217" s="227"/>
    </row>
    <row r="218" spans="1:38" ht="12.75">
      <c r="A218" s="225"/>
      <c r="B218" s="227"/>
      <c r="D218" s="227"/>
      <c r="E218" s="227"/>
      <c r="F218" s="227"/>
      <c r="G218" s="227"/>
      <c r="H218" s="227"/>
      <c r="I218" s="227"/>
      <c r="J218" s="228"/>
      <c r="K218" s="227"/>
      <c r="L218" s="227"/>
      <c r="M218" s="238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7"/>
      <c r="AB218" s="227"/>
      <c r="AC218" s="227"/>
      <c r="AD218" s="227"/>
      <c r="AE218" s="227"/>
      <c r="AF218" s="227"/>
      <c r="AG218" s="227"/>
      <c r="AH218" s="227"/>
      <c r="AI218" s="227"/>
      <c r="AJ218" s="227"/>
      <c r="AK218" s="227"/>
      <c r="AL218" s="227"/>
    </row>
    <row r="219" spans="1:38" ht="12.75">
      <c r="A219" s="225"/>
      <c r="B219" s="227"/>
      <c r="D219" s="227"/>
      <c r="E219" s="227"/>
      <c r="F219" s="227"/>
      <c r="G219" s="227"/>
      <c r="H219" s="227"/>
      <c r="I219" s="227"/>
      <c r="J219" s="228"/>
      <c r="K219" s="227"/>
      <c r="L219" s="227"/>
      <c r="M219" s="238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  <c r="AB219" s="227"/>
      <c r="AC219" s="227"/>
      <c r="AD219" s="227"/>
      <c r="AE219" s="227"/>
      <c r="AF219" s="227"/>
      <c r="AG219" s="227"/>
      <c r="AH219" s="227"/>
      <c r="AI219" s="227"/>
      <c r="AJ219" s="227"/>
      <c r="AK219" s="227"/>
      <c r="AL219" s="227"/>
    </row>
    <row r="220" spans="1:38" ht="12.75">
      <c r="A220" s="225"/>
      <c r="B220" s="227"/>
      <c r="D220" s="227"/>
      <c r="E220" s="227"/>
      <c r="F220" s="227"/>
      <c r="G220" s="227"/>
      <c r="H220" s="227"/>
      <c r="I220" s="227"/>
      <c r="J220" s="228"/>
      <c r="K220" s="227"/>
      <c r="L220" s="227"/>
      <c r="M220" s="238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7"/>
      <c r="AB220" s="227"/>
      <c r="AC220" s="227"/>
      <c r="AD220" s="227"/>
      <c r="AE220" s="227"/>
      <c r="AF220" s="227"/>
      <c r="AG220" s="227"/>
      <c r="AH220" s="227"/>
      <c r="AI220" s="227"/>
      <c r="AJ220" s="227"/>
      <c r="AK220" s="227"/>
      <c r="AL220" s="227"/>
    </row>
    <row r="221" spans="1:38" ht="12.75">
      <c r="A221" s="225"/>
      <c r="B221" s="227"/>
      <c r="D221" s="227"/>
      <c r="E221" s="227"/>
      <c r="F221" s="227"/>
      <c r="G221" s="227"/>
      <c r="H221" s="227"/>
      <c r="I221" s="227"/>
      <c r="J221" s="228"/>
      <c r="K221" s="227"/>
      <c r="L221" s="227"/>
      <c r="M221" s="238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  <c r="AB221" s="227"/>
      <c r="AC221" s="227"/>
      <c r="AD221" s="227"/>
      <c r="AE221" s="227"/>
      <c r="AF221" s="227"/>
      <c r="AG221" s="227"/>
      <c r="AH221" s="227"/>
      <c r="AI221" s="227"/>
      <c r="AJ221" s="227"/>
      <c r="AK221" s="227"/>
      <c r="AL221" s="227"/>
    </row>
    <row r="222" spans="1:38" ht="12.75">
      <c r="A222" s="225"/>
      <c r="B222" s="227"/>
      <c r="D222" s="227"/>
      <c r="E222" s="227"/>
      <c r="F222" s="227"/>
      <c r="G222" s="227"/>
      <c r="H222" s="227"/>
      <c r="I222" s="227"/>
      <c r="J222" s="228"/>
      <c r="K222" s="227"/>
      <c r="L222" s="227"/>
      <c r="M222" s="238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7"/>
      <c r="AB222" s="227"/>
      <c r="AC222" s="227"/>
      <c r="AD222" s="227"/>
      <c r="AE222" s="227"/>
      <c r="AF222" s="227"/>
      <c r="AG222" s="227"/>
      <c r="AH222" s="227"/>
      <c r="AI222" s="227"/>
      <c r="AJ222" s="227"/>
      <c r="AK222" s="227"/>
      <c r="AL222" s="227"/>
    </row>
    <row r="223" spans="1:38" ht="12.75">
      <c r="A223" s="225"/>
      <c r="B223" s="227"/>
      <c r="D223" s="227"/>
      <c r="E223" s="227"/>
      <c r="F223" s="227"/>
      <c r="G223" s="227"/>
      <c r="H223" s="227"/>
      <c r="I223" s="227"/>
      <c r="J223" s="228"/>
      <c r="K223" s="227"/>
      <c r="L223" s="227"/>
      <c r="M223" s="238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  <c r="AB223" s="227"/>
      <c r="AC223" s="227"/>
      <c r="AD223" s="227"/>
      <c r="AE223" s="227"/>
      <c r="AF223" s="227"/>
      <c r="AG223" s="227"/>
      <c r="AH223" s="227"/>
      <c r="AI223" s="227"/>
      <c r="AJ223" s="227"/>
      <c r="AK223" s="227"/>
      <c r="AL223" s="227"/>
    </row>
    <row r="224" spans="1:38" ht="12.75">
      <c r="A224" s="225"/>
      <c r="B224" s="227"/>
      <c r="D224" s="227"/>
      <c r="E224" s="227"/>
      <c r="F224" s="227"/>
      <c r="G224" s="227"/>
      <c r="H224" s="227"/>
      <c r="I224" s="227"/>
      <c r="J224" s="228"/>
      <c r="K224" s="227"/>
      <c r="L224" s="227"/>
      <c r="M224" s="238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  <c r="AB224" s="227"/>
      <c r="AC224" s="227"/>
      <c r="AD224" s="227"/>
      <c r="AE224" s="227"/>
      <c r="AF224" s="227"/>
      <c r="AG224" s="227"/>
      <c r="AH224" s="227"/>
      <c r="AI224" s="227"/>
      <c r="AJ224" s="227"/>
      <c r="AK224" s="227"/>
      <c r="AL224" s="227"/>
    </row>
    <row r="225" spans="1:38" ht="12.75">
      <c r="A225" s="225"/>
      <c r="B225" s="227"/>
      <c r="D225" s="227"/>
      <c r="E225" s="227"/>
      <c r="F225" s="227"/>
      <c r="G225" s="227"/>
      <c r="H225" s="227"/>
      <c r="I225" s="227"/>
      <c r="J225" s="228"/>
      <c r="K225" s="227"/>
      <c r="L225" s="227"/>
      <c r="M225" s="238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  <c r="AB225" s="227"/>
      <c r="AC225" s="227"/>
      <c r="AD225" s="227"/>
      <c r="AE225" s="227"/>
      <c r="AF225" s="227"/>
      <c r="AG225" s="227"/>
      <c r="AH225" s="227"/>
      <c r="AI225" s="227"/>
      <c r="AJ225" s="227"/>
      <c r="AK225" s="227"/>
      <c r="AL225" s="227"/>
    </row>
    <row r="226" spans="1:38" ht="12.75">
      <c r="A226" s="225"/>
      <c r="B226" s="227"/>
      <c r="D226" s="227"/>
      <c r="E226" s="227"/>
      <c r="F226" s="227"/>
      <c r="G226" s="227"/>
      <c r="H226" s="227"/>
      <c r="I226" s="227"/>
      <c r="J226" s="228"/>
      <c r="K226" s="227"/>
      <c r="L226" s="227"/>
      <c r="M226" s="238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7"/>
      <c r="AB226" s="227"/>
      <c r="AC226" s="227"/>
      <c r="AD226" s="227"/>
      <c r="AE226" s="227"/>
      <c r="AF226" s="227"/>
      <c r="AG226" s="227"/>
      <c r="AH226" s="227"/>
      <c r="AI226" s="227"/>
      <c r="AJ226" s="227"/>
      <c r="AK226" s="227"/>
      <c r="AL226" s="227"/>
    </row>
    <row r="227" spans="1:38" ht="12.75">
      <c r="A227" s="225"/>
      <c r="B227" s="227"/>
      <c r="D227" s="227"/>
      <c r="E227" s="227"/>
      <c r="F227" s="227"/>
      <c r="G227" s="227"/>
      <c r="H227" s="227"/>
      <c r="I227" s="227"/>
      <c r="J227" s="228"/>
      <c r="K227" s="227"/>
      <c r="L227" s="227"/>
      <c r="M227" s="238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  <c r="AA227" s="227"/>
      <c r="AB227" s="227"/>
      <c r="AC227" s="227"/>
      <c r="AD227" s="227"/>
      <c r="AE227" s="227"/>
      <c r="AF227" s="227"/>
      <c r="AG227" s="227"/>
      <c r="AH227" s="227"/>
      <c r="AI227" s="227"/>
      <c r="AJ227" s="227"/>
      <c r="AK227" s="227"/>
      <c r="AL227" s="227"/>
    </row>
    <row r="228" spans="1:38" ht="12.75">
      <c r="A228" s="225"/>
      <c r="B228" s="227"/>
      <c r="D228" s="227"/>
      <c r="E228" s="227"/>
      <c r="F228" s="227"/>
      <c r="G228" s="227"/>
      <c r="H228" s="227"/>
      <c r="I228" s="227"/>
      <c r="J228" s="228"/>
      <c r="K228" s="227"/>
      <c r="L228" s="227"/>
      <c r="M228" s="238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  <c r="AA228" s="227"/>
      <c r="AB228" s="227"/>
      <c r="AC228" s="227"/>
      <c r="AD228" s="227"/>
      <c r="AE228" s="227"/>
      <c r="AF228" s="227"/>
      <c r="AG228" s="227"/>
      <c r="AH228" s="227"/>
      <c r="AI228" s="227"/>
      <c r="AJ228" s="227"/>
      <c r="AK228" s="227"/>
      <c r="AL228" s="227"/>
    </row>
    <row r="229" spans="1:38" ht="12.75">
      <c r="A229" s="225"/>
      <c r="B229" s="227"/>
      <c r="D229" s="227"/>
      <c r="E229" s="227"/>
      <c r="F229" s="227"/>
      <c r="G229" s="227"/>
      <c r="H229" s="227"/>
      <c r="I229" s="227"/>
      <c r="J229" s="228"/>
      <c r="K229" s="227"/>
      <c r="L229" s="227"/>
      <c r="M229" s="238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  <c r="AA229" s="227"/>
      <c r="AB229" s="227"/>
      <c r="AC229" s="227"/>
      <c r="AD229" s="227"/>
      <c r="AE229" s="227"/>
      <c r="AF229" s="227"/>
      <c r="AG229" s="227"/>
      <c r="AH229" s="227"/>
      <c r="AI229" s="227"/>
      <c r="AJ229" s="227"/>
      <c r="AK229" s="227"/>
      <c r="AL229" s="227"/>
    </row>
    <row r="230" spans="1:38" ht="12.75">
      <c r="A230" s="225"/>
      <c r="B230" s="227"/>
      <c r="D230" s="227"/>
      <c r="E230" s="227"/>
      <c r="F230" s="227"/>
      <c r="G230" s="227"/>
      <c r="H230" s="227"/>
      <c r="I230" s="227"/>
      <c r="J230" s="228"/>
      <c r="K230" s="227"/>
      <c r="L230" s="227"/>
      <c r="M230" s="238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  <c r="AA230" s="227"/>
      <c r="AB230" s="227"/>
      <c r="AC230" s="227"/>
      <c r="AD230" s="227"/>
      <c r="AE230" s="227"/>
      <c r="AF230" s="227"/>
      <c r="AG230" s="227"/>
      <c r="AH230" s="227"/>
      <c r="AI230" s="227"/>
      <c r="AJ230" s="227"/>
      <c r="AK230" s="227"/>
      <c r="AL230" s="227"/>
    </row>
    <row r="231" spans="1:38" ht="12.75">
      <c r="A231" s="225"/>
      <c r="B231" s="227"/>
      <c r="D231" s="227"/>
      <c r="E231" s="227"/>
      <c r="F231" s="227"/>
      <c r="G231" s="227"/>
      <c r="H231" s="227"/>
      <c r="I231" s="227"/>
      <c r="J231" s="228"/>
      <c r="K231" s="227"/>
      <c r="L231" s="227"/>
      <c r="M231" s="238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  <c r="AA231" s="227"/>
      <c r="AB231" s="227"/>
      <c r="AC231" s="227"/>
      <c r="AD231" s="227"/>
      <c r="AE231" s="227"/>
      <c r="AF231" s="227"/>
      <c r="AG231" s="227"/>
      <c r="AH231" s="227"/>
      <c r="AI231" s="227"/>
      <c r="AJ231" s="227"/>
      <c r="AK231" s="227"/>
      <c r="AL231" s="227"/>
    </row>
    <row r="232" spans="1:38" ht="12.75">
      <c r="A232" s="225"/>
      <c r="B232" s="227"/>
      <c r="D232" s="227"/>
      <c r="E232" s="227"/>
      <c r="F232" s="227"/>
      <c r="G232" s="227"/>
      <c r="H232" s="227"/>
      <c r="I232" s="227"/>
      <c r="J232" s="228"/>
      <c r="K232" s="227"/>
      <c r="L232" s="227"/>
      <c r="M232" s="238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  <c r="AA232" s="227"/>
      <c r="AB232" s="227"/>
      <c r="AC232" s="227"/>
      <c r="AD232" s="227"/>
      <c r="AE232" s="227"/>
      <c r="AF232" s="227"/>
      <c r="AG232" s="227"/>
      <c r="AH232" s="227"/>
      <c r="AI232" s="227"/>
      <c r="AJ232" s="227"/>
      <c r="AK232" s="227"/>
      <c r="AL232" s="227"/>
    </row>
    <row r="233" spans="1:38" ht="12.75">
      <c r="A233" s="225"/>
      <c r="B233" s="227"/>
      <c r="D233" s="227"/>
      <c r="E233" s="227"/>
      <c r="F233" s="227"/>
      <c r="G233" s="227"/>
      <c r="H233" s="227"/>
      <c r="I233" s="227"/>
      <c r="J233" s="228"/>
      <c r="K233" s="227"/>
      <c r="L233" s="227"/>
      <c r="M233" s="238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  <c r="AA233" s="227"/>
      <c r="AB233" s="227"/>
      <c r="AC233" s="227"/>
      <c r="AD233" s="227"/>
      <c r="AE233" s="227"/>
      <c r="AF233" s="227"/>
      <c r="AG233" s="227"/>
      <c r="AH233" s="227"/>
      <c r="AI233" s="227"/>
      <c r="AJ233" s="227"/>
      <c r="AK233" s="227"/>
      <c r="AL233" s="227"/>
    </row>
    <row r="234" spans="1:38" ht="12.75">
      <c r="A234" s="225"/>
      <c r="B234" s="227"/>
      <c r="D234" s="227"/>
      <c r="E234" s="227"/>
      <c r="F234" s="227"/>
      <c r="G234" s="227"/>
      <c r="H234" s="227"/>
      <c r="I234" s="227"/>
      <c r="J234" s="228"/>
      <c r="K234" s="227"/>
      <c r="L234" s="227"/>
      <c r="M234" s="238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  <c r="AA234" s="227"/>
      <c r="AB234" s="227"/>
      <c r="AC234" s="227"/>
      <c r="AD234" s="227"/>
      <c r="AE234" s="227"/>
      <c r="AF234" s="227"/>
      <c r="AG234" s="227"/>
      <c r="AH234" s="227"/>
      <c r="AI234" s="227"/>
      <c r="AJ234" s="227"/>
      <c r="AK234" s="227"/>
      <c r="AL234" s="227"/>
    </row>
    <row r="235" spans="1:38" ht="12.75">
      <c r="A235" s="225"/>
      <c r="B235" s="227"/>
      <c r="D235" s="227"/>
      <c r="E235" s="227"/>
      <c r="F235" s="227"/>
      <c r="G235" s="227"/>
      <c r="H235" s="227"/>
      <c r="I235" s="227"/>
      <c r="J235" s="228"/>
      <c r="K235" s="227"/>
      <c r="L235" s="227"/>
      <c r="M235" s="238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  <c r="AA235" s="227"/>
      <c r="AB235" s="227"/>
      <c r="AC235" s="227"/>
      <c r="AD235" s="227"/>
      <c r="AE235" s="227"/>
      <c r="AF235" s="227"/>
      <c r="AG235" s="227"/>
      <c r="AH235" s="227"/>
      <c r="AI235" s="227"/>
      <c r="AJ235" s="227"/>
      <c r="AK235" s="227"/>
      <c r="AL235" s="227"/>
    </row>
    <row r="236" spans="1:38" ht="12.75">
      <c r="A236" s="225"/>
      <c r="B236" s="227"/>
      <c r="D236" s="227"/>
      <c r="E236" s="227"/>
      <c r="F236" s="227"/>
      <c r="G236" s="227"/>
      <c r="H236" s="227"/>
      <c r="I236" s="227"/>
      <c r="J236" s="228"/>
      <c r="K236" s="227"/>
      <c r="L236" s="227"/>
      <c r="M236" s="238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  <c r="AA236" s="227"/>
      <c r="AB236" s="227"/>
      <c r="AC236" s="227"/>
      <c r="AD236" s="227"/>
      <c r="AE236" s="227"/>
      <c r="AF236" s="227"/>
      <c r="AG236" s="227"/>
      <c r="AH236" s="227"/>
      <c r="AI236" s="227"/>
      <c r="AJ236" s="227"/>
      <c r="AK236" s="227"/>
      <c r="AL236" s="227"/>
    </row>
    <row r="237" spans="1:38" ht="12.75">
      <c r="A237" s="225"/>
      <c r="B237" s="227"/>
      <c r="D237" s="227"/>
      <c r="E237" s="227"/>
      <c r="F237" s="227"/>
      <c r="G237" s="227"/>
      <c r="H237" s="227"/>
      <c r="I237" s="227"/>
      <c r="J237" s="228"/>
      <c r="K237" s="227"/>
      <c r="L237" s="227"/>
      <c r="M237" s="238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  <c r="AA237" s="227"/>
      <c r="AB237" s="227"/>
      <c r="AC237" s="227"/>
      <c r="AD237" s="227"/>
      <c r="AE237" s="227"/>
      <c r="AF237" s="227"/>
      <c r="AG237" s="227"/>
      <c r="AH237" s="227"/>
      <c r="AI237" s="227"/>
      <c r="AJ237" s="227"/>
      <c r="AK237" s="227"/>
      <c r="AL237" s="227"/>
    </row>
    <row r="238" spans="1:38" ht="12.75">
      <c r="A238" s="225"/>
      <c r="B238" s="227"/>
      <c r="D238" s="227"/>
      <c r="E238" s="227"/>
      <c r="F238" s="227"/>
      <c r="G238" s="227"/>
      <c r="H238" s="227"/>
      <c r="I238" s="227"/>
      <c r="J238" s="228"/>
      <c r="K238" s="227"/>
      <c r="L238" s="227"/>
      <c r="M238" s="238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  <c r="AA238" s="227"/>
      <c r="AB238" s="227"/>
      <c r="AC238" s="227"/>
      <c r="AD238" s="227"/>
      <c r="AE238" s="227"/>
      <c r="AF238" s="227"/>
      <c r="AG238" s="227"/>
      <c r="AH238" s="227"/>
      <c r="AI238" s="227"/>
      <c r="AJ238" s="227"/>
      <c r="AK238" s="227"/>
      <c r="AL238" s="227"/>
    </row>
    <row r="239" spans="1:38" ht="12.75">
      <c r="A239" s="225"/>
      <c r="B239" s="227"/>
      <c r="D239" s="227"/>
      <c r="E239" s="227"/>
      <c r="F239" s="227"/>
      <c r="G239" s="227"/>
      <c r="H239" s="227"/>
      <c r="I239" s="227"/>
      <c r="J239" s="228"/>
      <c r="K239" s="227"/>
      <c r="L239" s="227"/>
      <c r="M239" s="238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  <c r="AA239" s="227"/>
      <c r="AB239" s="227"/>
      <c r="AC239" s="227"/>
      <c r="AD239" s="227"/>
      <c r="AE239" s="227"/>
      <c r="AF239" s="227"/>
      <c r="AG239" s="227"/>
      <c r="AH239" s="227"/>
      <c r="AI239" s="227"/>
      <c r="AJ239" s="227"/>
      <c r="AK239" s="227"/>
      <c r="AL239" s="227"/>
    </row>
    <row r="240" spans="1:38" ht="12.75">
      <c r="A240" s="225"/>
      <c r="B240" s="227"/>
      <c r="D240" s="227"/>
      <c r="E240" s="227"/>
      <c r="F240" s="227"/>
      <c r="G240" s="227"/>
      <c r="H240" s="227"/>
      <c r="I240" s="227"/>
      <c r="J240" s="228"/>
      <c r="K240" s="227"/>
      <c r="L240" s="227"/>
      <c r="M240" s="238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  <c r="AA240" s="227"/>
      <c r="AB240" s="227"/>
      <c r="AC240" s="227"/>
      <c r="AD240" s="227"/>
      <c r="AE240" s="227"/>
      <c r="AF240" s="227"/>
      <c r="AG240" s="227"/>
      <c r="AH240" s="227"/>
      <c r="AI240" s="227"/>
      <c r="AJ240" s="227"/>
      <c r="AK240" s="227"/>
      <c r="AL240" s="227"/>
    </row>
    <row r="241" spans="1:38" ht="12.75">
      <c r="A241" s="225"/>
      <c r="B241" s="227"/>
      <c r="D241" s="227"/>
      <c r="E241" s="227"/>
      <c r="F241" s="227"/>
      <c r="G241" s="227"/>
      <c r="H241" s="227"/>
      <c r="I241" s="227"/>
      <c r="J241" s="228"/>
      <c r="K241" s="227"/>
      <c r="L241" s="227"/>
      <c r="M241" s="238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  <c r="AA241" s="227"/>
      <c r="AB241" s="227"/>
      <c r="AC241" s="227"/>
      <c r="AD241" s="227"/>
      <c r="AE241" s="227"/>
      <c r="AF241" s="227"/>
      <c r="AG241" s="227"/>
      <c r="AH241" s="227"/>
      <c r="AI241" s="227"/>
      <c r="AJ241" s="227"/>
      <c r="AK241" s="227"/>
      <c r="AL241" s="227"/>
    </row>
    <row r="242" spans="1:38" ht="12.75">
      <c r="A242" s="225"/>
      <c r="B242" s="227"/>
      <c r="D242" s="227"/>
      <c r="E242" s="227"/>
      <c r="F242" s="227"/>
      <c r="G242" s="227"/>
      <c r="H242" s="227"/>
      <c r="I242" s="227"/>
      <c r="J242" s="228"/>
      <c r="K242" s="227"/>
      <c r="L242" s="227"/>
      <c r="M242" s="238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  <c r="AA242" s="227"/>
      <c r="AB242" s="227"/>
      <c r="AC242" s="227"/>
      <c r="AD242" s="227"/>
      <c r="AE242" s="227"/>
      <c r="AF242" s="227"/>
      <c r="AG242" s="227"/>
      <c r="AH242" s="227"/>
      <c r="AI242" s="227"/>
      <c r="AJ242" s="227"/>
      <c r="AK242" s="227"/>
      <c r="AL242" s="227"/>
    </row>
    <row r="243" spans="1:38" ht="12.75">
      <c r="A243" s="225"/>
      <c r="B243" s="227"/>
      <c r="D243" s="227"/>
      <c r="E243" s="227"/>
      <c r="F243" s="227"/>
      <c r="G243" s="227"/>
      <c r="H243" s="227"/>
      <c r="I243" s="227"/>
      <c r="J243" s="228"/>
      <c r="K243" s="227"/>
      <c r="L243" s="227"/>
      <c r="M243" s="238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  <c r="AA243" s="227"/>
      <c r="AB243" s="227"/>
      <c r="AC243" s="227"/>
      <c r="AD243" s="227"/>
      <c r="AE243" s="227"/>
      <c r="AF243" s="227"/>
      <c r="AG243" s="227"/>
      <c r="AH243" s="227"/>
      <c r="AI243" s="227"/>
      <c r="AJ243" s="227"/>
      <c r="AK243" s="227"/>
      <c r="AL243" s="227"/>
    </row>
    <row r="244" spans="1:38" ht="12.75">
      <c r="A244" s="225"/>
      <c r="B244" s="227"/>
      <c r="D244" s="227"/>
      <c r="E244" s="227"/>
      <c r="F244" s="227"/>
      <c r="G244" s="227"/>
      <c r="H244" s="227"/>
      <c r="I244" s="227"/>
      <c r="J244" s="228"/>
      <c r="K244" s="227"/>
      <c r="L244" s="227"/>
      <c r="M244" s="238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  <c r="AA244" s="227"/>
      <c r="AB244" s="227"/>
      <c r="AC244" s="227"/>
      <c r="AD244" s="227"/>
      <c r="AE244" s="227"/>
      <c r="AF244" s="227"/>
      <c r="AG244" s="227"/>
      <c r="AH244" s="227"/>
      <c r="AI244" s="227"/>
      <c r="AJ244" s="227"/>
      <c r="AK244" s="227"/>
      <c r="AL244" s="227"/>
    </row>
    <row r="245" spans="1:38" ht="12.75">
      <c r="A245" s="225"/>
      <c r="B245" s="227"/>
      <c r="D245" s="227"/>
      <c r="E245" s="227"/>
      <c r="F245" s="227"/>
      <c r="G245" s="227"/>
      <c r="H245" s="227"/>
      <c r="I245" s="227"/>
      <c r="J245" s="228"/>
      <c r="K245" s="227"/>
      <c r="L245" s="227"/>
      <c r="M245" s="238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  <c r="AA245" s="227"/>
      <c r="AB245" s="227"/>
      <c r="AC245" s="227"/>
      <c r="AD245" s="227"/>
      <c r="AE245" s="227"/>
      <c r="AF245" s="227"/>
      <c r="AG245" s="227"/>
      <c r="AH245" s="227"/>
      <c r="AI245" s="227"/>
      <c r="AJ245" s="227"/>
      <c r="AK245" s="227"/>
      <c r="AL245" s="227"/>
    </row>
    <row r="246" spans="1:38" ht="12.75">
      <c r="A246" s="225"/>
      <c r="B246" s="227"/>
      <c r="D246" s="227"/>
      <c r="E246" s="227"/>
      <c r="F246" s="227"/>
      <c r="G246" s="227"/>
      <c r="H246" s="227"/>
      <c r="I246" s="227"/>
      <c r="J246" s="228"/>
      <c r="K246" s="227"/>
      <c r="L246" s="227"/>
      <c r="M246" s="238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  <c r="AA246" s="227"/>
      <c r="AB246" s="227"/>
      <c r="AC246" s="227"/>
      <c r="AD246" s="227"/>
      <c r="AE246" s="227"/>
      <c r="AF246" s="227"/>
      <c r="AG246" s="227"/>
      <c r="AH246" s="227"/>
      <c r="AI246" s="227"/>
      <c r="AJ246" s="227"/>
      <c r="AK246" s="227"/>
      <c r="AL246" s="227"/>
    </row>
    <row r="247" spans="1:38" ht="12.75">
      <c r="A247" s="225"/>
      <c r="B247" s="227"/>
      <c r="D247" s="227"/>
      <c r="E247" s="227"/>
      <c r="F247" s="227"/>
      <c r="G247" s="227"/>
      <c r="H247" s="227"/>
      <c r="I247" s="227"/>
      <c r="J247" s="228"/>
      <c r="K247" s="227"/>
      <c r="L247" s="227"/>
      <c r="M247" s="238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  <c r="AA247" s="227"/>
      <c r="AB247" s="227"/>
      <c r="AC247" s="227"/>
      <c r="AD247" s="227"/>
      <c r="AE247" s="227"/>
      <c r="AF247" s="227"/>
      <c r="AG247" s="227"/>
      <c r="AH247" s="227"/>
      <c r="AI247" s="227"/>
      <c r="AJ247" s="227"/>
      <c r="AK247" s="227"/>
      <c r="AL247" s="227"/>
    </row>
    <row r="248" spans="1:38" ht="12.75">
      <c r="A248" s="225"/>
      <c r="B248" s="227"/>
      <c r="D248" s="227"/>
      <c r="E248" s="227"/>
      <c r="F248" s="227"/>
      <c r="G248" s="227"/>
      <c r="H248" s="227"/>
      <c r="I248" s="227"/>
      <c r="J248" s="228"/>
      <c r="K248" s="227"/>
      <c r="L248" s="227"/>
      <c r="M248" s="238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  <c r="AA248" s="227"/>
      <c r="AB248" s="227"/>
      <c r="AC248" s="227"/>
      <c r="AD248" s="227"/>
      <c r="AE248" s="227"/>
      <c r="AF248" s="227"/>
      <c r="AG248" s="227"/>
      <c r="AH248" s="227"/>
      <c r="AI248" s="227"/>
      <c r="AJ248" s="227"/>
      <c r="AK248" s="227"/>
      <c r="AL248" s="227"/>
    </row>
    <row r="249" spans="1:38" ht="12.75">
      <c r="A249" s="225"/>
      <c r="B249" s="227"/>
      <c r="D249" s="227"/>
      <c r="E249" s="227"/>
      <c r="F249" s="227"/>
      <c r="G249" s="227"/>
      <c r="H249" s="227"/>
      <c r="I249" s="227"/>
      <c r="J249" s="228"/>
      <c r="K249" s="227"/>
      <c r="L249" s="227"/>
      <c r="M249" s="238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  <c r="AA249" s="227"/>
      <c r="AB249" s="227"/>
      <c r="AC249" s="227"/>
      <c r="AD249" s="227"/>
      <c r="AE249" s="227"/>
      <c r="AF249" s="227"/>
      <c r="AG249" s="227"/>
      <c r="AH249" s="227"/>
      <c r="AI249" s="227"/>
      <c r="AJ249" s="227"/>
      <c r="AK249" s="227"/>
      <c r="AL249" s="227"/>
    </row>
    <row r="250" spans="1:38" ht="12.75">
      <c r="A250" s="225"/>
      <c r="B250" s="227"/>
      <c r="D250" s="227"/>
      <c r="E250" s="227"/>
      <c r="F250" s="227"/>
      <c r="G250" s="227"/>
      <c r="H250" s="227"/>
      <c r="I250" s="227"/>
      <c r="J250" s="228"/>
      <c r="K250" s="227"/>
      <c r="L250" s="227"/>
      <c r="M250" s="238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  <c r="AA250" s="227"/>
      <c r="AB250" s="227"/>
      <c r="AC250" s="227"/>
      <c r="AD250" s="227"/>
      <c r="AE250" s="227"/>
      <c r="AF250" s="227"/>
      <c r="AG250" s="227"/>
      <c r="AH250" s="227"/>
      <c r="AI250" s="227"/>
      <c r="AJ250" s="227"/>
      <c r="AK250" s="227"/>
      <c r="AL250" s="227"/>
    </row>
    <row r="251" spans="1:38" ht="12.75">
      <c r="A251" s="225"/>
      <c r="B251" s="227"/>
      <c r="D251" s="227"/>
      <c r="E251" s="227"/>
      <c r="F251" s="227"/>
      <c r="G251" s="227"/>
      <c r="H251" s="227"/>
      <c r="I251" s="227"/>
      <c r="J251" s="228"/>
      <c r="K251" s="227"/>
      <c r="L251" s="227"/>
      <c r="M251" s="238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  <c r="AA251" s="227"/>
      <c r="AB251" s="227"/>
      <c r="AC251" s="227"/>
      <c r="AD251" s="227"/>
      <c r="AE251" s="227"/>
      <c r="AF251" s="227"/>
      <c r="AG251" s="227"/>
      <c r="AH251" s="227"/>
      <c r="AI251" s="227"/>
      <c r="AJ251" s="227"/>
      <c r="AK251" s="227"/>
      <c r="AL251" s="227"/>
    </row>
    <row r="252" spans="1:38" ht="12.75">
      <c r="A252" s="225"/>
      <c r="B252" s="227"/>
      <c r="D252" s="227"/>
      <c r="E252" s="227"/>
      <c r="F252" s="227"/>
      <c r="G252" s="227"/>
      <c r="H252" s="227"/>
      <c r="I252" s="227"/>
      <c r="J252" s="228"/>
      <c r="K252" s="227"/>
      <c r="L252" s="227"/>
      <c r="M252" s="238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  <c r="AA252" s="227"/>
      <c r="AB252" s="227"/>
      <c r="AC252" s="227"/>
      <c r="AD252" s="227"/>
      <c r="AE252" s="227"/>
      <c r="AF252" s="227"/>
      <c r="AG252" s="227"/>
      <c r="AH252" s="227"/>
      <c r="AI252" s="227"/>
      <c r="AJ252" s="227"/>
      <c r="AK252" s="227"/>
      <c r="AL252" s="227"/>
    </row>
    <row r="253" spans="1:38" ht="12.75">
      <c r="A253" s="225"/>
      <c r="B253" s="227"/>
      <c r="D253" s="227"/>
      <c r="E253" s="227"/>
      <c r="F253" s="227"/>
      <c r="G253" s="227"/>
      <c r="H253" s="227"/>
      <c r="I253" s="227"/>
      <c r="J253" s="228"/>
      <c r="K253" s="227"/>
      <c r="L253" s="227"/>
      <c r="M253" s="238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  <c r="AA253" s="227"/>
      <c r="AB253" s="227"/>
      <c r="AC253" s="227"/>
      <c r="AD253" s="227"/>
      <c r="AE253" s="227"/>
      <c r="AF253" s="227"/>
      <c r="AG253" s="227"/>
      <c r="AH253" s="227"/>
      <c r="AI253" s="227"/>
      <c r="AJ253" s="227"/>
      <c r="AK253" s="227"/>
      <c r="AL253" s="227"/>
    </row>
    <row r="254" spans="1:38" ht="12.75">
      <c r="A254" s="225"/>
      <c r="B254" s="227"/>
      <c r="D254" s="227"/>
      <c r="E254" s="227"/>
      <c r="F254" s="227"/>
      <c r="G254" s="227"/>
      <c r="H254" s="227"/>
      <c r="I254" s="227"/>
      <c r="J254" s="228"/>
      <c r="K254" s="227"/>
      <c r="L254" s="227"/>
      <c r="M254" s="238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  <c r="AA254" s="227"/>
      <c r="AB254" s="227"/>
      <c r="AC254" s="227"/>
      <c r="AD254" s="227"/>
      <c r="AE254" s="227"/>
      <c r="AF254" s="227"/>
      <c r="AG254" s="227"/>
      <c r="AH254" s="227"/>
      <c r="AI254" s="227"/>
      <c r="AJ254" s="227"/>
      <c r="AK254" s="227"/>
      <c r="AL254" s="227"/>
    </row>
    <row r="255" spans="1:38" ht="12.75">
      <c r="A255" s="225"/>
      <c r="B255" s="227"/>
      <c r="D255" s="227"/>
      <c r="E255" s="227"/>
      <c r="F255" s="227"/>
      <c r="G255" s="227"/>
      <c r="H255" s="227"/>
      <c r="I255" s="227"/>
      <c r="J255" s="228"/>
      <c r="K255" s="227"/>
      <c r="L255" s="227"/>
      <c r="M255" s="238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  <c r="AA255" s="227"/>
      <c r="AB255" s="227"/>
      <c r="AC255" s="227"/>
      <c r="AD255" s="227"/>
      <c r="AE255" s="227"/>
      <c r="AF255" s="227"/>
      <c r="AG255" s="227"/>
      <c r="AH255" s="227"/>
      <c r="AI255" s="227"/>
      <c r="AJ255" s="227"/>
      <c r="AK255" s="227"/>
      <c r="AL255" s="227"/>
    </row>
    <row r="256" spans="1:38" ht="12.75">
      <c r="A256" s="225"/>
      <c r="B256" s="227"/>
      <c r="D256" s="227"/>
      <c r="E256" s="227"/>
      <c r="F256" s="227"/>
      <c r="G256" s="227"/>
      <c r="H256" s="227"/>
      <c r="I256" s="227"/>
      <c r="J256" s="228"/>
      <c r="K256" s="227"/>
      <c r="L256" s="227"/>
      <c r="M256" s="238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  <c r="AA256" s="227"/>
      <c r="AB256" s="227"/>
      <c r="AC256" s="227"/>
      <c r="AD256" s="227"/>
      <c r="AE256" s="227"/>
      <c r="AF256" s="227"/>
      <c r="AG256" s="227"/>
      <c r="AH256" s="227"/>
      <c r="AI256" s="227"/>
      <c r="AJ256" s="227"/>
      <c r="AK256" s="227"/>
      <c r="AL256" s="227"/>
    </row>
    <row r="257" spans="1:38" ht="12.75">
      <c r="A257" s="225"/>
      <c r="B257" s="227"/>
      <c r="D257" s="227"/>
      <c r="E257" s="227"/>
      <c r="F257" s="227"/>
      <c r="G257" s="227"/>
      <c r="H257" s="227"/>
      <c r="I257" s="227"/>
      <c r="J257" s="228"/>
      <c r="K257" s="227"/>
      <c r="L257" s="227"/>
      <c r="M257" s="238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  <c r="AA257" s="227"/>
      <c r="AB257" s="227"/>
      <c r="AC257" s="227"/>
      <c r="AD257" s="227"/>
      <c r="AE257" s="227"/>
      <c r="AF257" s="227"/>
      <c r="AG257" s="227"/>
      <c r="AH257" s="227"/>
      <c r="AI257" s="227"/>
      <c r="AJ257" s="227"/>
      <c r="AK257" s="227"/>
      <c r="AL257" s="227"/>
    </row>
    <row r="258" spans="1:38" ht="12.75">
      <c r="A258" s="225"/>
      <c r="B258" s="227"/>
      <c r="D258" s="227"/>
      <c r="E258" s="227"/>
      <c r="F258" s="227"/>
      <c r="G258" s="227"/>
      <c r="H258" s="227"/>
      <c r="I258" s="227"/>
      <c r="J258" s="228"/>
      <c r="K258" s="227"/>
      <c r="L258" s="227"/>
      <c r="M258" s="238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  <c r="AA258" s="227"/>
      <c r="AB258" s="227"/>
      <c r="AC258" s="227"/>
      <c r="AD258" s="227"/>
      <c r="AE258" s="227"/>
      <c r="AF258" s="227"/>
      <c r="AG258" s="227"/>
      <c r="AH258" s="227"/>
      <c r="AI258" s="227"/>
      <c r="AJ258" s="227"/>
      <c r="AK258" s="227"/>
      <c r="AL258" s="227"/>
    </row>
    <row r="259" spans="1:38" ht="12.75">
      <c r="A259" s="225"/>
      <c r="B259" s="227"/>
      <c r="D259" s="227"/>
      <c r="E259" s="227"/>
      <c r="F259" s="227"/>
      <c r="G259" s="227"/>
      <c r="H259" s="227"/>
      <c r="I259" s="227"/>
      <c r="J259" s="228"/>
      <c r="K259" s="227"/>
      <c r="L259" s="227"/>
      <c r="M259" s="238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  <c r="AA259" s="227"/>
      <c r="AB259" s="227"/>
      <c r="AC259" s="227"/>
      <c r="AD259" s="227"/>
      <c r="AE259" s="227"/>
      <c r="AF259" s="227"/>
      <c r="AG259" s="227"/>
      <c r="AH259" s="227"/>
      <c r="AI259" s="227"/>
      <c r="AJ259" s="227"/>
      <c r="AK259" s="227"/>
      <c r="AL259" s="227"/>
    </row>
    <row r="260" spans="1:38" ht="12.75">
      <c r="A260" s="225"/>
      <c r="B260" s="227"/>
      <c r="D260" s="227"/>
      <c r="E260" s="227"/>
      <c r="F260" s="227"/>
      <c r="G260" s="227"/>
      <c r="H260" s="227"/>
      <c r="I260" s="227"/>
      <c r="J260" s="228"/>
      <c r="K260" s="227"/>
      <c r="L260" s="227"/>
      <c r="M260" s="238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  <c r="AA260" s="227"/>
      <c r="AB260" s="227"/>
      <c r="AC260" s="227"/>
      <c r="AD260" s="227"/>
      <c r="AE260" s="227"/>
      <c r="AF260" s="227"/>
      <c r="AG260" s="227"/>
      <c r="AH260" s="227"/>
      <c r="AI260" s="227"/>
      <c r="AJ260" s="227"/>
      <c r="AK260" s="227"/>
      <c r="AL260" s="227"/>
    </row>
    <row r="261" spans="1:38" ht="12.75">
      <c r="A261" s="225"/>
      <c r="B261" s="227"/>
      <c r="D261" s="227"/>
      <c r="E261" s="227"/>
      <c r="F261" s="227"/>
      <c r="G261" s="227"/>
      <c r="H261" s="227"/>
      <c r="I261" s="227"/>
      <c r="J261" s="228"/>
      <c r="K261" s="227"/>
      <c r="L261" s="227"/>
      <c r="M261" s="238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  <c r="AA261" s="227"/>
      <c r="AB261" s="227"/>
      <c r="AC261" s="227"/>
      <c r="AD261" s="227"/>
      <c r="AE261" s="227"/>
      <c r="AF261" s="227"/>
      <c r="AG261" s="227"/>
      <c r="AH261" s="227"/>
      <c r="AI261" s="227"/>
      <c r="AJ261" s="227"/>
      <c r="AK261" s="227"/>
      <c r="AL261" s="227"/>
    </row>
    <row r="262" spans="1:38" ht="12.75">
      <c r="A262" s="225"/>
      <c r="B262" s="227"/>
      <c r="D262" s="227"/>
      <c r="E262" s="227"/>
      <c r="F262" s="227"/>
      <c r="G262" s="227"/>
      <c r="H262" s="227"/>
      <c r="I262" s="227"/>
      <c r="J262" s="228"/>
      <c r="K262" s="227"/>
      <c r="L262" s="227"/>
      <c r="M262" s="238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  <c r="AA262" s="227"/>
      <c r="AB262" s="227"/>
      <c r="AC262" s="227"/>
      <c r="AD262" s="227"/>
      <c r="AE262" s="227"/>
      <c r="AF262" s="227"/>
      <c r="AG262" s="227"/>
      <c r="AH262" s="227"/>
      <c r="AI262" s="227"/>
      <c r="AJ262" s="227"/>
      <c r="AK262" s="227"/>
      <c r="AL262" s="227"/>
    </row>
    <row r="263" spans="1:38" ht="12.75">
      <c r="A263" s="225"/>
      <c r="B263" s="227"/>
      <c r="D263" s="227"/>
      <c r="E263" s="227"/>
      <c r="F263" s="227"/>
      <c r="G263" s="227"/>
      <c r="H263" s="227"/>
      <c r="I263" s="227"/>
      <c r="J263" s="228"/>
      <c r="K263" s="227"/>
      <c r="L263" s="227"/>
      <c r="M263" s="238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  <c r="AA263" s="227"/>
      <c r="AB263" s="227"/>
      <c r="AC263" s="227"/>
      <c r="AD263" s="227"/>
      <c r="AE263" s="227"/>
      <c r="AF263" s="227"/>
      <c r="AG263" s="227"/>
      <c r="AH263" s="227"/>
      <c r="AI263" s="227"/>
      <c r="AJ263" s="227"/>
      <c r="AK263" s="227"/>
      <c r="AL263" s="227"/>
    </row>
    <row r="264" spans="1:38" ht="12.75">
      <c r="A264" s="225"/>
      <c r="B264" s="227"/>
      <c r="D264" s="227"/>
      <c r="E264" s="227"/>
      <c r="F264" s="227"/>
      <c r="G264" s="227"/>
      <c r="H264" s="227"/>
      <c r="I264" s="227"/>
      <c r="J264" s="228"/>
      <c r="K264" s="227"/>
      <c r="L264" s="227"/>
      <c r="M264" s="238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  <c r="AA264" s="227"/>
      <c r="AB264" s="227"/>
      <c r="AC264" s="227"/>
      <c r="AD264" s="227"/>
      <c r="AE264" s="227"/>
      <c r="AF264" s="227"/>
      <c r="AG264" s="227"/>
      <c r="AH264" s="227"/>
      <c r="AI264" s="227"/>
      <c r="AJ264" s="227"/>
      <c r="AK264" s="227"/>
      <c r="AL264" s="227"/>
    </row>
    <row r="265" spans="1:38" ht="12.75">
      <c r="A265" s="225"/>
      <c r="B265" s="227"/>
      <c r="D265" s="227"/>
      <c r="E265" s="227"/>
      <c r="F265" s="227"/>
      <c r="G265" s="227"/>
      <c r="H265" s="227"/>
      <c r="I265" s="227"/>
      <c r="J265" s="228"/>
      <c r="K265" s="227"/>
      <c r="L265" s="227"/>
      <c r="M265" s="238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  <c r="AA265" s="227"/>
      <c r="AB265" s="227"/>
      <c r="AC265" s="227"/>
      <c r="AD265" s="227"/>
      <c r="AE265" s="227"/>
      <c r="AF265" s="227"/>
      <c r="AG265" s="227"/>
      <c r="AH265" s="227"/>
      <c r="AI265" s="227"/>
      <c r="AJ265" s="227"/>
      <c r="AK265" s="227"/>
      <c r="AL265" s="227"/>
    </row>
    <row r="266" spans="1:38" ht="12.75">
      <c r="A266" s="225"/>
      <c r="B266" s="227"/>
      <c r="D266" s="227"/>
      <c r="E266" s="227"/>
      <c r="F266" s="227"/>
      <c r="G266" s="227"/>
      <c r="H266" s="227"/>
      <c r="I266" s="227"/>
      <c r="J266" s="228"/>
      <c r="K266" s="227"/>
      <c r="L266" s="227"/>
      <c r="M266" s="238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  <c r="AA266" s="227"/>
      <c r="AB266" s="227"/>
      <c r="AC266" s="227"/>
      <c r="AD266" s="227"/>
      <c r="AE266" s="227"/>
      <c r="AF266" s="227"/>
      <c r="AG266" s="227"/>
      <c r="AH266" s="227"/>
      <c r="AI266" s="227"/>
      <c r="AJ266" s="227"/>
      <c r="AK266" s="227"/>
      <c r="AL266" s="227"/>
    </row>
    <row r="267" spans="1:38" ht="12.75">
      <c r="A267" s="225"/>
      <c r="B267" s="227"/>
      <c r="D267" s="227"/>
      <c r="E267" s="227"/>
      <c r="F267" s="227"/>
      <c r="G267" s="227"/>
      <c r="H267" s="227"/>
      <c r="I267" s="227"/>
      <c r="J267" s="228"/>
      <c r="K267" s="227"/>
      <c r="L267" s="227"/>
      <c r="M267" s="238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  <c r="AA267" s="227"/>
      <c r="AB267" s="227"/>
      <c r="AC267" s="227"/>
      <c r="AD267" s="227"/>
      <c r="AE267" s="227"/>
      <c r="AF267" s="227"/>
      <c r="AG267" s="227"/>
      <c r="AH267" s="227"/>
      <c r="AI267" s="227"/>
      <c r="AJ267" s="227"/>
      <c r="AK267" s="227"/>
      <c r="AL267" s="227"/>
    </row>
    <row r="268" spans="1:38" ht="12.75">
      <c r="A268" s="225"/>
      <c r="B268" s="227"/>
      <c r="D268" s="227"/>
      <c r="E268" s="227"/>
      <c r="F268" s="227"/>
      <c r="G268" s="227"/>
      <c r="H268" s="227"/>
      <c r="I268" s="227"/>
      <c r="J268" s="228"/>
      <c r="K268" s="227"/>
      <c r="L268" s="227"/>
      <c r="M268" s="238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7"/>
      <c r="AG268" s="227"/>
      <c r="AH268" s="227"/>
      <c r="AI268" s="227"/>
      <c r="AJ268" s="227"/>
      <c r="AK268" s="227"/>
      <c r="AL268" s="227"/>
    </row>
    <row r="269" spans="1:38" ht="12.75">
      <c r="A269" s="225"/>
      <c r="B269" s="227"/>
      <c r="D269" s="227"/>
      <c r="E269" s="227"/>
      <c r="F269" s="227"/>
      <c r="G269" s="227"/>
      <c r="H269" s="227"/>
      <c r="I269" s="227"/>
      <c r="J269" s="228"/>
      <c r="K269" s="227"/>
      <c r="L269" s="227"/>
      <c r="M269" s="238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  <c r="AA269" s="227"/>
      <c r="AB269" s="227"/>
      <c r="AC269" s="227"/>
      <c r="AD269" s="227"/>
      <c r="AE269" s="227"/>
      <c r="AF269" s="227"/>
      <c r="AG269" s="227"/>
      <c r="AH269" s="227"/>
      <c r="AI269" s="227"/>
      <c r="AJ269" s="227"/>
      <c r="AK269" s="227"/>
      <c r="AL269" s="227"/>
    </row>
    <row r="270" spans="1:38" ht="12.75">
      <c r="A270" s="225"/>
      <c r="B270" s="227"/>
      <c r="D270" s="227"/>
      <c r="E270" s="227"/>
      <c r="F270" s="227"/>
      <c r="G270" s="227"/>
      <c r="H270" s="227"/>
      <c r="I270" s="227"/>
      <c r="J270" s="228"/>
      <c r="K270" s="227"/>
      <c r="L270" s="227"/>
      <c r="M270" s="238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  <c r="AA270" s="227"/>
      <c r="AB270" s="227"/>
      <c r="AC270" s="227"/>
      <c r="AD270" s="227"/>
      <c r="AE270" s="227"/>
      <c r="AF270" s="227"/>
      <c r="AG270" s="227"/>
      <c r="AH270" s="227"/>
      <c r="AI270" s="227"/>
      <c r="AJ270" s="227"/>
      <c r="AK270" s="227"/>
      <c r="AL270" s="227"/>
    </row>
    <row r="271" spans="1:38" ht="12.75">
      <c r="A271" s="225"/>
      <c r="B271" s="227"/>
      <c r="D271" s="227"/>
      <c r="E271" s="227"/>
      <c r="F271" s="227"/>
      <c r="G271" s="227"/>
      <c r="H271" s="227"/>
      <c r="I271" s="227"/>
      <c r="J271" s="228"/>
      <c r="K271" s="227"/>
      <c r="L271" s="227"/>
      <c r="M271" s="238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  <c r="AA271" s="227"/>
      <c r="AB271" s="227"/>
      <c r="AC271" s="227"/>
      <c r="AD271" s="227"/>
      <c r="AE271" s="227"/>
      <c r="AF271" s="227"/>
      <c r="AG271" s="227"/>
      <c r="AH271" s="227"/>
      <c r="AI271" s="227"/>
      <c r="AJ271" s="227"/>
      <c r="AK271" s="227"/>
      <c r="AL271" s="227"/>
    </row>
    <row r="272" spans="1:38" ht="12.75">
      <c r="A272" s="225"/>
      <c r="B272" s="227"/>
      <c r="D272" s="227"/>
      <c r="E272" s="227"/>
      <c r="F272" s="227"/>
      <c r="G272" s="227"/>
      <c r="H272" s="227"/>
      <c r="I272" s="227"/>
      <c r="J272" s="228"/>
      <c r="K272" s="227"/>
      <c r="L272" s="227"/>
      <c r="M272" s="238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  <c r="AA272" s="227"/>
      <c r="AB272" s="227"/>
      <c r="AC272" s="227"/>
      <c r="AD272" s="227"/>
      <c r="AE272" s="227"/>
      <c r="AF272" s="227"/>
      <c r="AG272" s="227"/>
      <c r="AH272" s="227"/>
      <c r="AI272" s="227"/>
      <c r="AJ272" s="227"/>
      <c r="AK272" s="227"/>
      <c r="AL272" s="227"/>
    </row>
    <row r="273" spans="1:38" ht="12.75">
      <c r="A273" s="225"/>
      <c r="B273" s="227"/>
      <c r="D273" s="227"/>
      <c r="E273" s="227"/>
      <c r="F273" s="227"/>
      <c r="G273" s="227"/>
      <c r="H273" s="227"/>
      <c r="I273" s="227"/>
      <c r="J273" s="228"/>
      <c r="K273" s="227"/>
      <c r="L273" s="227"/>
      <c r="M273" s="238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  <c r="AA273" s="227"/>
      <c r="AB273" s="227"/>
      <c r="AC273" s="227"/>
      <c r="AD273" s="227"/>
      <c r="AE273" s="227"/>
      <c r="AF273" s="227"/>
      <c r="AG273" s="227"/>
      <c r="AH273" s="227"/>
      <c r="AI273" s="227"/>
      <c r="AJ273" s="227"/>
      <c r="AK273" s="227"/>
      <c r="AL273" s="227"/>
    </row>
    <row r="274" spans="1:38" ht="12.75">
      <c r="A274" s="225"/>
      <c r="B274" s="227"/>
      <c r="D274" s="227"/>
      <c r="E274" s="227"/>
      <c r="F274" s="227"/>
      <c r="G274" s="227"/>
      <c r="H274" s="227"/>
      <c r="I274" s="227"/>
      <c r="J274" s="228"/>
      <c r="K274" s="227"/>
      <c r="L274" s="227"/>
      <c r="M274" s="238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  <c r="AA274" s="227"/>
      <c r="AB274" s="227"/>
      <c r="AC274" s="227"/>
      <c r="AD274" s="227"/>
      <c r="AE274" s="227"/>
      <c r="AF274" s="227"/>
      <c r="AG274" s="227"/>
      <c r="AH274" s="227"/>
      <c r="AI274" s="227"/>
      <c r="AJ274" s="227"/>
      <c r="AK274" s="227"/>
      <c r="AL274" s="227"/>
    </row>
    <row r="275" spans="1:38" ht="12.75">
      <c r="A275" s="225"/>
      <c r="B275" s="227"/>
      <c r="D275" s="227"/>
      <c r="E275" s="227"/>
      <c r="F275" s="227"/>
      <c r="G275" s="227"/>
      <c r="H275" s="227"/>
      <c r="I275" s="227"/>
      <c r="J275" s="228"/>
      <c r="K275" s="227"/>
      <c r="L275" s="227"/>
      <c r="M275" s="238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  <c r="AA275" s="227"/>
      <c r="AB275" s="227"/>
      <c r="AC275" s="227"/>
      <c r="AD275" s="227"/>
      <c r="AE275" s="227"/>
      <c r="AF275" s="227"/>
      <c r="AG275" s="227"/>
      <c r="AH275" s="227"/>
      <c r="AI275" s="227"/>
      <c r="AJ275" s="227"/>
      <c r="AK275" s="227"/>
      <c r="AL275" s="227"/>
    </row>
    <row r="276" spans="1:38" ht="12.75">
      <c r="A276" s="225"/>
      <c r="B276" s="227"/>
      <c r="D276" s="227"/>
      <c r="E276" s="227"/>
      <c r="F276" s="227"/>
      <c r="G276" s="227"/>
      <c r="H276" s="227"/>
      <c r="I276" s="227"/>
      <c r="J276" s="228"/>
      <c r="K276" s="227"/>
      <c r="L276" s="227"/>
      <c r="M276" s="238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  <c r="AA276" s="227"/>
      <c r="AB276" s="227"/>
      <c r="AC276" s="227"/>
      <c r="AD276" s="227"/>
      <c r="AE276" s="227"/>
      <c r="AF276" s="227"/>
      <c r="AG276" s="227"/>
      <c r="AH276" s="227"/>
      <c r="AI276" s="227"/>
      <c r="AJ276" s="227"/>
      <c r="AK276" s="227"/>
      <c r="AL276" s="227"/>
    </row>
    <row r="277" spans="1:38" ht="12.75">
      <c r="A277" s="225"/>
      <c r="B277" s="227"/>
      <c r="D277" s="227"/>
      <c r="E277" s="227"/>
      <c r="F277" s="227"/>
      <c r="G277" s="227"/>
      <c r="H277" s="227"/>
      <c r="I277" s="227"/>
      <c r="J277" s="228"/>
      <c r="K277" s="227"/>
      <c r="L277" s="227"/>
      <c r="M277" s="238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  <c r="AA277" s="227"/>
      <c r="AB277" s="227"/>
      <c r="AC277" s="227"/>
      <c r="AD277" s="227"/>
      <c r="AE277" s="227"/>
      <c r="AF277" s="227"/>
      <c r="AG277" s="227"/>
      <c r="AH277" s="227"/>
      <c r="AI277" s="227"/>
      <c r="AJ277" s="227"/>
      <c r="AK277" s="227"/>
      <c r="AL277" s="227"/>
    </row>
    <row r="278" spans="1:38" ht="12.75">
      <c r="A278" s="225"/>
      <c r="B278" s="227"/>
      <c r="D278" s="227"/>
      <c r="E278" s="227"/>
      <c r="F278" s="227"/>
      <c r="G278" s="227"/>
      <c r="H278" s="227"/>
      <c r="I278" s="227"/>
      <c r="J278" s="228"/>
      <c r="K278" s="227"/>
      <c r="L278" s="227"/>
      <c r="M278" s="238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  <c r="AA278" s="227"/>
      <c r="AB278" s="227"/>
      <c r="AC278" s="227"/>
      <c r="AD278" s="227"/>
      <c r="AE278" s="227"/>
      <c r="AF278" s="227"/>
      <c r="AG278" s="227"/>
      <c r="AH278" s="227"/>
      <c r="AI278" s="227"/>
      <c r="AJ278" s="227"/>
      <c r="AK278" s="227"/>
      <c r="AL278" s="227"/>
    </row>
    <row r="279" spans="1:38" ht="12.75">
      <c r="A279" s="225"/>
      <c r="B279" s="227"/>
      <c r="D279" s="227"/>
      <c r="E279" s="227"/>
      <c r="F279" s="227"/>
      <c r="G279" s="227"/>
      <c r="H279" s="227"/>
      <c r="I279" s="227"/>
      <c r="J279" s="228"/>
      <c r="K279" s="227"/>
      <c r="L279" s="227"/>
      <c r="M279" s="238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  <c r="AA279" s="227"/>
      <c r="AB279" s="227"/>
      <c r="AC279" s="227"/>
      <c r="AD279" s="227"/>
      <c r="AE279" s="227"/>
      <c r="AF279" s="227"/>
      <c r="AG279" s="227"/>
      <c r="AH279" s="227"/>
      <c r="AI279" s="227"/>
      <c r="AJ279" s="227"/>
      <c r="AK279" s="227"/>
      <c r="AL279" s="227"/>
    </row>
    <row r="280" spans="1:38" ht="12.75">
      <c r="A280" s="225"/>
      <c r="B280" s="227"/>
      <c r="D280" s="227"/>
      <c r="E280" s="227"/>
      <c r="F280" s="227"/>
      <c r="G280" s="227"/>
      <c r="H280" s="227"/>
      <c r="I280" s="227"/>
      <c r="J280" s="228"/>
      <c r="K280" s="227"/>
      <c r="L280" s="227"/>
      <c r="M280" s="238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  <c r="AA280" s="227"/>
      <c r="AB280" s="227"/>
      <c r="AC280" s="227"/>
      <c r="AD280" s="227"/>
      <c r="AE280" s="227"/>
      <c r="AF280" s="227"/>
      <c r="AG280" s="227"/>
      <c r="AH280" s="227"/>
      <c r="AI280" s="227"/>
      <c r="AJ280" s="227"/>
      <c r="AK280" s="227"/>
      <c r="AL280" s="227"/>
    </row>
    <row r="281" spans="1:38" ht="12.75">
      <c r="A281" s="225"/>
      <c r="B281" s="227"/>
      <c r="D281" s="227"/>
      <c r="E281" s="227"/>
      <c r="F281" s="227"/>
      <c r="G281" s="227"/>
      <c r="H281" s="227"/>
      <c r="I281" s="227"/>
      <c r="J281" s="228"/>
      <c r="K281" s="227"/>
      <c r="L281" s="227"/>
      <c r="M281" s="238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  <c r="AA281" s="227"/>
      <c r="AB281" s="227"/>
      <c r="AC281" s="227"/>
      <c r="AD281" s="227"/>
      <c r="AE281" s="227"/>
      <c r="AF281" s="227"/>
      <c r="AG281" s="227"/>
      <c r="AH281" s="227"/>
      <c r="AI281" s="227"/>
      <c r="AJ281" s="227"/>
      <c r="AK281" s="227"/>
      <c r="AL281" s="227"/>
    </row>
    <row r="282" spans="1:38" ht="12.75">
      <c r="A282" s="225"/>
      <c r="B282" s="227"/>
      <c r="D282" s="227"/>
      <c r="E282" s="227"/>
      <c r="F282" s="227"/>
      <c r="G282" s="227"/>
      <c r="H282" s="227"/>
      <c r="I282" s="227"/>
      <c r="J282" s="228"/>
      <c r="K282" s="227"/>
      <c r="L282" s="227"/>
      <c r="M282" s="238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  <c r="AA282" s="227"/>
      <c r="AB282" s="227"/>
      <c r="AC282" s="227"/>
      <c r="AD282" s="227"/>
      <c r="AE282" s="227"/>
      <c r="AF282" s="227"/>
      <c r="AG282" s="227"/>
      <c r="AH282" s="227"/>
      <c r="AI282" s="227"/>
      <c r="AJ282" s="227"/>
      <c r="AK282" s="227"/>
      <c r="AL282" s="227"/>
    </row>
    <row r="283" spans="1:38" ht="12.75">
      <c r="A283" s="225"/>
      <c r="B283" s="227"/>
      <c r="D283" s="227"/>
      <c r="E283" s="227"/>
      <c r="F283" s="227"/>
      <c r="G283" s="227"/>
      <c r="H283" s="227"/>
      <c r="I283" s="227"/>
      <c r="J283" s="228"/>
      <c r="K283" s="227"/>
      <c r="L283" s="227"/>
      <c r="M283" s="238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  <c r="AA283" s="227"/>
      <c r="AB283" s="227"/>
      <c r="AC283" s="227"/>
      <c r="AD283" s="227"/>
      <c r="AE283" s="227"/>
      <c r="AF283" s="227"/>
      <c r="AG283" s="227"/>
      <c r="AH283" s="227"/>
      <c r="AI283" s="227"/>
      <c r="AJ283" s="227"/>
      <c r="AK283" s="227"/>
      <c r="AL283" s="227"/>
    </row>
    <row r="284" spans="1:38" ht="12.75">
      <c r="A284" s="225"/>
      <c r="B284" s="227"/>
      <c r="D284" s="227"/>
      <c r="E284" s="227"/>
      <c r="F284" s="227"/>
      <c r="G284" s="227"/>
      <c r="H284" s="227"/>
      <c r="I284" s="227"/>
      <c r="J284" s="228"/>
      <c r="K284" s="227"/>
      <c r="L284" s="227"/>
      <c r="M284" s="238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  <c r="AA284" s="227"/>
      <c r="AB284" s="227"/>
      <c r="AC284" s="227"/>
      <c r="AD284" s="227"/>
      <c r="AE284" s="227"/>
      <c r="AF284" s="227"/>
      <c r="AG284" s="227"/>
      <c r="AH284" s="227"/>
      <c r="AI284" s="227"/>
      <c r="AJ284" s="227"/>
      <c r="AK284" s="227"/>
      <c r="AL284" s="227"/>
    </row>
    <row r="285" spans="1:38" ht="12.75">
      <c r="A285" s="225"/>
      <c r="B285" s="227"/>
      <c r="D285" s="227"/>
      <c r="E285" s="227"/>
      <c r="F285" s="227"/>
      <c r="G285" s="227"/>
      <c r="H285" s="227"/>
      <c r="I285" s="227"/>
      <c r="J285" s="228"/>
      <c r="K285" s="227"/>
      <c r="L285" s="227"/>
      <c r="M285" s="238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  <c r="AA285" s="227"/>
      <c r="AB285" s="227"/>
      <c r="AC285" s="227"/>
      <c r="AD285" s="227"/>
      <c r="AE285" s="227"/>
      <c r="AF285" s="227"/>
      <c r="AG285" s="227"/>
      <c r="AH285" s="227"/>
      <c r="AI285" s="227"/>
      <c r="AJ285" s="227"/>
      <c r="AK285" s="227"/>
      <c r="AL285" s="227"/>
    </row>
    <row r="286" spans="1:38" ht="12.75">
      <c r="A286" s="225"/>
      <c r="B286" s="227"/>
      <c r="D286" s="227"/>
      <c r="E286" s="227"/>
      <c r="F286" s="227"/>
      <c r="G286" s="227"/>
      <c r="H286" s="227"/>
      <c r="I286" s="227"/>
      <c r="J286" s="228"/>
      <c r="K286" s="227"/>
      <c r="L286" s="227"/>
      <c r="M286" s="238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  <c r="AA286" s="227"/>
      <c r="AB286" s="227"/>
      <c r="AC286" s="227"/>
      <c r="AD286" s="227"/>
      <c r="AE286" s="227"/>
      <c r="AF286" s="227"/>
      <c r="AG286" s="227"/>
      <c r="AH286" s="227"/>
      <c r="AI286" s="227"/>
      <c r="AJ286" s="227"/>
      <c r="AK286" s="227"/>
      <c r="AL286" s="227"/>
    </row>
    <row r="287" spans="1:38" ht="12.75">
      <c r="A287" s="225"/>
      <c r="B287" s="227"/>
      <c r="D287" s="227"/>
      <c r="E287" s="227"/>
      <c r="F287" s="227"/>
      <c r="G287" s="227"/>
      <c r="H287" s="227"/>
      <c r="I287" s="227"/>
      <c r="J287" s="228"/>
      <c r="K287" s="227"/>
      <c r="L287" s="227"/>
      <c r="M287" s="238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  <c r="AA287" s="227"/>
      <c r="AB287" s="227"/>
      <c r="AC287" s="227"/>
      <c r="AD287" s="227"/>
      <c r="AE287" s="227"/>
      <c r="AF287" s="227"/>
      <c r="AG287" s="227"/>
      <c r="AH287" s="227"/>
      <c r="AI287" s="227"/>
      <c r="AJ287" s="227"/>
      <c r="AK287" s="227"/>
      <c r="AL287" s="227"/>
    </row>
    <row r="288" spans="1:38" ht="12.75">
      <c r="A288" s="225"/>
      <c r="B288" s="227"/>
      <c r="D288" s="227"/>
      <c r="E288" s="227"/>
      <c r="F288" s="227"/>
      <c r="G288" s="227"/>
      <c r="H288" s="227"/>
      <c r="I288" s="227"/>
      <c r="J288" s="228"/>
      <c r="K288" s="227"/>
      <c r="L288" s="227"/>
      <c r="M288" s="238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  <c r="AA288" s="227"/>
      <c r="AB288" s="227"/>
      <c r="AC288" s="227"/>
      <c r="AD288" s="227"/>
      <c r="AE288" s="227"/>
      <c r="AF288" s="227"/>
      <c r="AG288" s="227"/>
      <c r="AH288" s="227"/>
      <c r="AI288" s="227"/>
      <c r="AJ288" s="227"/>
      <c r="AK288" s="227"/>
      <c r="AL288" s="227"/>
    </row>
    <row r="289" spans="1:38" ht="12.75">
      <c r="A289" s="225"/>
      <c r="B289" s="227"/>
      <c r="D289" s="227"/>
      <c r="E289" s="227"/>
      <c r="F289" s="227"/>
      <c r="G289" s="227"/>
      <c r="H289" s="227"/>
      <c r="I289" s="227"/>
      <c r="J289" s="228"/>
      <c r="K289" s="227"/>
      <c r="L289" s="227"/>
      <c r="M289" s="238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  <c r="AA289" s="227"/>
      <c r="AB289" s="227"/>
      <c r="AC289" s="227"/>
      <c r="AD289" s="227"/>
      <c r="AE289" s="227"/>
      <c r="AF289" s="227"/>
      <c r="AG289" s="227"/>
      <c r="AH289" s="227"/>
      <c r="AI289" s="227"/>
      <c r="AJ289" s="227"/>
      <c r="AK289" s="227"/>
      <c r="AL289" s="227"/>
    </row>
    <row r="290" spans="1:38" ht="12.75">
      <c r="A290" s="225"/>
      <c r="B290" s="227"/>
      <c r="D290" s="227"/>
      <c r="E290" s="227"/>
      <c r="F290" s="227"/>
      <c r="G290" s="227"/>
      <c r="H290" s="227"/>
      <c r="I290" s="227"/>
      <c r="J290" s="228"/>
      <c r="K290" s="227"/>
      <c r="L290" s="227"/>
      <c r="M290" s="238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  <c r="AA290" s="227"/>
      <c r="AB290" s="227"/>
      <c r="AC290" s="227"/>
      <c r="AD290" s="227"/>
      <c r="AE290" s="227"/>
      <c r="AF290" s="227"/>
      <c r="AG290" s="227"/>
      <c r="AH290" s="227"/>
      <c r="AI290" s="227"/>
      <c r="AJ290" s="227"/>
      <c r="AK290" s="227"/>
      <c r="AL290" s="227"/>
    </row>
    <row r="291" spans="1:38" ht="12.75">
      <c r="A291" s="225"/>
      <c r="B291" s="227"/>
      <c r="D291" s="227"/>
      <c r="E291" s="227"/>
      <c r="F291" s="227"/>
      <c r="G291" s="227"/>
      <c r="H291" s="227"/>
      <c r="I291" s="227"/>
      <c r="J291" s="228"/>
      <c r="K291" s="227"/>
      <c r="L291" s="227"/>
      <c r="M291" s="238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  <c r="AA291" s="227"/>
      <c r="AB291" s="227"/>
      <c r="AC291" s="227"/>
      <c r="AD291" s="227"/>
      <c r="AE291" s="227"/>
      <c r="AF291" s="227"/>
      <c r="AG291" s="227"/>
      <c r="AH291" s="227"/>
      <c r="AI291" s="227"/>
      <c r="AJ291" s="227"/>
      <c r="AK291" s="227"/>
      <c r="AL291" s="227"/>
    </row>
    <row r="292" spans="1:38" ht="12.75">
      <c r="A292" s="225"/>
      <c r="B292" s="227"/>
      <c r="D292" s="227"/>
      <c r="E292" s="227"/>
      <c r="F292" s="227"/>
      <c r="G292" s="227"/>
      <c r="H292" s="227"/>
      <c r="I292" s="227"/>
      <c r="J292" s="228"/>
      <c r="K292" s="227"/>
      <c r="L292" s="227"/>
      <c r="M292" s="238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  <c r="AA292" s="227"/>
      <c r="AB292" s="227"/>
      <c r="AC292" s="227"/>
      <c r="AD292" s="227"/>
      <c r="AE292" s="227"/>
      <c r="AF292" s="227"/>
      <c r="AG292" s="227"/>
      <c r="AH292" s="227"/>
      <c r="AI292" s="227"/>
      <c r="AJ292" s="227"/>
      <c r="AK292" s="227"/>
      <c r="AL292" s="227"/>
    </row>
    <row r="293" spans="1:38" ht="12.75">
      <c r="A293" s="225"/>
      <c r="B293" s="227"/>
      <c r="D293" s="227"/>
      <c r="E293" s="227"/>
      <c r="F293" s="227"/>
      <c r="G293" s="227"/>
      <c r="H293" s="227"/>
      <c r="I293" s="227"/>
      <c r="J293" s="228"/>
      <c r="K293" s="227"/>
      <c r="L293" s="227"/>
      <c r="M293" s="238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  <c r="AA293" s="227"/>
      <c r="AB293" s="227"/>
      <c r="AC293" s="227"/>
      <c r="AD293" s="227"/>
      <c r="AE293" s="227"/>
      <c r="AF293" s="227"/>
      <c r="AG293" s="227"/>
      <c r="AH293" s="227"/>
      <c r="AI293" s="227"/>
      <c r="AJ293" s="227"/>
      <c r="AK293" s="227"/>
      <c r="AL293" s="227"/>
    </row>
    <row r="294" spans="1:38" ht="12.75">
      <c r="A294" s="225"/>
      <c r="B294" s="227"/>
      <c r="D294" s="227"/>
      <c r="E294" s="227"/>
      <c r="F294" s="227"/>
      <c r="G294" s="227"/>
      <c r="H294" s="227"/>
      <c r="I294" s="227"/>
      <c r="J294" s="228"/>
      <c r="K294" s="227"/>
      <c r="L294" s="227"/>
      <c r="M294" s="238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  <c r="AA294" s="227"/>
      <c r="AB294" s="227"/>
      <c r="AC294" s="227"/>
      <c r="AD294" s="227"/>
      <c r="AE294" s="227"/>
      <c r="AF294" s="227"/>
      <c r="AG294" s="227"/>
      <c r="AH294" s="227"/>
      <c r="AI294" s="227"/>
      <c r="AJ294" s="227"/>
      <c r="AK294" s="227"/>
      <c r="AL294" s="227"/>
    </row>
    <row r="295" spans="1:38" ht="12.75">
      <c r="A295" s="225"/>
      <c r="B295" s="227"/>
      <c r="D295" s="227"/>
      <c r="E295" s="227"/>
      <c r="F295" s="227"/>
      <c r="G295" s="227"/>
      <c r="H295" s="227"/>
      <c r="I295" s="227"/>
      <c r="J295" s="228"/>
      <c r="K295" s="227"/>
      <c r="L295" s="227"/>
      <c r="M295" s="238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  <c r="AA295" s="227"/>
      <c r="AB295" s="227"/>
      <c r="AC295" s="227"/>
      <c r="AD295" s="227"/>
      <c r="AE295" s="227"/>
      <c r="AF295" s="227"/>
      <c r="AG295" s="227"/>
      <c r="AH295" s="227"/>
      <c r="AI295" s="227"/>
      <c r="AJ295" s="227"/>
      <c r="AK295" s="227"/>
      <c r="AL295" s="227"/>
    </row>
    <row r="296" spans="1:38" ht="12.75">
      <c r="A296" s="225"/>
      <c r="B296" s="227"/>
      <c r="D296" s="227"/>
      <c r="E296" s="227"/>
      <c r="F296" s="227"/>
      <c r="G296" s="227"/>
      <c r="H296" s="227"/>
      <c r="I296" s="227"/>
      <c r="J296" s="228"/>
      <c r="K296" s="227"/>
      <c r="L296" s="227"/>
      <c r="M296" s="238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  <c r="AA296" s="227"/>
      <c r="AB296" s="227"/>
      <c r="AC296" s="227"/>
      <c r="AD296" s="227"/>
      <c r="AE296" s="227"/>
      <c r="AF296" s="227"/>
      <c r="AG296" s="227"/>
      <c r="AH296" s="227"/>
      <c r="AI296" s="227"/>
      <c r="AJ296" s="227"/>
      <c r="AK296" s="227"/>
      <c r="AL296" s="227"/>
    </row>
    <row r="297" spans="1:38" ht="12.75">
      <c r="A297" s="225"/>
      <c r="B297" s="227"/>
      <c r="D297" s="227"/>
      <c r="E297" s="227"/>
      <c r="F297" s="227"/>
      <c r="G297" s="227"/>
      <c r="H297" s="227"/>
      <c r="I297" s="227"/>
      <c r="J297" s="228"/>
      <c r="K297" s="227"/>
      <c r="L297" s="227"/>
      <c r="M297" s="238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  <c r="AA297" s="227"/>
      <c r="AB297" s="227"/>
      <c r="AC297" s="227"/>
      <c r="AD297" s="227"/>
      <c r="AE297" s="227"/>
      <c r="AF297" s="227"/>
      <c r="AG297" s="227"/>
      <c r="AH297" s="227"/>
      <c r="AI297" s="227"/>
      <c r="AJ297" s="227"/>
      <c r="AK297" s="227"/>
      <c r="AL297" s="227"/>
    </row>
    <row r="298" spans="1:38" ht="12.75">
      <c r="A298" s="225"/>
      <c r="B298" s="227"/>
      <c r="D298" s="227"/>
      <c r="E298" s="227"/>
      <c r="F298" s="227"/>
      <c r="G298" s="227"/>
      <c r="H298" s="227"/>
      <c r="I298" s="227"/>
      <c r="J298" s="228"/>
      <c r="K298" s="227"/>
      <c r="L298" s="227"/>
      <c r="M298" s="238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  <c r="AA298" s="227"/>
      <c r="AB298" s="227"/>
      <c r="AC298" s="227"/>
      <c r="AD298" s="227"/>
      <c r="AE298" s="227"/>
      <c r="AF298" s="227"/>
      <c r="AG298" s="227"/>
      <c r="AH298" s="227"/>
      <c r="AI298" s="227"/>
      <c r="AJ298" s="227"/>
      <c r="AK298" s="227"/>
      <c r="AL298" s="227"/>
    </row>
    <row r="299" spans="1:38" ht="12.75">
      <c r="A299" s="225"/>
      <c r="B299" s="227"/>
      <c r="D299" s="227"/>
      <c r="E299" s="227"/>
      <c r="F299" s="227"/>
      <c r="G299" s="227"/>
      <c r="H299" s="227"/>
      <c r="I299" s="227"/>
      <c r="J299" s="228"/>
      <c r="K299" s="227"/>
      <c r="L299" s="227"/>
      <c r="M299" s="238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  <c r="AA299" s="227"/>
      <c r="AB299" s="227"/>
      <c r="AC299" s="227"/>
      <c r="AD299" s="227"/>
      <c r="AE299" s="227"/>
      <c r="AF299" s="227"/>
      <c r="AG299" s="227"/>
      <c r="AH299" s="227"/>
      <c r="AI299" s="227"/>
      <c r="AJ299" s="227"/>
      <c r="AK299" s="227"/>
      <c r="AL299" s="227"/>
    </row>
    <row r="300" spans="1:38" ht="12.75">
      <c r="A300" s="225"/>
      <c r="B300" s="227"/>
      <c r="D300" s="227"/>
      <c r="E300" s="227"/>
      <c r="F300" s="227"/>
      <c r="G300" s="227"/>
      <c r="H300" s="227"/>
      <c r="I300" s="227"/>
      <c r="J300" s="228"/>
      <c r="K300" s="227"/>
      <c r="L300" s="227"/>
      <c r="M300" s="238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  <c r="AA300" s="227"/>
      <c r="AB300" s="227"/>
      <c r="AC300" s="227"/>
      <c r="AD300" s="227"/>
      <c r="AE300" s="227"/>
      <c r="AF300" s="227"/>
      <c r="AG300" s="227"/>
      <c r="AH300" s="227"/>
      <c r="AI300" s="227"/>
      <c r="AJ300" s="227"/>
      <c r="AK300" s="227"/>
      <c r="AL300" s="227"/>
    </row>
    <row r="301" spans="1:38" ht="12.75">
      <c r="A301" s="225"/>
      <c r="B301" s="227"/>
      <c r="D301" s="227"/>
      <c r="E301" s="227"/>
      <c r="F301" s="227"/>
      <c r="G301" s="227"/>
      <c r="H301" s="227"/>
      <c r="I301" s="227"/>
      <c r="J301" s="228"/>
      <c r="K301" s="227"/>
      <c r="L301" s="227"/>
      <c r="M301" s="238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  <c r="AA301" s="227"/>
      <c r="AB301" s="227"/>
      <c r="AC301" s="227"/>
      <c r="AD301" s="227"/>
      <c r="AE301" s="227"/>
      <c r="AF301" s="227"/>
      <c r="AG301" s="227"/>
      <c r="AH301" s="227"/>
      <c r="AI301" s="227"/>
      <c r="AJ301" s="227"/>
      <c r="AK301" s="227"/>
      <c r="AL301" s="227"/>
    </row>
    <row r="302" spans="1:38" ht="12.75">
      <c r="A302" s="225"/>
      <c r="B302" s="227"/>
      <c r="D302" s="227"/>
      <c r="E302" s="227"/>
      <c r="F302" s="227"/>
      <c r="G302" s="227"/>
      <c r="H302" s="227"/>
      <c r="I302" s="227"/>
      <c r="J302" s="228"/>
      <c r="K302" s="227"/>
      <c r="L302" s="227"/>
      <c r="M302" s="238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  <c r="AA302" s="227"/>
      <c r="AB302" s="227"/>
      <c r="AC302" s="227"/>
      <c r="AD302" s="227"/>
      <c r="AE302" s="227"/>
      <c r="AF302" s="227"/>
      <c r="AG302" s="227"/>
      <c r="AH302" s="227"/>
      <c r="AI302" s="227"/>
      <c r="AJ302" s="227"/>
      <c r="AK302" s="227"/>
      <c r="AL302" s="227"/>
    </row>
    <row r="303" spans="1:38" ht="12.75">
      <c r="A303" s="225"/>
      <c r="B303" s="227"/>
      <c r="D303" s="227"/>
      <c r="E303" s="227"/>
      <c r="F303" s="227"/>
      <c r="G303" s="227"/>
      <c r="H303" s="227"/>
      <c r="I303" s="227"/>
      <c r="J303" s="228"/>
      <c r="K303" s="227"/>
      <c r="L303" s="227"/>
      <c r="M303" s="238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  <c r="AA303" s="227"/>
      <c r="AB303" s="227"/>
      <c r="AC303" s="227"/>
      <c r="AD303" s="227"/>
      <c r="AE303" s="227"/>
      <c r="AF303" s="227"/>
      <c r="AG303" s="227"/>
      <c r="AH303" s="227"/>
      <c r="AI303" s="227"/>
      <c r="AJ303" s="227"/>
      <c r="AK303" s="227"/>
      <c r="AL303" s="227"/>
    </row>
    <row r="304" spans="1:38" ht="12.75">
      <c r="A304" s="225"/>
      <c r="B304" s="227"/>
      <c r="D304" s="227"/>
      <c r="E304" s="227"/>
      <c r="F304" s="227"/>
      <c r="G304" s="227"/>
      <c r="H304" s="227"/>
      <c r="I304" s="227"/>
      <c r="J304" s="228"/>
      <c r="K304" s="227"/>
      <c r="L304" s="227"/>
      <c r="M304" s="238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  <c r="AA304" s="227"/>
      <c r="AB304" s="227"/>
      <c r="AC304" s="227"/>
      <c r="AD304" s="227"/>
      <c r="AE304" s="227"/>
      <c r="AF304" s="227"/>
      <c r="AG304" s="227"/>
      <c r="AH304" s="227"/>
      <c r="AI304" s="227"/>
      <c r="AJ304" s="227"/>
      <c r="AK304" s="227"/>
      <c r="AL304" s="227"/>
    </row>
    <row r="305" spans="1:38" ht="12.75">
      <c r="A305" s="225"/>
      <c r="B305" s="227"/>
      <c r="D305" s="227"/>
      <c r="E305" s="227"/>
      <c r="F305" s="227"/>
      <c r="G305" s="227"/>
      <c r="H305" s="227"/>
      <c r="I305" s="227"/>
      <c r="J305" s="228"/>
      <c r="K305" s="227"/>
      <c r="L305" s="227"/>
      <c r="M305" s="238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  <c r="AA305" s="227"/>
      <c r="AB305" s="227"/>
      <c r="AC305" s="227"/>
      <c r="AD305" s="227"/>
      <c r="AE305" s="227"/>
      <c r="AF305" s="227"/>
      <c r="AG305" s="227"/>
      <c r="AH305" s="227"/>
      <c r="AI305" s="227"/>
      <c r="AJ305" s="227"/>
      <c r="AK305" s="227"/>
      <c r="AL305" s="227"/>
    </row>
    <row r="306" spans="1:38" ht="12.75">
      <c r="A306" s="225"/>
      <c r="B306" s="227"/>
      <c r="D306" s="227"/>
      <c r="E306" s="227"/>
      <c r="F306" s="227"/>
      <c r="G306" s="227"/>
      <c r="H306" s="227"/>
      <c r="I306" s="227"/>
      <c r="J306" s="228"/>
      <c r="K306" s="227"/>
      <c r="L306" s="227"/>
      <c r="M306" s="238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  <c r="AA306" s="227"/>
      <c r="AB306" s="227"/>
      <c r="AC306" s="227"/>
      <c r="AD306" s="227"/>
      <c r="AE306" s="227"/>
      <c r="AF306" s="227"/>
      <c r="AG306" s="227"/>
      <c r="AH306" s="227"/>
      <c r="AI306" s="227"/>
      <c r="AJ306" s="227"/>
      <c r="AK306" s="227"/>
      <c r="AL306" s="227"/>
    </row>
    <row r="307" spans="1:38" ht="12.75">
      <c r="A307" s="225"/>
      <c r="B307" s="227"/>
      <c r="D307" s="227"/>
      <c r="E307" s="227"/>
      <c r="F307" s="227"/>
      <c r="G307" s="227"/>
      <c r="H307" s="227"/>
      <c r="I307" s="227"/>
      <c r="J307" s="228"/>
      <c r="K307" s="227"/>
      <c r="L307" s="227"/>
      <c r="M307" s="238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  <c r="AA307" s="227"/>
      <c r="AB307" s="227"/>
      <c r="AC307" s="227"/>
      <c r="AD307" s="227"/>
      <c r="AE307" s="227"/>
      <c r="AF307" s="227"/>
      <c r="AG307" s="227"/>
      <c r="AH307" s="227"/>
      <c r="AI307" s="227"/>
      <c r="AJ307" s="227"/>
      <c r="AK307" s="227"/>
      <c r="AL307" s="227"/>
    </row>
    <row r="308" spans="1:38" ht="12.75">
      <c r="A308" s="225"/>
      <c r="B308" s="227"/>
      <c r="D308" s="227"/>
      <c r="E308" s="227"/>
      <c r="F308" s="227"/>
      <c r="G308" s="227"/>
      <c r="H308" s="227"/>
      <c r="I308" s="227"/>
      <c r="J308" s="228"/>
      <c r="K308" s="227"/>
      <c r="L308" s="227"/>
      <c r="M308" s="238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  <c r="AA308" s="227"/>
      <c r="AB308" s="227"/>
      <c r="AC308" s="227"/>
      <c r="AD308" s="227"/>
      <c r="AE308" s="227"/>
      <c r="AF308" s="227"/>
      <c r="AG308" s="227"/>
      <c r="AH308" s="227"/>
      <c r="AI308" s="227"/>
      <c r="AJ308" s="227"/>
      <c r="AK308" s="227"/>
      <c r="AL308" s="227"/>
    </row>
    <row r="309" spans="1:38" ht="12.75">
      <c r="A309" s="225"/>
      <c r="B309" s="227"/>
      <c r="D309" s="227"/>
      <c r="E309" s="227"/>
      <c r="F309" s="227"/>
      <c r="G309" s="227"/>
      <c r="H309" s="227"/>
      <c r="I309" s="227"/>
      <c r="J309" s="228"/>
      <c r="K309" s="227"/>
      <c r="L309" s="227"/>
      <c r="M309" s="238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  <c r="AA309" s="227"/>
      <c r="AB309" s="227"/>
      <c r="AC309" s="227"/>
      <c r="AD309" s="227"/>
      <c r="AE309" s="227"/>
      <c r="AF309" s="227"/>
      <c r="AG309" s="227"/>
      <c r="AH309" s="227"/>
      <c r="AI309" s="227"/>
      <c r="AJ309" s="227"/>
      <c r="AK309" s="227"/>
      <c r="AL309" s="227"/>
    </row>
    <row r="310" spans="1:38" ht="12.75">
      <c r="A310" s="225"/>
      <c r="B310" s="227"/>
      <c r="D310" s="227"/>
      <c r="E310" s="227"/>
      <c r="F310" s="227"/>
      <c r="G310" s="227"/>
      <c r="H310" s="227"/>
      <c r="I310" s="227"/>
      <c r="J310" s="228"/>
      <c r="K310" s="227"/>
      <c r="L310" s="227"/>
      <c r="M310" s="238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  <c r="AA310" s="227"/>
      <c r="AB310" s="227"/>
      <c r="AC310" s="227"/>
      <c r="AD310" s="227"/>
      <c r="AE310" s="227"/>
      <c r="AF310" s="227"/>
      <c r="AG310" s="227"/>
      <c r="AH310" s="227"/>
      <c r="AI310" s="227"/>
      <c r="AJ310" s="227"/>
      <c r="AK310" s="227"/>
      <c r="AL310" s="227"/>
    </row>
    <row r="311" spans="1:38" ht="12.75">
      <c r="A311" s="225"/>
      <c r="B311" s="227"/>
      <c r="D311" s="227"/>
      <c r="E311" s="227"/>
      <c r="F311" s="227"/>
      <c r="G311" s="227"/>
      <c r="H311" s="227"/>
      <c r="I311" s="227"/>
      <c r="J311" s="228"/>
      <c r="K311" s="227"/>
      <c r="L311" s="227"/>
      <c r="M311" s="238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  <c r="AA311" s="227"/>
      <c r="AB311" s="227"/>
      <c r="AC311" s="227"/>
      <c r="AD311" s="227"/>
      <c r="AE311" s="227"/>
      <c r="AF311" s="227"/>
      <c r="AG311" s="227"/>
      <c r="AH311" s="227"/>
      <c r="AI311" s="227"/>
      <c r="AJ311" s="227"/>
      <c r="AK311" s="227"/>
      <c r="AL311" s="227"/>
    </row>
    <row r="312" spans="1:38" ht="12.75">
      <c r="A312" s="225"/>
      <c r="B312" s="227"/>
      <c r="D312" s="227"/>
      <c r="E312" s="227"/>
      <c r="F312" s="227"/>
      <c r="G312" s="227"/>
      <c r="H312" s="227"/>
      <c r="I312" s="227"/>
      <c r="J312" s="228"/>
      <c r="K312" s="227"/>
      <c r="L312" s="227"/>
      <c r="M312" s="238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  <c r="AA312" s="227"/>
      <c r="AB312" s="227"/>
      <c r="AC312" s="227"/>
      <c r="AD312" s="227"/>
      <c r="AE312" s="227"/>
      <c r="AF312" s="227"/>
      <c r="AG312" s="227"/>
      <c r="AH312" s="227"/>
      <c r="AI312" s="227"/>
      <c r="AJ312" s="227"/>
      <c r="AK312" s="227"/>
      <c r="AL312" s="227"/>
    </row>
    <row r="313" spans="1:38" ht="12.75">
      <c r="A313" s="225"/>
      <c r="B313" s="227"/>
      <c r="D313" s="227"/>
      <c r="E313" s="227"/>
      <c r="F313" s="227"/>
      <c r="G313" s="227"/>
      <c r="H313" s="227"/>
      <c r="I313" s="227"/>
      <c r="J313" s="228"/>
      <c r="K313" s="227"/>
      <c r="L313" s="227"/>
      <c r="M313" s="238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  <c r="AA313" s="227"/>
      <c r="AB313" s="227"/>
      <c r="AC313" s="227"/>
      <c r="AD313" s="227"/>
      <c r="AE313" s="227"/>
      <c r="AF313" s="227"/>
      <c r="AG313" s="227"/>
      <c r="AH313" s="227"/>
      <c r="AI313" s="227"/>
      <c r="AJ313" s="227"/>
      <c r="AK313" s="227"/>
      <c r="AL313" s="227"/>
    </row>
    <row r="314" spans="1:38" ht="12.75">
      <c r="A314" s="225"/>
      <c r="B314" s="227"/>
      <c r="D314" s="227"/>
      <c r="E314" s="227"/>
      <c r="F314" s="227"/>
      <c r="G314" s="227"/>
      <c r="H314" s="227"/>
      <c r="I314" s="227"/>
      <c r="J314" s="228"/>
      <c r="K314" s="227"/>
      <c r="L314" s="227"/>
      <c r="M314" s="238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  <c r="AA314" s="227"/>
      <c r="AB314" s="227"/>
      <c r="AC314" s="227"/>
      <c r="AD314" s="227"/>
      <c r="AE314" s="227"/>
      <c r="AF314" s="227"/>
      <c r="AG314" s="227"/>
      <c r="AH314" s="227"/>
      <c r="AI314" s="227"/>
      <c r="AJ314" s="227"/>
      <c r="AK314" s="227"/>
      <c r="AL314" s="227"/>
    </row>
    <row r="315" spans="1:38" ht="12.75">
      <c r="A315" s="225"/>
      <c r="B315" s="227"/>
      <c r="D315" s="227"/>
      <c r="E315" s="227"/>
      <c r="F315" s="227"/>
      <c r="G315" s="227"/>
      <c r="H315" s="227"/>
      <c r="I315" s="227"/>
      <c r="J315" s="228"/>
      <c r="K315" s="227"/>
      <c r="L315" s="227"/>
      <c r="M315" s="238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  <c r="AA315" s="227"/>
      <c r="AB315" s="227"/>
      <c r="AC315" s="227"/>
      <c r="AD315" s="227"/>
      <c r="AE315" s="227"/>
      <c r="AF315" s="227"/>
      <c r="AG315" s="227"/>
      <c r="AH315" s="227"/>
      <c r="AI315" s="227"/>
      <c r="AJ315" s="227"/>
      <c r="AK315" s="227"/>
      <c r="AL315" s="227"/>
    </row>
    <row r="316" spans="1:38" ht="12.75">
      <c r="A316" s="225"/>
      <c r="B316" s="227"/>
      <c r="D316" s="227"/>
      <c r="E316" s="227"/>
      <c r="F316" s="227"/>
      <c r="G316" s="227"/>
      <c r="H316" s="227"/>
      <c r="I316" s="227"/>
      <c r="J316" s="228"/>
      <c r="K316" s="227"/>
      <c r="L316" s="227"/>
      <c r="M316" s="238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  <c r="AA316" s="227"/>
      <c r="AB316" s="227"/>
      <c r="AC316" s="227"/>
      <c r="AD316" s="227"/>
      <c r="AE316" s="227"/>
      <c r="AF316" s="227"/>
      <c r="AG316" s="227"/>
      <c r="AH316" s="227"/>
      <c r="AI316" s="227"/>
      <c r="AJ316" s="227"/>
      <c r="AK316" s="227"/>
      <c r="AL316" s="227"/>
    </row>
    <row r="317" spans="1:38" ht="12.75">
      <c r="A317" s="225"/>
      <c r="B317" s="227"/>
      <c r="D317" s="227"/>
      <c r="E317" s="227"/>
      <c r="F317" s="227"/>
      <c r="G317" s="227"/>
      <c r="H317" s="227"/>
      <c r="I317" s="227"/>
      <c r="J317" s="228"/>
      <c r="K317" s="227"/>
      <c r="L317" s="227"/>
      <c r="M317" s="238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  <c r="AA317" s="227"/>
      <c r="AB317" s="227"/>
      <c r="AC317" s="227"/>
      <c r="AD317" s="227"/>
      <c r="AE317" s="227"/>
      <c r="AF317" s="227"/>
      <c r="AG317" s="227"/>
      <c r="AH317" s="227"/>
      <c r="AI317" s="227"/>
      <c r="AJ317" s="227"/>
      <c r="AK317" s="227"/>
      <c r="AL317" s="227"/>
    </row>
    <row r="318" spans="1:38" ht="12.75">
      <c r="A318" s="225"/>
      <c r="B318" s="227"/>
      <c r="D318" s="227"/>
      <c r="E318" s="227"/>
      <c r="F318" s="227"/>
      <c r="G318" s="227"/>
      <c r="H318" s="227"/>
      <c r="I318" s="227"/>
      <c r="J318" s="228"/>
      <c r="K318" s="227"/>
      <c r="L318" s="227"/>
      <c r="M318" s="238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  <c r="AA318" s="227"/>
      <c r="AB318" s="227"/>
      <c r="AC318" s="227"/>
      <c r="AD318" s="227"/>
      <c r="AE318" s="227"/>
      <c r="AF318" s="227"/>
      <c r="AG318" s="227"/>
      <c r="AH318" s="227"/>
      <c r="AI318" s="227"/>
      <c r="AJ318" s="227"/>
      <c r="AK318" s="227"/>
      <c r="AL318" s="227"/>
    </row>
    <row r="319" spans="1:38" ht="12.75">
      <c r="A319" s="225"/>
      <c r="B319" s="227"/>
      <c r="D319" s="227"/>
      <c r="E319" s="227"/>
      <c r="F319" s="227"/>
      <c r="G319" s="227"/>
      <c r="H319" s="227"/>
      <c r="I319" s="227"/>
      <c r="J319" s="228"/>
      <c r="K319" s="227"/>
      <c r="L319" s="227"/>
      <c r="M319" s="238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  <c r="AA319" s="227"/>
      <c r="AB319" s="227"/>
      <c r="AC319" s="227"/>
      <c r="AD319" s="227"/>
      <c r="AE319" s="227"/>
      <c r="AF319" s="227"/>
      <c r="AG319" s="227"/>
      <c r="AH319" s="227"/>
      <c r="AI319" s="227"/>
      <c r="AJ319" s="227"/>
      <c r="AK319" s="227"/>
      <c r="AL319" s="227"/>
    </row>
    <row r="320" spans="1:38" ht="12.75">
      <c r="A320" s="225"/>
      <c r="B320" s="227"/>
      <c r="D320" s="227"/>
      <c r="E320" s="227"/>
      <c r="F320" s="227"/>
      <c r="G320" s="227"/>
      <c r="H320" s="227"/>
      <c r="I320" s="227"/>
      <c r="J320" s="228"/>
      <c r="K320" s="227"/>
      <c r="L320" s="227"/>
      <c r="M320" s="238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  <c r="AA320" s="227"/>
      <c r="AB320" s="227"/>
      <c r="AC320" s="227"/>
      <c r="AD320" s="227"/>
      <c r="AE320" s="227"/>
      <c r="AF320" s="227"/>
      <c r="AG320" s="227"/>
      <c r="AH320" s="227"/>
      <c r="AI320" s="227"/>
      <c r="AJ320" s="227"/>
      <c r="AK320" s="227"/>
      <c r="AL320" s="227"/>
    </row>
    <row r="321" spans="1:38" ht="12.75">
      <c r="A321" s="225"/>
      <c r="B321" s="227"/>
      <c r="D321" s="227"/>
      <c r="E321" s="227"/>
      <c r="F321" s="227"/>
      <c r="G321" s="227"/>
      <c r="H321" s="227"/>
      <c r="I321" s="227"/>
      <c r="J321" s="228"/>
      <c r="K321" s="227"/>
      <c r="L321" s="227"/>
      <c r="M321" s="238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7"/>
      <c r="AG321" s="227"/>
      <c r="AH321" s="227"/>
      <c r="AI321" s="227"/>
      <c r="AJ321" s="227"/>
      <c r="AK321" s="227"/>
      <c r="AL321" s="227"/>
    </row>
    <row r="322" spans="1:38" ht="12.75">
      <c r="A322" s="225"/>
      <c r="B322" s="227"/>
      <c r="D322" s="227"/>
      <c r="E322" s="227"/>
      <c r="F322" s="227"/>
      <c r="G322" s="227"/>
      <c r="H322" s="227"/>
      <c r="I322" s="227"/>
      <c r="J322" s="228"/>
      <c r="K322" s="227"/>
      <c r="L322" s="227"/>
      <c r="M322" s="238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  <c r="AA322" s="227"/>
      <c r="AB322" s="227"/>
      <c r="AC322" s="227"/>
      <c r="AD322" s="227"/>
      <c r="AE322" s="227"/>
      <c r="AF322" s="227"/>
      <c r="AG322" s="227"/>
      <c r="AH322" s="227"/>
      <c r="AI322" s="227"/>
      <c r="AJ322" s="227"/>
      <c r="AK322" s="227"/>
      <c r="AL322" s="227"/>
    </row>
    <row r="323" spans="1:38" ht="12.75">
      <c r="A323" s="225"/>
      <c r="B323" s="227"/>
      <c r="D323" s="227"/>
      <c r="E323" s="227"/>
      <c r="F323" s="227"/>
      <c r="G323" s="227"/>
      <c r="H323" s="227"/>
      <c r="I323" s="227"/>
      <c r="J323" s="228"/>
      <c r="K323" s="227"/>
      <c r="L323" s="227"/>
      <c r="M323" s="238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  <c r="AA323" s="227"/>
      <c r="AB323" s="227"/>
      <c r="AC323" s="227"/>
      <c r="AD323" s="227"/>
      <c r="AE323" s="227"/>
      <c r="AF323" s="227"/>
      <c r="AG323" s="227"/>
      <c r="AH323" s="227"/>
      <c r="AI323" s="227"/>
      <c r="AJ323" s="227"/>
      <c r="AK323" s="227"/>
      <c r="AL323" s="227"/>
    </row>
    <row r="324" spans="1:38" ht="12.75">
      <c r="A324" s="225"/>
      <c r="B324" s="227"/>
      <c r="D324" s="227"/>
      <c r="E324" s="227"/>
      <c r="F324" s="227"/>
      <c r="G324" s="227"/>
      <c r="H324" s="227"/>
      <c r="I324" s="227"/>
      <c r="J324" s="228"/>
      <c r="K324" s="227"/>
      <c r="L324" s="227"/>
      <c r="M324" s="238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  <c r="AA324" s="227"/>
      <c r="AB324" s="227"/>
      <c r="AC324" s="227"/>
      <c r="AD324" s="227"/>
      <c r="AE324" s="227"/>
      <c r="AF324" s="227"/>
      <c r="AG324" s="227"/>
      <c r="AH324" s="227"/>
      <c r="AI324" s="227"/>
      <c r="AJ324" s="227"/>
      <c r="AK324" s="227"/>
      <c r="AL324" s="227"/>
    </row>
    <row r="325" spans="1:38" ht="12.75">
      <c r="A325" s="225"/>
      <c r="B325" s="227"/>
      <c r="D325" s="227"/>
      <c r="E325" s="227"/>
      <c r="F325" s="227"/>
      <c r="G325" s="227"/>
      <c r="H325" s="227"/>
      <c r="I325" s="227"/>
      <c r="J325" s="228"/>
      <c r="K325" s="227"/>
      <c r="L325" s="227"/>
      <c r="M325" s="238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  <c r="AA325" s="227"/>
      <c r="AB325" s="227"/>
      <c r="AC325" s="227"/>
      <c r="AD325" s="227"/>
      <c r="AE325" s="227"/>
      <c r="AF325" s="227"/>
      <c r="AG325" s="227"/>
      <c r="AH325" s="227"/>
      <c r="AI325" s="227"/>
      <c r="AJ325" s="227"/>
      <c r="AK325" s="227"/>
      <c r="AL325" s="227"/>
    </row>
    <row r="326" spans="1:38" ht="12.75">
      <c r="A326" s="225"/>
      <c r="B326" s="227"/>
      <c r="D326" s="227"/>
      <c r="E326" s="227"/>
      <c r="F326" s="227"/>
      <c r="G326" s="227"/>
      <c r="H326" s="227"/>
      <c r="I326" s="227"/>
      <c r="J326" s="228"/>
      <c r="K326" s="227"/>
      <c r="L326" s="227"/>
      <c r="M326" s="238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  <c r="AA326" s="227"/>
      <c r="AB326" s="227"/>
      <c r="AC326" s="227"/>
      <c r="AD326" s="227"/>
      <c r="AE326" s="227"/>
      <c r="AF326" s="227"/>
      <c r="AG326" s="227"/>
      <c r="AH326" s="227"/>
      <c r="AI326" s="227"/>
      <c r="AJ326" s="227"/>
      <c r="AK326" s="227"/>
      <c r="AL326" s="227"/>
    </row>
    <row r="327" spans="1:38" ht="12.75">
      <c r="A327" s="225"/>
      <c r="B327" s="227"/>
      <c r="D327" s="227"/>
      <c r="E327" s="227"/>
      <c r="F327" s="227"/>
      <c r="G327" s="227"/>
      <c r="H327" s="227"/>
      <c r="I327" s="227"/>
      <c r="J327" s="228"/>
      <c r="K327" s="227"/>
      <c r="L327" s="227"/>
      <c r="M327" s="238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  <c r="AA327" s="227"/>
      <c r="AB327" s="227"/>
      <c r="AC327" s="227"/>
      <c r="AD327" s="227"/>
      <c r="AE327" s="227"/>
      <c r="AF327" s="227"/>
      <c r="AG327" s="227"/>
      <c r="AH327" s="227"/>
      <c r="AI327" s="227"/>
      <c r="AJ327" s="227"/>
      <c r="AK327" s="227"/>
      <c r="AL327" s="227"/>
    </row>
    <row r="328" spans="1:38" ht="12.75">
      <c r="A328" s="225"/>
      <c r="B328" s="227"/>
      <c r="D328" s="227"/>
      <c r="E328" s="227"/>
      <c r="F328" s="227"/>
      <c r="G328" s="227"/>
      <c r="H328" s="227"/>
      <c r="I328" s="227"/>
      <c r="J328" s="228"/>
      <c r="K328" s="227"/>
      <c r="L328" s="227"/>
      <c r="M328" s="238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  <c r="AA328" s="227"/>
      <c r="AB328" s="227"/>
      <c r="AC328" s="227"/>
      <c r="AD328" s="227"/>
      <c r="AE328" s="227"/>
      <c r="AF328" s="227"/>
      <c r="AG328" s="227"/>
      <c r="AH328" s="227"/>
      <c r="AI328" s="227"/>
      <c r="AJ328" s="227"/>
      <c r="AK328" s="227"/>
      <c r="AL328" s="227"/>
    </row>
    <row r="329" spans="1:38" ht="12.75">
      <c r="A329" s="225"/>
      <c r="B329" s="227"/>
      <c r="D329" s="227"/>
      <c r="E329" s="227"/>
      <c r="F329" s="227"/>
      <c r="G329" s="227"/>
      <c r="H329" s="227"/>
      <c r="I329" s="227"/>
      <c r="J329" s="228"/>
      <c r="K329" s="227"/>
      <c r="L329" s="227"/>
      <c r="M329" s="238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  <c r="AA329" s="227"/>
      <c r="AB329" s="227"/>
      <c r="AC329" s="227"/>
      <c r="AD329" s="227"/>
      <c r="AE329" s="227"/>
      <c r="AF329" s="227"/>
      <c r="AG329" s="227"/>
      <c r="AH329" s="227"/>
      <c r="AI329" s="227"/>
      <c r="AJ329" s="227"/>
      <c r="AK329" s="227"/>
      <c r="AL329" s="227"/>
    </row>
    <row r="330" spans="1:38" ht="12.75">
      <c r="A330" s="225"/>
      <c r="B330" s="227"/>
      <c r="D330" s="227"/>
      <c r="E330" s="227"/>
      <c r="F330" s="227"/>
      <c r="G330" s="227"/>
      <c r="H330" s="227"/>
      <c r="I330" s="227"/>
      <c r="J330" s="228"/>
      <c r="K330" s="227"/>
      <c r="L330" s="227"/>
      <c r="M330" s="238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  <c r="AA330" s="227"/>
      <c r="AB330" s="227"/>
      <c r="AC330" s="227"/>
      <c r="AD330" s="227"/>
      <c r="AE330" s="227"/>
      <c r="AF330" s="227"/>
      <c r="AG330" s="227"/>
      <c r="AH330" s="227"/>
      <c r="AI330" s="227"/>
      <c r="AJ330" s="227"/>
      <c r="AK330" s="227"/>
      <c r="AL330" s="227"/>
    </row>
    <row r="331" spans="1:38" ht="12.75">
      <c r="A331" s="225"/>
      <c r="B331" s="227"/>
      <c r="D331" s="227"/>
      <c r="E331" s="227"/>
      <c r="F331" s="227"/>
      <c r="G331" s="227"/>
      <c r="H331" s="227"/>
      <c r="I331" s="227"/>
      <c r="J331" s="228"/>
      <c r="K331" s="227"/>
      <c r="L331" s="227"/>
      <c r="M331" s="238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  <c r="AA331" s="227"/>
      <c r="AB331" s="227"/>
      <c r="AC331" s="227"/>
      <c r="AD331" s="227"/>
      <c r="AE331" s="227"/>
      <c r="AF331" s="227"/>
      <c r="AG331" s="227"/>
      <c r="AH331" s="227"/>
      <c r="AI331" s="227"/>
      <c r="AJ331" s="227"/>
      <c r="AK331" s="227"/>
      <c r="AL331" s="227"/>
    </row>
    <row r="332" spans="1:38" ht="12.75">
      <c r="A332" s="225"/>
      <c r="B332" s="227"/>
      <c r="D332" s="227"/>
      <c r="E332" s="227"/>
      <c r="F332" s="227"/>
      <c r="G332" s="227"/>
      <c r="H332" s="227"/>
      <c r="I332" s="227"/>
      <c r="J332" s="228"/>
      <c r="K332" s="227"/>
      <c r="L332" s="227"/>
      <c r="M332" s="238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  <c r="AA332" s="227"/>
      <c r="AB332" s="227"/>
      <c r="AC332" s="227"/>
      <c r="AD332" s="227"/>
      <c r="AE332" s="227"/>
      <c r="AF332" s="227"/>
      <c r="AG332" s="227"/>
      <c r="AH332" s="227"/>
      <c r="AI332" s="227"/>
      <c r="AJ332" s="227"/>
      <c r="AK332" s="227"/>
      <c r="AL332" s="227"/>
    </row>
    <row r="333" spans="1:38" ht="12.75">
      <c r="A333" s="225"/>
      <c r="B333" s="227"/>
      <c r="D333" s="227"/>
      <c r="E333" s="227"/>
      <c r="F333" s="227"/>
      <c r="G333" s="227"/>
      <c r="H333" s="227"/>
      <c r="I333" s="227"/>
      <c r="J333" s="228"/>
      <c r="K333" s="227"/>
      <c r="L333" s="227"/>
      <c r="M333" s="238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  <c r="AA333" s="227"/>
      <c r="AB333" s="227"/>
      <c r="AC333" s="227"/>
      <c r="AD333" s="227"/>
      <c r="AE333" s="227"/>
      <c r="AF333" s="227"/>
      <c r="AG333" s="227"/>
      <c r="AH333" s="227"/>
      <c r="AI333" s="227"/>
      <c r="AJ333" s="227"/>
      <c r="AK333" s="227"/>
      <c r="AL333" s="227"/>
    </row>
    <row r="334" spans="1:38" ht="12.75">
      <c r="A334" s="225"/>
      <c r="B334" s="227"/>
      <c r="D334" s="227"/>
      <c r="E334" s="227"/>
      <c r="F334" s="227"/>
      <c r="G334" s="227"/>
      <c r="H334" s="227"/>
      <c r="I334" s="227"/>
      <c r="J334" s="228"/>
      <c r="K334" s="227"/>
      <c r="L334" s="227"/>
      <c r="M334" s="238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  <c r="AA334" s="227"/>
      <c r="AB334" s="227"/>
      <c r="AC334" s="227"/>
      <c r="AD334" s="227"/>
      <c r="AE334" s="227"/>
      <c r="AF334" s="227"/>
      <c r="AG334" s="227"/>
      <c r="AH334" s="227"/>
      <c r="AI334" s="227"/>
      <c r="AJ334" s="227"/>
      <c r="AK334" s="227"/>
      <c r="AL334" s="227"/>
    </row>
    <row r="335" spans="1:38" ht="12.75">
      <c r="A335" s="225"/>
      <c r="B335" s="227"/>
      <c r="D335" s="227"/>
      <c r="E335" s="227"/>
      <c r="F335" s="227"/>
      <c r="G335" s="227"/>
      <c r="H335" s="227"/>
      <c r="I335" s="227"/>
      <c r="J335" s="228"/>
      <c r="K335" s="227"/>
      <c r="L335" s="227"/>
      <c r="M335" s="238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  <c r="AA335" s="227"/>
      <c r="AB335" s="227"/>
      <c r="AC335" s="227"/>
      <c r="AD335" s="227"/>
      <c r="AE335" s="227"/>
      <c r="AF335" s="227"/>
      <c r="AG335" s="227"/>
      <c r="AH335" s="227"/>
      <c r="AI335" s="227"/>
      <c r="AJ335" s="227"/>
      <c r="AK335" s="227"/>
      <c r="AL335" s="227"/>
    </row>
    <row r="336" spans="1:38" ht="12.75">
      <c r="A336" s="225"/>
      <c r="B336" s="227"/>
      <c r="D336" s="227"/>
      <c r="E336" s="227"/>
      <c r="F336" s="227"/>
      <c r="G336" s="227"/>
      <c r="H336" s="227"/>
      <c r="I336" s="227"/>
      <c r="J336" s="228"/>
      <c r="K336" s="227"/>
      <c r="L336" s="227"/>
      <c r="M336" s="238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  <c r="AA336" s="227"/>
      <c r="AB336" s="227"/>
      <c r="AC336" s="227"/>
      <c r="AD336" s="227"/>
      <c r="AE336" s="227"/>
      <c r="AF336" s="227"/>
      <c r="AG336" s="227"/>
      <c r="AH336" s="227"/>
      <c r="AI336" s="227"/>
      <c r="AJ336" s="227"/>
      <c r="AK336" s="227"/>
      <c r="AL336" s="227"/>
    </row>
    <row r="337" spans="1:38" ht="12.75">
      <c r="A337" s="225"/>
      <c r="B337" s="227"/>
      <c r="D337" s="227"/>
      <c r="E337" s="227"/>
      <c r="F337" s="227"/>
      <c r="G337" s="227"/>
      <c r="H337" s="227"/>
      <c r="I337" s="227"/>
      <c r="J337" s="228"/>
      <c r="K337" s="227"/>
      <c r="L337" s="227"/>
      <c r="M337" s="238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  <c r="AA337" s="227"/>
      <c r="AB337" s="227"/>
      <c r="AC337" s="227"/>
      <c r="AD337" s="227"/>
      <c r="AE337" s="227"/>
      <c r="AF337" s="227"/>
      <c r="AG337" s="227"/>
      <c r="AH337" s="227"/>
      <c r="AI337" s="227"/>
      <c r="AJ337" s="227"/>
      <c r="AK337" s="227"/>
      <c r="AL337" s="227"/>
    </row>
    <row r="338" spans="1:38" ht="12.75">
      <c r="A338" s="225"/>
      <c r="B338" s="227"/>
      <c r="D338" s="227"/>
      <c r="E338" s="227"/>
      <c r="F338" s="227"/>
      <c r="G338" s="227"/>
      <c r="H338" s="227"/>
      <c r="I338" s="227"/>
      <c r="J338" s="228"/>
      <c r="K338" s="227"/>
      <c r="L338" s="227"/>
      <c r="M338" s="238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  <c r="AA338" s="227"/>
      <c r="AB338" s="227"/>
      <c r="AC338" s="227"/>
      <c r="AD338" s="227"/>
      <c r="AE338" s="227"/>
      <c r="AF338" s="227"/>
      <c r="AG338" s="227"/>
      <c r="AH338" s="227"/>
      <c r="AI338" s="227"/>
      <c r="AJ338" s="227"/>
      <c r="AK338" s="227"/>
      <c r="AL338" s="227"/>
    </row>
    <row r="339" spans="1:38" ht="12.75">
      <c r="A339" s="225"/>
      <c r="B339" s="227"/>
      <c r="D339" s="227"/>
      <c r="E339" s="227"/>
      <c r="F339" s="227"/>
      <c r="G339" s="227"/>
      <c r="H339" s="227"/>
      <c r="I339" s="227"/>
      <c r="J339" s="228"/>
      <c r="K339" s="227"/>
      <c r="L339" s="227"/>
      <c r="M339" s="238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  <c r="AA339" s="227"/>
      <c r="AB339" s="227"/>
      <c r="AC339" s="227"/>
      <c r="AD339" s="227"/>
      <c r="AE339" s="227"/>
      <c r="AF339" s="227"/>
      <c r="AG339" s="227"/>
      <c r="AH339" s="227"/>
      <c r="AI339" s="227"/>
      <c r="AJ339" s="227"/>
      <c r="AK339" s="227"/>
      <c r="AL339" s="227"/>
    </row>
    <row r="340" spans="1:38" ht="12.75">
      <c r="A340" s="225"/>
      <c r="B340" s="227"/>
      <c r="D340" s="227"/>
      <c r="E340" s="227"/>
      <c r="F340" s="227"/>
      <c r="G340" s="227"/>
      <c r="H340" s="227"/>
      <c r="I340" s="227"/>
      <c r="J340" s="228"/>
      <c r="K340" s="227"/>
      <c r="L340" s="227"/>
      <c r="M340" s="238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  <c r="AA340" s="227"/>
      <c r="AB340" s="227"/>
      <c r="AC340" s="227"/>
      <c r="AD340" s="227"/>
      <c r="AE340" s="227"/>
      <c r="AF340" s="227"/>
      <c r="AG340" s="227"/>
      <c r="AH340" s="227"/>
      <c r="AI340" s="227"/>
      <c r="AJ340" s="227"/>
      <c r="AK340" s="227"/>
      <c r="AL340" s="227"/>
    </row>
    <row r="341" spans="1:38" ht="12.75">
      <c r="A341" s="225"/>
      <c r="B341" s="227"/>
      <c r="D341" s="227"/>
      <c r="E341" s="227"/>
      <c r="F341" s="227"/>
      <c r="G341" s="227"/>
      <c r="H341" s="227"/>
      <c r="I341" s="227"/>
      <c r="J341" s="228"/>
      <c r="K341" s="227"/>
      <c r="L341" s="227"/>
      <c r="M341" s="238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  <c r="AA341" s="227"/>
      <c r="AB341" s="227"/>
      <c r="AC341" s="227"/>
      <c r="AD341" s="227"/>
      <c r="AE341" s="227"/>
      <c r="AF341" s="227"/>
      <c r="AG341" s="227"/>
      <c r="AH341" s="227"/>
      <c r="AI341" s="227"/>
      <c r="AJ341" s="227"/>
      <c r="AK341" s="227"/>
      <c r="AL341" s="227"/>
    </row>
    <row r="342" spans="1:38" ht="12.75">
      <c r="A342" s="225"/>
      <c r="B342" s="227"/>
      <c r="D342" s="227"/>
      <c r="E342" s="227"/>
      <c r="F342" s="227"/>
      <c r="G342" s="227"/>
      <c r="H342" s="227"/>
      <c r="I342" s="227"/>
      <c r="J342" s="228"/>
      <c r="K342" s="227"/>
      <c r="L342" s="227"/>
      <c r="M342" s="238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  <c r="AA342" s="227"/>
      <c r="AB342" s="227"/>
      <c r="AC342" s="227"/>
      <c r="AD342" s="227"/>
      <c r="AE342" s="227"/>
      <c r="AF342" s="227"/>
      <c r="AG342" s="227"/>
      <c r="AH342" s="227"/>
      <c r="AI342" s="227"/>
      <c r="AJ342" s="227"/>
      <c r="AK342" s="227"/>
      <c r="AL342" s="227"/>
    </row>
    <row r="343" spans="1:38" ht="12.75">
      <c r="A343" s="225"/>
      <c r="B343" s="227"/>
      <c r="D343" s="227"/>
      <c r="E343" s="227"/>
      <c r="F343" s="227"/>
      <c r="G343" s="227"/>
      <c r="H343" s="227"/>
      <c r="I343" s="227"/>
      <c r="J343" s="228"/>
      <c r="K343" s="227"/>
      <c r="L343" s="227"/>
      <c r="M343" s="238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  <c r="AA343" s="227"/>
      <c r="AB343" s="227"/>
      <c r="AC343" s="227"/>
      <c r="AD343" s="227"/>
      <c r="AE343" s="227"/>
      <c r="AF343" s="227"/>
      <c r="AG343" s="227"/>
      <c r="AH343" s="227"/>
      <c r="AI343" s="227"/>
      <c r="AJ343" s="227"/>
      <c r="AK343" s="227"/>
      <c r="AL343" s="227"/>
    </row>
    <row r="344" spans="1:38" ht="12.75">
      <c r="A344" s="225"/>
      <c r="B344" s="227"/>
      <c r="D344" s="227"/>
      <c r="E344" s="227"/>
      <c r="F344" s="227"/>
      <c r="G344" s="227"/>
      <c r="H344" s="227"/>
      <c r="I344" s="227"/>
      <c r="J344" s="228"/>
      <c r="K344" s="227"/>
      <c r="L344" s="227"/>
      <c r="M344" s="238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  <c r="AA344" s="227"/>
      <c r="AB344" s="227"/>
      <c r="AC344" s="227"/>
      <c r="AD344" s="227"/>
      <c r="AE344" s="227"/>
      <c r="AF344" s="227"/>
      <c r="AG344" s="227"/>
      <c r="AH344" s="227"/>
      <c r="AI344" s="227"/>
      <c r="AJ344" s="227"/>
      <c r="AK344" s="227"/>
      <c r="AL344" s="227"/>
    </row>
    <row r="345" spans="1:38" ht="12.75">
      <c r="A345" s="225"/>
      <c r="B345" s="227"/>
      <c r="D345" s="227"/>
      <c r="E345" s="227"/>
      <c r="F345" s="227"/>
      <c r="G345" s="227"/>
      <c r="H345" s="227"/>
      <c r="I345" s="227"/>
      <c r="J345" s="228"/>
      <c r="K345" s="227"/>
      <c r="L345" s="227"/>
      <c r="M345" s="238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  <c r="AA345" s="227"/>
      <c r="AB345" s="227"/>
      <c r="AC345" s="227"/>
      <c r="AD345" s="227"/>
      <c r="AE345" s="227"/>
      <c r="AF345" s="227"/>
      <c r="AG345" s="227"/>
      <c r="AH345" s="227"/>
      <c r="AI345" s="227"/>
      <c r="AJ345" s="227"/>
      <c r="AK345" s="227"/>
      <c r="AL345" s="227"/>
    </row>
    <row r="346" spans="1:38" ht="12.75">
      <c r="A346" s="225"/>
      <c r="B346" s="227"/>
      <c r="D346" s="227"/>
      <c r="E346" s="227"/>
      <c r="F346" s="227"/>
      <c r="G346" s="227"/>
      <c r="H346" s="227"/>
      <c r="I346" s="227"/>
      <c r="J346" s="228"/>
      <c r="K346" s="227"/>
      <c r="L346" s="227"/>
      <c r="M346" s="238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  <c r="AA346" s="227"/>
      <c r="AB346" s="227"/>
      <c r="AC346" s="227"/>
      <c r="AD346" s="227"/>
      <c r="AE346" s="227"/>
      <c r="AF346" s="227"/>
      <c r="AG346" s="227"/>
      <c r="AH346" s="227"/>
      <c r="AI346" s="227"/>
      <c r="AJ346" s="227"/>
      <c r="AK346" s="227"/>
      <c r="AL346" s="227"/>
    </row>
    <row r="347" spans="1:38" ht="12.75">
      <c r="A347" s="225"/>
      <c r="B347" s="227"/>
      <c r="D347" s="227"/>
      <c r="E347" s="227"/>
      <c r="F347" s="227"/>
      <c r="G347" s="227"/>
      <c r="H347" s="227"/>
      <c r="I347" s="227"/>
      <c r="J347" s="228"/>
      <c r="K347" s="227"/>
      <c r="L347" s="227"/>
      <c r="M347" s="238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  <c r="AA347" s="227"/>
      <c r="AB347" s="227"/>
      <c r="AC347" s="227"/>
      <c r="AD347" s="227"/>
      <c r="AE347" s="227"/>
      <c r="AF347" s="227"/>
      <c r="AG347" s="227"/>
      <c r="AH347" s="227"/>
      <c r="AI347" s="227"/>
      <c r="AJ347" s="227"/>
      <c r="AK347" s="227"/>
      <c r="AL347" s="227"/>
    </row>
    <row r="348" spans="1:38" ht="12.75">
      <c r="A348" s="225"/>
      <c r="B348" s="227"/>
      <c r="D348" s="227"/>
      <c r="E348" s="227"/>
      <c r="F348" s="227"/>
      <c r="G348" s="227"/>
      <c r="H348" s="227"/>
      <c r="I348" s="227"/>
      <c r="J348" s="228"/>
      <c r="K348" s="227"/>
      <c r="L348" s="227"/>
      <c r="M348" s="238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  <c r="AA348" s="227"/>
      <c r="AB348" s="227"/>
      <c r="AC348" s="227"/>
      <c r="AD348" s="227"/>
      <c r="AE348" s="227"/>
      <c r="AF348" s="227"/>
      <c r="AG348" s="227"/>
      <c r="AH348" s="227"/>
      <c r="AI348" s="227"/>
      <c r="AJ348" s="227"/>
      <c r="AK348" s="227"/>
      <c r="AL348" s="227"/>
    </row>
    <row r="349" spans="1:38" ht="12.75">
      <c r="A349" s="225"/>
      <c r="B349" s="227"/>
      <c r="D349" s="227"/>
      <c r="E349" s="227"/>
      <c r="F349" s="227"/>
      <c r="G349" s="227"/>
      <c r="H349" s="227"/>
      <c r="I349" s="227"/>
      <c r="J349" s="228"/>
      <c r="K349" s="227"/>
      <c r="L349" s="227"/>
      <c r="M349" s="238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  <c r="AA349" s="227"/>
      <c r="AB349" s="227"/>
      <c r="AC349" s="227"/>
      <c r="AD349" s="227"/>
      <c r="AE349" s="227"/>
      <c r="AF349" s="227"/>
      <c r="AG349" s="227"/>
      <c r="AH349" s="227"/>
      <c r="AI349" s="227"/>
      <c r="AJ349" s="227"/>
      <c r="AK349" s="227"/>
      <c r="AL349" s="227"/>
    </row>
    <row r="350" spans="1:38" ht="12.75">
      <c r="A350" s="225"/>
      <c r="B350" s="227"/>
      <c r="D350" s="227"/>
      <c r="E350" s="227"/>
      <c r="F350" s="227"/>
      <c r="G350" s="227"/>
      <c r="H350" s="227"/>
      <c r="I350" s="227"/>
      <c r="J350" s="228"/>
      <c r="K350" s="227"/>
      <c r="L350" s="227"/>
      <c r="M350" s="238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  <c r="AA350" s="227"/>
      <c r="AB350" s="227"/>
      <c r="AC350" s="227"/>
      <c r="AD350" s="227"/>
      <c r="AE350" s="227"/>
      <c r="AF350" s="227"/>
      <c r="AG350" s="227"/>
      <c r="AH350" s="227"/>
      <c r="AI350" s="227"/>
      <c r="AJ350" s="227"/>
      <c r="AK350" s="227"/>
      <c r="AL350" s="227"/>
    </row>
    <row r="351" spans="1:38" ht="12.75">
      <c r="A351" s="225"/>
      <c r="B351" s="227"/>
      <c r="D351" s="227"/>
      <c r="E351" s="227"/>
      <c r="F351" s="227"/>
      <c r="G351" s="227"/>
      <c r="H351" s="227"/>
      <c r="I351" s="227"/>
      <c r="J351" s="228"/>
      <c r="K351" s="227"/>
      <c r="L351" s="227"/>
      <c r="M351" s="238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  <c r="AA351" s="227"/>
      <c r="AB351" s="227"/>
      <c r="AC351" s="227"/>
      <c r="AD351" s="227"/>
      <c r="AE351" s="227"/>
      <c r="AF351" s="227"/>
      <c r="AG351" s="227"/>
      <c r="AH351" s="227"/>
      <c r="AI351" s="227"/>
      <c r="AJ351" s="227"/>
      <c r="AK351" s="227"/>
      <c r="AL351" s="227"/>
    </row>
    <row r="352" spans="1:38" ht="12.75">
      <c r="A352" s="225"/>
      <c r="B352" s="227"/>
      <c r="D352" s="227"/>
      <c r="E352" s="227"/>
      <c r="F352" s="227"/>
      <c r="G352" s="227"/>
      <c r="H352" s="227"/>
      <c r="I352" s="227"/>
      <c r="J352" s="228"/>
      <c r="K352" s="227"/>
      <c r="L352" s="227"/>
      <c r="M352" s="238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  <c r="AA352" s="227"/>
      <c r="AB352" s="227"/>
      <c r="AC352" s="227"/>
      <c r="AD352" s="227"/>
      <c r="AE352" s="227"/>
      <c r="AF352" s="227"/>
      <c r="AG352" s="227"/>
      <c r="AH352" s="227"/>
      <c r="AI352" s="227"/>
      <c r="AJ352" s="227"/>
      <c r="AK352" s="227"/>
      <c r="AL352" s="227"/>
    </row>
    <row r="353" spans="1:38" ht="12.75">
      <c r="A353" s="225"/>
      <c r="B353" s="227"/>
      <c r="D353" s="227"/>
      <c r="E353" s="227"/>
      <c r="F353" s="227"/>
      <c r="G353" s="227"/>
      <c r="H353" s="227"/>
      <c r="I353" s="227"/>
      <c r="J353" s="228"/>
      <c r="K353" s="227"/>
      <c r="L353" s="227"/>
      <c r="M353" s="238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  <c r="AA353" s="227"/>
      <c r="AB353" s="227"/>
      <c r="AC353" s="227"/>
      <c r="AD353" s="227"/>
      <c r="AE353" s="227"/>
      <c r="AF353" s="227"/>
      <c r="AG353" s="227"/>
      <c r="AH353" s="227"/>
      <c r="AI353" s="227"/>
      <c r="AJ353" s="227"/>
      <c r="AK353" s="227"/>
      <c r="AL353" s="227"/>
    </row>
    <row r="354" spans="1:38" ht="12.75">
      <c r="A354" s="225"/>
      <c r="B354" s="227"/>
      <c r="D354" s="227"/>
      <c r="E354" s="227"/>
      <c r="F354" s="227"/>
      <c r="G354" s="227"/>
      <c r="H354" s="227"/>
      <c r="I354" s="227"/>
      <c r="J354" s="228"/>
      <c r="K354" s="227"/>
      <c r="L354" s="227"/>
      <c r="M354" s="238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  <c r="AA354" s="227"/>
      <c r="AB354" s="227"/>
      <c r="AC354" s="227"/>
      <c r="AD354" s="227"/>
      <c r="AE354" s="227"/>
      <c r="AF354" s="227"/>
      <c r="AG354" s="227"/>
      <c r="AH354" s="227"/>
      <c r="AI354" s="227"/>
      <c r="AJ354" s="227"/>
      <c r="AK354" s="227"/>
      <c r="AL354" s="227"/>
    </row>
    <row r="355" spans="1:38" ht="12.75">
      <c r="A355" s="225"/>
      <c r="B355" s="227"/>
      <c r="D355" s="227"/>
      <c r="E355" s="227"/>
      <c r="F355" s="227"/>
      <c r="G355" s="227"/>
      <c r="H355" s="227"/>
      <c r="I355" s="227"/>
      <c r="J355" s="228"/>
      <c r="K355" s="227"/>
      <c r="L355" s="227"/>
      <c r="M355" s="238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  <c r="AA355" s="227"/>
      <c r="AB355" s="227"/>
      <c r="AC355" s="227"/>
      <c r="AD355" s="227"/>
      <c r="AE355" s="227"/>
      <c r="AF355" s="227"/>
      <c r="AG355" s="227"/>
      <c r="AH355" s="227"/>
      <c r="AI355" s="227"/>
      <c r="AJ355" s="227"/>
      <c r="AK355" s="227"/>
      <c r="AL355" s="227"/>
    </row>
    <row r="356" spans="1:38" ht="12.75">
      <c r="A356" s="225"/>
      <c r="B356" s="227"/>
      <c r="D356" s="227"/>
      <c r="E356" s="227"/>
      <c r="F356" s="227"/>
      <c r="G356" s="227"/>
      <c r="H356" s="227"/>
      <c r="I356" s="227"/>
      <c r="J356" s="228"/>
      <c r="K356" s="227"/>
      <c r="L356" s="227"/>
      <c r="M356" s="238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  <c r="AA356" s="227"/>
      <c r="AB356" s="227"/>
      <c r="AC356" s="227"/>
      <c r="AD356" s="227"/>
      <c r="AE356" s="227"/>
      <c r="AF356" s="227"/>
      <c r="AG356" s="227"/>
      <c r="AH356" s="227"/>
      <c r="AI356" s="227"/>
      <c r="AJ356" s="227"/>
      <c r="AK356" s="227"/>
      <c r="AL356" s="227"/>
    </row>
    <row r="357" spans="1:38" ht="12.75">
      <c r="A357" s="225"/>
      <c r="B357" s="227"/>
      <c r="D357" s="227"/>
      <c r="E357" s="227"/>
      <c r="F357" s="227"/>
      <c r="G357" s="227"/>
      <c r="H357" s="227"/>
      <c r="I357" s="227"/>
      <c r="J357" s="228"/>
      <c r="K357" s="227"/>
      <c r="L357" s="227"/>
      <c r="M357" s="238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  <c r="AA357" s="227"/>
      <c r="AB357" s="227"/>
      <c r="AC357" s="227"/>
      <c r="AD357" s="227"/>
      <c r="AE357" s="227"/>
      <c r="AF357" s="227"/>
      <c r="AG357" s="227"/>
      <c r="AH357" s="227"/>
      <c r="AI357" s="227"/>
      <c r="AJ357" s="227"/>
      <c r="AK357" s="227"/>
      <c r="AL357" s="227"/>
    </row>
    <row r="358" spans="1:38" ht="12.75">
      <c r="A358" s="225"/>
      <c r="B358" s="227"/>
      <c r="D358" s="227"/>
      <c r="E358" s="227"/>
      <c r="F358" s="227"/>
      <c r="G358" s="227"/>
      <c r="H358" s="227"/>
      <c r="I358" s="227"/>
      <c r="J358" s="228"/>
      <c r="K358" s="227"/>
      <c r="L358" s="227"/>
      <c r="M358" s="238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  <c r="AA358" s="227"/>
      <c r="AB358" s="227"/>
      <c r="AC358" s="227"/>
      <c r="AD358" s="227"/>
      <c r="AE358" s="227"/>
      <c r="AF358" s="227"/>
      <c r="AG358" s="227"/>
      <c r="AH358" s="227"/>
      <c r="AI358" s="227"/>
      <c r="AJ358" s="227"/>
      <c r="AK358" s="227"/>
      <c r="AL358" s="227"/>
    </row>
    <row r="359" spans="1:38" ht="12.75">
      <c r="A359" s="225"/>
      <c r="B359" s="227"/>
      <c r="D359" s="227"/>
      <c r="E359" s="227"/>
      <c r="F359" s="227"/>
      <c r="G359" s="227"/>
      <c r="H359" s="227"/>
      <c r="I359" s="227"/>
      <c r="J359" s="228"/>
      <c r="K359" s="227"/>
      <c r="L359" s="227"/>
      <c r="M359" s="238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  <c r="AA359" s="227"/>
      <c r="AB359" s="227"/>
      <c r="AC359" s="227"/>
      <c r="AD359" s="227"/>
      <c r="AE359" s="227"/>
      <c r="AF359" s="227"/>
      <c r="AG359" s="227"/>
      <c r="AH359" s="227"/>
      <c r="AI359" s="227"/>
      <c r="AJ359" s="227"/>
      <c r="AK359" s="227"/>
      <c r="AL359" s="227"/>
    </row>
    <row r="360" spans="1:38" ht="12.75">
      <c r="A360" s="225"/>
      <c r="B360" s="227"/>
      <c r="D360" s="227"/>
      <c r="E360" s="227"/>
      <c r="F360" s="227"/>
      <c r="G360" s="227"/>
      <c r="H360" s="227"/>
      <c r="I360" s="227"/>
      <c r="J360" s="228"/>
      <c r="K360" s="227"/>
      <c r="L360" s="227"/>
      <c r="M360" s="238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  <c r="AA360" s="227"/>
      <c r="AB360" s="227"/>
      <c r="AC360" s="227"/>
      <c r="AD360" s="227"/>
      <c r="AE360" s="227"/>
      <c r="AF360" s="227"/>
      <c r="AG360" s="227"/>
      <c r="AH360" s="227"/>
      <c r="AI360" s="227"/>
      <c r="AJ360" s="227"/>
      <c r="AK360" s="227"/>
      <c r="AL360" s="227"/>
    </row>
    <row r="361" spans="1:38" ht="12.75">
      <c r="A361" s="225"/>
      <c r="B361" s="227"/>
      <c r="D361" s="227"/>
      <c r="E361" s="227"/>
      <c r="F361" s="227"/>
      <c r="G361" s="227"/>
      <c r="H361" s="227"/>
      <c r="I361" s="227"/>
      <c r="J361" s="228"/>
      <c r="K361" s="227"/>
      <c r="L361" s="227"/>
      <c r="M361" s="238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  <c r="AA361" s="227"/>
      <c r="AB361" s="227"/>
      <c r="AC361" s="227"/>
      <c r="AD361" s="227"/>
      <c r="AE361" s="227"/>
      <c r="AF361" s="227"/>
      <c r="AG361" s="227"/>
      <c r="AH361" s="227"/>
      <c r="AI361" s="227"/>
      <c r="AJ361" s="227"/>
      <c r="AK361" s="227"/>
      <c r="AL361" s="227"/>
    </row>
    <row r="362" spans="1:38" ht="12.75">
      <c r="A362" s="225"/>
      <c r="B362" s="227"/>
      <c r="D362" s="227"/>
      <c r="E362" s="227"/>
      <c r="F362" s="227"/>
      <c r="G362" s="227"/>
      <c r="H362" s="227"/>
      <c r="I362" s="227"/>
      <c r="J362" s="228"/>
      <c r="K362" s="227"/>
      <c r="L362" s="227"/>
      <c r="M362" s="238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  <c r="AA362" s="227"/>
      <c r="AB362" s="227"/>
      <c r="AC362" s="227"/>
      <c r="AD362" s="227"/>
      <c r="AE362" s="227"/>
      <c r="AF362" s="227"/>
      <c r="AG362" s="227"/>
      <c r="AH362" s="227"/>
      <c r="AI362" s="227"/>
      <c r="AJ362" s="227"/>
      <c r="AK362" s="227"/>
      <c r="AL362" s="227"/>
    </row>
    <row r="363" spans="1:38" ht="12.75">
      <c r="A363" s="225"/>
      <c r="B363" s="227"/>
      <c r="D363" s="227"/>
      <c r="E363" s="227"/>
      <c r="F363" s="227"/>
      <c r="G363" s="227"/>
      <c r="H363" s="227"/>
      <c r="I363" s="227"/>
      <c r="J363" s="228"/>
      <c r="K363" s="227"/>
      <c r="L363" s="227"/>
      <c r="M363" s="238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  <c r="AA363" s="227"/>
      <c r="AB363" s="227"/>
      <c r="AC363" s="227"/>
      <c r="AD363" s="227"/>
      <c r="AE363" s="227"/>
      <c r="AF363" s="227"/>
      <c r="AG363" s="227"/>
      <c r="AH363" s="227"/>
      <c r="AI363" s="227"/>
      <c r="AJ363" s="227"/>
      <c r="AK363" s="227"/>
      <c r="AL363" s="227"/>
    </row>
    <row r="364" spans="1:38" ht="12.75">
      <c r="A364" s="225"/>
      <c r="B364" s="227"/>
      <c r="D364" s="227"/>
      <c r="E364" s="227"/>
      <c r="F364" s="227"/>
      <c r="G364" s="227"/>
      <c r="H364" s="227"/>
      <c r="I364" s="227"/>
      <c r="J364" s="228"/>
      <c r="K364" s="227"/>
      <c r="L364" s="227"/>
      <c r="M364" s="238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  <c r="AA364" s="227"/>
      <c r="AB364" s="227"/>
      <c r="AC364" s="227"/>
      <c r="AD364" s="227"/>
      <c r="AE364" s="227"/>
      <c r="AF364" s="227"/>
      <c r="AG364" s="227"/>
      <c r="AH364" s="227"/>
      <c r="AI364" s="227"/>
      <c r="AJ364" s="227"/>
      <c r="AK364" s="227"/>
      <c r="AL364" s="227"/>
    </row>
    <row r="365" spans="1:38" ht="12.75">
      <c r="A365" s="225"/>
      <c r="B365" s="227"/>
      <c r="D365" s="227"/>
      <c r="E365" s="227"/>
      <c r="F365" s="227"/>
      <c r="G365" s="227"/>
      <c r="H365" s="227"/>
      <c r="I365" s="227"/>
      <c r="J365" s="228"/>
      <c r="K365" s="227"/>
      <c r="L365" s="227"/>
      <c r="M365" s="238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  <c r="AA365" s="227"/>
      <c r="AB365" s="227"/>
      <c r="AC365" s="227"/>
      <c r="AD365" s="227"/>
      <c r="AE365" s="227"/>
      <c r="AF365" s="227"/>
      <c r="AG365" s="227"/>
      <c r="AH365" s="227"/>
      <c r="AI365" s="227"/>
      <c r="AJ365" s="227"/>
      <c r="AK365" s="227"/>
      <c r="AL365" s="227"/>
    </row>
    <row r="366" spans="1:38" ht="12.75">
      <c r="A366" s="225"/>
      <c r="B366" s="227"/>
      <c r="D366" s="227"/>
      <c r="E366" s="227"/>
      <c r="F366" s="227"/>
      <c r="G366" s="227"/>
      <c r="H366" s="227"/>
      <c r="I366" s="227"/>
      <c r="J366" s="228"/>
      <c r="K366" s="227"/>
      <c r="L366" s="227"/>
      <c r="M366" s="238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  <c r="AA366" s="227"/>
      <c r="AB366" s="227"/>
      <c r="AC366" s="227"/>
      <c r="AD366" s="227"/>
      <c r="AE366" s="227"/>
      <c r="AF366" s="227"/>
      <c r="AG366" s="227"/>
      <c r="AH366" s="227"/>
      <c r="AI366" s="227"/>
      <c r="AJ366" s="227"/>
      <c r="AK366" s="227"/>
      <c r="AL366" s="227"/>
    </row>
    <row r="367" spans="1:38" ht="12.75">
      <c r="A367" s="225"/>
      <c r="B367" s="227"/>
      <c r="D367" s="227"/>
      <c r="E367" s="227"/>
      <c r="F367" s="227"/>
      <c r="G367" s="227"/>
      <c r="H367" s="227"/>
      <c r="I367" s="227"/>
      <c r="J367" s="228"/>
      <c r="K367" s="227"/>
      <c r="L367" s="227"/>
      <c r="M367" s="238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  <c r="AA367" s="227"/>
      <c r="AB367" s="227"/>
      <c r="AC367" s="227"/>
      <c r="AD367" s="227"/>
      <c r="AE367" s="227"/>
      <c r="AF367" s="227"/>
      <c r="AG367" s="227"/>
      <c r="AH367" s="227"/>
      <c r="AI367" s="227"/>
      <c r="AJ367" s="227"/>
      <c r="AK367" s="227"/>
      <c r="AL367" s="227"/>
    </row>
    <row r="368" spans="1:38" ht="12.75">
      <c r="A368" s="225"/>
      <c r="B368" s="227"/>
      <c r="D368" s="227"/>
      <c r="E368" s="227"/>
      <c r="F368" s="227"/>
      <c r="G368" s="227"/>
      <c r="H368" s="227"/>
      <c r="I368" s="227"/>
      <c r="J368" s="228"/>
      <c r="K368" s="227"/>
      <c r="L368" s="227"/>
      <c r="M368" s="238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  <c r="AA368" s="227"/>
      <c r="AB368" s="227"/>
      <c r="AC368" s="227"/>
      <c r="AD368" s="227"/>
      <c r="AE368" s="227"/>
      <c r="AF368" s="227"/>
      <c r="AG368" s="227"/>
      <c r="AH368" s="227"/>
      <c r="AI368" s="227"/>
      <c r="AJ368" s="227"/>
      <c r="AK368" s="227"/>
      <c r="AL368" s="227"/>
    </row>
    <row r="369" spans="1:38" ht="12.75">
      <c r="A369" s="225"/>
      <c r="B369" s="227"/>
      <c r="D369" s="227"/>
      <c r="E369" s="227"/>
      <c r="F369" s="227"/>
      <c r="G369" s="227"/>
      <c r="H369" s="227"/>
      <c r="I369" s="227"/>
      <c r="J369" s="228"/>
      <c r="K369" s="227"/>
      <c r="L369" s="227"/>
      <c r="M369" s="238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  <c r="AA369" s="227"/>
      <c r="AB369" s="227"/>
      <c r="AC369" s="227"/>
      <c r="AD369" s="227"/>
      <c r="AE369" s="227"/>
      <c r="AF369" s="227"/>
      <c r="AG369" s="227"/>
      <c r="AH369" s="227"/>
      <c r="AI369" s="227"/>
      <c r="AJ369" s="227"/>
      <c r="AK369" s="227"/>
      <c r="AL369" s="227"/>
    </row>
    <row r="370" spans="1:38" ht="12.75">
      <c r="A370" s="225"/>
      <c r="B370" s="227"/>
      <c r="D370" s="227"/>
      <c r="E370" s="227"/>
      <c r="F370" s="227"/>
      <c r="G370" s="227"/>
      <c r="H370" s="227"/>
      <c r="I370" s="227"/>
      <c r="J370" s="228"/>
      <c r="K370" s="227"/>
      <c r="L370" s="227"/>
      <c r="M370" s="238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  <c r="AA370" s="227"/>
      <c r="AB370" s="227"/>
      <c r="AC370" s="227"/>
      <c r="AD370" s="227"/>
      <c r="AE370" s="227"/>
      <c r="AF370" s="227"/>
      <c r="AG370" s="227"/>
      <c r="AH370" s="227"/>
      <c r="AI370" s="227"/>
      <c r="AJ370" s="227"/>
      <c r="AK370" s="227"/>
      <c r="AL370" s="227"/>
    </row>
    <row r="371" spans="1:38" ht="12.75">
      <c r="A371" s="225"/>
      <c r="B371" s="227"/>
      <c r="D371" s="227"/>
      <c r="E371" s="227"/>
      <c r="F371" s="227"/>
      <c r="G371" s="227"/>
      <c r="H371" s="227"/>
      <c r="I371" s="227"/>
      <c r="J371" s="228"/>
      <c r="K371" s="227"/>
      <c r="L371" s="227"/>
      <c r="M371" s="238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  <c r="AA371" s="227"/>
      <c r="AB371" s="227"/>
      <c r="AC371" s="227"/>
      <c r="AD371" s="227"/>
      <c r="AE371" s="227"/>
      <c r="AF371" s="227"/>
      <c r="AG371" s="227"/>
      <c r="AH371" s="227"/>
      <c r="AI371" s="227"/>
      <c r="AJ371" s="227"/>
      <c r="AK371" s="227"/>
      <c r="AL371" s="227"/>
    </row>
    <row r="372" spans="1:38" ht="12.75">
      <c r="A372" s="225"/>
      <c r="B372" s="227"/>
      <c r="D372" s="227"/>
      <c r="E372" s="227"/>
      <c r="F372" s="227"/>
      <c r="G372" s="227"/>
      <c r="H372" s="227"/>
      <c r="I372" s="227"/>
      <c r="J372" s="228"/>
      <c r="K372" s="227"/>
      <c r="L372" s="227"/>
      <c r="M372" s="238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  <c r="AA372" s="227"/>
      <c r="AB372" s="227"/>
      <c r="AC372" s="227"/>
      <c r="AD372" s="227"/>
      <c r="AE372" s="227"/>
      <c r="AF372" s="227"/>
      <c r="AG372" s="227"/>
      <c r="AH372" s="227"/>
      <c r="AI372" s="227"/>
      <c r="AJ372" s="227"/>
      <c r="AK372" s="227"/>
      <c r="AL372" s="227"/>
    </row>
    <row r="373" spans="1:38" ht="12.75">
      <c r="A373" s="225"/>
      <c r="B373" s="227"/>
      <c r="D373" s="227"/>
      <c r="E373" s="227"/>
      <c r="F373" s="227"/>
      <c r="G373" s="227"/>
      <c r="H373" s="227"/>
      <c r="I373" s="227"/>
      <c r="J373" s="228"/>
      <c r="K373" s="227"/>
      <c r="L373" s="227"/>
      <c r="M373" s="238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  <c r="AA373" s="227"/>
      <c r="AB373" s="227"/>
      <c r="AC373" s="227"/>
      <c r="AD373" s="227"/>
      <c r="AE373" s="227"/>
      <c r="AF373" s="227"/>
      <c r="AG373" s="227"/>
      <c r="AH373" s="227"/>
      <c r="AI373" s="227"/>
      <c r="AJ373" s="227"/>
      <c r="AK373" s="227"/>
      <c r="AL373" s="227"/>
    </row>
    <row r="374" spans="1:38" ht="12.75">
      <c r="A374" s="225"/>
      <c r="B374" s="227"/>
      <c r="D374" s="227"/>
      <c r="E374" s="227"/>
      <c r="F374" s="227"/>
      <c r="G374" s="227"/>
      <c r="H374" s="227"/>
      <c r="I374" s="227"/>
      <c r="J374" s="228"/>
      <c r="K374" s="227"/>
      <c r="L374" s="227"/>
      <c r="M374" s="238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7"/>
      <c r="AG374" s="227"/>
      <c r="AH374" s="227"/>
      <c r="AI374" s="227"/>
      <c r="AJ374" s="227"/>
      <c r="AK374" s="227"/>
      <c r="AL374" s="227"/>
    </row>
    <row r="375" spans="1:38" ht="12.75">
      <c r="A375" s="225"/>
      <c r="B375" s="227"/>
      <c r="D375" s="227"/>
      <c r="E375" s="227"/>
      <c r="F375" s="227"/>
      <c r="G375" s="227"/>
      <c r="H375" s="227"/>
      <c r="I375" s="227"/>
      <c r="J375" s="228"/>
      <c r="K375" s="227"/>
      <c r="L375" s="227"/>
      <c r="M375" s="238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  <c r="AA375" s="227"/>
      <c r="AB375" s="227"/>
      <c r="AC375" s="227"/>
      <c r="AD375" s="227"/>
      <c r="AE375" s="227"/>
      <c r="AF375" s="227"/>
      <c r="AG375" s="227"/>
      <c r="AH375" s="227"/>
      <c r="AI375" s="227"/>
      <c r="AJ375" s="227"/>
      <c r="AK375" s="227"/>
      <c r="AL375" s="227"/>
    </row>
    <row r="376" spans="1:38" ht="12.75">
      <c r="A376" s="225"/>
      <c r="B376" s="227"/>
      <c r="D376" s="227"/>
      <c r="E376" s="227"/>
      <c r="F376" s="227"/>
      <c r="G376" s="227"/>
      <c r="H376" s="227"/>
      <c r="I376" s="227"/>
      <c r="J376" s="228"/>
      <c r="K376" s="227"/>
      <c r="L376" s="227"/>
      <c r="M376" s="238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  <c r="AA376" s="227"/>
      <c r="AB376" s="227"/>
      <c r="AC376" s="227"/>
      <c r="AD376" s="227"/>
      <c r="AE376" s="227"/>
      <c r="AF376" s="227"/>
      <c r="AG376" s="227"/>
      <c r="AH376" s="227"/>
      <c r="AI376" s="227"/>
      <c r="AJ376" s="227"/>
      <c r="AK376" s="227"/>
      <c r="AL376" s="227"/>
    </row>
    <row r="377" spans="1:38" ht="12.75">
      <c r="A377" s="225"/>
      <c r="B377" s="227"/>
      <c r="D377" s="227"/>
      <c r="E377" s="227"/>
      <c r="F377" s="227"/>
      <c r="G377" s="227"/>
      <c r="H377" s="227"/>
      <c r="I377" s="227"/>
      <c r="J377" s="228"/>
      <c r="K377" s="227"/>
      <c r="L377" s="227"/>
      <c r="M377" s="238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  <c r="AA377" s="227"/>
      <c r="AB377" s="227"/>
      <c r="AC377" s="227"/>
      <c r="AD377" s="227"/>
      <c r="AE377" s="227"/>
      <c r="AF377" s="227"/>
      <c r="AG377" s="227"/>
      <c r="AH377" s="227"/>
      <c r="AI377" s="227"/>
      <c r="AJ377" s="227"/>
      <c r="AK377" s="227"/>
      <c r="AL377" s="227"/>
    </row>
    <row r="378" spans="1:38" ht="12.75">
      <c r="A378" s="225"/>
      <c r="B378" s="227"/>
      <c r="D378" s="227"/>
      <c r="E378" s="227"/>
      <c r="F378" s="227"/>
      <c r="G378" s="227"/>
      <c r="H378" s="227"/>
      <c r="I378" s="227"/>
      <c r="J378" s="228"/>
      <c r="K378" s="227"/>
      <c r="L378" s="227"/>
      <c r="M378" s="238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  <c r="AA378" s="227"/>
      <c r="AB378" s="227"/>
      <c r="AC378" s="227"/>
      <c r="AD378" s="227"/>
      <c r="AE378" s="227"/>
      <c r="AF378" s="227"/>
      <c r="AG378" s="227"/>
      <c r="AH378" s="227"/>
      <c r="AI378" s="227"/>
      <c r="AJ378" s="227"/>
      <c r="AK378" s="227"/>
      <c r="AL378" s="227"/>
    </row>
    <row r="379" spans="1:38" ht="12.75">
      <c r="A379" s="225"/>
      <c r="B379" s="227"/>
      <c r="D379" s="227"/>
      <c r="E379" s="227"/>
      <c r="F379" s="227"/>
      <c r="G379" s="227"/>
      <c r="H379" s="227"/>
      <c r="I379" s="227"/>
      <c r="J379" s="228"/>
      <c r="K379" s="227"/>
      <c r="L379" s="227"/>
      <c r="M379" s="238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  <c r="AA379" s="227"/>
      <c r="AB379" s="227"/>
      <c r="AC379" s="227"/>
      <c r="AD379" s="227"/>
      <c r="AE379" s="227"/>
      <c r="AF379" s="227"/>
      <c r="AG379" s="227"/>
      <c r="AH379" s="227"/>
      <c r="AI379" s="227"/>
      <c r="AJ379" s="227"/>
      <c r="AK379" s="227"/>
      <c r="AL379" s="227"/>
    </row>
    <row r="380" spans="1:38" ht="12.75">
      <c r="A380" s="225"/>
      <c r="B380" s="227"/>
      <c r="D380" s="227"/>
      <c r="E380" s="227"/>
      <c r="F380" s="227"/>
      <c r="G380" s="227"/>
      <c r="H380" s="227"/>
      <c r="I380" s="227"/>
      <c r="J380" s="228"/>
      <c r="K380" s="227"/>
      <c r="L380" s="227"/>
      <c r="M380" s="238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  <c r="AA380" s="227"/>
      <c r="AB380" s="227"/>
      <c r="AC380" s="227"/>
      <c r="AD380" s="227"/>
      <c r="AE380" s="227"/>
      <c r="AF380" s="227"/>
      <c r="AG380" s="227"/>
      <c r="AH380" s="227"/>
      <c r="AI380" s="227"/>
      <c r="AJ380" s="227"/>
      <c r="AK380" s="227"/>
      <c r="AL380" s="227"/>
    </row>
    <row r="381" spans="1:38" ht="12.75">
      <c r="A381" s="225"/>
      <c r="B381" s="227"/>
      <c r="D381" s="227"/>
      <c r="E381" s="227"/>
      <c r="F381" s="227"/>
      <c r="G381" s="227"/>
      <c r="H381" s="227"/>
      <c r="I381" s="227"/>
      <c r="J381" s="228"/>
      <c r="K381" s="227"/>
      <c r="L381" s="227"/>
      <c r="M381" s="238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  <c r="AA381" s="227"/>
      <c r="AB381" s="227"/>
      <c r="AC381" s="227"/>
      <c r="AD381" s="227"/>
      <c r="AE381" s="227"/>
      <c r="AF381" s="227"/>
      <c r="AG381" s="227"/>
      <c r="AH381" s="227"/>
      <c r="AI381" s="227"/>
      <c r="AJ381" s="227"/>
      <c r="AK381" s="227"/>
      <c r="AL381" s="227"/>
    </row>
    <row r="382" spans="1:38" ht="12.75">
      <c r="A382" s="225"/>
      <c r="B382" s="227"/>
      <c r="D382" s="227"/>
      <c r="E382" s="227"/>
      <c r="F382" s="227"/>
      <c r="G382" s="227"/>
      <c r="H382" s="227"/>
      <c r="I382" s="227"/>
      <c r="J382" s="228"/>
      <c r="K382" s="227"/>
      <c r="L382" s="227"/>
      <c r="M382" s="238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  <c r="AA382" s="227"/>
      <c r="AB382" s="227"/>
      <c r="AC382" s="227"/>
      <c r="AD382" s="227"/>
      <c r="AE382" s="227"/>
      <c r="AF382" s="227"/>
      <c r="AG382" s="227"/>
      <c r="AH382" s="227"/>
      <c r="AI382" s="227"/>
      <c r="AJ382" s="227"/>
      <c r="AK382" s="227"/>
      <c r="AL382" s="227"/>
    </row>
    <row r="383" spans="1:38" ht="12.75">
      <c r="A383" s="225"/>
      <c r="B383" s="227"/>
      <c r="D383" s="227"/>
      <c r="E383" s="227"/>
      <c r="F383" s="227"/>
      <c r="G383" s="227"/>
      <c r="H383" s="227"/>
      <c r="I383" s="227"/>
      <c r="J383" s="228"/>
      <c r="K383" s="227"/>
      <c r="L383" s="227"/>
      <c r="M383" s="238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  <c r="AA383" s="227"/>
      <c r="AB383" s="227"/>
      <c r="AC383" s="227"/>
      <c r="AD383" s="227"/>
      <c r="AE383" s="227"/>
      <c r="AF383" s="227"/>
      <c r="AG383" s="227"/>
      <c r="AH383" s="227"/>
      <c r="AI383" s="227"/>
      <c r="AJ383" s="227"/>
      <c r="AK383" s="227"/>
      <c r="AL383" s="227"/>
    </row>
    <row r="384" spans="1:38" ht="12.75">
      <c r="A384" s="225"/>
      <c r="B384" s="227"/>
      <c r="D384" s="227"/>
      <c r="E384" s="227"/>
      <c r="F384" s="227"/>
      <c r="G384" s="227"/>
      <c r="H384" s="227"/>
      <c r="I384" s="227"/>
      <c r="J384" s="228"/>
      <c r="K384" s="227"/>
      <c r="L384" s="227"/>
      <c r="M384" s="238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  <c r="AA384" s="227"/>
      <c r="AB384" s="227"/>
      <c r="AC384" s="227"/>
      <c r="AD384" s="227"/>
      <c r="AE384" s="227"/>
      <c r="AF384" s="227"/>
      <c r="AG384" s="227"/>
      <c r="AH384" s="227"/>
      <c r="AI384" s="227"/>
      <c r="AJ384" s="227"/>
      <c r="AK384" s="227"/>
      <c r="AL384" s="227"/>
    </row>
    <row r="385" spans="1:38" ht="12.75">
      <c r="A385" s="225"/>
      <c r="B385" s="227"/>
      <c r="D385" s="227"/>
      <c r="E385" s="227"/>
      <c r="F385" s="227"/>
      <c r="G385" s="227"/>
      <c r="H385" s="227"/>
      <c r="I385" s="227"/>
      <c r="J385" s="228"/>
      <c r="K385" s="227"/>
      <c r="L385" s="227"/>
      <c r="M385" s="238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  <c r="AA385" s="227"/>
      <c r="AB385" s="227"/>
      <c r="AC385" s="227"/>
      <c r="AD385" s="227"/>
      <c r="AE385" s="227"/>
      <c r="AF385" s="227"/>
      <c r="AG385" s="227"/>
      <c r="AH385" s="227"/>
      <c r="AI385" s="227"/>
      <c r="AJ385" s="227"/>
      <c r="AK385" s="227"/>
      <c r="AL385" s="227"/>
    </row>
    <row r="386" spans="1:38" ht="12.75">
      <c r="A386" s="225"/>
      <c r="B386" s="227"/>
      <c r="D386" s="227"/>
      <c r="E386" s="227"/>
      <c r="F386" s="227"/>
      <c r="G386" s="227"/>
      <c r="H386" s="227"/>
      <c r="I386" s="227"/>
      <c r="J386" s="228"/>
      <c r="K386" s="227"/>
      <c r="L386" s="227"/>
      <c r="M386" s="238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  <c r="AA386" s="227"/>
      <c r="AB386" s="227"/>
      <c r="AC386" s="227"/>
      <c r="AD386" s="227"/>
      <c r="AE386" s="227"/>
      <c r="AF386" s="227"/>
      <c r="AG386" s="227"/>
      <c r="AH386" s="227"/>
      <c r="AI386" s="227"/>
      <c r="AJ386" s="227"/>
      <c r="AK386" s="227"/>
      <c r="AL386" s="227"/>
    </row>
    <row r="387" spans="1:38" ht="12.75">
      <c r="A387" s="225"/>
      <c r="B387" s="227"/>
      <c r="D387" s="227"/>
      <c r="E387" s="227"/>
      <c r="F387" s="227"/>
      <c r="G387" s="227"/>
      <c r="H387" s="227"/>
      <c r="I387" s="227"/>
      <c r="J387" s="228"/>
      <c r="K387" s="227"/>
      <c r="L387" s="227"/>
      <c r="M387" s="238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  <c r="AA387" s="227"/>
      <c r="AB387" s="227"/>
      <c r="AC387" s="227"/>
      <c r="AD387" s="227"/>
      <c r="AE387" s="227"/>
      <c r="AF387" s="227"/>
      <c r="AG387" s="227"/>
      <c r="AH387" s="227"/>
      <c r="AI387" s="227"/>
      <c r="AJ387" s="227"/>
      <c r="AK387" s="227"/>
      <c r="AL387" s="227"/>
    </row>
    <row r="388" spans="1:38" ht="12.75">
      <c r="A388" s="225"/>
      <c r="B388" s="227"/>
      <c r="D388" s="227"/>
      <c r="E388" s="227"/>
      <c r="F388" s="227"/>
      <c r="G388" s="227"/>
      <c r="H388" s="227"/>
      <c r="I388" s="227"/>
      <c r="J388" s="228"/>
      <c r="K388" s="227"/>
      <c r="L388" s="227"/>
      <c r="M388" s="238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  <c r="AA388" s="227"/>
      <c r="AB388" s="227"/>
      <c r="AC388" s="227"/>
      <c r="AD388" s="227"/>
      <c r="AE388" s="227"/>
      <c r="AF388" s="227"/>
      <c r="AG388" s="227"/>
      <c r="AH388" s="227"/>
      <c r="AI388" s="227"/>
      <c r="AJ388" s="227"/>
      <c r="AK388" s="227"/>
      <c r="AL388" s="227"/>
    </row>
    <row r="389" spans="1:38" ht="12.75">
      <c r="A389" s="225"/>
      <c r="B389" s="227"/>
      <c r="D389" s="227"/>
      <c r="E389" s="227"/>
      <c r="F389" s="227"/>
      <c r="G389" s="227"/>
      <c r="H389" s="227"/>
      <c r="I389" s="227"/>
      <c r="J389" s="228"/>
      <c r="K389" s="227"/>
      <c r="L389" s="227"/>
      <c r="M389" s="238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  <c r="AA389" s="227"/>
      <c r="AB389" s="227"/>
      <c r="AC389" s="227"/>
      <c r="AD389" s="227"/>
      <c r="AE389" s="227"/>
      <c r="AF389" s="227"/>
      <c r="AG389" s="227"/>
      <c r="AH389" s="227"/>
      <c r="AI389" s="227"/>
      <c r="AJ389" s="227"/>
      <c r="AK389" s="227"/>
      <c r="AL389" s="227"/>
    </row>
    <row r="390" spans="1:38" ht="12.75">
      <c r="A390" s="225"/>
      <c r="B390" s="227"/>
      <c r="D390" s="227"/>
      <c r="E390" s="227"/>
      <c r="F390" s="227"/>
      <c r="G390" s="227"/>
      <c r="H390" s="227"/>
      <c r="I390" s="227"/>
      <c r="J390" s="228"/>
      <c r="K390" s="227"/>
      <c r="L390" s="227"/>
      <c r="M390" s="238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  <c r="AA390" s="227"/>
      <c r="AB390" s="227"/>
      <c r="AC390" s="227"/>
      <c r="AD390" s="227"/>
      <c r="AE390" s="227"/>
      <c r="AF390" s="227"/>
      <c r="AG390" s="227"/>
      <c r="AH390" s="227"/>
      <c r="AI390" s="227"/>
      <c r="AJ390" s="227"/>
      <c r="AK390" s="227"/>
      <c r="AL390" s="227"/>
    </row>
    <row r="391" spans="1:38" ht="12.75">
      <c r="A391" s="225"/>
      <c r="B391" s="227"/>
      <c r="D391" s="227"/>
      <c r="E391" s="227"/>
      <c r="F391" s="227"/>
      <c r="G391" s="227"/>
      <c r="H391" s="227"/>
      <c r="I391" s="227"/>
      <c r="J391" s="228"/>
      <c r="K391" s="227"/>
      <c r="L391" s="227"/>
      <c r="M391" s="238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  <c r="AA391" s="227"/>
      <c r="AB391" s="227"/>
      <c r="AC391" s="227"/>
      <c r="AD391" s="227"/>
      <c r="AE391" s="227"/>
      <c r="AF391" s="227"/>
      <c r="AG391" s="227"/>
      <c r="AH391" s="227"/>
      <c r="AI391" s="227"/>
      <c r="AJ391" s="227"/>
      <c r="AK391" s="227"/>
      <c r="AL391" s="227"/>
    </row>
    <row r="392" spans="1:38" ht="12.75">
      <c r="A392" s="225"/>
      <c r="B392" s="227"/>
      <c r="D392" s="227"/>
      <c r="E392" s="227"/>
      <c r="F392" s="227"/>
      <c r="G392" s="227"/>
      <c r="H392" s="227"/>
      <c r="I392" s="227"/>
      <c r="J392" s="228"/>
      <c r="K392" s="227"/>
      <c r="L392" s="227"/>
      <c r="M392" s="238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  <c r="AA392" s="227"/>
      <c r="AB392" s="227"/>
      <c r="AC392" s="227"/>
      <c r="AD392" s="227"/>
      <c r="AE392" s="227"/>
      <c r="AF392" s="227"/>
      <c r="AG392" s="227"/>
      <c r="AH392" s="227"/>
      <c r="AI392" s="227"/>
      <c r="AJ392" s="227"/>
      <c r="AK392" s="227"/>
      <c r="AL392" s="227"/>
    </row>
    <row r="393" spans="1:38" ht="12.75">
      <c r="A393" s="225"/>
      <c r="B393" s="227"/>
      <c r="D393" s="227"/>
      <c r="E393" s="227"/>
      <c r="F393" s="227"/>
      <c r="G393" s="227"/>
      <c r="H393" s="227"/>
      <c r="I393" s="227"/>
      <c r="J393" s="228"/>
      <c r="K393" s="227"/>
      <c r="L393" s="227"/>
      <c r="M393" s="238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  <c r="AA393" s="227"/>
      <c r="AB393" s="227"/>
      <c r="AC393" s="227"/>
      <c r="AD393" s="227"/>
      <c r="AE393" s="227"/>
      <c r="AF393" s="227"/>
      <c r="AG393" s="227"/>
      <c r="AH393" s="227"/>
      <c r="AI393" s="227"/>
      <c r="AJ393" s="227"/>
      <c r="AK393" s="227"/>
      <c r="AL393" s="227"/>
    </row>
    <row r="394" spans="1:38" ht="12.75">
      <c r="A394" s="225"/>
      <c r="B394" s="227"/>
      <c r="D394" s="227"/>
      <c r="E394" s="227"/>
      <c r="F394" s="227"/>
      <c r="G394" s="227"/>
      <c r="H394" s="227"/>
      <c r="I394" s="227"/>
      <c r="J394" s="228"/>
      <c r="K394" s="227"/>
      <c r="L394" s="227"/>
      <c r="M394" s="238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  <c r="AA394" s="227"/>
      <c r="AB394" s="227"/>
      <c r="AC394" s="227"/>
      <c r="AD394" s="227"/>
      <c r="AE394" s="227"/>
      <c r="AF394" s="227"/>
      <c r="AG394" s="227"/>
      <c r="AH394" s="227"/>
      <c r="AI394" s="227"/>
      <c r="AJ394" s="227"/>
      <c r="AK394" s="227"/>
      <c r="AL394" s="227"/>
    </row>
    <row r="395" spans="1:38" ht="12.75">
      <c r="A395" s="225"/>
      <c r="B395" s="227"/>
      <c r="D395" s="227"/>
      <c r="E395" s="227"/>
      <c r="F395" s="227"/>
      <c r="G395" s="227"/>
      <c r="H395" s="227"/>
      <c r="I395" s="227"/>
      <c r="J395" s="228"/>
      <c r="K395" s="227"/>
      <c r="L395" s="227"/>
      <c r="M395" s="238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  <c r="AA395" s="227"/>
      <c r="AB395" s="227"/>
      <c r="AC395" s="227"/>
      <c r="AD395" s="227"/>
      <c r="AE395" s="227"/>
      <c r="AF395" s="227"/>
      <c r="AG395" s="227"/>
      <c r="AH395" s="227"/>
      <c r="AI395" s="227"/>
      <c r="AJ395" s="227"/>
      <c r="AK395" s="227"/>
      <c r="AL395" s="227"/>
    </row>
    <row r="396" spans="1:38" ht="12.75">
      <c r="A396" s="225"/>
      <c r="B396" s="227"/>
      <c r="D396" s="227"/>
      <c r="E396" s="227"/>
      <c r="F396" s="227"/>
      <c r="G396" s="227"/>
      <c r="H396" s="227"/>
      <c r="I396" s="227"/>
      <c r="J396" s="228"/>
      <c r="K396" s="227"/>
      <c r="L396" s="227"/>
      <c r="M396" s="238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  <c r="AA396" s="227"/>
      <c r="AB396" s="227"/>
      <c r="AC396" s="227"/>
      <c r="AD396" s="227"/>
      <c r="AE396" s="227"/>
      <c r="AF396" s="227"/>
      <c r="AG396" s="227"/>
      <c r="AH396" s="227"/>
      <c r="AI396" s="227"/>
      <c r="AJ396" s="227"/>
      <c r="AK396" s="227"/>
      <c r="AL396" s="227"/>
    </row>
    <row r="397" spans="1:38" ht="12.75">
      <c r="A397" s="225"/>
      <c r="B397" s="227"/>
      <c r="D397" s="227"/>
      <c r="E397" s="227"/>
      <c r="F397" s="227"/>
      <c r="G397" s="227"/>
      <c r="H397" s="227"/>
      <c r="I397" s="227"/>
      <c r="J397" s="228"/>
      <c r="K397" s="227"/>
      <c r="L397" s="227"/>
      <c r="M397" s="238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  <c r="AA397" s="227"/>
      <c r="AB397" s="227"/>
      <c r="AC397" s="227"/>
      <c r="AD397" s="227"/>
      <c r="AE397" s="227"/>
      <c r="AF397" s="227"/>
      <c r="AG397" s="227"/>
      <c r="AH397" s="227"/>
      <c r="AI397" s="227"/>
      <c r="AJ397" s="227"/>
      <c r="AK397" s="227"/>
      <c r="AL397" s="227"/>
    </row>
    <row r="398" spans="1:38" ht="12.75">
      <c r="A398" s="225"/>
      <c r="B398" s="227"/>
      <c r="D398" s="227"/>
      <c r="E398" s="227"/>
      <c r="F398" s="227"/>
      <c r="G398" s="227"/>
      <c r="H398" s="227"/>
      <c r="I398" s="227"/>
      <c r="J398" s="228"/>
      <c r="K398" s="227"/>
      <c r="L398" s="227"/>
      <c r="M398" s="238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  <c r="AA398" s="227"/>
      <c r="AB398" s="227"/>
      <c r="AC398" s="227"/>
      <c r="AD398" s="227"/>
      <c r="AE398" s="227"/>
      <c r="AF398" s="227"/>
      <c r="AG398" s="227"/>
      <c r="AH398" s="227"/>
      <c r="AI398" s="227"/>
      <c r="AJ398" s="227"/>
      <c r="AK398" s="227"/>
      <c r="AL398" s="227"/>
    </row>
    <row r="399" spans="1:38" ht="12.75">
      <c r="A399" s="225"/>
      <c r="B399" s="227"/>
      <c r="D399" s="227"/>
      <c r="E399" s="227"/>
      <c r="F399" s="227"/>
      <c r="G399" s="227"/>
      <c r="H399" s="227"/>
      <c r="I399" s="227"/>
      <c r="J399" s="228"/>
      <c r="K399" s="227"/>
      <c r="L399" s="227"/>
      <c r="M399" s="238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  <c r="AA399" s="227"/>
      <c r="AB399" s="227"/>
      <c r="AC399" s="227"/>
      <c r="AD399" s="227"/>
      <c r="AE399" s="227"/>
      <c r="AF399" s="227"/>
      <c r="AG399" s="227"/>
      <c r="AH399" s="227"/>
      <c r="AI399" s="227"/>
      <c r="AJ399" s="227"/>
      <c r="AK399" s="227"/>
      <c r="AL399" s="227"/>
    </row>
    <row r="400" spans="1:38" ht="12.75">
      <c r="A400" s="225"/>
      <c r="B400" s="227"/>
      <c r="D400" s="227"/>
      <c r="E400" s="227"/>
      <c r="F400" s="227"/>
      <c r="G400" s="227"/>
      <c r="H400" s="227"/>
      <c r="I400" s="227"/>
      <c r="J400" s="228"/>
      <c r="K400" s="227"/>
      <c r="L400" s="227"/>
      <c r="M400" s="238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  <c r="AA400" s="227"/>
      <c r="AB400" s="227"/>
      <c r="AC400" s="227"/>
      <c r="AD400" s="227"/>
      <c r="AE400" s="227"/>
      <c r="AF400" s="227"/>
      <c r="AG400" s="227"/>
      <c r="AH400" s="227"/>
      <c r="AI400" s="227"/>
      <c r="AJ400" s="227"/>
      <c r="AK400" s="227"/>
      <c r="AL400" s="227"/>
    </row>
    <row r="401" spans="1:38" ht="12.75">
      <c r="A401" s="225"/>
      <c r="B401" s="227"/>
      <c r="D401" s="227"/>
      <c r="E401" s="227"/>
      <c r="F401" s="227"/>
      <c r="G401" s="227"/>
      <c r="H401" s="227"/>
      <c r="I401" s="227"/>
      <c r="J401" s="228"/>
      <c r="K401" s="227"/>
      <c r="L401" s="227"/>
      <c r="M401" s="238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  <c r="AA401" s="227"/>
      <c r="AB401" s="227"/>
      <c r="AC401" s="227"/>
      <c r="AD401" s="227"/>
      <c r="AE401" s="227"/>
      <c r="AF401" s="227"/>
      <c r="AG401" s="227"/>
      <c r="AH401" s="227"/>
      <c r="AI401" s="227"/>
      <c r="AJ401" s="227"/>
      <c r="AK401" s="227"/>
      <c r="AL401" s="227"/>
    </row>
    <row r="402" spans="1:38" ht="12.75">
      <c r="A402" s="225"/>
      <c r="B402" s="227"/>
      <c r="D402" s="227"/>
      <c r="E402" s="227"/>
      <c r="F402" s="227"/>
      <c r="G402" s="227"/>
      <c r="H402" s="227"/>
      <c r="I402" s="227"/>
      <c r="J402" s="228"/>
      <c r="K402" s="227"/>
      <c r="L402" s="227"/>
      <c r="M402" s="238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  <c r="AA402" s="227"/>
      <c r="AB402" s="227"/>
      <c r="AC402" s="227"/>
      <c r="AD402" s="227"/>
      <c r="AE402" s="227"/>
      <c r="AF402" s="227"/>
      <c r="AG402" s="227"/>
      <c r="AH402" s="227"/>
      <c r="AI402" s="227"/>
      <c r="AJ402" s="227"/>
      <c r="AK402" s="227"/>
      <c r="AL402" s="227"/>
    </row>
    <row r="403" spans="1:38" ht="12.75">
      <c r="A403" s="225"/>
      <c r="B403" s="227"/>
      <c r="D403" s="227"/>
      <c r="E403" s="227"/>
      <c r="F403" s="227"/>
      <c r="G403" s="227"/>
      <c r="H403" s="227"/>
      <c r="I403" s="227"/>
      <c r="J403" s="228"/>
      <c r="K403" s="227"/>
      <c r="L403" s="227"/>
      <c r="M403" s="238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  <c r="AA403" s="227"/>
      <c r="AB403" s="227"/>
      <c r="AC403" s="227"/>
      <c r="AD403" s="227"/>
      <c r="AE403" s="227"/>
      <c r="AF403" s="227"/>
      <c r="AG403" s="227"/>
      <c r="AH403" s="227"/>
      <c r="AI403" s="227"/>
      <c r="AJ403" s="227"/>
      <c r="AK403" s="227"/>
      <c r="AL403" s="227"/>
    </row>
    <row r="404" spans="1:38" ht="12.75">
      <c r="A404" s="225"/>
      <c r="B404" s="227"/>
      <c r="D404" s="227"/>
      <c r="E404" s="227"/>
      <c r="F404" s="227"/>
      <c r="G404" s="227"/>
      <c r="H404" s="227"/>
      <c r="I404" s="227"/>
      <c r="J404" s="228"/>
      <c r="K404" s="227"/>
      <c r="L404" s="227"/>
      <c r="M404" s="238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  <c r="AA404" s="227"/>
      <c r="AB404" s="227"/>
      <c r="AC404" s="227"/>
      <c r="AD404" s="227"/>
      <c r="AE404" s="227"/>
      <c r="AF404" s="227"/>
      <c r="AG404" s="227"/>
      <c r="AH404" s="227"/>
      <c r="AI404" s="227"/>
      <c r="AJ404" s="227"/>
      <c r="AK404" s="227"/>
      <c r="AL404" s="227"/>
    </row>
    <row r="405" spans="1:38" ht="12.75">
      <c r="A405" s="225"/>
      <c r="B405" s="227"/>
      <c r="D405" s="227"/>
      <c r="E405" s="227"/>
      <c r="F405" s="227"/>
      <c r="G405" s="227"/>
      <c r="H405" s="227"/>
      <c r="I405" s="227"/>
      <c r="J405" s="228"/>
      <c r="K405" s="227"/>
      <c r="L405" s="227"/>
      <c r="M405" s="238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  <c r="AA405" s="227"/>
      <c r="AB405" s="227"/>
      <c r="AC405" s="227"/>
      <c r="AD405" s="227"/>
      <c r="AE405" s="227"/>
      <c r="AF405" s="227"/>
      <c r="AG405" s="227"/>
      <c r="AH405" s="227"/>
      <c r="AI405" s="227"/>
      <c r="AJ405" s="227"/>
      <c r="AK405" s="227"/>
      <c r="AL405" s="227"/>
    </row>
    <row r="406" spans="1:38" ht="12.75">
      <c r="A406" s="225"/>
      <c r="B406" s="227"/>
      <c r="D406" s="227"/>
      <c r="E406" s="227"/>
      <c r="F406" s="227"/>
      <c r="G406" s="227"/>
      <c r="H406" s="227"/>
      <c r="I406" s="227"/>
      <c r="J406" s="228"/>
      <c r="K406" s="227"/>
      <c r="L406" s="227"/>
      <c r="M406" s="238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  <c r="AA406" s="227"/>
      <c r="AB406" s="227"/>
      <c r="AC406" s="227"/>
      <c r="AD406" s="227"/>
      <c r="AE406" s="227"/>
      <c r="AF406" s="227"/>
      <c r="AG406" s="227"/>
      <c r="AH406" s="227"/>
      <c r="AI406" s="227"/>
      <c r="AJ406" s="227"/>
      <c r="AK406" s="227"/>
      <c r="AL406" s="227"/>
    </row>
    <row r="407" spans="1:38" ht="12.75">
      <c r="A407" s="225"/>
      <c r="B407" s="227"/>
      <c r="D407" s="227"/>
      <c r="E407" s="227"/>
      <c r="F407" s="227"/>
      <c r="G407" s="227"/>
      <c r="H407" s="227"/>
      <c r="I407" s="227"/>
      <c r="J407" s="228"/>
      <c r="K407" s="227"/>
      <c r="L407" s="227"/>
      <c r="M407" s="238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  <c r="AA407" s="227"/>
      <c r="AB407" s="227"/>
      <c r="AC407" s="227"/>
      <c r="AD407" s="227"/>
      <c r="AE407" s="227"/>
      <c r="AF407" s="227"/>
      <c r="AG407" s="227"/>
      <c r="AH407" s="227"/>
      <c r="AI407" s="227"/>
      <c r="AJ407" s="227"/>
      <c r="AK407" s="227"/>
      <c r="AL407" s="227"/>
    </row>
    <row r="408" spans="1:38" ht="12.75">
      <c r="A408" s="225"/>
      <c r="B408" s="227"/>
      <c r="D408" s="227"/>
      <c r="E408" s="227"/>
      <c r="F408" s="227"/>
      <c r="G408" s="227"/>
      <c r="H408" s="227"/>
      <c r="I408" s="227"/>
      <c r="J408" s="228"/>
      <c r="K408" s="227"/>
      <c r="L408" s="227"/>
      <c r="M408" s="238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  <c r="AA408" s="227"/>
      <c r="AB408" s="227"/>
      <c r="AC408" s="227"/>
      <c r="AD408" s="227"/>
      <c r="AE408" s="227"/>
      <c r="AF408" s="227"/>
      <c r="AG408" s="227"/>
      <c r="AH408" s="227"/>
      <c r="AI408" s="227"/>
      <c r="AJ408" s="227"/>
      <c r="AK408" s="227"/>
      <c r="AL408" s="227"/>
    </row>
    <row r="409" spans="1:38" ht="12.75">
      <c r="A409" s="225"/>
      <c r="B409" s="227"/>
      <c r="D409" s="227"/>
      <c r="E409" s="227"/>
      <c r="F409" s="227"/>
      <c r="G409" s="227"/>
      <c r="H409" s="227"/>
      <c r="I409" s="227"/>
      <c r="J409" s="228"/>
      <c r="K409" s="227"/>
      <c r="L409" s="227"/>
      <c r="M409" s="238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  <c r="AA409" s="227"/>
      <c r="AB409" s="227"/>
      <c r="AC409" s="227"/>
      <c r="AD409" s="227"/>
      <c r="AE409" s="227"/>
      <c r="AF409" s="227"/>
      <c r="AG409" s="227"/>
      <c r="AH409" s="227"/>
      <c r="AI409" s="227"/>
      <c r="AJ409" s="227"/>
      <c r="AK409" s="227"/>
      <c r="AL409" s="227"/>
    </row>
    <row r="410" spans="1:38" ht="12.75">
      <c r="A410" s="225"/>
      <c r="B410" s="227"/>
      <c r="D410" s="227"/>
      <c r="E410" s="227"/>
      <c r="F410" s="227"/>
      <c r="G410" s="227"/>
      <c r="H410" s="227"/>
      <c r="I410" s="227"/>
      <c r="J410" s="228"/>
      <c r="K410" s="227"/>
      <c r="L410" s="227"/>
      <c r="M410" s="238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  <c r="AA410" s="227"/>
      <c r="AB410" s="227"/>
      <c r="AC410" s="227"/>
      <c r="AD410" s="227"/>
      <c r="AE410" s="227"/>
      <c r="AF410" s="227"/>
      <c r="AG410" s="227"/>
      <c r="AH410" s="227"/>
      <c r="AI410" s="227"/>
      <c r="AJ410" s="227"/>
      <c r="AK410" s="227"/>
      <c r="AL410" s="227"/>
    </row>
    <row r="411" spans="1:38" ht="12.75">
      <c r="A411" s="225"/>
      <c r="B411" s="227"/>
      <c r="D411" s="227"/>
      <c r="E411" s="227"/>
      <c r="F411" s="227"/>
      <c r="G411" s="227"/>
      <c r="H411" s="227"/>
      <c r="I411" s="227"/>
      <c r="J411" s="228"/>
      <c r="K411" s="227"/>
      <c r="L411" s="227"/>
      <c r="M411" s="238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  <c r="AA411" s="227"/>
      <c r="AB411" s="227"/>
      <c r="AC411" s="227"/>
      <c r="AD411" s="227"/>
      <c r="AE411" s="227"/>
      <c r="AF411" s="227"/>
      <c r="AG411" s="227"/>
      <c r="AH411" s="227"/>
      <c r="AI411" s="227"/>
      <c r="AJ411" s="227"/>
      <c r="AK411" s="227"/>
      <c r="AL411" s="227"/>
    </row>
    <row r="412" spans="1:38" ht="12.75">
      <c r="A412" s="225"/>
      <c r="B412" s="227"/>
      <c r="D412" s="227"/>
      <c r="E412" s="227"/>
      <c r="F412" s="227"/>
      <c r="G412" s="227"/>
      <c r="H412" s="227"/>
      <c r="I412" s="227"/>
      <c r="J412" s="228"/>
      <c r="K412" s="227"/>
      <c r="L412" s="227"/>
      <c r="M412" s="238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  <c r="AA412" s="227"/>
      <c r="AB412" s="227"/>
      <c r="AC412" s="227"/>
      <c r="AD412" s="227"/>
      <c r="AE412" s="227"/>
      <c r="AF412" s="227"/>
      <c r="AG412" s="227"/>
      <c r="AH412" s="227"/>
      <c r="AI412" s="227"/>
      <c r="AJ412" s="227"/>
      <c r="AK412" s="227"/>
      <c r="AL412" s="227"/>
    </row>
    <row r="413" spans="1:38" ht="12.75">
      <c r="A413" s="225"/>
      <c r="B413" s="227"/>
      <c r="D413" s="227"/>
      <c r="E413" s="227"/>
      <c r="F413" s="227"/>
      <c r="G413" s="227"/>
      <c r="H413" s="227"/>
      <c r="I413" s="227"/>
      <c r="J413" s="228"/>
      <c r="K413" s="227"/>
      <c r="L413" s="227"/>
      <c r="M413" s="238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  <c r="AA413" s="227"/>
      <c r="AB413" s="227"/>
      <c r="AC413" s="227"/>
      <c r="AD413" s="227"/>
      <c r="AE413" s="227"/>
      <c r="AF413" s="227"/>
      <c r="AG413" s="227"/>
      <c r="AH413" s="227"/>
      <c r="AI413" s="227"/>
      <c r="AJ413" s="227"/>
      <c r="AK413" s="227"/>
      <c r="AL413" s="227"/>
    </row>
    <row r="414" spans="1:38" ht="12.75">
      <c r="A414" s="225"/>
      <c r="B414" s="227"/>
      <c r="D414" s="227"/>
      <c r="E414" s="227"/>
      <c r="F414" s="227"/>
      <c r="G414" s="227"/>
      <c r="H414" s="227"/>
      <c r="I414" s="227"/>
      <c r="J414" s="228"/>
      <c r="K414" s="227"/>
      <c r="L414" s="227"/>
      <c r="M414" s="238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  <c r="AA414" s="227"/>
      <c r="AB414" s="227"/>
      <c r="AC414" s="227"/>
      <c r="AD414" s="227"/>
      <c r="AE414" s="227"/>
      <c r="AF414" s="227"/>
      <c r="AG414" s="227"/>
      <c r="AH414" s="227"/>
      <c r="AI414" s="227"/>
      <c r="AJ414" s="227"/>
      <c r="AK414" s="227"/>
      <c r="AL414" s="227"/>
    </row>
    <row r="415" spans="1:38" ht="12.75">
      <c r="A415" s="225"/>
      <c r="B415" s="227"/>
      <c r="D415" s="227"/>
      <c r="E415" s="227"/>
      <c r="F415" s="227"/>
      <c r="G415" s="227"/>
      <c r="H415" s="227"/>
      <c r="I415" s="227"/>
      <c r="J415" s="228"/>
      <c r="K415" s="227"/>
      <c r="L415" s="227"/>
      <c r="M415" s="238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  <c r="AA415" s="227"/>
      <c r="AB415" s="227"/>
      <c r="AC415" s="227"/>
      <c r="AD415" s="227"/>
      <c r="AE415" s="227"/>
      <c r="AF415" s="227"/>
      <c r="AG415" s="227"/>
      <c r="AH415" s="227"/>
      <c r="AI415" s="227"/>
      <c r="AJ415" s="227"/>
      <c r="AK415" s="227"/>
      <c r="AL415" s="227"/>
    </row>
    <row r="416" spans="1:38" ht="12.75">
      <c r="A416" s="225"/>
      <c r="B416" s="227"/>
      <c r="D416" s="227"/>
      <c r="E416" s="227"/>
      <c r="F416" s="227"/>
      <c r="G416" s="227"/>
      <c r="H416" s="227"/>
      <c r="I416" s="227"/>
      <c r="J416" s="228"/>
      <c r="K416" s="227"/>
      <c r="L416" s="227"/>
      <c r="M416" s="238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  <c r="AA416" s="227"/>
      <c r="AB416" s="227"/>
      <c r="AC416" s="227"/>
      <c r="AD416" s="227"/>
      <c r="AE416" s="227"/>
      <c r="AF416" s="227"/>
      <c r="AG416" s="227"/>
      <c r="AH416" s="227"/>
      <c r="AI416" s="227"/>
      <c r="AJ416" s="227"/>
      <c r="AK416" s="227"/>
      <c r="AL416" s="227"/>
    </row>
    <row r="417" spans="1:38" ht="12.75">
      <c r="A417" s="225"/>
      <c r="B417" s="227"/>
      <c r="D417" s="227"/>
      <c r="E417" s="227"/>
      <c r="F417" s="227"/>
      <c r="G417" s="227"/>
      <c r="H417" s="227"/>
      <c r="I417" s="227"/>
      <c r="J417" s="228"/>
      <c r="K417" s="227"/>
      <c r="L417" s="227"/>
      <c r="M417" s="238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  <c r="AA417" s="227"/>
      <c r="AB417" s="227"/>
      <c r="AC417" s="227"/>
      <c r="AD417" s="227"/>
      <c r="AE417" s="227"/>
      <c r="AF417" s="227"/>
      <c r="AG417" s="227"/>
      <c r="AH417" s="227"/>
      <c r="AI417" s="227"/>
      <c r="AJ417" s="227"/>
      <c r="AK417" s="227"/>
      <c r="AL417" s="227"/>
    </row>
    <row r="418" spans="1:38" ht="12.75">
      <c r="A418" s="225"/>
      <c r="B418" s="227"/>
      <c r="D418" s="227"/>
      <c r="E418" s="227"/>
      <c r="F418" s="227"/>
      <c r="G418" s="227"/>
      <c r="H418" s="227"/>
      <c r="I418" s="227"/>
      <c r="J418" s="228"/>
      <c r="K418" s="227"/>
      <c r="L418" s="227"/>
      <c r="M418" s="238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  <c r="AA418" s="227"/>
      <c r="AB418" s="227"/>
      <c r="AC418" s="227"/>
      <c r="AD418" s="227"/>
      <c r="AE418" s="227"/>
      <c r="AF418" s="227"/>
      <c r="AG418" s="227"/>
      <c r="AH418" s="227"/>
      <c r="AI418" s="227"/>
      <c r="AJ418" s="227"/>
      <c r="AK418" s="227"/>
      <c r="AL418" s="227"/>
    </row>
    <row r="419" spans="1:38" ht="12.75">
      <c r="A419" s="225"/>
      <c r="B419" s="227"/>
      <c r="D419" s="227"/>
      <c r="E419" s="227"/>
      <c r="F419" s="227"/>
      <c r="G419" s="227"/>
      <c r="H419" s="227"/>
      <c r="I419" s="227"/>
      <c r="J419" s="228"/>
      <c r="K419" s="227"/>
      <c r="L419" s="227"/>
      <c r="M419" s="238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  <c r="AA419" s="227"/>
      <c r="AB419" s="227"/>
      <c r="AC419" s="227"/>
      <c r="AD419" s="227"/>
      <c r="AE419" s="227"/>
      <c r="AF419" s="227"/>
      <c r="AG419" s="227"/>
      <c r="AH419" s="227"/>
      <c r="AI419" s="227"/>
      <c r="AJ419" s="227"/>
      <c r="AK419" s="227"/>
      <c r="AL419" s="227"/>
    </row>
    <row r="420" spans="1:38" ht="12.75">
      <c r="A420" s="225"/>
      <c r="B420" s="227"/>
      <c r="D420" s="227"/>
      <c r="E420" s="227"/>
      <c r="F420" s="227"/>
      <c r="G420" s="227"/>
      <c r="H420" s="227"/>
      <c r="I420" s="227"/>
      <c r="J420" s="228"/>
      <c r="K420" s="227"/>
      <c r="L420" s="227"/>
      <c r="M420" s="238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  <c r="AA420" s="227"/>
      <c r="AB420" s="227"/>
      <c r="AC420" s="227"/>
      <c r="AD420" s="227"/>
      <c r="AE420" s="227"/>
      <c r="AF420" s="227"/>
      <c r="AG420" s="227"/>
      <c r="AH420" s="227"/>
      <c r="AI420" s="227"/>
      <c r="AJ420" s="227"/>
      <c r="AK420" s="227"/>
      <c r="AL420" s="227"/>
    </row>
    <row r="421" spans="1:38" ht="12.75">
      <c r="A421" s="225"/>
      <c r="B421" s="227"/>
      <c r="D421" s="227"/>
      <c r="E421" s="227"/>
      <c r="F421" s="227"/>
      <c r="G421" s="227"/>
      <c r="H421" s="227"/>
      <c r="I421" s="227"/>
      <c r="J421" s="228"/>
      <c r="K421" s="227"/>
      <c r="L421" s="227"/>
      <c r="M421" s="238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  <c r="AA421" s="227"/>
      <c r="AB421" s="227"/>
      <c r="AC421" s="227"/>
      <c r="AD421" s="227"/>
      <c r="AE421" s="227"/>
      <c r="AF421" s="227"/>
      <c r="AG421" s="227"/>
      <c r="AH421" s="227"/>
      <c r="AI421" s="227"/>
      <c r="AJ421" s="227"/>
      <c r="AK421" s="227"/>
      <c r="AL421" s="227"/>
    </row>
    <row r="422" spans="1:38" ht="12.75">
      <c r="A422" s="225"/>
      <c r="B422" s="227"/>
      <c r="D422" s="227"/>
      <c r="E422" s="227"/>
      <c r="F422" s="227"/>
      <c r="G422" s="227"/>
      <c r="H422" s="227"/>
      <c r="I422" s="227"/>
      <c r="J422" s="228"/>
      <c r="K422" s="227"/>
      <c r="L422" s="227"/>
      <c r="M422" s="238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  <c r="AA422" s="227"/>
      <c r="AB422" s="227"/>
      <c r="AC422" s="227"/>
      <c r="AD422" s="227"/>
      <c r="AE422" s="227"/>
      <c r="AF422" s="227"/>
      <c r="AG422" s="227"/>
      <c r="AH422" s="227"/>
      <c r="AI422" s="227"/>
      <c r="AJ422" s="227"/>
      <c r="AK422" s="227"/>
      <c r="AL422" s="227"/>
    </row>
    <row r="423" spans="1:38" ht="12.75">
      <c r="A423" s="225"/>
      <c r="B423" s="227"/>
      <c r="D423" s="227"/>
      <c r="E423" s="227"/>
      <c r="F423" s="227"/>
      <c r="G423" s="227"/>
      <c r="H423" s="227"/>
      <c r="I423" s="227"/>
      <c r="J423" s="228"/>
      <c r="K423" s="227"/>
      <c r="L423" s="227"/>
      <c r="M423" s="238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  <c r="AA423" s="227"/>
      <c r="AB423" s="227"/>
      <c r="AC423" s="227"/>
      <c r="AD423" s="227"/>
      <c r="AE423" s="227"/>
      <c r="AF423" s="227"/>
      <c r="AG423" s="227"/>
      <c r="AH423" s="227"/>
      <c r="AI423" s="227"/>
      <c r="AJ423" s="227"/>
      <c r="AK423" s="227"/>
      <c r="AL423" s="227"/>
    </row>
    <row r="424" spans="1:38" ht="12.75">
      <c r="A424" s="225"/>
      <c r="B424" s="227"/>
      <c r="D424" s="227"/>
      <c r="E424" s="227"/>
      <c r="F424" s="227"/>
      <c r="G424" s="227"/>
      <c r="H424" s="227"/>
      <c r="I424" s="227"/>
      <c r="J424" s="228"/>
      <c r="K424" s="227"/>
      <c r="L424" s="227"/>
      <c r="M424" s="238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  <c r="AA424" s="227"/>
      <c r="AB424" s="227"/>
      <c r="AC424" s="227"/>
      <c r="AD424" s="227"/>
      <c r="AE424" s="227"/>
      <c r="AF424" s="227"/>
      <c r="AG424" s="227"/>
      <c r="AH424" s="227"/>
      <c r="AI424" s="227"/>
      <c r="AJ424" s="227"/>
      <c r="AK424" s="227"/>
      <c r="AL424" s="227"/>
    </row>
    <row r="425" spans="1:38" ht="12.75">
      <c r="A425" s="225"/>
      <c r="B425" s="227"/>
      <c r="D425" s="227"/>
      <c r="E425" s="227"/>
      <c r="F425" s="227"/>
      <c r="G425" s="227"/>
      <c r="H425" s="227"/>
      <c r="I425" s="227"/>
      <c r="J425" s="228"/>
      <c r="K425" s="227"/>
      <c r="L425" s="227"/>
      <c r="M425" s="238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  <c r="AA425" s="227"/>
      <c r="AB425" s="227"/>
      <c r="AC425" s="227"/>
      <c r="AD425" s="227"/>
      <c r="AE425" s="227"/>
      <c r="AF425" s="227"/>
      <c r="AG425" s="227"/>
      <c r="AH425" s="227"/>
      <c r="AI425" s="227"/>
      <c r="AJ425" s="227"/>
      <c r="AK425" s="227"/>
      <c r="AL425" s="227"/>
    </row>
    <row r="426" spans="1:38" ht="12.75">
      <c r="A426" s="225"/>
      <c r="B426" s="227"/>
      <c r="D426" s="227"/>
      <c r="E426" s="227"/>
      <c r="F426" s="227"/>
      <c r="G426" s="227"/>
      <c r="H426" s="227"/>
      <c r="I426" s="227"/>
      <c r="J426" s="228"/>
      <c r="K426" s="227"/>
      <c r="L426" s="227"/>
      <c r="M426" s="238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  <c r="AA426" s="227"/>
      <c r="AB426" s="227"/>
      <c r="AC426" s="227"/>
      <c r="AD426" s="227"/>
      <c r="AE426" s="227"/>
      <c r="AF426" s="227"/>
      <c r="AG426" s="227"/>
      <c r="AH426" s="227"/>
      <c r="AI426" s="227"/>
      <c r="AJ426" s="227"/>
      <c r="AK426" s="227"/>
      <c r="AL426" s="227"/>
    </row>
    <row r="427" spans="1:38" ht="12.75">
      <c r="A427" s="225"/>
      <c r="B427" s="227"/>
      <c r="D427" s="227"/>
      <c r="E427" s="227"/>
      <c r="F427" s="227"/>
      <c r="G427" s="227"/>
      <c r="H427" s="227"/>
      <c r="I427" s="227"/>
      <c r="J427" s="228"/>
      <c r="K427" s="227"/>
      <c r="L427" s="227"/>
      <c r="M427" s="238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7"/>
      <c r="AG427" s="227"/>
      <c r="AH427" s="227"/>
      <c r="AI427" s="227"/>
      <c r="AJ427" s="227"/>
      <c r="AK427" s="227"/>
      <c r="AL427" s="227"/>
    </row>
    <row r="428" spans="1:38" ht="12.75">
      <c r="A428" s="225"/>
      <c r="B428" s="227"/>
      <c r="D428" s="227"/>
      <c r="E428" s="227"/>
      <c r="F428" s="227"/>
      <c r="G428" s="227"/>
      <c r="H428" s="227"/>
      <c r="I428" s="227"/>
      <c r="J428" s="228"/>
      <c r="K428" s="227"/>
      <c r="L428" s="227"/>
      <c r="M428" s="238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  <c r="AA428" s="227"/>
      <c r="AB428" s="227"/>
      <c r="AC428" s="227"/>
      <c r="AD428" s="227"/>
      <c r="AE428" s="227"/>
      <c r="AF428" s="227"/>
      <c r="AG428" s="227"/>
      <c r="AH428" s="227"/>
      <c r="AI428" s="227"/>
      <c r="AJ428" s="227"/>
      <c r="AK428" s="227"/>
      <c r="AL428" s="227"/>
    </row>
    <row r="429" spans="1:38" ht="12.75">
      <c r="A429" s="225"/>
      <c r="B429" s="227"/>
      <c r="D429" s="227"/>
      <c r="E429" s="227"/>
      <c r="F429" s="227"/>
      <c r="G429" s="227"/>
      <c r="H429" s="227"/>
      <c r="I429" s="227"/>
      <c r="J429" s="228"/>
      <c r="K429" s="227"/>
      <c r="L429" s="227"/>
      <c r="M429" s="238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  <c r="AA429" s="227"/>
      <c r="AB429" s="227"/>
      <c r="AC429" s="227"/>
      <c r="AD429" s="227"/>
      <c r="AE429" s="227"/>
      <c r="AF429" s="227"/>
      <c r="AG429" s="227"/>
      <c r="AH429" s="227"/>
      <c r="AI429" s="227"/>
      <c r="AJ429" s="227"/>
      <c r="AK429" s="227"/>
      <c r="AL429" s="227"/>
    </row>
    <row r="430" spans="1:38" ht="12.75">
      <c r="A430" s="225"/>
      <c r="B430" s="227"/>
      <c r="D430" s="227"/>
      <c r="E430" s="227"/>
      <c r="F430" s="227"/>
      <c r="G430" s="227"/>
      <c r="H430" s="227"/>
      <c r="I430" s="227"/>
      <c r="J430" s="228"/>
      <c r="K430" s="227"/>
      <c r="L430" s="227"/>
      <c r="M430" s="238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  <c r="AA430" s="227"/>
      <c r="AB430" s="227"/>
      <c r="AC430" s="227"/>
      <c r="AD430" s="227"/>
      <c r="AE430" s="227"/>
      <c r="AF430" s="227"/>
      <c r="AG430" s="227"/>
      <c r="AH430" s="227"/>
      <c r="AI430" s="227"/>
      <c r="AJ430" s="227"/>
      <c r="AK430" s="227"/>
      <c r="AL430" s="227"/>
    </row>
    <row r="431" spans="1:38" ht="12.75">
      <c r="A431" s="225"/>
      <c r="B431" s="227"/>
      <c r="D431" s="227"/>
      <c r="E431" s="227"/>
      <c r="F431" s="227"/>
      <c r="G431" s="227"/>
      <c r="H431" s="227"/>
      <c r="I431" s="227"/>
      <c r="J431" s="228"/>
      <c r="K431" s="227"/>
      <c r="L431" s="227"/>
      <c r="M431" s="238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  <c r="AA431" s="227"/>
      <c r="AB431" s="227"/>
      <c r="AC431" s="227"/>
      <c r="AD431" s="227"/>
      <c r="AE431" s="227"/>
      <c r="AF431" s="227"/>
      <c r="AG431" s="227"/>
      <c r="AH431" s="227"/>
      <c r="AI431" s="227"/>
      <c r="AJ431" s="227"/>
      <c r="AK431" s="227"/>
      <c r="AL431" s="227"/>
    </row>
    <row r="432" spans="1:38" ht="12.75">
      <c r="A432" s="225"/>
      <c r="B432" s="227"/>
      <c r="D432" s="227"/>
      <c r="E432" s="227"/>
      <c r="F432" s="227"/>
      <c r="G432" s="227"/>
      <c r="H432" s="227"/>
      <c r="I432" s="227"/>
      <c r="J432" s="228"/>
      <c r="K432" s="227"/>
      <c r="L432" s="227"/>
      <c r="M432" s="238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  <c r="AA432" s="227"/>
      <c r="AB432" s="227"/>
      <c r="AC432" s="227"/>
      <c r="AD432" s="227"/>
      <c r="AE432" s="227"/>
      <c r="AF432" s="227"/>
      <c r="AG432" s="227"/>
      <c r="AH432" s="227"/>
      <c r="AI432" s="227"/>
      <c r="AJ432" s="227"/>
      <c r="AK432" s="227"/>
      <c r="AL432" s="227"/>
    </row>
    <row r="433" spans="1:38" ht="12.75">
      <c r="A433" s="225"/>
      <c r="B433" s="227"/>
      <c r="D433" s="227"/>
      <c r="E433" s="227"/>
      <c r="F433" s="227"/>
      <c r="G433" s="227"/>
      <c r="H433" s="227"/>
      <c r="I433" s="227"/>
      <c r="J433" s="228"/>
      <c r="K433" s="227"/>
      <c r="L433" s="227"/>
      <c r="M433" s="238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  <c r="AA433" s="227"/>
      <c r="AB433" s="227"/>
      <c r="AC433" s="227"/>
      <c r="AD433" s="227"/>
      <c r="AE433" s="227"/>
      <c r="AF433" s="227"/>
      <c r="AG433" s="227"/>
      <c r="AH433" s="227"/>
      <c r="AI433" s="227"/>
      <c r="AJ433" s="227"/>
      <c r="AK433" s="227"/>
      <c r="AL433" s="227"/>
    </row>
    <row r="434" spans="1:38" ht="12.75">
      <c r="A434" s="225"/>
      <c r="B434" s="227"/>
      <c r="D434" s="227"/>
      <c r="E434" s="227"/>
      <c r="F434" s="227"/>
      <c r="G434" s="227"/>
      <c r="H434" s="227"/>
      <c r="I434" s="227"/>
      <c r="J434" s="228"/>
      <c r="K434" s="227"/>
      <c r="L434" s="227"/>
      <c r="M434" s="238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  <c r="AA434" s="227"/>
      <c r="AB434" s="227"/>
      <c r="AC434" s="227"/>
      <c r="AD434" s="227"/>
      <c r="AE434" s="227"/>
      <c r="AF434" s="227"/>
      <c r="AG434" s="227"/>
      <c r="AH434" s="227"/>
      <c r="AI434" s="227"/>
      <c r="AJ434" s="227"/>
      <c r="AK434" s="227"/>
      <c r="AL434" s="227"/>
    </row>
    <row r="435" spans="1:38" ht="12.75">
      <c r="A435" s="225"/>
      <c r="B435" s="227"/>
      <c r="D435" s="227"/>
      <c r="E435" s="227"/>
      <c r="F435" s="227"/>
      <c r="G435" s="227"/>
      <c r="H435" s="227"/>
      <c r="I435" s="227"/>
      <c r="J435" s="228"/>
      <c r="K435" s="227"/>
      <c r="L435" s="227"/>
      <c r="M435" s="238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  <c r="AA435" s="227"/>
      <c r="AB435" s="227"/>
      <c r="AC435" s="227"/>
      <c r="AD435" s="227"/>
      <c r="AE435" s="227"/>
      <c r="AF435" s="227"/>
      <c r="AG435" s="227"/>
      <c r="AH435" s="227"/>
      <c r="AI435" s="227"/>
      <c r="AJ435" s="227"/>
      <c r="AK435" s="227"/>
      <c r="AL435" s="227"/>
    </row>
    <row r="436" spans="1:38" ht="12.75">
      <c r="A436" s="225"/>
      <c r="B436" s="227"/>
      <c r="D436" s="227"/>
      <c r="E436" s="227"/>
      <c r="F436" s="227"/>
      <c r="G436" s="227"/>
      <c r="H436" s="227"/>
      <c r="I436" s="227"/>
      <c r="J436" s="228"/>
      <c r="K436" s="227"/>
      <c r="L436" s="227"/>
      <c r="M436" s="238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  <c r="AA436" s="227"/>
      <c r="AB436" s="227"/>
      <c r="AC436" s="227"/>
      <c r="AD436" s="227"/>
      <c r="AE436" s="227"/>
      <c r="AF436" s="227"/>
      <c r="AG436" s="227"/>
      <c r="AH436" s="227"/>
      <c r="AI436" s="227"/>
      <c r="AJ436" s="227"/>
      <c r="AK436" s="227"/>
      <c r="AL436" s="227"/>
    </row>
    <row r="437" spans="1:38" ht="12.75">
      <c r="A437" s="225"/>
      <c r="B437" s="227"/>
      <c r="D437" s="227"/>
      <c r="E437" s="227"/>
      <c r="F437" s="227"/>
      <c r="G437" s="227"/>
      <c r="H437" s="227"/>
      <c r="I437" s="227"/>
      <c r="J437" s="228"/>
      <c r="K437" s="227"/>
      <c r="L437" s="227"/>
      <c r="M437" s="238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  <c r="AA437" s="227"/>
      <c r="AB437" s="227"/>
      <c r="AC437" s="227"/>
      <c r="AD437" s="227"/>
      <c r="AE437" s="227"/>
      <c r="AF437" s="227"/>
      <c r="AG437" s="227"/>
      <c r="AH437" s="227"/>
      <c r="AI437" s="227"/>
      <c r="AJ437" s="227"/>
      <c r="AK437" s="227"/>
      <c r="AL437" s="227"/>
    </row>
    <row r="438" spans="1:38" ht="12.75">
      <c r="A438" s="225"/>
      <c r="B438" s="227"/>
      <c r="D438" s="227"/>
      <c r="E438" s="227"/>
      <c r="F438" s="227"/>
      <c r="G438" s="227"/>
      <c r="H438" s="227"/>
      <c r="I438" s="227"/>
      <c r="J438" s="228"/>
      <c r="K438" s="227"/>
      <c r="L438" s="227"/>
      <c r="M438" s="238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  <c r="AA438" s="227"/>
      <c r="AB438" s="227"/>
      <c r="AC438" s="227"/>
      <c r="AD438" s="227"/>
      <c r="AE438" s="227"/>
      <c r="AF438" s="227"/>
      <c r="AG438" s="227"/>
      <c r="AH438" s="227"/>
      <c r="AI438" s="227"/>
      <c r="AJ438" s="227"/>
      <c r="AK438" s="227"/>
      <c r="AL438" s="227"/>
    </row>
    <row r="439" spans="1:38" ht="12.75">
      <c r="A439" s="225"/>
      <c r="B439" s="227"/>
      <c r="D439" s="227"/>
      <c r="E439" s="227"/>
      <c r="F439" s="227"/>
      <c r="G439" s="227"/>
      <c r="H439" s="227"/>
      <c r="I439" s="227"/>
      <c r="J439" s="228"/>
      <c r="K439" s="227"/>
      <c r="L439" s="227"/>
      <c r="M439" s="238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  <c r="AA439" s="227"/>
      <c r="AB439" s="227"/>
      <c r="AC439" s="227"/>
      <c r="AD439" s="227"/>
      <c r="AE439" s="227"/>
      <c r="AF439" s="227"/>
      <c r="AG439" s="227"/>
      <c r="AH439" s="227"/>
      <c r="AI439" s="227"/>
      <c r="AJ439" s="227"/>
      <c r="AK439" s="227"/>
      <c r="AL439" s="227"/>
    </row>
    <row r="440" spans="1:38" ht="12.75">
      <c r="A440" s="225"/>
      <c r="B440" s="227"/>
      <c r="D440" s="227"/>
      <c r="E440" s="227"/>
      <c r="F440" s="227"/>
      <c r="G440" s="227"/>
      <c r="H440" s="227"/>
      <c r="I440" s="227"/>
      <c r="J440" s="228"/>
      <c r="K440" s="227"/>
      <c r="L440" s="227"/>
      <c r="M440" s="238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  <c r="AA440" s="227"/>
      <c r="AB440" s="227"/>
      <c r="AC440" s="227"/>
      <c r="AD440" s="227"/>
      <c r="AE440" s="227"/>
      <c r="AF440" s="227"/>
      <c r="AG440" s="227"/>
      <c r="AH440" s="227"/>
      <c r="AI440" s="227"/>
      <c r="AJ440" s="227"/>
      <c r="AK440" s="227"/>
      <c r="AL440" s="227"/>
    </row>
    <row r="441" spans="1:38" ht="12.75">
      <c r="A441" s="225"/>
      <c r="B441" s="227"/>
      <c r="D441" s="227"/>
      <c r="E441" s="227"/>
      <c r="F441" s="227"/>
      <c r="G441" s="227"/>
      <c r="H441" s="227"/>
      <c r="I441" s="227"/>
      <c r="J441" s="228"/>
      <c r="K441" s="227"/>
      <c r="L441" s="227"/>
      <c r="M441" s="238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  <c r="AA441" s="227"/>
      <c r="AB441" s="227"/>
      <c r="AC441" s="227"/>
      <c r="AD441" s="227"/>
      <c r="AE441" s="227"/>
      <c r="AF441" s="227"/>
      <c r="AG441" s="227"/>
      <c r="AH441" s="227"/>
      <c r="AI441" s="227"/>
      <c r="AJ441" s="227"/>
      <c r="AK441" s="227"/>
      <c r="AL441" s="227"/>
    </row>
    <row r="442" spans="1:38" ht="12.75">
      <c r="A442" s="225"/>
      <c r="B442" s="227"/>
      <c r="D442" s="227"/>
      <c r="E442" s="227"/>
      <c r="F442" s="227"/>
      <c r="G442" s="227"/>
      <c r="H442" s="227"/>
      <c r="I442" s="227"/>
      <c r="J442" s="228"/>
      <c r="K442" s="227"/>
      <c r="L442" s="227"/>
      <c r="M442" s="238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  <c r="AA442" s="227"/>
      <c r="AB442" s="227"/>
      <c r="AC442" s="227"/>
      <c r="AD442" s="227"/>
      <c r="AE442" s="227"/>
      <c r="AF442" s="227"/>
      <c r="AG442" s="227"/>
      <c r="AH442" s="227"/>
      <c r="AI442" s="227"/>
      <c r="AJ442" s="227"/>
      <c r="AK442" s="227"/>
      <c r="AL442" s="227"/>
    </row>
    <row r="443" spans="1:38" ht="12.75">
      <c r="A443" s="225"/>
      <c r="B443" s="227"/>
      <c r="D443" s="227"/>
      <c r="E443" s="227"/>
      <c r="F443" s="227"/>
      <c r="G443" s="227"/>
      <c r="H443" s="227"/>
      <c r="I443" s="227"/>
      <c r="J443" s="228"/>
      <c r="K443" s="227"/>
      <c r="L443" s="227"/>
      <c r="M443" s="238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  <c r="AA443" s="227"/>
      <c r="AB443" s="227"/>
      <c r="AC443" s="227"/>
      <c r="AD443" s="227"/>
      <c r="AE443" s="227"/>
      <c r="AF443" s="227"/>
      <c r="AG443" s="227"/>
      <c r="AH443" s="227"/>
      <c r="AI443" s="227"/>
      <c r="AJ443" s="227"/>
      <c r="AK443" s="227"/>
      <c r="AL443" s="227"/>
    </row>
    <row r="444" spans="1:38" ht="12.75">
      <c r="A444" s="225"/>
      <c r="B444" s="227"/>
      <c r="D444" s="227"/>
      <c r="E444" s="227"/>
      <c r="F444" s="227"/>
      <c r="G444" s="227"/>
      <c r="H444" s="227"/>
      <c r="I444" s="227"/>
      <c r="J444" s="228"/>
      <c r="K444" s="227"/>
      <c r="L444" s="227"/>
      <c r="M444" s="238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  <c r="AA444" s="227"/>
      <c r="AB444" s="227"/>
      <c r="AC444" s="227"/>
      <c r="AD444" s="227"/>
      <c r="AE444" s="227"/>
      <c r="AF444" s="227"/>
      <c r="AG444" s="227"/>
      <c r="AH444" s="227"/>
      <c r="AI444" s="227"/>
      <c r="AJ444" s="227"/>
      <c r="AK444" s="227"/>
      <c r="AL444" s="227"/>
    </row>
    <row r="445" spans="1:38" ht="12.75">
      <c r="A445" s="225"/>
      <c r="B445" s="227"/>
      <c r="D445" s="227"/>
      <c r="E445" s="227"/>
      <c r="F445" s="227"/>
      <c r="G445" s="227"/>
      <c r="H445" s="227"/>
      <c r="I445" s="227"/>
      <c r="J445" s="228"/>
      <c r="K445" s="227"/>
      <c r="L445" s="227"/>
      <c r="M445" s="238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  <c r="AA445" s="227"/>
      <c r="AB445" s="227"/>
      <c r="AC445" s="227"/>
      <c r="AD445" s="227"/>
      <c r="AE445" s="227"/>
      <c r="AF445" s="227"/>
      <c r="AG445" s="227"/>
      <c r="AH445" s="227"/>
      <c r="AI445" s="227"/>
      <c r="AJ445" s="227"/>
      <c r="AK445" s="227"/>
      <c r="AL445" s="227"/>
    </row>
    <row r="446" spans="1:38" ht="12.75">
      <c r="A446" s="225"/>
      <c r="B446" s="227"/>
      <c r="D446" s="227"/>
      <c r="E446" s="227"/>
      <c r="F446" s="227"/>
      <c r="G446" s="227"/>
      <c r="H446" s="227"/>
      <c r="I446" s="227"/>
      <c r="J446" s="228"/>
      <c r="K446" s="227"/>
      <c r="L446" s="227"/>
      <c r="M446" s="238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  <c r="AA446" s="227"/>
      <c r="AB446" s="227"/>
      <c r="AC446" s="227"/>
      <c r="AD446" s="227"/>
      <c r="AE446" s="227"/>
      <c r="AF446" s="227"/>
      <c r="AG446" s="227"/>
      <c r="AH446" s="227"/>
      <c r="AI446" s="227"/>
      <c r="AJ446" s="227"/>
      <c r="AK446" s="227"/>
      <c r="AL446" s="227"/>
    </row>
    <row r="447" spans="1:38" ht="12.75">
      <c r="A447" s="225"/>
      <c r="B447" s="227"/>
      <c r="D447" s="227"/>
      <c r="E447" s="227"/>
      <c r="F447" s="227"/>
      <c r="G447" s="227"/>
      <c r="H447" s="227"/>
      <c r="I447" s="227"/>
      <c r="J447" s="228"/>
      <c r="K447" s="227"/>
      <c r="L447" s="227"/>
      <c r="M447" s="238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  <c r="AA447" s="227"/>
      <c r="AB447" s="227"/>
      <c r="AC447" s="227"/>
      <c r="AD447" s="227"/>
      <c r="AE447" s="227"/>
      <c r="AF447" s="227"/>
      <c r="AG447" s="227"/>
      <c r="AH447" s="227"/>
      <c r="AI447" s="227"/>
      <c r="AJ447" s="227"/>
      <c r="AK447" s="227"/>
      <c r="AL447" s="227"/>
    </row>
    <row r="448" spans="1:38" ht="12.75">
      <c r="A448" s="225"/>
      <c r="B448" s="227"/>
      <c r="D448" s="227"/>
      <c r="E448" s="227"/>
      <c r="F448" s="227"/>
      <c r="G448" s="227"/>
      <c r="H448" s="227"/>
      <c r="I448" s="227"/>
      <c r="J448" s="228"/>
      <c r="K448" s="227"/>
      <c r="L448" s="227"/>
      <c r="M448" s="238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  <c r="AA448" s="227"/>
      <c r="AB448" s="227"/>
      <c r="AC448" s="227"/>
      <c r="AD448" s="227"/>
      <c r="AE448" s="227"/>
      <c r="AF448" s="227"/>
      <c r="AG448" s="227"/>
      <c r="AH448" s="227"/>
      <c r="AI448" s="227"/>
      <c r="AJ448" s="227"/>
      <c r="AK448" s="227"/>
      <c r="AL448" s="227"/>
    </row>
    <row r="449" spans="1:38" ht="12.75">
      <c r="A449" s="225"/>
      <c r="B449" s="227"/>
      <c r="D449" s="227"/>
      <c r="E449" s="227"/>
      <c r="F449" s="227"/>
      <c r="G449" s="227"/>
      <c r="H449" s="227"/>
      <c r="I449" s="227"/>
      <c r="J449" s="228"/>
      <c r="K449" s="227"/>
      <c r="L449" s="227"/>
      <c r="M449" s="238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  <c r="AA449" s="227"/>
      <c r="AB449" s="227"/>
      <c r="AC449" s="227"/>
      <c r="AD449" s="227"/>
      <c r="AE449" s="227"/>
      <c r="AF449" s="227"/>
      <c r="AG449" s="227"/>
      <c r="AH449" s="227"/>
      <c r="AI449" s="227"/>
      <c r="AJ449" s="227"/>
      <c r="AK449" s="227"/>
      <c r="AL449" s="227"/>
    </row>
    <row r="450" spans="1:38" ht="12.75">
      <c r="A450" s="225"/>
      <c r="B450" s="227"/>
      <c r="D450" s="227"/>
      <c r="E450" s="227"/>
      <c r="F450" s="227"/>
      <c r="G450" s="227"/>
      <c r="H450" s="227"/>
      <c r="I450" s="227"/>
      <c r="J450" s="228"/>
      <c r="K450" s="227"/>
      <c r="L450" s="227"/>
      <c r="M450" s="238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  <c r="AA450" s="227"/>
      <c r="AB450" s="227"/>
      <c r="AC450" s="227"/>
      <c r="AD450" s="227"/>
      <c r="AE450" s="227"/>
      <c r="AF450" s="227"/>
      <c r="AG450" s="227"/>
      <c r="AH450" s="227"/>
      <c r="AI450" s="227"/>
      <c r="AJ450" s="227"/>
      <c r="AK450" s="227"/>
      <c r="AL450" s="227"/>
    </row>
    <row r="451" spans="1:38" ht="12.75">
      <c r="A451" s="225"/>
      <c r="B451" s="227"/>
      <c r="D451" s="227"/>
      <c r="E451" s="227"/>
      <c r="F451" s="227"/>
      <c r="G451" s="227"/>
      <c r="H451" s="227"/>
      <c r="I451" s="227"/>
      <c r="J451" s="228"/>
      <c r="K451" s="227"/>
      <c r="L451" s="227"/>
      <c r="M451" s="238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  <c r="AA451" s="227"/>
      <c r="AB451" s="227"/>
      <c r="AC451" s="227"/>
      <c r="AD451" s="227"/>
      <c r="AE451" s="227"/>
      <c r="AF451" s="227"/>
      <c r="AG451" s="227"/>
      <c r="AH451" s="227"/>
      <c r="AI451" s="227"/>
      <c r="AJ451" s="227"/>
      <c r="AK451" s="227"/>
      <c r="AL451" s="227"/>
    </row>
    <row r="452" spans="1:38" ht="12.75">
      <c r="A452" s="225"/>
      <c r="B452" s="227"/>
      <c r="D452" s="227"/>
      <c r="E452" s="227"/>
      <c r="F452" s="227"/>
      <c r="G452" s="227"/>
      <c r="H452" s="227"/>
      <c r="I452" s="227"/>
      <c r="J452" s="228"/>
      <c r="K452" s="227"/>
      <c r="L452" s="227"/>
      <c r="M452" s="238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  <c r="AA452" s="227"/>
      <c r="AB452" s="227"/>
      <c r="AC452" s="227"/>
      <c r="AD452" s="227"/>
      <c r="AE452" s="227"/>
      <c r="AF452" s="227"/>
      <c r="AG452" s="227"/>
      <c r="AH452" s="227"/>
      <c r="AI452" s="227"/>
      <c r="AJ452" s="227"/>
      <c r="AK452" s="227"/>
      <c r="AL452" s="227"/>
    </row>
    <row r="453" spans="1:38" ht="12.75">
      <c r="A453" s="225"/>
      <c r="B453" s="227"/>
      <c r="D453" s="227"/>
      <c r="E453" s="227"/>
      <c r="F453" s="227"/>
      <c r="G453" s="227"/>
      <c r="H453" s="227"/>
      <c r="I453" s="227"/>
      <c r="J453" s="228"/>
      <c r="K453" s="227"/>
      <c r="L453" s="227"/>
      <c r="M453" s="238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  <c r="AA453" s="227"/>
      <c r="AB453" s="227"/>
      <c r="AC453" s="227"/>
      <c r="AD453" s="227"/>
      <c r="AE453" s="227"/>
      <c r="AF453" s="227"/>
      <c r="AG453" s="227"/>
      <c r="AH453" s="227"/>
      <c r="AI453" s="227"/>
      <c r="AJ453" s="227"/>
      <c r="AK453" s="227"/>
      <c r="AL453" s="227"/>
    </row>
    <row r="454" spans="1:38" ht="12.75">
      <c r="A454" s="225"/>
      <c r="B454" s="227"/>
      <c r="D454" s="227"/>
      <c r="E454" s="227"/>
      <c r="F454" s="227"/>
      <c r="G454" s="227"/>
      <c r="H454" s="227"/>
      <c r="I454" s="227"/>
      <c r="J454" s="228"/>
      <c r="K454" s="227"/>
      <c r="L454" s="227"/>
      <c r="M454" s="238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  <c r="AA454" s="227"/>
      <c r="AB454" s="227"/>
      <c r="AC454" s="227"/>
      <c r="AD454" s="227"/>
      <c r="AE454" s="227"/>
      <c r="AF454" s="227"/>
      <c r="AG454" s="227"/>
      <c r="AH454" s="227"/>
      <c r="AI454" s="227"/>
      <c r="AJ454" s="227"/>
      <c r="AK454" s="227"/>
      <c r="AL454" s="227"/>
    </row>
    <row r="455" spans="1:38" ht="12.75">
      <c r="A455" s="225"/>
      <c r="B455" s="227"/>
      <c r="D455" s="227"/>
      <c r="E455" s="227"/>
      <c r="F455" s="227"/>
      <c r="G455" s="227"/>
      <c r="H455" s="227"/>
      <c r="I455" s="227"/>
      <c r="J455" s="228"/>
      <c r="K455" s="227"/>
      <c r="L455" s="227"/>
      <c r="M455" s="238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  <c r="AA455" s="227"/>
      <c r="AB455" s="227"/>
      <c r="AC455" s="227"/>
      <c r="AD455" s="227"/>
      <c r="AE455" s="227"/>
      <c r="AF455" s="227"/>
      <c r="AG455" s="227"/>
      <c r="AH455" s="227"/>
      <c r="AI455" s="227"/>
      <c r="AJ455" s="227"/>
      <c r="AK455" s="227"/>
      <c r="AL455" s="227"/>
    </row>
    <row r="456" spans="1:38" ht="12.75">
      <c r="A456" s="225"/>
      <c r="B456" s="227"/>
      <c r="D456" s="227"/>
      <c r="E456" s="227"/>
      <c r="F456" s="227"/>
      <c r="G456" s="227"/>
      <c r="H456" s="227"/>
      <c r="I456" s="227"/>
      <c r="J456" s="228"/>
      <c r="K456" s="227"/>
      <c r="L456" s="227"/>
      <c r="M456" s="238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  <c r="AA456" s="227"/>
      <c r="AB456" s="227"/>
      <c r="AC456" s="227"/>
      <c r="AD456" s="227"/>
      <c r="AE456" s="227"/>
      <c r="AF456" s="227"/>
      <c r="AG456" s="227"/>
      <c r="AH456" s="227"/>
      <c r="AI456" s="227"/>
      <c r="AJ456" s="227"/>
      <c r="AK456" s="227"/>
      <c r="AL456" s="227"/>
    </row>
    <row r="457" spans="1:38" ht="12.75">
      <c r="A457" s="225"/>
      <c r="B457" s="227"/>
      <c r="D457" s="227"/>
      <c r="E457" s="227"/>
      <c r="F457" s="227"/>
      <c r="G457" s="227"/>
      <c r="H457" s="227"/>
      <c r="I457" s="227"/>
      <c r="J457" s="228"/>
      <c r="K457" s="227"/>
      <c r="L457" s="227"/>
      <c r="M457" s="238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  <c r="AA457" s="227"/>
      <c r="AB457" s="227"/>
      <c r="AC457" s="227"/>
      <c r="AD457" s="227"/>
      <c r="AE457" s="227"/>
      <c r="AF457" s="227"/>
      <c r="AG457" s="227"/>
      <c r="AH457" s="227"/>
      <c r="AI457" s="227"/>
      <c r="AJ457" s="227"/>
      <c r="AK457" s="227"/>
      <c r="AL457" s="227"/>
    </row>
    <row r="458" spans="1:38" ht="12.75">
      <c r="A458" s="225"/>
      <c r="B458" s="227"/>
      <c r="D458" s="227"/>
      <c r="E458" s="227"/>
      <c r="F458" s="227"/>
      <c r="G458" s="227"/>
      <c r="H458" s="227"/>
      <c r="I458" s="227"/>
      <c r="J458" s="228"/>
      <c r="K458" s="227"/>
      <c r="L458" s="227"/>
      <c r="M458" s="238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  <c r="AA458" s="227"/>
      <c r="AB458" s="227"/>
      <c r="AC458" s="227"/>
      <c r="AD458" s="227"/>
      <c r="AE458" s="227"/>
      <c r="AF458" s="227"/>
      <c r="AG458" s="227"/>
      <c r="AH458" s="227"/>
      <c r="AI458" s="227"/>
      <c r="AJ458" s="227"/>
      <c r="AK458" s="227"/>
      <c r="AL458" s="227"/>
    </row>
    <row r="459" spans="1:38" ht="12.75">
      <c r="A459" s="225"/>
      <c r="B459" s="227"/>
      <c r="D459" s="227"/>
      <c r="E459" s="227"/>
      <c r="F459" s="227"/>
      <c r="G459" s="227"/>
      <c r="H459" s="227"/>
      <c r="I459" s="227"/>
      <c r="J459" s="228"/>
      <c r="K459" s="227"/>
      <c r="L459" s="227"/>
      <c r="M459" s="238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  <c r="AA459" s="227"/>
      <c r="AB459" s="227"/>
      <c r="AC459" s="227"/>
      <c r="AD459" s="227"/>
      <c r="AE459" s="227"/>
      <c r="AF459" s="227"/>
      <c r="AG459" s="227"/>
      <c r="AH459" s="227"/>
      <c r="AI459" s="227"/>
      <c r="AJ459" s="227"/>
      <c r="AK459" s="227"/>
      <c r="AL459" s="227"/>
    </row>
    <row r="460" spans="1:38" ht="12.75">
      <c r="A460" s="225"/>
      <c r="B460" s="227"/>
      <c r="D460" s="227"/>
      <c r="E460" s="227"/>
      <c r="F460" s="227"/>
      <c r="G460" s="227"/>
      <c r="H460" s="227"/>
      <c r="I460" s="227"/>
      <c r="J460" s="228"/>
      <c r="K460" s="227"/>
      <c r="L460" s="227"/>
      <c r="M460" s="238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  <c r="AA460" s="227"/>
      <c r="AB460" s="227"/>
      <c r="AC460" s="227"/>
      <c r="AD460" s="227"/>
      <c r="AE460" s="227"/>
      <c r="AF460" s="227"/>
      <c r="AG460" s="227"/>
      <c r="AH460" s="227"/>
      <c r="AI460" s="227"/>
      <c r="AJ460" s="227"/>
      <c r="AK460" s="227"/>
      <c r="AL460" s="227"/>
    </row>
    <row r="461" spans="1:38" ht="12.75">
      <c r="A461" s="225"/>
      <c r="B461" s="227"/>
      <c r="D461" s="227"/>
      <c r="E461" s="227"/>
      <c r="F461" s="227"/>
      <c r="G461" s="227"/>
      <c r="H461" s="227"/>
      <c r="I461" s="227"/>
      <c r="J461" s="228"/>
      <c r="K461" s="227"/>
      <c r="L461" s="227"/>
      <c r="M461" s="238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  <c r="AA461" s="227"/>
      <c r="AB461" s="227"/>
      <c r="AC461" s="227"/>
      <c r="AD461" s="227"/>
      <c r="AE461" s="227"/>
      <c r="AF461" s="227"/>
      <c r="AG461" s="227"/>
      <c r="AH461" s="227"/>
      <c r="AI461" s="227"/>
      <c r="AJ461" s="227"/>
      <c r="AK461" s="227"/>
      <c r="AL461" s="227"/>
    </row>
    <row r="462" spans="1:38" ht="12.75">
      <c r="A462" s="225"/>
      <c r="B462" s="227"/>
      <c r="D462" s="227"/>
      <c r="E462" s="227"/>
      <c r="F462" s="227"/>
      <c r="G462" s="227"/>
      <c r="H462" s="227"/>
      <c r="I462" s="227"/>
      <c r="J462" s="228"/>
      <c r="K462" s="227"/>
      <c r="L462" s="227"/>
      <c r="M462" s="238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  <c r="AA462" s="227"/>
      <c r="AB462" s="227"/>
      <c r="AC462" s="227"/>
      <c r="AD462" s="227"/>
      <c r="AE462" s="227"/>
      <c r="AF462" s="227"/>
      <c r="AG462" s="227"/>
      <c r="AH462" s="227"/>
      <c r="AI462" s="227"/>
      <c r="AJ462" s="227"/>
      <c r="AK462" s="227"/>
      <c r="AL462" s="227"/>
    </row>
    <row r="463" spans="1:38" ht="12.75">
      <c r="A463" s="225"/>
      <c r="B463" s="227"/>
      <c r="D463" s="227"/>
      <c r="E463" s="227"/>
      <c r="F463" s="227"/>
      <c r="G463" s="227"/>
      <c r="H463" s="227"/>
      <c r="I463" s="227"/>
      <c r="J463" s="228"/>
      <c r="K463" s="227"/>
      <c r="L463" s="227"/>
      <c r="M463" s="238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  <c r="AA463" s="227"/>
      <c r="AB463" s="227"/>
      <c r="AC463" s="227"/>
      <c r="AD463" s="227"/>
      <c r="AE463" s="227"/>
      <c r="AF463" s="227"/>
      <c r="AG463" s="227"/>
      <c r="AH463" s="227"/>
      <c r="AI463" s="227"/>
      <c r="AJ463" s="227"/>
      <c r="AK463" s="227"/>
      <c r="AL463" s="227"/>
    </row>
    <row r="464" spans="1:38" ht="12.75">
      <c r="A464" s="225"/>
      <c r="B464" s="227"/>
      <c r="D464" s="227"/>
      <c r="E464" s="227"/>
      <c r="F464" s="227"/>
      <c r="G464" s="227"/>
      <c r="H464" s="227"/>
      <c r="I464" s="227"/>
      <c r="J464" s="228"/>
      <c r="K464" s="227"/>
      <c r="L464" s="227"/>
      <c r="M464" s="238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  <c r="AA464" s="227"/>
      <c r="AB464" s="227"/>
      <c r="AC464" s="227"/>
      <c r="AD464" s="227"/>
      <c r="AE464" s="227"/>
      <c r="AF464" s="227"/>
      <c r="AG464" s="227"/>
      <c r="AH464" s="227"/>
      <c r="AI464" s="227"/>
      <c r="AJ464" s="227"/>
      <c r="AK464" s="227"/>
      <c r="AL464" s="227"/>
    </row>
    <row r="465" spans="1:38" ht="12.75">
      <c r="A465" s="225"/>
      <c r="B465" s="227"/>
      <c r="D465" s="227"/>
      <c r="E465" s="227"/>
      <c r="F465" s="227"/>
      <c r="G465" s="227"/>
      <c r="H465" s="227"/>
      <c r="I465" s="227"/>
      <c r="J465" s="228"/>
      <c r="K465" s="227"/>
      <c r="L465" s="227"/>
      <c r="M465" s="238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  <c r="AA465" s="227"/>
      <c r="AB465" s="227"/>
      <c r="AC465" s="227"/>
      <c r="AD465" s="227"/>
      <c r="AE465" s="227"/>
      <c r="AF465" s="227"/>
      <c r="AG465" s="227"/>
      <c r="AH465" s="227"/>
      <c r="AI465" s="227"/>
      <c r="AJ465" s="227"/>
      <c r="AK465" s="227"/>
      <c r="AL465" s="227"/>
    </row>
    <row r="466" spans="1:38" ht="12.75">
      <c r="A466" s="225"/>
      <c r="B466" s="227"/>
      <c r="D466" s="227"/>
      <c r="E466" s="227"/>
      <c r="F466" s="227"/>
      <c r="G466" s="227"/>
      <c r="H466" s="227"/>
      <c r="I466" s="227"/>
      <c r="J466" s="228"/>
      <c r="K466" s="227"/>
      <c r="L466" s="227"/>
      <c r="M466" s="238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  <c r="AA466" s="227"/>
      <c r="AB466" s="227"/>
      <c r="AC466" s="227"/>
      <c r="AD466" s="227"/>
      <c r="AE466" s="227"/>
      <c r="AF466" s="227"/>
      <c r="AG466" s="227"/>
      <c r="AH466" s="227"/>
      <c r="AI466" s="227"/>
      <c r="AJ466" s="227"/>
      <c r="AK466" s="227"/>
      <c r="AL466" s="227"/>
    </row>
    <row r="467" spans="1:38" ht="12.75">
      <c r="A467" s="225"/>
      <c r="B467" s="227"/>
      <c r="D467" s="227"/>
      <c r="E467" s="227"/>
      <c r="F467" s="227"/>
      <c r="G467" s="227"/>
      <c r="H467" s="227"/>
      <c r="I467" s="227"/>
      <c r="J467" s="228"/>
      <c r="K467" s="227"/>
      <c r="L467" s="227"/>
      <c r="M467" s="238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  <c r="AA467" s="227"/>
      <c r="AB467" s="227"/>
      <c r="AC467" s="227"/>
      <c r="AD467" s="227"/>
      <c r="AE467" s="227"/>
      <c r="AF467" s="227"/>
      <c r="AG467" s="227"/>
      <c r="AH467" s="227"/>
      <c r="AI467" s="227"/>
      <c r="AJ467" s="227"/>
      <c r="AK467" s="227"/>
      <c r="AL467" s="227"/>
    </row>
    <row r="468" spans="1:38" ht="12.75">
      <c r="A468" s="225"/>
      <c r="B468" s="227"/>
      <c r="D468" s="227"/>
      <c r="E468" s="227"/>
      <c r="F468" s="227"/>
      <c r="G468" s="227"/>
      <c r="H468" s="227"/>
      <c r="I468" s="227"/>
      <c r="J468" s="228"/>
      <c r="K468" s="227"/>
      <c r="L468" s="227"/>
      <c r="M468" s="238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  <c r="AA468" s="227"/>
      <c r="AB468" s="227"/>
      <c r="AC468" s="227"/>
      <c r="AD468" s="227"/>
      <c r="AE468" s="227"/>
      <c r="AF468" s="227"/>
      <c r="AG468" s="227"/>
      <c r="AH468" s="227"/>
      <c r="AI468" s="227"/>
      <c r="AJ468" s="227"/>
      <c r="AK468" s="227"/>
      <c r="AL468" s="227"/>
    </row>
    <row r="469" spans="1:38" ht="12.75">
      <c r="A469" s="225"/>
      <c r="B469" s="227"/>
      <c r="D469" s="227"/>
      <c r="E469" s="227"/>
      <c r="F469" s="227"/>
      <c r="G469" s="227"/>
      <c r="H469" s="227"/>
      <c r="I469" s="227"/>
      <c r="J469" s="228"/>
      <c r="K469" s="227"/>
      <c r="L469" s="227"/>
      <c r="M469" s="238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  <c r="AA469" s="227"/>
      <c r="AB469" s="227"/>
      <c r="AC469" s="227"/>
      <c r="AD469" s="227"/>
      <c r="AE469" s="227"/>
      <c r="AF469" s="227"/>
      <c r="AG469" s="227"/>
      <c r="AH469" s="227"/>
      <c r="AI469" s="227"/>
      <c r="AJ469" s="227"/>
      <c r="AK469" s="227"/>
      <c r="AL469" s="227"/>
    </row>
    <row r="470" spans="1:38" ht="12.75">
      <c r="A470" s="225"/>
      <c r="B470" s="227"/>
      <c r="D470" s="227"/>
      <c r="E470" s="227"/>
      <c r="F470" s="227"/>
      <c r="G470" s="227"/>
      <c r="H470" s="227"/>
      <c r="I470" s="227"/>
      <c r="J470" s="228"/>
      <c r="K470" s="227"/>
      <c r="L470" s="227"/>
      <c r="M470" s="238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  <c r="AA470" s="227"/>
      <c r="AB470" s="227"/>
      <c r="AC470" s="227"/>
      <c r="AD470" s="227"/>
      <c r="AE470" s="227"/>
      <c r="AF470" s="227"/>
      <c r="AG470" s="227"/>
      <c r="AH470" s="227"/>
      <c r="AI470" s="227"/>
      <c r="AJ470" s="227"/>
      <c r="AK470" s="227"/>
      <c r="AL470" s="227"/>
    </row>
    <row r="471" spans="1:38" ht="12.75">
      <c r="A471" s="225"/>
      <c r="B471" s="227"/>
      <c r="D471" s="227"/>
      <c r="E471" s="227"/>
      <c r="F471" s="227"/>
      <c r="G471" s="227"/>
      <c r="H471" s="227"/>
      <c r="I471" s="227"/>
      <c r="J471" s="228"/>
      <c r="K471" s="227"/>
      <c r="L471" s="227"/>
      <c r="M471" s="238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  <c r="AA471" s="227"/>
      <c r="AB471" s="227"/>
      <c r="AC471" s="227"/>
      <c r="AD471" s="227"/>
      <c r="AE471" s="227"/>
      <c r="AF471" s="227"/>
      <c r="AG471" s="227"/>
      <c r="AH471" s="227"/>
      <c r="AI471" s="227"/>
      <c r="AJ471" s="227"/>
      <c r="AK471" s="227"/>
      <c r="AL471" s="227"/>
    </row>
    <row r="472" spans="1:38" ht="12.75">
      <c r="A472" s="225"/>
      <c r="B472" s="227"/>
      <c r="D472" s="227"/>
      <c r="E472" s="227"/>
      <c r="F472" s="227"/>
      <c r="G472" s="227"/>
      <c r="H472" s="227"/>
      <c r="I472" s="227"/>
      <c r="J472" s="228"/>
      <c r="K472" s="227"/>
      <c r="L472" s="227"/>
      <c r="M472" s="238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  <c r="AA472" s="227"/>
      <c r="AB472" s="227"/>
      <c r="AC472" s="227"/>
      <c r="AD472" s="227"/>
      <c r="AE472" s="227"/>
      <c r="AF472" s="227"/>
      <c r="AG472" s="227"/>
      <c r="AH472" s="227"/>
      <c r="AI472" s="227"/>
      <c r="AJ472" s="227"/>
      <c r="AK472" s="227"/>
      <c r="AL472" s="227"/>
    </row>
    <row r="473" spans="1:38" ht="12.75">
      <c r="A473" s="225"/>
      <c r="B473" s="227"/>
      <c r="D473" s="227"/>
      <c r="E473" s="227"/>
      <c r="F473" s="227"/>
      <c r="G473" s="227"/>
      <c r="H473" s="227"/>
      <c r="I473" s="227"/>
      <c r="J473" s="228"/>
      <c r="K473" s="227"/>
      <c r="L473" s="227"/>
      <c r="M473" s="238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  <c r="AA473" s="227"/>
      <c r="AB473" s="227"/>
      <c r="AC473" s="227"/>
      <c r="AD473" s="227"/>
      <c r="AE473" s="227"/>
      <c r="AF473" s="227"/>
      <c r="AG473" s="227"/>
      <c r="AH473" s="227"/>
      <c r="AI473" s="227"/>
      <c r="AJ473" s="227"/>
      <c r="AK473" s="227"/>
      <c r="AL473" s="227"/>
    </row>
    <row r="474" spans="1:38" ht="12.75">
      <c r="A474" s="225"/>
      <c r="B474" s="227"/>
      <c r="D474" s="227"/>
      <c r="E474" s="227"/>
      <c r="F474" s="227"/>
      <c r="G474" s="227"/>
      <c r="H474" s="227"/>
      <c r="I474" s="227"/>
      <c r="J474" s="228"/>
      <c r="K474" s="227"/>
      <c r="L474" s="227"/>
      <c r="M474" s="238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  <c r="AA474" s="227"/>
      <c r="AB474" s="227"/>
      <c r="AC474" s="227"/>
      <c r="AD474" s="227"/>
      <c r="AE474" s="227"/>
      <c r="AF474" s="227"/>
      <c r="AG474" s="227"/>
      <c r="AH474" s="227"/>
      <c r="AI474" s="227"/>
      <c r="AJ474" s="227"/>
      <c r="AK474" s="227"/>
      <c r="AL474" s="227"/>
    </row>
    <row r="475" spans="1:38" ht="12.75">
      <c r="A475" s="225"/>
      <c r="B475" s="227"/>
      <c r="D475" s="227"/>
      <c r="E475" s="227"/>
      <c r="F475" s="227"/>
      <c r="G475" s="227"/>
      <c r="H475" s="227"/>
      <c r="I475" s="227"/>
      <c r="J475" s="228"/>
      <c r="K475" s="227"/>
      <c r="L475" s="227"/>
      <c r="M475" s="238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  <c r="AA475" s="227"/>
      <c r="AB475" s="227"/>
      <c r="AC475" s="227"/>
      <c r="AD475" s="227"/>
      <c r="AE475" s="227"/>
      <c r="AF475" s="227"/>
      <c r="AG475" s="227"/>
      <c r="AH475" s="227"/>
      <c r="AI475" s="227"/>
      <c r="AJ475" s="227"/>
      <c r="AK475" s="227"/>
      <c r="AL475" s="227"/>
    </row>
    <row r="476" spans="1:38" ht="12.75">
      <c r="A476" s="225"/>
      <c r="B476" s="227"/>
      <c r="D476" s="227"/>
      <c r="E476" s="227"/>
      <c r="F476" s="227"/>
      <c r="G476" s="227"/>
      <c r="H476" s="227"/>
      <c r="I476" s="227"/>
      <c r="J476" s="228"/>
      <c r="K476" s="227"/>
      <c r="L476" s="227"/>
      <c r="M476" s="238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  <c r="AA476" s="227"/>
      <c r="AB476" s="227"/>
      <c r="AC476" s="227"/>
      <c r="AD476" s="227"/>
      <c r="AE476" s="227"/>
      <c r="AF476" s="227"/>
      <c r="AG476" s="227"/>
      <c r="AH476" s="227"/>
      <c r="AI476" s="227"/>
      <c r="AJ476" s="227"/>
      <c r="AK476" s="227"/>
      <c r="AL476" s="227"/>
    </row>
    <row r="477" spans="1:38" ht="12.75">
      <c r="A477" s="225"/>
      <c r="B477" s="227"/>
      <c r="D477" s="227"/>
      <c r="E477" s="227"/>
      <c r="F477" s="227"/>
      <c r="G477" s="227"/>
      <c r="H477" s="227"/>
      <c r="I477" s="227"/>
      <c r="J477" s="228"/>
      <c r="K477" s="227"/>
      <c r="L477" s="227"/>
      <c r="M477" s="238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  <c r="AA477" s="227"/>
      <c r="AB477" s="227"/>
      <c r="AC477" s="227"/>
      <c r="AD477" s="227"/>
      <c r="AE477" s="227"/>
      <c r="AF477" s="227"/>
      <c r="AG477" s="227"/>
      <c r="AH477" s="227"/>
      <c r="AI477" s="227"/>
      <c r="AJ477" s="227"/>
      <c r="AK477" s="227"/>
      <c r="AL477" s="227"/>
    </row>
    <row r="478" spans="1:38" ht="12.75">
      <c r="A478" s="225"/>
      <c r="B478" s="227"/>
      <c r="D478" s="227"/>
      <c r="E478" s="227"/>
      <c r="F478" s="227"/>
      <c r="G478" s="227"/>
      <c r="H478" s="227"/>
      <c r="I478" s="227"/>
      <c r="J478" s="228"/>
      <c r="K478" s="227"/>
      <c r="L478" s="227"/>
      <c r="M478" s="238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  <c r="AA478" s="227"/>
      <c r="AB478" s="227"/>
      <c r="AC478" s="227"/>
      <c r="AD478" s="227"/>
      <c r="AE478" s="227"/>
      <c r="AF478" s="227"/>
      <c r="AG478" s="227"/>
      <c r="AH478" s="227"/>
      <c r="AI478" s="227"/>
      <c r="AJ478" s="227"/>
      <c r="AK478" s="227"/>
      <c r="AL478" s="227"/>
    </row>
    <row r="479" spans="1:38" ht="12.75">
      <c r="A479" s="225"/>
      <c r="B479" s="227"/>
      <c r="D479" s="227"/>
      <c r="E479" s="227"/>
      <c r="F479" s="227"/>
      <c r="G479" s="227"/>
      <c r="H479" s="227"/>
      <c r="I479" s="227"/>
      <c r="J479" s="228"/>
      <c r="K479" s="227"/>
      <c r="L479" s="227"/>
      <c r="M479" s="238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  <c r="AA479" s="227"/>
      <c r="AB479" s="227"/>
      <c r="AC479" s="227"/>
      <c r="AD479" s="227"/>
      <c r="AE479" s="227"/>
      <c r="AF479" s="227"/>
      <c r="AG479" s="227"/>
      <c r="AH479" s="227"/>
      <c r="AI479" s="227"/>
      <c r="AJ479" s="227"/>
      <c r="AK479" s="227"/>
      <c r="AL479" s="227"/>
    </row>
    <row r="480" spans="1:38" ht="12.75">
      <c r="A480" s="225"/>
      <c r="B480" s="227"/>
      <c r="D480" s="227"/>
      <c r="E480" s="227"/>
      <c r="F480" s="227"/>
      <c r="G480" s="227"/>
      <c r="H480" s="227"/>
      <c r="I480" s="227"/>
      <c r="J480" s="228"/>
      <c r="K480" s="227"/>
      <c r="L480" s="227"/>
      <c r="M480" s="238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7"/>
      <c r="AG480" s="227"/>
      <c r="AH480" s="227"/>
      <c r="AI480" s="227"/>
      <c r="AJ480" s="227"/>
      <c r="AK480" s="227"/>
      <c r="AL480" s="227"/>
    </row>
    <row r="481" spans="1:38" ht="12.75">
      <c r="A481" s="225"/>
      <c r="B481" s="227"/>
      <c r="D481" s="227"/>
      <c r="E481" s="227"/>
      <c r="F481" s="227"/>
      <c r="G481" s="227"/>
      <c r="H481" s="227"/>
      <c r="I481" s="227"/>
      <c r="J481" s="228"/>
      <c r="K481" s="227"/>
      <c r="L481" s="227"/>
      <c r="M481" s="238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  <c r="AA481" s="227"/>
      <c r="AB481" s="227"/>
      <c r="AC481" s="227"/>
      <c r="AD481" s="227"/>
      <c r="AE481" s="227"/>
      <c r="AF481" s="227"/>
      <c r="AG481" s="227"/>
      <c r="AH481" s="227"/>
      <c r="AI481" s="227"/>
      <c r="AJ481" s="227"/>
      <c r="AK481" s="227"/>
      <c r="AL481" s="227"/>
    </row>
    <row r="482" spans="1:38" ht="12.75">
      <c r="A482" s="225"/>
      <c r="B482" s="227"/>
      <c r="D482" s="227"/>
      <c r="E482" s="227"/>
      <c r="F482" s="227"/>
      <c r="G482" s="227"/>
      <c r="H482" s="227"/>
      <c r="I482" s="227"/>
      <c r="J482" s="228"/>
      <c r="K482" s="227"/>
      <c r="L482" s="227"/>
      <c r="M482" s="238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  <c r="AA482" s="227"/>
      <c r="AB482" s="227"/>
      <c r="AC482" s="227"/>
      <c r="AD482" s="227"/>
      <c r="AE482" s="227"/>
      <c r="AF482" s="227"/>
      <c r="AG482" s="227"/>
      <c r="AH482" s="227"/>
      <c r="AI482" s="227"/>
      <c r="AJ482" s="227"/>
      <c r="AK482" s="227"/>
      <c r="AL482" s="227"/>
    </row>
    <row r="483" spans="1:38" ht="12.75">
      <c r="A483" s="225"/>
      <c r="B483" s="227"/>
      <c r="D483" s="227"/>
      <c r="E483" s="227"/>
      <c r="F483" s="227"/>
      <c r="G483" s="227"/>
      <c r="H483" s="227"/>
      <c r="I483" s="227"/>
      <c r="J483" s="228"/>
      <c r="K483" s="227"/>
      <c r="L483" s="227"/>
      <c r="M483" s="238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  <c r="AA483" s="227"/>
      <c r="AB483" s="227"/>
      <c r="AC483" s="227"/>
      <c r="AD483" s="227"/>
      <c r="AE483" s="227"/>
      <c r="AF483" s="227"/>
      <c r="AG483" s="227"/>
      <c r="AH483" s="227"/>
      <c r="AI483" s="227"/>
      <c r="AJ483" s="227"/>
      <c r="AK483" s="227"/>
      <c r="AL483" s="227"/>
    </row>
    <row r="484" spans="1:38" ht="12.75">
      <c r="A484" s="225"/>
      <c r="B484" s="227"/>
      <c r="D484" s="227"/>
      <c r="E484" s="227"/>
      <c r="F484" s="227"/>
      <c r="G484" s="227"/>
      <c r="H484" s="227"/>
      <c r="I484" s="227"/>
      <c r="J484" s="228"/>
      <c r="K484" s="227"/>
      <c r="L484" s="227"/>
      <c r="M484" s="238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  <c r="AA484" s="227"/>
      <c r="AB484" s="227"/>
      <c r="AC484" s="227"/>
      <c r="AD484" s="227"/>
      <c r="AE484" s="227"/>
      <c r="AF484" s="227"/>
      <c r="AG484" s="227"/>
      <c r="AH484" s="227"/>
      <c r="AI484" s="227"/>
      <c r="AJ484" s="227"/>
      <c r="AK484" s="227"/>
      <c r="AL484" s="227"/>
    </row>
    <row r="485" spans="1:38" ht="12.75">
      <c r="A485" s="225"/>
      <c r="B485" s="227"/>
      <c r="D485" s="227"/>
      <c r="E485" s="227"/>
      <c r="F485" s="227"/>
      <c r="G485" s="227"/>
      <c r="H485" s="227"/>
      <c r="I485" s="227"/>
      <c r="J485" s="228"/>
      <c r="K485" s="227"/>
      <c r="L485" s="227"/>
      <c r="M485" s="238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  <c r="AA485" s="227"/>
      <c r="AB485" s="227"/>
      <c r="AC485" s="227"/>
      <c r="AD485" s="227"/>
      <c r="AE485" s="227"/>
      <c r="AF485" s="227"/>
      <c r="AG485" s="227"/>
      <c r="AH485" s="227"/>
      <c r="AI485" s="227"/>
      <c r="AJ485" s="227"/>
      <c r="AK485" s="227"/>
      <c r="AL485" s="227"/>
    </row>
    <row r="486" spans="1:38" ht="12.75">
      <c r="A486" s="225"/>
      <c r="B486" s="227"/>
      <c r="D486" s="227"/>
      <c r="E486" s="227"/>
      <c r="F486" s="227"/>
      <c r="G486" s="227"/>
      <c r="H486" s="227"/>
      <c r="I486" s="227"/>
      <c r="J486" s="228"/>
      <c r="K486" s="227"/>
      <c r="L486" s="227"/>
      <c r="M486" s="238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  <c r="AA486" s="227"/>
      <c r="AB486" s="227"/>
      <c r="AC486" s="227"/>
      <c r="AD486" s="227"/>
      <c r="AE486" s="227"/>
      <c r="AF486" s="227"/>
      <c r="AG486" s="227"/>
      <c r="AH486" s="227"/>
      <c r="AI486" s="227"/>
      <c r="AJ486" s="227"/>
      <c r="AK486" s="227"/>
      <c r="AL486" s="227"/>
    </row>
    <row r="487" spans="1:38" ht="12.75">
      <c r="A487" s="225"/>
      <c r="B487" s="227"/>
      <c r="D487" s="227"/>
      <c r="E487" s="227"/>
      <c r="F487" s="227"/>
      <c r="G487" s="227"/>
      <c r="H487" s="227"/>
      <c r="I487" s="227"/>
      <c r="J487" s="228"/>
      <c r="K487" s="227"/>
      <c r="L487" s="227"/>
      <c r="M487" s="238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  <c r="AA487" s="227"/>
      <c r="AB487" s="227"/>
      <c r="AC487" s="227"/>
      <c r="AD487" s="227"/>
      <c r="AE487" s="227"/>
      <c r="AF487" s="227"/>
      <c r="AG487" s="227"/>
      <c r="AH487" s="227"/>
      <c r="AI487" s="227"/>
      <c r="AJ487" s="227"/>
      <c r="AK487" s="227"/>
      <c r="AL487" s="227"/>
    </row>
    <row r="488" spans="1:38" ht="12.75">
      <c r="A488" s="225"/>
      <c r="B488" s="227"/>
      <c r="D488" s="227"/>
      <c r="E488" s="227"/>
      <c r="F488" s="227"/>
      <c r="G488" s="227"/>
      <c r="H488" s="227"/>
      <c r="I488" s="227"/>
      <c r="J488" s="228"/>
      <c r="K488" s="227"/>
      <c r="L488" s="227"/>
      <c r="M488" s="238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  <c r="AA488" s="227"/>
      <c r="AB488" s="227"/>
      <c r="AC488" s="227"/>
      <c r="AD488" s="227"/>
      <c r="AE488" s="227"/>
      <c r="AF488" s="227"/>
      <c r="AG488" s="227"/>
      <c r="AH488" s="227"/>
      <c r="AI488" s="227"/>
      <c r="AJ488" s="227"/>
      <c r="AK488" s="227"/>
      <c r="AL488" s="227"/>
    </row>
    <row r="489" spans="1:38" ht="12.75">
      <c r="A489" s="225"/>
      <c r="B489" s="227"/>
      <c r="D489" s="227"/>
      <c r="E489" s="227"/>
      <c r="F489" s="227"/>
      <c r="G489" s="227"/>
      <c r="H489" s="227"/>
      <c r="I489" s="227"/>
      <c r="J489" s="228"/>
      <c r="K489" s="227"/>
      <c r="L489" s="227"/>
      <c r="M489" s="238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  <c r="AA489" s="227"/>
      <c r="AB489" s="227"/>
      <c r="AC489" s="227"/>
      <c r="AD489" s="227"/>
      <c r="AE489" s="227"/>
      <c r="AF489" s="227"/>
      <c r="AG489" s="227"/>
      <c r="AH489" s="227"/>
      <c r="AI489" s="227"/>
      <c r="AJ489" s="227"/>
      <c r="AK489" s="227"/>
      <c r="AL489" s="227"/>
    </row>
    <row r="490" spans="1:38" ht="12.75">
      <c r="A490" s="225"/>
      <c r="B490" s="227"/>
      <c r="D490" s="227"/>
      <c r="E490" s="227"/>
      <c r="F490" s="227"/>
      <c r="G490" s="227"/>
      <c r="H490" s="227"/>
      <c r="I490" s="227"/>
      <c r="J490" s="228"/>
      <c r="K490" s="227"/>
      <c r="L490" s="227"/>
      <c r="M490" s="238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  <c r="AA490" s="227"/>
      <c r="AB490" s="227"/>
      <c r="AC490" s="227"/>
      <c r="AD490" s="227"/>
      <c r="AE490" s="227"/>
      <c r="AF490" s="227"/>
      <c r="AG490" s="227"/>
      <c r="AH490" s="227"/>
      <c r="AI490" s="227"/>
      <c r="AJ490" s="227"/>
      <c r="AK490" s="227"/>
      <c r="AL490" s="227"/>
    </row>
    <row r="491" spans="1:38" ht="12.75">
      <c r="A491" s="225"/>
      <c r="B491" s="227"/>
      <c r="D491" s="227"/>
      <c r="E491" s="227"/>
      <c r="F491" s="227"/>
      <c r="G491" s="227"/>
      <c r="H491" s="227"/>
      <c r="I491" s="227"/>
      <c r="J491" s="228"/>
      <c r="K491" s="227"/>
      <c r="L491" s="227"/>
      <c r="M491" s="238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  <c r="AA491" s="227"/>
      <c r="AB491" s="227"/>
      <c r="AC491" s="227"/>
      <c r="AD491" s="227"/>
      <c r="AE491" s="227"/>
      <c r="AF491" s="227"/>
      <c r="AG491" s="227"/>
      <c r="AH491" s="227"/>
      <c r="AI491" s="227"/>
      <c r="AJ491" s="227"/>
      <c r="AK491" s="227"/>
      <c r="AL491" s="227"/>
    </row>
    <row r="492" spans="1:38" ht="12.75">
      <c r="A492" s="225"/>
      <c r="B492" s="227"/>
      <c r="D492" s="227"/>
      <c r="E492" s="227"/>
      <c r="F492" s="227"/>
      <c r="G492" s="227"/>
      <c r="H492" s="227"/>
      <c r="I492" s="227"/>
      <c r="J492" s="228"/>
      <c r="K492" s="227"/>
      <c r="L492" s="227"/>
      <c r="M492" s="238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  <c r="AA492" s="227"/>
      <c r="AB492" s="227"/>
      <c r="AC492" s="227"/>
      <c r="AD492" s="227"/>
      <c r="AE492" s="227"/>
      <c r="AF492" s="227"/>
      <c r="AG492" s="227"/>
      <c r="AH492" s="227"/>
      <c r="AI492" s="227"/>
      <c r="AJ492" s="227"/>
      <c r="AK492" s="227"/>
      <c r="AL492" s="227"/>
    </row>
    <row r="493" spans="1:38" ht="12.75">
      <c r="A493" s="225"/>
      <c r="B493" s="227"/>
      <c r="D493" s="227"/>
      <c r="E493" s="227"/>
      <c r="F493" s="227"/>
      <c r="G493" s="227"/>
      <c r="H493" s="227"/>
      <c r="I493" s="227"/>
      <c r="J493" s="228"/>
      <c r="K493" s="227"/>
      <c r="L493" s="227"/>
      <c r="M493" s="238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  <c r="AA493" s="227"/>
      <c r="AB493" s="227"/>
      <c r="AC493" s="227"/>
      <c r="AD493" s="227"/>
      <c r="AE493" s="227"/>
      <c r="AF493" s="227"/>
      <c r="AG493" s="227"/>
      <c r="AH493" s="227"/>
      <c r="AI493" s="227"/>
      <c r="AJ493" s="227"/>
      <c r="AK493" s="227"/>
      <c r="AL493" s="227"/>
    </row>
    <row r="494" spans="1:38" ht="12.75">
      <c r="A494" s="225"/>
      <c r="B494" s="227"/>
      <c r="D494" s="227"/>
      <c r="E494" s="227"/>
      <c r="F494" s="227"/>
      <c r="G494" s="227"/>
      <c r="H494" s="227"/>
      <c r="I494" s="227"/>
      <c r="J494" s="228"/>
      <c r="K494" s="227"/>
      <c r="L494" s="227"/>
      <c r="M494" s="238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  <c r="AA494" s="227"/>
      <c r="AB494" s="227"/>
      <c r="AC494" s="227"/>
      <c r="AD494" s="227"/>
      <c r="AE494" s="227"/>
      <c r="AF494" s="227"/>
      <c r="AG494" s="227"/>
      <c r="AH494" s="227"/>
      <c r="AI494" s="227"/>
      <c r="AJ494" s="227"/>
      <c r="AK494" s="227"/>
      <c r="AL494" s="227"/>
    </row>
    <row r="495" spans="1:38" ht="12.75">
      <c r="A495" s="225"/>
      <c r="B495" s="227"/>
      <c r="D495" s="227"/>
      <c r="E495" s="227"/>
      <c r="F495" s="227"/>
      <c r="G495" s="227"/>
      <c r="H495" s="227"/>
      <c r="I495" s="227"/>
      <c r="J495" s="228"/>
      <c r="K495" s="227"/>
      <c r="L495" s="227"/>
      <c r="M495" s="238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  <c r="AA495" s="227"/>
      <c r="AB495" s="227"/>
      <c r="AC495" s="227"/>
      <c r="AD495" s="227"/>
      <c r="AE495" s="227"/>
      <c r="AF495" s="227"/>
      <c r="AG495" s="227"/>
      <c r="AH495" s="227"/>
      <c r="AI495" s="227"/>
      <c r="AJ495" s="227"/>
      <c r="AK495" s="227"/>
      <c r="AL495" s="227"/>
    </row>
    <row r="496" spans="1:38" ht="12.75">
      <c r="A496" s="225"/>
      <c r="B496" s="227"/>
      <c r="D496" s="227"/>
      <c r="E496" s="227"/>
      <c r="F496" s="227"/>
      <c r="G496" s="227"/>
      <c r="H496" s="227"/>
      <c r="I496" s="227"/>
      <c r="J496" s="228"/>
      <c r="K496" s="227"/>
      <c r="L496" s="227"/>
      <c r="M496" s="238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  <c r="AA496" s="227"/>
      <c r="AB496" s="227"/>
      <c r="AC496" s="227"/>
      <c r="AD496" s="227"/>
      <c r="AE496" s="227"/>
      <c r="AF496" s="227"/>
      <c r="AG496" s="227"/>
      <c r="AH496" s="227"/>
      <c r="AI496" s="227"/>
      <c r="AJ496" s="227"/>
      <c r="AK496" s="227"/>
      <c r="AL496" s="227"/>
    </row>
    <row r="497" spans="1:38" ht="12.75">
      <c r="A497" s="225"/>
      <c r="B497" s="227"/>
      <c r="D497" s="227"/>
      <c r="E497" s="227"/>
      <c r="F497" s="227"/>
      <c r="G497" s="227"/>
      <c r="H497" s="227"/>
      <c r="I497" s="227"/>
      <c r="J497" s="228"/>
      <c r="K497" s="227"/>
      <c r="L497" s="227"/>
      <c r="M497" s="238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  <c r="AA497" s="227"/>
      <c r="AB497" s="227"/>
      <c r="AC497" s="227"/>
      <c r="AD497" s="227"/>
      <c r="AE497" s="227"/>
      <c r="AF497" s="227"/>
      <c r="AG497" s="227"/>
      <c r="AH497" s="227"/>
      <c r="AI497" s="227"/>
      <c r="AJ497" s="227"/>
      <c r="AK497" s="227"/>
      <c r="AL497" s="227"/>
    </row>
    <row r="498" spans="1:38" ht="12.75">
      <c r="A498" s="225"/>
      <c r="B498" s="227"/>
      <c r="D498" s="227"/>
      <c r="E498" s="227"/>
      <c r="F498" s="227"/>
      <c r="G498" s="227"/>
      <c r="H498" s="227"/>
      <c r="I498" s="227"/>
      <c r="J498" s="228"/>
      <c r="K498" s="227"/>
      <c r="L498" s="227"/>
      <c r="M498" s="238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  <c r="AA498" s="227"/>
      <c r="AB498" s="227"/>
      <c r="AC498" s="227"/>
      <c r="AD498" s="227"/>
      <c r="AE498" s="227"/>
      <c r="AF498" s="227"/>
      <c r="AG498" s="227"/>
      <c r="AH498" s="227"/>
      <c r="AI498" s="227"/>
      <c r="AJ498" s="227"/>
      <c r="AK498" s="227"/>
      <c r="AL498" s="227"/>
    </row>
    <row r="499" spans="1:38" ht="12.75">
      <c r="A499" s="225"/>
      <c r="B499" s="227"/>
      <c r="D499" s="227"/>
      <c r="E499" s="227"/>
      <c r="F499" s="227"/>
      <c r="G499" s="227"/>
      <c r="H499" s="227"/>
      <c r="I499" s="227"/>
      <c r="J499" s="228"/>
      <c r="K499" s="227"/>
      <c r="L499" s="227"/>
      <c r="M499" s="238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  <c r="AA499" s="227"/>
      <c r="AB499" s="227"/>
      <c r="AC499" s="227"/>
      <c r="AD499" s="227"/>
      <c r="AE499" s="227"/>
      <c r="AF499" s="227"/>
      <c r="AG499" s="227"/>
      <c r="AH499" s="227"/>
      <c r="AI499" s="227"/>
      <c r="AJ499" s="227"/>
      <c r="AK499" s="227"/>
      <c r="AL499" s="227"/>
    </row>
    <row r="500" spans="1:38" ht="12.75">
      <c r="A500" s="225"/>
      <c r="B500" s="227"/>
      <c r="D500" s="227"/>
      <c r="E500" s="227"/>
      <c r="F500" s="227"/>
      <c r="G500" s="227"/>
      <c r="H500" s="227"/>
      <c r="I500" s="227"/>
      <c r="J500" s="228"/>
      <c r="K500" s="227"/>
      <c r="L500" s="227"/>
      <c r="M500" s="238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  <c r="AA500" s="227"/>
      <c r="AB500" s="227"/>
      <c r="AC500" s="227"/>
      <c r="AD500" s="227"/>
      <c r="AE500" s="227"/>
      <c r="AF500" s="227"/>
      <c r="AG500" s="227"/>
      <c r="AH500" s="227"/>
      <c r="AI500" s="227"/>
      <c r="AJ500" s="227"/>
      <c r="AK500" s="227"/>
      <c r="AL500" s="227"/>
    </row>
    <row r="501" spans="1:38" ht="12.75">
      <c r="A501" s="225"/>
      <c r="B501" s="227"/>
      <c r="D501" s="227"/>
      <c r="E501" s="227"/>
      <c r="F501" s="227"/>
      <c r="G501" s="227"/>
      <c r="H501" s="227"/>
      <c r="I501" s="227"/>
      <c r="J501" s="228"/>
      <c r="K501" s="227"/>
      <c r="L501" s="227"/>
      <c r="M501" s="238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  <c r="AA501" s="227"/>
      <c r="AB501" s="227"/>
      <c r="AC501" s="227"/>
      <c r="AD501" s="227"/>
      <c r="AE501" s="227"/>
      <c r="AF501" s="227"/>
      <c r="AG501" s="227"/>
      <c r="AH501" s="227"/>
      <c r="AI501" s="227"/>
      <c r="AJ501" s="227"/>
      <c r="AK501" s="227"/>
      <c r="AL501" s="227"/>
    </row>
    <row r="502" spans="1:38" ht="12.75">
      <c r="A502" s="225"/>
      <c r="B502" s="227"/>
      <c r="D502" s="227"/>
      <c r="E502" s="227"/>
      <c r="F502" s="227"/>
      <c r="G502" s="227"/>
      <c r="H502" s="227"/>
      <c r="I502" s="227"/>
      <c r="J502" s="228"/>
      <c r="K502" s="227"/>
      <c r="L502" s="227"/>
      <c r="M502" s="238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  <c r="AA502" s="227"/>
      <c r="AB502" s="227"/>
      <c r="AC502" s="227"/>
      <c r="AD502" s="227"/>
      <c r="AE502" s="227"/>
      <c r="AF502" s="227"/>
      <c r="AG502" s="227"/>
      <c r="AH502" s="227"/>
      <c r="AI502" s="227"/>
      <c r="AJ502" s="227"/>
      <c r="AK502" s="227"/>
      <c r="AL502" s="227"/>
    </row>
    <row r="503" spans="1:38" ht="12.75">
      <c r="A503" s="225"/>
      <c r="B503" s="227"/>
      <c r="D503" s="227"/>
      <c r="E503" s="227"/>
      <c r="F503" s="227"/>
      <c r="G503" s="227"/>
      <c r="H503" s="227"/>
      <c r="I503" s="227"/>
      <c r="J503" s="228"/>
      <c r="K503" s="227"/>
      <c r="L503" s="227"/>
      <c r="M503" s="238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  <c r="AA503" s="227"/>
      <c r="AB503" s="227"/>
      <c r="AC503" s="227"/>
      <c r="AD503" s="227"/>
      <c r="AE503" s="227"/>
      <c r="AF503" s="227"/>
      <c r="AG503" s="227"/>
      <c r="AH503" s="227"/>
      <c r="AI503" s="227"/>
      <c r="AJ503" s="227"/>
      <c r="AK503" s="227"/>
      <c r="AL503" s="227"/>
    </row>
    <row r="504" spans="1:38" ht="12.75">
      <c r="A504" s="225"/>
      <c r="B504" s="227"/>
      <c r="D504" s="227"/>
      <c r="E504" s="227"/>
      <c r="F504" s="227"/>
      <c r="G504" s="227"/>
      <c r="H504" s="227"/>
      <c r="I504" s="227"/>
      <c r="J504" s="228"/>
      <c r="K504" s="227"/>
      <c r="L504" s="227"/>
      <c r="M504" s="238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  <c r="AA504" s="227"/>
      <c r="AB504" s="227"/>
      <c r="AC504" s="227"/>
      <c r="AD504" s="227"/>
      <c r="AE504" s="227"/>
      <c r="AF504" s="227"/>
      <c r="AG504" s="227"/>
      <c r="AH504" s="227"/>
      <c r="AI504" s="227"/>
      <c r="AJ504" s="227"/>
      <c r="AK504" s="227"/>
      <c r="AL504" s="227"/>
    </row>
    <row r="505" spans="1:38" ht="12.75">
      <c r="A505" s="225"/>
      <c r="B505" s="227"/>
      <c r="D505" s="227"/>
      <c r="E505" s="227"/>
      <c r="F505" s="227"/>
      <c r="G505" s="227"/>
      <c r="H505" s="227"/>
      <c r="I505" s="227"/>
      <c r="J505" s="228"/>
      <c r="K505" s="227"/>
      <c r="L505" s="227"/>
      <c r="M505" s="238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  <c r="AA505" s="227"/>
      <c r="AB505" s="227"/>
      <c r="AC505" s="227"/>
      <c r="AD505" s="227"/>
      <c r="AE505" s="227"/>
      <c r="AF505" s="227"/>
      <c r="AG505" s="227"/>
      <c r="AH505" s="227"/>
      <c r="AI505" s="227"/>
      <c r="AJ505" s="227"/>
      <c r="AK505" s="227"/>
      <c r="AL505" s="227"/>
    </row>
    <row r="506" spans="1:38" ht="12.75">
      <c r="A506" s="225"/>
      <c r="B506" s="227"/>
      <c r="D506" s="227"/>
      <c r="E506" s="227"/>
      <c r="F506" s="227"/>
      <c r="G506" s="227"/>
      <c r="H506" s="227"/>
      <c r="I506" s="227"/>
      <c r="J506" s="228"/>
      <c r="K506" s="227"/>
      <c r="L506" s="227"/>
      <c r="M506" s="238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  <c r="AA506" s="227"/>
      <c r="AB506" s="227"/>
      <c r="AC506" s="227"/>
      <c r="AD506" s="227"/>
      <c r="AE506" s="227"/>
      <c r="AF506" s="227"/>
      <c r="AG506" s="227"/>
      <c r="AH506" s="227"/>
      <c r="AI506" s="227"/>
      <c r="AJ506" s="227"/>
      <c r="AK506" s="227"/>
      <c r="AL506" s="227"/>
    </row>
    <row r="507" spans="1:38" ht="12.75">
      <c r="A507" s="225"/>
      <c r="B507" s="227"/>
      <c r="D507" s="227"/>
      <c r="E507" s="227"/>
      <c r="F507" s="227"/>
      <c r="G507" s="227"/>
      <c r="H507" s="227"/>
      <c r="I507" s="227"/>
      <c r="J507" s="228"/>
      <c r="K507" s="227"/>
      <c r="L507" s="227"/>
      <c r="M507" s="238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  <c r="AA507" s="227"/>
      <c r="AB507" s="227"/>
      <c r="AC507" s="227"/>
      <c r="AD507" s="227"/>
      <c r="AE507" s="227"/>
      <c r="AF507" s="227"/>
      <c r="AG507" s="227"/>
      <c r="AH507" s="227"/>
      <c r="AI507" s="227"/>
      <c r="AJ507" s="227"/>
      <c r="AK507" s="227"/>
      <c r="AL507" s="227"/>
    </row>
    <row r="508" spans="1:38" ht="12.75">
      <c r="A508" s="225"/>
      <c r="B508" s="227"/>
      <c r="D508" s="227"/>
      <c r="E508" s="227"/>
      <c r="F508" s="227"/>
      <c r="G508" s="227"/>
      <c r="H508" s="227"/>
      <c r="I508" s="227"/>
      <c r="J508" s="228"/>
      <c r="K508" s="227"/>
      <c r="L508" s="227"/>
      <c r="M508" s="238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  <c r="AA508" s="227"/>
      <c r="AB508" s="227"/>
      <c r="AC508" s="227"/>
      <c r="AD508" s="227"/>
      <c r="AE508" s="227"/>
      <c r="AF508" s="227"/>
      <c r="AG508" s="227"/>
      <c r="AH508" s="227"/>
      <c r="AI508" s="227"/>
      <c r="AJ508" s="227"/>
      <c r="AK508" s="227"/>
      <c r="AL508" s="227"/>
    </row>
    <row r="509" spans="1:38" ht="12.75">
      <c r="A509" s="225"/>
      <c r="B509" s="227"/>
      <c r="D509" s="227"/>
      <c r="E509" s="227"/>
      <c r="F509" s="227"/>
      <c r="G509" s="227"/>
      <c r="H509" s="227"/>
      <c r="I509" s="227"/>
      <c r="J509" s="228"/>
      <c r="K509" s="227"/>
      <c r="L509" s="227"/>
      <c r="M509" s="238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  <c r="AA509" s="227"/>
      <c r="AB509" s="227"/>
      <c r="AC509" s="227"/>
      <c r="AD509" s="227"/>
      <c r="AE509" s="227"/>
      <c r="AF509" s="227"/>
      <c r="AG509" s="227"/>
      <c r="AH509" s="227"/>
      <c r="AI509" s="227"/>
      <c r="AJ509" s="227"/>
      <c r="AK509" s="227"/>
      <c r="AL509" s="227"/>
    </row>
    <row r="510" spans="1:38" ht="12.75">
      <c r="A510" s="225"/>
      <c r="B510" s="227"/>
      <c r="D510" s="227"/>
      <c r="E510" s="227"/>
      <c r="F510" s="227"/>
      <c r="G510" s="227"/>
      <c r="H510" s="227"/>
      <c r="I510" s="227"/>
      <c r="J510" s="228"/>
      <c r="K510" s="227"/>
      <c r="L510" s="227"/>
      <c r="M510" s="238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  <c r="AA510" s="227"/>
      <c r="AB510" s="227"/>
      <c r="AC510" s="227"/>
      <c r="AD510" s="227"/>
      <c r="AE510" s="227"/>
      <c r="AF510" s="227"/>
      <c r="AG510" s="227"/>
      <c r="AH510" s="227"/>
      <c r="AI510" s="227"/>
      <c r="AJ510" s="227"/>
      <c r="AK510" s="227"/>
      <c r="AL510" s="227"/>
    </row>
    <row r="511" spans="1:38" ht="12.75">
      <c r="A511" s="225"/>
      <c r="B511" s="227"/>
      <c r="D511" s="227"/>
      <c r="E511" s="227"/>
      <c r="F511" s="227"/>
      <c r="G511" s="227"/>
      <c r="H511" s="227"/>
      <c r="I511" s="227"/>
      <c r="J511" s="228"/>
      <c r="K511" s="227"/>
      <c r="L511" s="227"/>
      <c r="M511" s="238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  <c r="AA511" s="227"/>
      <c r="AB511" s="227"/>
      <c r="AC511" s="227"/>
      <c r="AD511" s="227"/>
      <c r="AE511" s="227"/>
      <c r="AF511" s="227"/>
      <c r="AG511" s="227"/>
      <c r="AH511" s="227"/>
      <c r="AI511" s="227"/>
      <c r="AJ511" s="227"/>
      <c r="AK511" s="227"/>
      <c r="AL511" s="227"/>
    </row>
    <row r="512" spans="1:38" ht="12.75">
      <c r="A512" s="225"/>
      <c r="B512" s="227"/>
      <c r="D512" s="227"/>
      <c r="E512" s="227"/>
      <c r="F512" s="227"/>
      <c r="G512" s="227"/>
      <c r="H512" s="227"/>
      <c r="I512" s="227"/>
      <c r="J512" s="228"/>
      <c r="K512" s="227"/>
      <c r="L512" s="227"/>
      <c r="M512" s="238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  <c r="AA512" s="227"/>
      <c r="AB512" s="227"/>
      <c r="AC512" s="227"/>
      <c r="AD512" s="227"/>
      <c r="AE512" s="227"/>
      <c r="AF512" s="227"/>
      <c r="AG512" s="227"/>
      <c r="AH512" s="227"/>
      <c r="AI512" s="227"/>
      <c r="AJ512" s="227"/>
      <c r="AK512" s="227"/>
      <c r="AL512" s="227"/>
    </row>
    <row r="513" spans="1:38" ht="12.75">
      <c r="A513" s="225"/>
      <c r="B513" s="227"/>
      <c r="D513" s="227"/>
      <c r="E513" s="227"/>
      <c r="F513" s="227"/>
      <c r="G513" s="227"/>
      <c r="H513" s="227"/>
      <c r="I513" s="227"/>
      <c r="J513" s="228"/>
      <c r="K513" s="227"/>
      <c r="L513" s="227"/>
      <c r="M513" s="238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  <c r="AA513" s="227"/>
      <c r="AB513" s="227"/>
      <c r="AC513" s="227"/>
      <c r="AD513" s="227"/>
      <c r="AE513" s="227"/>
      <c r="AF513" s="227"/>
      <c r="AG513" s="227"/>
      <c r="AH513" s="227"/>
      <c r="AI513" s="227"/>
      <c r="AJ513" s="227"/>
      <c r="AK513" s="227"/>
      <c r="AL513" s="227"/>
    </row>
    <row r="514" spans="1:38" ht="12.75">
      <c r="A514" s="225"/>
      <c r="B514" s="227"/>
      <c r="D514" s="227"/>
      <c r="E514" s="227"/>
      <c r="F514" s="227"/>
      <c r="G514" s="227"/>
      <c r="H514" s="227"/>
      <c r="I514" s="227"/>
      <c r="J514" s="228"/>
      <c r="K514" s="227"/>
      <c r="L514" s="227"/>
      <c r="M514" s="238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  <c r="AA514" s="227"/>
      <c r="AB514" s="227"/>
      <c r="AC514" s="227"/>
      <c r="AD514" s="227"/>
      <c r="AE514" s="227"/>
      <c r="AF514" s="227"/>
      <c r="AG514" s="227"/>
      <c r="AH514" s="227"/>
      <c r="AI514" s="227"/>
      <c r="AJ514" s="227"/>
      <c r="AK514" s="227"/>
      <c r="AL514" s="227"/>
    </row>
    <row r="515" spans="1:38" ht="12.75">
      <c r="A515" s="225"/>
      <c r="B515" s="227"/>
      <c r="D515" s="227"/>
      <c r="E515" s="227"/>
      <c r="F515" s="227"/>
      <c r="G515" s="227"/>
      <c r="H515" s="227"/>
      <c r="I515" s="227"/>
      <c r="J515" s="228"/>
      <c r="K515" s="227"/>
      <c r="L515" s="227"/>
      <c r="M515" s="238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  <c r="AA515" s="227"/>
      <c r="AB515" s="227"/>
      <c r="AC515" s="227"/>
      <c r="AD515" s="227"/>
      <c r="AE515" s="227"/>
      <c r="AF515" s="227"/>
      <c r="AG515" s="227"/>
      <c r="AH515" s="227"/>
      <c r="AI515" s="227"/>
      <c r="AJ515" s="227"/>
      <c r="AK515" s="227"/>
      <c r="AL515" s="227"/>
    </row>
    <row r="516" spans="1:38" ht="12.75">
      <c r="A516" s="225"/>
      <c r="B516" s="227"/>
      <c r="D516" s="227"/>
      <c r="E516" s="227"/>
      <c r="F516" s="227"/>
      <c r="G516" s="227"/>
      <c r="H516" s="227"/>
      <c r="I516" s="227"/>
      <c r="J516" s="228"/>
      <c r="K516" s="227"/>
      <c r="L516" s="227"/>
      <c r="M516" s="238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  <c r="AA516" s="227"/>
      <c r="AB516" s="227"/>
      <c r="AC516" s="227"/>
      <c r="AD516" s="227"/>
      <c r="AE516" s="227"/>
      <c r="AF516" s="227"/>
      <c r="AG516" s="227"/>
      <c r="AH516" s="227"/>
      <c r="AI516" s="227"/>
      <c r="AJ516" s="227"/>
      <c r="AK516" s="227"/>
      <c r="AL516" s="227"/>
    </row>
    <row r="517" spans="1:38" ht="12.75">
      <c r="A517" s="225"/>
      <c r="B517" s="227"/>
      <c r="D517" s="227"/>
      <c r="E517" s="227"/>
      <c r="F517" s="227"/>
      <c r="G517" s="227"/>
      <c r="H517" s="227"/>
      <c r="I517" s="227"/>
      <c r="J517" s="228"/>
      <c r="K517" s="227"/>
      <c r="L517" s="227"/>
      <c r="M517" s="238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  <c r="AA517" s="227"/>
      <c r="AB517" s="227"/>
      <c r="AC517" s="227"/>
      <c r="AD517" s="227"/>
      <c r="AE517" s="227"/>
      <c r="AF517" s="227"/>
      <c r="AG517" s="227"/>
      <c r="AH517" s="227"/>
      <c r="AI517" s="227"/>
      <c r="AJ517" s="227"/>
      <c r="AK517" s="227"/>
      <c r="AL517" s="227"/>
    </row>
    <row r="518" spans="1:38" ht="12.75">
      <c r="A518" s="225"/>
      <c r="B518" s="227"/>
      <c r="D518" s="227"/>
      <c r="E518" s="227"/>
      <c r="F518" s="227"/>
      <c r="G518" s="227"/>
      <c r="H518" s="227"/>
      <c r="I518" s="227"/>
      <c r="J518" s="228"/>
      <c r="K518" s="227"/>
      <c r="L518" s="227"/>
      <c r="M518" s="238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  <c r="AA518" s="227"/>
      <c r="AB518" s="227"/>
      <c r="AC518" s="227"/>
      <c r="AD518" s="227"/>
      <c r="AE518" s="227"/>
      <c r="AF518" s="227"/>
      <c r="AG518" s="227"/>
      <c r="AH518" s="227"/>
      <c r="AI518" s="227"/>
      <c r="AJ518" s="227"/>
      <c r="AK518" s="227"/>
      <c r="AL518" s="227"/>
    </row>
    <row r="519" spans="1:38" ht="12.75">
      <c r="A519" s="225"/>
      <c r="B519" s="227"/>
      <c r="D519" s="227"/>
      <c r="E519" s="227"/>
      <c r="F519" s="227"/>
      <c r="G519" s="227"/>
      <c r="H519" s="227"/>
      <c r="I519" s="227"/>
      <c r="J519" s="228"/>
      <c r="K519" s="227"/>
      <c r="L519" s="227"/>
      <c r="M519" s="238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  <c r="AA519" s="227"/>
      <c r="AB519" s="227"/>
      <c r="AC519" s="227"/>
      <c r="AD519" s="227"/>
      <c r="AE519" s="227"/>
      <c r="AF519" s="227"/>
      <c r="AG519" s="227"/>
      <c r="AH519" s="227"/>
      <c r="AI519" s="227"/>
      <c r="AJ519" s="227"/>
      <c r="AK519" s="227"/>
      <c r="AL519" s="227"/>
    </row>
    <row r="520" spans="1:38" ht="12.75">
      <c r="A520" s="225"/>
      <c r="B520" s="227"/>
      <c r="D520" s="227"/>
      <c r="E520" s="227"/>
      <c r="F520" s="227"/>
      <c r="G520" s="227"/>
      <c r="H520" s="227"/>
      <c r="I520" s="227"/>
      <c r="J520" s="228"/>
      <c r="K520" s="227"/>
      <c r="L520" s="227"/>
      <c r="M520" s="238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  <c r="AA520" s="227"/>
      <c r="AB520" s="227"/>
      <c r="AC520" s="227"/>
      <c r="AD520" s="227"/>
      <c r="AE520" s="227"/>
      <c r="AF520" s="227"/>
      <c r="AG520" s="227"/>
      <c r="AH520" s="227"/>
      <c r="AI520" s="227"/>
      <c r="AJ520" s="227"/>
      <c r="AK520" s="227"/>
      <c r="AL520" s="227"/>
    </row>
    <row r="521" spans="1:38" ht="12.75">
      <c r="A521" s="225"/>
      <c r="B521" s="227"/>
      <c r="D521" s="227"/>
      <c r="E521" s="227"/>
      <c r="F521" s="227"/>
      <c r="G521" s="227"/>
      <c r="H521" s="227"/>
      <c r="I521" s="227"/>
      <c r="J521" s="228"/>
      <c r="K521" s="227"/>
      <c r="L521" s="227"/>
      <c r="M521" s="238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  <c r="AA521" s="227"/>
      <c r="AB521" s="227"/>
      <c r="AC521" s="227"/>
      <c r="AD521" s="227"/>
      <c r="AE521" s="227"/>
      <c r="AF521" s="227"/>
      <c r="AG521" s="227"/>
      <c r="AH521" s="227"/>
      <c r="AI521" s="227"/>
      <c r="AJ521" s="227"/>
      <c r="AK521" s="227"/>
      <c r="AL521" s="227"/>
    </row>
    <row r="522" spans="1:38" ht="12.75">
      <c r="A522" s="225"/>
      <c r="B522" s="227"/>
      <c r="D522" s="227"/>
      <c r="E522" s="227"/>
      <c r="F522" s="227"/>
      <c r="G522" s="227"/>
      <c r="H522" s="227"/>
      <c r="I522" s="227"/>
      <c r="J522" s="228"/>
      <c r="K522" s="227"/>
      <c r="L522" s="227"/>
      <c r="M522" s="238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  <c r="AA522" s="227"/>
      <c r="AB522" s="227"/>
      <c r="AC522" s="227"/>
      <c r="AD522" s="227"/>
      <c r="AE522" s="227"/>
      <c r="AF522" s="227"/>
      <c r="AG522" s="227"/>
      <c r="AH522" s="227"/>
      <c r="AI522" s="227"/>
      <c r="AJ522" s="227"/>
      <c r="AK522" s="227"/>
      <c r="AL522" s="227"/>
    </row>
    <row r="523" spans="1:38" ht="12.75">
      <c r="A523" s="225"/>
      <c r="B523" s="227"/>
      <c r="D523" s="227"/>
      <c r="E523" s="227"/>
      <c r="F523" s="227"/>
      <c r="G523" s="227"/>
      <c r="H523" s="227"/>
      <c r="I523" s="227"/>
      <c r="J523" s="228"/>
      <c r="K523" s="227"/>
      <c r="L523" s="227"/>
      <c r="M523" s="238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  <c r="AA523" s="227"/>
      <c r="AB523" s="227"/>
      <c r="AC523" s="227"/>
      <c r="AD523" s="227"/>
      <c r="AE523" s="227"/>
      <c r="AF523" s="227"/>
      <c r="AG523" s="227"/>
      <c r="AH523" s="227"/>
      <c r="AI523" s="227"/>
      <c r="AJ523" s="227"/>
      <c r="AK523" s="227"/>
      <c r="AL523" s="227"/>
    </row>
    <row r="524" spans="1:38" ht="12.75">
      <c r="A524" s="225"/>
      <c r="B524" s="227"/>
      <c r="D524" s="227"/>
      <c r="E524" s="227"/>
      <c r="F524" s="227"/>
      <c r="G524" s="227"/>
      <c r="H524" s="227"/>
      <c r="I524" s="227"/>
      <c r="J524" s="228"/>
      <c r="K524" s="227"/>
      <c r="L524" s="227"/>
      <c r="M524" s="238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  <c r="AA524" s="227"/>
      <c r="AB524" s="227"/>
      <c r="AC524" s="227"/>
      <c r="AD524" s="227"/>
      <c r="AE524" s="227"/>
      <c r="AF524" s="227"/>
      <c r="AG524" s="227"/>
      <c r="AH524" s="227"/>
      <c r="AI524" s="227"/>
      <c r="AJ524" s="227"/>
      <c r="AK524" s="227"/>
      <c r="AL524" s="227"/>
    </row>
    <row r="525" spans="1:38" ht="12.75">
      <c r="A525" s="225"/>
      <c r="B525" s="227"/>
      <c r="D525" s="227"/>
      <c r="E525" s="227"/>
      <c r="F525" s="227"/>
      <c r="G525" s="227"/>
      <c r="H525" s="227"/>
      <c r="I525" s="227"/>
      <c r="J525" s="228"/>
      <c r="K525" s="227"/>
      <c r="L525" s="227"/>
      <c r="M525" s="238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  <c r="AA525" s="227"/>
      <c r="AB525" s="227"/>
      <c r="AC525" s="227"/>
      <c r="AD525" s="227"/>
      <c r="AE525" s="227"/>
      <c r="AF525" s="227"/>
      <c r="AG525" s="227"/>
      <c r="AH525" s="227"/>
      <c r="AI525" s="227"/>
      <c r="AJ525" s="227"/>
      <c r="AK525" s="227"/>
      <c r="AL525" s="227"/>
    </row>
    <row r="526" spans="1:38" ht="12.75">
      <c r="A526" s="225"/>
      <c r="B526" s="227"/>
      <c r="D526" s="227"/>
      <c r="E526" s="227"/>
      <c r="F526" s="227"/>
      <c r="G526" s="227"/>
      <c r="H526" s="227"/>
      <c r="I526" s="227"/>
      <c r="J526" s="228"/>
      <c r="K526" s="227"/>
      <c r="L526" s="227"/>
      <c r="M526" s="238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  <c r="AA526" s="227"/>
      <c r="AB526" s="227"/>
      <c r="AC526" s="227"/>
      <c r="AD526" s="227"/>
      <c r="AE526" s="227"/>
      <c r="AF526" s="227"/>
      <c r="AG526" s="227"/>
      <c r="AH526" s="227"/>
      <c r="AI526" s="227"/>
      <c r="AJ526" s="227"/>
      <c r="AK526" s="227"/>
      <c r="AL526" s="227"/>
    </row>
    <row r="527" spans="1:38" ht="12.75">
      <c r="A527" s="225"/>
      <c r="B527" s="227"/>
      <c r="D527" s="227"/>
      <c r="E527" s="227"/>
      <c r="F527" s="227"/>
      <c r="G527" s="227"/>
      <c r="H527" s="227"/>
      <c r="I527" s="227"/>
      <c r="J527" s="228"/>
      <c r="K527" s="227"/>
      <c r="L527" s="227"/>
      <c r="M527" s="238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  <c r="AA527" s="227"/>
      <c r="AB527" s="227"/>
      <c r="AC527" s="227"/>
      <c r="AD527" s="227"/>
      <c r="AE527" s="227"/>
      <c r="AF527" s="227"/>
      <c r="AG527" s="227"/>
      <c r="AH527" s="227"/>
      <c r="AI527" s="227"/>
      <c r="AJ527" s="227"/>
      <c r="AK527" s="227"/>
      <c r="AL527" s="227"/>
    </row>
    <row r="528" spans="1:38" ht="12.75">
      <c r="A528" s="225"/>
      <c r="B528" s="227"/>
      <c r="D528" s="227"/>
      <c r="E528" s="227"/>
      <c r="F528" s="227"/>
      <c r="G528" s="227"/>
      <c r="H528" s="227"/>
      <c r="I528" s="227"/>
      <c r="J528" s="228"/>
      <c r="K528" s="227"/>
      <c r="L528" s="227"/>
      <c r="M528" s="238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  <c r="AA528" s="227"/>
      <c r="AB528" s="227"/>
      <c r="AC528" s="227"/>
      <c r="AD528" s="227"/>
      <c r="AE528" s="227"/>
      <c r="AF528" s="227"/>
      <c r="AG528" s="227"/>
      <c r="AH528" s="227"/>
      <c r="AI528" s="227"/>
      <c r="AJ528" s="227"/>
      <c r="AK528" s="227"/>
      <c r="AL528" s="227"/>
    </row>
    <row r="529" spans="1:38" ht="12.75">
      <c r="A529" s="225"/>
      <c r="B529" s="227"/>
      <c r="D529" s="227"/>
      <c r="E529" s="227"/>
      <c r="F529" s="227"/>
      <c r="G529" s="227"/>
      <c r="H529" s="227"/>
      <c r="I529" s="227"/>
      <c r="J529" s="228"/>
      <c r="K529" s="227"/>
      <c r="L529" s="227"/>
      <c r="M529" s="238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  <c r="AA529" s="227"/>
      <c r="AB529" s="227"/>
      <c r="AC529" s="227"/>
      <c r="AD529" s="227"/>
      <c r="AE529" s="227"/>
      <c r="AF529" s="227"/>
      <c r="AG529" s="227"/>
      <c r="AH529" s="227"/>
      <c r="AI529" s="227"/>
      <c r="AJ529" s="227"/>
      <c r="AK529" s="227"/>
      <c r="AL529" s="227"/>
    </row>
    <row r="530" spans="1:38" ht="12.75">
      <c r="A530" s="225"/>
      <c r="B530" s="227"/>
      <c r="D530" s="227"/>
      <c r="E530" s="227"/>
      <c r="F530" s="227"/>
      <c r="G530" s="227"/>
      <c r="H530" s="227"/>
      <c r="I530" s="227"/>
      <c r="J530" s="228"/>
      <c r="K530" s="227"/>
      <c r="L530" s="227"/>
      <c r="M530" s="238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  <c r="AA530" s="227"/>
      <c r="AB530" s="227"/>
      <c r="AC530" s="227"/>
      <c r="AD530" s="227"/>
      <c r="AE530" s="227"/>
      <c r="AF530" s="227"/>
      <c r="AG530" s="227"/>
      <c r="AH530" s="227"/>
      <c r="AI530" s="227"/>
      <c r="AJ530" s="227"/>
      <c r="AK530" s="227"/>
      <c r="AL530" s="227"/>
    </row>
    <row r="531" spans="1:38" ht="12.75">
      <c r="A531" s="225"/>
      <c r="B531" s="227"/>
      <c r="D531" s="227"/>
      <c r="E531" s="227"/>
      <c r="F531" s="227"/>
      <c r="G531" s="227"/>
      <c r="H531" s="227"/>
      <c r="I531" s="227"/>
      <c r="J531" s="228"/>
      <c r="K531" s="227"/>
      <c r="L531" s="227"/>
      <c r="M531" s="238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  <c r="AA531" s="227"/>
      <c r="AB531" s="227"/>
      <c r="AC531" s="227"/>
      <c r="AD531" s="227"/>
      <c r="AE531" s="227"/>
      <c r="AF531" s="227"/>
      <c r="AG531" s="227"/>
      <c r="AH531" s="227"/>
      <c r="AI531" s="227"/>
      <c r="AJ531" s="227"/>
      <c r="AK531" s="227"/>
      <c r="AL531" s="227"/>
    </row>
    <row r="532" spans="1:38" ht="12.75">
      <c r="A532" s="225"/>
      <c r="B532" s="227"/>
      <c r="D532" s="227"/>
      <c r="E532" s="227"/>
      <c r="F532" s="227"/>
      <c r="G532" s="227"/>
      <c r="H532" s="227"/>
      <c r="I532" s="227"/>
      <c r="J532" s="228"/>
      <c r="K532" s="227"/>
      <c r="L532" s="227"/>
      <c r="M532" s="238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  <c r="AA532" s="227"/>
      <c r="AB532" s="227"/>
      <c r="AC532" s="227"/>
      <c r="AD532" s="227"/>
      <c r="AE532" s="227"/>
      <c r="AF532" s="227"/>
      <c r="AG532" s="227"/>
      <c r="AH532" s="227"/>
      <c r="AI532" s="227"/>
      <c r="AJ532" s="227"/>
      <c r="AK532" s="227"/>
      <c r="AL532" s="227"/>
    </row>
    <row r="533" spans="1:38" ht="12.75">
      <c r="A533" s="225"/>
      <c r="B533" s="227"/>
      <c r="D533" s="227"/>
      <c r="E533" s="227"/>
      <c r="F533" s="227"/>
      <c r="G533" s="227"/>
      <c r="H533" s="227"/>
      <c r="I533" s="227"/>
      <c r="J533" s="228"/>
      <c r="K533" s="227"/>
      <c r="L533" s="227"/>
      <c r="M533" s="238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7"/>
      <c r="AG533" s="227"/>
      <c r="AH533" s="227"/>
      <c r="AI533" s="227"/>
      <c r="AJ533" s="227"/>
      <c r="AK533" s="227"/>
      <c r="AL533" s="227"/>
    </row>
    <row r="534" spans="1:38" ht="12.75">
      <c r="A534" s="225"/>
      <c r="B534" s="227"/>
      <c r="D534" s="227"/>
      <c r="E534" s="227"/>
      <c r="F534" s="227"/>
      <c r="G534" s="227"/>
      <c r="H534" s="227"/>
      <c r="I534" s="227"/>
      <c r="J534" s="228"/>
      <c r="K534" s="227"/>
      <c r="L534" s="227"/>
      <c r="M534" s="238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  <c r="AA534" s="227"/>
      <c r="AB534" s="227"/>
      <c r="AC534" s="227"/>
      <c r="AD534" s="227"/>
      <c r="AE534" s="227"/>
      <c r="AF534" s="227"/>
      <c r="AG534" s="227"/>
      <c r="AH534" s="227"/>
      <c r="AI534" s="227"/>
      <c r="AJ534" s="227"/>
      <c r="AK534" s="227"/>
      <c r="AL534" s="227"/>
    </row>
    <row r="535" spans="1:38" ht="12.75">
      <c r="A535" s="225"/>
      <c r="B535" s="227"/>
      <c r="D535" s="227"/>
      <c r="E535" s="227"/>
      <c r="F535" s="227"/>
      <c r="G535" s="227"/>
      <c r="H535" s="227"/>
      <c r="I535" s="227"/>
      <c r="J535" s="228"/>
      <c r="K535" s="227"/>
      <c r="L535" s="227"/>
      <c r="M535" s="238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  <c r="AA535" s="227"/>
      <c r="AB535" s="227"/>
      <c r="AC535" s="227"/>
      <c r="AD535" s="227"/>
      <c r="AE535" s="227"/>
      <c r="AF535" s="227"/>
      <c r="AG535" s="227"/>
      <c r="AH535" s="227"/>
      <c r="AI535" s="227"/>
      <c r="AJ535" s="227"/>
      <c r="AK535" s="227"/>
      <c r="AL535" s="227"/>
    </row>
    <row r="536" spans="1:38" ht="12.75">
      <c r="A536" s="225"/>
      <c r="B536" s="227"/>
      <c r="D536" s="227"/>
      <c r="E536" s="227"/>
      <c r="F536" s="227"/>
      <c r="G536" s="227"/>
      <c r="H536" s="227"/>
      <c r="I536" s="227"/>
      <c r="J536" s="228"/>
      <c r="K536" s="227"/>
      <c r="L536" s="227"/>
      <c r="M536" s="238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  <c r="AA536" s="227"/>
      <c r="AB536" s="227"/>
      <c r="AC536" s="227"/>
      <c r="AD536" s="227"/>
      <c r="AE536" s="227"/>
      <c r="AF536" s="227"/>
      <c r="AG536" s="227"/>
      <c r="AH536" s="227"/>
      <c r="AI536" s="227"/>
      <c r="AJ536" s="227"/>
      <c r="AK536" s="227"/>
      <c r="AL536" s="227"/>
    </row>
    <row r="537" spans="1:38" ht="12.75">
      <c r="A537" s="225"/>
      <c r="B537" s="227"/>
      <c r="D537" s="227"/>
      <c r="E537" s="227"/>
      <c r="F537" s="227"/>
      <c r="G537" s="227"/>
      <c r="H537" s="227"/>
      <c r="I537" s="227"/>
      <c r="J537" s="228"/>
      <c r="K537" s="227"/>
      <c r="L537" s="227"/>
      <c r="M537" s="238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  <c r="AA537" s="227"/>
      <c r="AB537" s="227"/>
      <c r="AC537" s="227"/>
      <c r="AD537" s="227"/>
      <c r="AE537" s="227"/>
      <c r="AF537" s="227"/>
      <c r="AG537" s="227"/>
      <c r="AH537" s="227"/>
      <c r="AI537" s="227"/>
      <c r="AJ537" s="227"/>
      <c r="AK537" s="227"/>
      <c r="AL537" s="227"/>
    </row>
    <row r="538" spans="1:38" ht="12.75">
      <c r="A538" s="225"/>
      <c r="B538" s="227"/>
      <c r="D538" s="227"/>
      <c r="E538" s="227"/>
      <c r="F538" s="227"/>
      <c r="G538" s="227"/>
      <c r="H538" s="227"/>
      <c r="I538" s="227"/>
      <c r="J538" s="228"/>
      <c r="K538" s="227"/>
      <c r="L538" s="227"/>
      <c r="M538" s="238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  <c r="AA538" s="227"/>
      <c r="AB538" s="227"/>
      <c r="AC538" s="227"/>
      <c r="AD538" s="227"/>
      <c r="AE538" s="227"/>
      <c r="AF538" s="227"/>
      <c r="AG538" s="227"/>
      <c r="AH538" s="227"/>
      <c r="AI538" s="227"/>
      <c r="AJ538" s="227"/>
      <c r="AK538" s="227"/>
      <c r="AL538" s="227"/>
    </row>
    <row r="539" spans="1:38" ht="12.75">
      <c r="A539" s="225"/>
      <c r="B539" s="227"/>
      <c r="D539" s="227"/>
      <c r="E539" s="227"/>
      <c r="F539" s="227"/>
      <c r="G539" s="227"/>
      <c r="H539" s="227"/>
      <c r="I539" s="227"/>
      <c r="J539" s="228"/>
      <c r="K539" s="227"/>
      <c r="L539" s="227"/>
      <c r="M539" s="238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  <c r="AA539" s="227"/>
      <c r="AB539" s="227"/>
      <c r="AC539" s="227"/>
      <c r="AD539" s="227"/>
      <c r="AE539" s="227"/>
      <c r="AF539" s="227"/>
      <c r="AG539" s="227"/>
      <c r="AH539" s="227"/>
      <c r="AI539" s="227"/>
      <c r="AJ539" s="227"/>
      <c r="AK539" s="227"/>
      <c r="AL539" s="227"/>
    </row>
    <row r="540" spans="1:38" ht="12.75">
      <c r="A540" s="225"/>
      <c r="B540" s="227"/>
      <c r="D540" s="227"/>
      <c r="E540" s="227"/>
      <c r="F540" s="227"/>
      <c r="G540" s="227"/>
      <c r="H540" s="227"/>
      <c r="I540" s="227"/>
      <c r="J540" s="228"/>
      <c r="K540" s="227"/>
      <c r="L540" s="227"/>
      <c r="M540" s="238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  <c r="AA540" s="227"/>
      <c r="AB540" s="227"/>
      <c r="AC540" s="227"/>
      <c r="AD540" s="227"/>
      <c r="AE540" s="227"/>
      <c r="AF540" s="227"/>
      <c r="AG540" s="227"/>
      <c r="AH540" s="227"/>
      <c r="AI540" s="227"/>
      <c r="AJ540" s="227"/>
      <c r="AK540" s="227"/>
      <c r="AL540" s="227"/>
    </row>
    <row r="541" spans="1:38" ht="12.75">
      <c r="A541" s="225"/>
      <c r="B541" s="227"/>
      <c r="D541" s="227"/>
      <c r="E541" s="227"/>
      <c r="F541" s="227"/>
      <c r="G541" s="227"/>
      <c r="H541" s="227"/>
      <c r="I541" s="227"/>
      <c r="J541" s="228"/>
      <c r="K541" s="227"/>
      <c r="L541" s="227"/>
      <c r="M541" s="238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  <c r="AA541" s="227"/>
      <c r="AB541" s="227"/>
      <c r="AC541" s="227"/>
      <c r="AD541" s="227"/>
      <c r="AE541" s="227"/>
      <c r="AF541" s="227"/>
      <c r="AG541" s="227"/>
      <c r="AH541" s="227"/>
      <c r="AI541" s="227"/>
      <c r="AJ541" s="227"/>
      <c r="AK541" s="227"/>
      <c r="AL541" s="227"/>
    </row>
    <row r="542" spans="1:38" ht="12.75">
      <c r="A542" s="225"/>
      <c r="B542" s="227"/>
      <c r="D542" s="227"/>
      <c r="E542" s="227"/>
      <c r="F542" s="227"/>
      <c r="G542" s="227"/>
      <c r="H542" s="227"/>
      <c r="I542" s="227"/>
      <c r="J542" s="228"/>
      <c r="K542" s="227"/>
      <c r="L542" s="227"/>
      <c r="M542" s="238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  <c r="AA542" s="227"/>
      <c r="AB542" s="227"/>
      <c r="AC542" s="227"/>
      <c r="AD542" s="227"/>
      <c r="AE542" s="227"/>
      <c r="AF542" s="227"/>
      <c r="AG542" s="227"/>
      <c r="AH542" s="227"/>
      <c r="AI542" s="227"/>
      <c r="AJ542" s="227"/>
      <c r="AK542" s="227"/>
      <c r="AL542" s="227"/>
    </row>
    <row r="543" spans="1:38" ht="12.75">
      <c r="A543" s="225"/>
      <c r="B543" s="227"/>
      <c r="D543" s="227"/>
      <c r="E543" s="227"/>
      <c r="F543" s="227"/>
      <c r="G543" s="227"/>
      <c r="H543" s="227"/>
      <c r="I543" s="227"/>
      <c r="J543" s="228"/>
      <c r="K543" s="227"/>
      <c r="L543" s="227"/>
      <c r="M543" s="238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  <c r="AA543" s="227"/>
      <c r="AB543" s="227"/>
      <c r="AC543" s="227"/>
      <c r="AD543" s="227"/>
      <c r="AE543" s="227"/>
      <c r="AF543" s="227"/>
      <c r="AG543" s="227"/>
      <c r="AH543" s="227"/>
      <c r="AI543" s="227"/>
      <c r="AJ543" s="227"/>
      <c r="AK543" s="227"/>
      <c r="AL543" s="227"/>
    </row>
    <row r="544" spans="1:38" ht="12.75">
      <c r="A544" s="225"/>
      <c r="B544" s="227"/>
      <c r="D544" s="227"/>
      <c r="E544" s="227"/>
      <c r="F544" s="227"/>
      <c r="G544" s="227"/>
      <c r="H544" s="227"/>
      <c r="I544" s="227"/>
      <c r="J544" s="228"/>
      <c r="K544" s="227"/>
      <c r="L544" s="227"/>
      <c r="M544" s="238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  <c r="AA544" s="227"/>
      <c r="AB544" s="227"/>
      <c r="AC544" s="227"/>
      <c r="AD544" s="227"/>
      <c r="AE544" s="227"/>
      <c r="AF544" s="227"/>
      <c r="AG544" s="227"/>
      <c r="AH544" s="227"/>
      <c r="AI544" s="227"/>
      <c r="AJ544" s="227"/>
      <c r="AK544" s="227"/>
      <c r="AL544" s="227"/>
    </row>
    <row r="545" spans="1:38" ht="12.75">
      <c r="A545" s="225"/>
      <c r="B545" s="227"/>
      <c r="D545" s="227"/>
      <c r="E545" s="227"/>
      <c r="F545" s="227"/>
      <c r="G545" s="227"/>
      <c r="H545" s="227"/>
      <c r="I545" s="227"/>
      <c r="J545" s="228"/>
      <c r="K545" s="227"/>
      <c r="L545" s="227"/>
      <c r="M545" s="238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  <c r="AA545" s="227"/>
      <c r="AB545" s="227"/>
      <c r="AC545" s="227"/>
      <c r="AD545" s="227"/>
      <c r="AE545" s="227"/>
      <c r="AF545" s="227"/>
      <c r="AG545" s="227"/>
      <c r="AH545" s="227"/>
      <c r="AI545" s="227"/>
      <c r="AJ545" s="227"/>
      <c r="AK545" s="227"/>
      <c r="AL545" s="227"/>
    </row>
    <row r="546" spans="1:38" ht="12.75">
      <c r="A546" s="225"/>
      <c r="B546" s="227"/>
      <c r="D546" s="227"/>
      <c r="E546" s="227"/>
      <c r="F546" s="227"/>
      <c r="G546" s="227"/>
      <c r="H546" s="227"/>
      <c r="I546" s="227"/>
      <c r="J546" s="228"/>
      <c r="K546" s="227"/>
      <c r="L546" s="227"/>
      <c r="M546" s="238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  <c r="AA546" s="227"/>
      <c r="AB546" s="227"/>
      <c r="AC546" s="227"/>
      <c r="AD546" s="227"/>
      <c r="AE546" s="227"/>
      <c r="AF546" s="227"/>
      <c r="AG546" s="227"/>
      <c r="AH546" s="227"/>
      <c r="AI546" s="227"/>
      <c r="AJ546" s="227"/>
      <c r="AK546" s="227"/>
      <c r="AL546" s="227"/>
    </row>
    <row r="547" spans="1:38" ht="12.75">
      <c r="A547" s="225"/>
      <c r="B547" s="227"/>
      <c r="D547" s="227"/>
      <c r="E547" s="227"/>
      <c r="F547" s="227"/>
      <c r="G547" s="227"/>
      <c r="H547" s="227"/>
      <c r="I547" s="227"/>
      <c r="J547" s="228"/>
      <c r="K547" s="227"/>
      <c r="L547" s="227"/>
      <c r="M547" s="238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  <c r="AA547" s="227"/>
      <c r="AB547" s="227"/>
      <c r="AC547" s="227"/>
      <c r="AD547" s="227"/>
      <c r="AE547" s="227"/>
      <c r="AF547" s="227"/>
      <c r="AG547" s="227"/>
      <c r="AH547" s="227"/>
      <c r="AI547" s="227"/>
      <c r="AJ547" s="227"/>
      <c r="AK547" s="227"/>
      <c r="AL547" s="227"/>
    </row>
    <row r="548" spans="1:38" ht="12.75">
      <c r="A548" s="225"/>
      <c r="B548" s="227"/>
      <c r="D548" s="227"/>
      <c r="E548" s="227"/>
      <c r="F548" s="227"/>
      <c r="G548" s="227"/>
      <c r="H548" s="227"/>
      <c r="I548" s="227"/>
      <c r="J548" s="228"/>
      <c r="K548" s="227"/>
      <c r="L548" s="227"/>
      <c r="M548" s="238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  <c r="AA548" s="227"/>
      <c r="AB548" s="227"/>
      <c r="AC548" s="227"/>
      <c r="AD548" s="227"/>
      <c r="AE548" s="227"/>
      <c r="AF548" s="227"/>
      <c r="AG548" s="227"/>
      <c r="AH548" s="227"/>
      <c r="AI548" s="227"/>
      <c r="AJ548" s="227"/>
      <c r="AK548" s="227"/>
      <c r="AL548" s="227"/>
    </row>
    <row r="549" spans="1:38" ht="12.75">
      <c r="A549" s="225"/>
      <c r="B549" s="227"/>
      <c r="D549" s="227"/>
      <c r="E549" s="227"/>
      <c r="F549" s="227"/>
      <c r="G549" s="227"/>
      <c r="H549" s="227"/>
      <c r="I549" s="227"/>
      <c r="J549" s="228"/>
      <c r="K549" s="227"/>
      <c r="L549" s="227"/>
      <c r="M549" s="238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  <c r="AA549" s="227"/>
      <c r="AB549" s="227"/>
      <c r="AC549" s="227"/>
      <c r="AD549" s="227"/>
      <c r="AE549" s="227"/>
      <c r="AF549" s="227"/>
      <c r="AG549" s="227"/>
      <c r="AH549" s="227"/>
      <c r="AI549" s="227"/>
      <c r="AJ549" s="227"/>
      <c r="AK549" s="227"/>
      <c r="AL549" s="227"/>
    </row>
    <row r="550" spans="1:38" ht="12.75">
      <c r="A550" s="225"/>
      <c r="B550" s="227"/>
      <c r="D550" s="227"/>
      <c r="E550" s="227"/>
      <c r="F550" s="227"/>
      <c r="G550" s="227"/>
      <c r="H550" s="227"/>
      <c r="I550" s="227"/>
      <c r="J550" s="228"/>
      <c r="K550" s="227"/>
      <c r="L550" s="227"/>
      <c r="M550" s="238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  <c r="AA550" s="227"/>
      <c r="AB550" s="227"/>
      <c r="AC550" s="227"/>
      <c r="AD550" s="227"/>
      <c r="AE550" s="227"/>
      <c r="AF550" s="227"/>
      <c r="AG550" s="227"/>
      <c r="AH550" s="227"/>
      <c r="AI550" s="227"/>
      <c r="AJ550" s="227"/>
      <c r="AK550" s="227"/>
      <c r="AL550" s="227"/>
    </row>
    <row r="551" spans="1:38" ht="12.75">
      <c r="A551" s="225"/>
      <c r="B551" s="227"/>
      <c r="D551" s="227"/>
      <c r="E551" s="227"/>
      <c r="F551" s="227"/>
      <c r="G551" s="227"/>
      <c r="H551" s="227"/>
      <c r="I551" s="227"/>
      <c r="J551" s="228"/>
      <c r="K551" s="227"/>
      <c r="L551" s="227"/>
      <c r="M551" s="238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  <c r="AA551" s="227"/>
      <c r="AB551" s="227"/>
      <c r="AC551" s="227"/>
      <c r="AD551" s="227"/>
      <c r="AE551" s="227"/>
      <c r="AF551" s="227"/>
      <c r="AG551" s="227"/>
      <c r="AH551" s="227"/>
      <c r="AI551" s="227"/>
      <c r="AJ551" s="227"/>
      <c r="AK551" s="227"/>
      <c r="AL551" s="227"/>
    </row>
    <row r="552" spans="1:38" ht="12.75">
      <c r="A552" s="225"/>
      <c r="B552" s="227"/>
      <c r="D552" s="227"/>
      <c r="E552" s="227"/>
      <c r="F552" s="227"/>
      <c r="G552" s="227"/>
      <c r="H552" s="227"/>
      <c r="I552" s="227"/>
      <c r="J552" s="228"/>
      <c r="K552" s="227"/>
      <c r="L552" s="227"/>
      <c r="M552" s="238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  <c r="AA552" s="227"/>
      <c r="AB552" s="227"/>
      <c r="AC552" s="227"/>
      <c r="AD552" s="227"/>
      <c r="AE552" s="227"/>
      <c r="AF552" s="227"/>
      <c r="AG552" s="227"/>
      <c r="AH552" s="227"/>
      <c r="AI552" s="227"/>
      <c r="AJ552" s="227"/>
      <c r="AK552" s="227"/>
      <c r="AL552" s="227"/>
    </row>
    <row r="553" spans="1:38" ht="12.75">
      <c r="A553" s="225"/>
      <c r="B553" s="227"/>
      <c r="D553" s="227"/>
      <c r="E553" s="227"/>
      <c r="F553" s="227"/>
      <c r="G553" s="227"/>
      <c r="H553" s="227"/>
      <c r="I553" s="227"/>
      <c r="J553" s="228"/>
      <c r="K553" s="227"/>
      <c r="L553" s="227"/>
      <c r="M553" s="238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  <c r="AA553" s="227"/>
      <c r="AB553" s="227"/>
      <c r="AC553" s="227"/>
      <c r="AD553" s="227"/>
      <c r="AE553" s="227"/>
      <c r="AF553" s="227"/>
      <c r="AG553" s="227"/>
      <c r="AH553" s="227"/>
      <c r="AI553" s="227"/>
      <c r="AJ553" s="227"/>
      <c r="AK553" s="227"/>
      <c r="AL553" s="227"/>
    </row>
    <row r="554" spans="1:38" ht="12.75">
      <c r="A554" s="225"/>
      <c r="B554" s="227"/>
      <c r="D554" s="227"/>
      <c r="E554" s="227"/>
      <c r="F554" s="227"/>
      <c r="G554" s="227"/>
      <c r="H554" s="227"/>
      <c r="I554" s="227"/>
      <c r="J554" s="228"/>
      <c r="K554" s="227"/>
      <c r="L554" s="227"/>
      <c r="M554" s="238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  <c r="AA554" s="227"/>
      <c r="AB554" s="227"/>
      <c r="AC554" s="227"/>
      <c r="AD554" s="227"/>
      <c r="AE554" s="227"/>
      <c r="AF554" s="227"/>
      <c r="AG554" s="227"/>
      <c r="AH554" s="227"/>
      <c r="AI554" s="227"/>
      <c r="AJ554" s="227"/>
      <c r="AK554" s="227"/>
      <c r="AL554" s="227"/>
    </row>
    <row r="555" spans="1:38" ht="12.75">
      <c r="A555" s="225"/>
      <c r="B555" s="227"/>
      <c r="D555" s="227"/>
      <c r="E555" s="227"/>
      <c r="F555" s="227"/>
      <c r="G555" s="227"/>
      <c r="H555" s="227"/>
      <c r="I555" s="227"/>
      <c r="J555" s="228"/>
      <c r="K555" s="227"/>
      <c r="L555" s="227"/>
      <c r="M555" s="238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  <c r="AA555" s="227"/>
      <c r="AB555" s="227"/>
      <c r="AC555" s="227"/>
      <c r="AD555" s="227"/>
      <c r="AE555" s="227"/>
      <c r="AF555" s="227"/>
      <c r="AG555" s="227"/>
      <c r="AH555" s="227"/>
      <c r="AI555" s="227"/>
      <c r="AJ555" s="227"/>
      <c r="AK555" s="227"/>
      <c r="AL555" s="227"/>
    </row>
    <row r="556" spans="1:38" ht="12.75">
      <c r="A556" s="225"/>
      <c r="B556" s="227"/>
      <c r="D556" s="227"/>
      <c r="E556" s="227"/>
      <c r="F556" s="227"/>
      <c r="G556" s="227"/>
      <c r="H556" s="227"/>
      <c r="I556" s="227"/>
      <c r="J556" s="228"/>
      <c r="K556" s="227"/>
      <c r="L556" s="227"/>
      <c r="M556" s="238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  <c r="AA556" s="227"/>
      <c r="AB556" s="227"/>
      <c r="AC556" s="227"/>
      <c r="AD556" s="227"/>
      <c r="AE556" s="227"/>
      <c r="AF556" s="227"/>
      <c r="AG556" s="227"/>
      <c r="AH556" s="227"/>
      <c r="AI556" s="227"/>
      <c r="AJ556" s="227"/>
      <c r="AK556" s="227"/>
      <c r="AL556" s="227"/>
    </row>
    <row r="557" spans="1:38" ht="12.75">
      <c r="A557" s="225"/>
      <c r="B557" s="227"/>
      <c r="D557" s="227"/>
      <c r="E557" s="227"/>
      <c r="F557" s="227"/>
      <c r="G557" s="227"/>
      <c r="H557" s="227"/>
      <c r="I557" s="227"/>
      <c r="J557" s="228"/>
      <c r="K557" s="227"/>
      <c r="L557" s="227"/>
      <c r="M557" s="238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  <c r="AA557" s="227"/>
      <c r="AB557" s="227"/>
      <c r="AC557" s="227"/>
      <c r="AD557" s="227"/>
      <c r="AE557" s="227"/>
      <c r="AF557" s="227"/>
      <c r="AG557" s="227"/>
      <c r="AH557" s="227"/>
      <c r="AI557" s="227"/>
      <c r="AJ557" s="227"/>
      <c r="AK557" s="227"/>
      <c r="AL557" s="227"/>
    </row>
    <row r="558" spans="1:38" ht="12.75">
      <c r="A558" s="225"/>
      <c r="B558" s="227"/>
      <c r="D558" s="227"/>
      <c r="E558" s="227"/>
      <c r="F558" s="227"/>
      <c r="G558" s="227"/>
      <c r="H558" s="227"/>
      <c r="I558" s="227"/>
      <c r="J558" s="228"/>
      <c r="K558" s="227"/>
      <c r="L558" s="227"/>
      <c r="M558" s="238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  <c r="AA558" s="227"/>
      <c r="AB558" s="227"/>
      <c r="AC558" s="227"/>
      <c r="AD558" s="227"/>
      <c r="AE558" s="227"/>
      <c r="AF558" s="227"/>
      <c r="AG558" s="227"/>
      <c r="AH558" s="227"/>
      <c r="AI558" s="227"/>
      <c r="AJ558" s="227"/>
      <c r="AK558" s="227"/>
      <c r="AL558" s="227"/>
    </row>
    <row r="559" spans="1:38" ht="12.75">
      <c r="A559" s="225"/>
      <c r="B559" s="227"/>
      <c r="D559" s="227"/>
      <c r="E559" s="227"/>
      <c r="F559" s="227"/>
      <c r="G559" s="227"/>
      <c r="H559" s="227"/>
      <c r="I559" s="227"/>
      <c r="J559" s="228"/>
      <c r="K559" s="227"/>
      <c r="L559" s="227"/>
      <c r="M559" s="238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  <c r="AA559" s="227"/>
      <c r="AB559" s="227"/>
      <c r="AC559" s="227"/>
      <c r="AD559" s="227"/>
      <c r="AE559" s="227"/>
      <c r="AF559" s="227"/>
      <c r="AG559" s="227"/>
      <c r="AH559" s="227"/>
      <c r="AI559" s="227"/>
      <c r="AJ559" s="227"/>
      <c r="AK559" s="227"/>
      <c r="AL559" s="227"/>
    </row>
    <row r="560" spans="1:38" ht="12.75">
      <c r="A560" s="225"/>
      <c r="B560" s="227"/>
      <c r="D560" s="227"/>
      <c r="E560" s="227"/>
      <c r="F560" s="227"/>
      <c r="G560" s="227"/>
      <c r="H560" s="227"/>
      <c r="I560" s="227"/>
      <c r="J560" s="228"/>
      <c r="K560" s="227"/>
      <c r="L560" s="227"/>
      <c r="M560" s="238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  <c r="AA560" s="227"/>
      <c r="AB560" s="227"/>
      <c r="AC560" s="227"/>
      <c r="AD560" s="227"/>
      <c r="AE560" s="227"/>
      <c r="AF560" s="227"/>
      <c r="AG560" s="227"/>
      <c r="AH560" s="227"/>
      <c r="AI560" s="227"/>
      <c r="AJ560" s="227"/>
      <c r="AK560" s="227"/>
      <c r="AL560" s="227"/>
    </row>
    <row r="561" spans="1:38" ht="12.75">
      <c r="A561" s="225"/>
      <c r="B561" s="227"/>
      <c r="D561" s="227"/>
      <c r="E561" s="227"/>
      <c r="F561" s="227"/>
      <c r="G561" s="227"/>
      <c r="H561" s="227"/>
      <c r="I561" s="227"/>
      <c r="J561" s="228"/>
      <c r="K561" s="227"/>
      <c r="L561" s="227"/>
      <c r="M561" s="238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  <c r="AA561" s="227"/>
      <c r="AB561" s="227"/>
      <c r="AC561" s="227"/>
      <c r="AD561" s="227"/>
      <c r="AE561" s="227"/>
      <c r="AF561" s="227"/>
      <c r="AG561" s="227"/>
      <c r="AH561" s="227"/>
      <c r="AI561" s="227"/>
      <c r="AJ561" s="227"/>
      <c r="AK561" s="227"/>
      <c r="AL561" s="227"/>
    </row>
    <row r="562" spans="1:38" ht="12.75">
      <c r="A562" s="225"/>
      <c r="B562" s="227"/>
      <c r="D562" s="227"/>
      <c r="E562" s="227"/>
      <c r="F562" s="227"/>
      <c r="G562" s="227"/>
      <c r="H562" s="227"/>
      <c r="I562" s="227"/>
      <c r="J562" s="228"/>
      <c r="K562" s="227"/>
      <c r="L562" s="227"/>
      <c r="M562" s="238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  <c r="AA562" s="227"/>
      <c r="AB562" s="227"/>
      <c r="AC562" s="227"/>
      <c r="AD562" s="227"/>
      <c r="AE562" s="227"/>
      <c r="AF562" s="227"/>
      <c r="AG562" s="227"/>
      <c r="AH562" s="227"/>
      <c r="AI562" s="227"/>
      <c r="AJ562" s="227"/>
      <c r="AK562" s="227"/>
      <c r="AL562" s="227"/>
    </row>
    <row r="563" spans="1:38" ht="12.75">
      <c r="A563" s="225"/>
      <c r="B563" s="227"/>
      <c r="D563" s="227"/>
      <c r="E563" s="227"/>
      <c r="F563" s="227"/>
      <c r="G563" s="227"/>
      <c r="H563" s="227"/>
      <c r="I563" s="227"/>
      <c r="J563" s="228"/>
      <c r="K563" s="227"/>
      <c r="L563" s="227"/>
      <c r="M563" s="238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  <c r="AA563" s="227"/>
      <c r="AB563" s="227"/>
      <c r="AC563" s="227"/>
      <c r="AD563" s="227"/>
      <c r="AE563" s="227"/>
      <c r="AF563" s="227"/>
      <c r="AG563" s="227"/>
      <c r="AH563" s="227"/>
      <c r="AI563" s="227"/>
      <c r="AJ563" s="227"/>
      <c r="AK563" s="227"/>
      <c r="AL563" s="227"/>
    </row>
    <row r="564" spans="1:38" ht="12.75">
      <c r="A564" s="225"/>
      <c r="B564" s="227"/>
      <c r="D564" s="227"/>
      <c r="E564" s="227"/>
      <c r="F564" s="227"/>
      <c r="G564" s="227"/>
      <c r="H564" s="227"/>
      <c r="I564" s="227"/>
      <c r="J564" s="228"/>
      <c r="K564" s="227"/>
      <c r="L564" s="227"/>
      <c r="M564" s="238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  <c r="AA564" s="227"/>
      <c r="AB564" s="227"/>
      <c r="AC564" s="227"/>
      <c r="AD564" s="227"/>
      <c r="AE564" s="227"/>
      <c r="AF564" s="227"/>
      <c r="AG564" s="227"/>
      <c r="AH564" s="227"/>
      <c r="AI564" s="227"/>
      <c r="AJ564" s="227"/>
      <c r="AK564" s="227"/>
      <c r="AL564" s="227"/>
    </row>
    <row r="565" spans="1:38" ht="12.75">
      <c r="A565" s="225"/>
      <c r="B565" s="227"/>
      <c r="D565" s="227"/>
      <c r="E565" s="227"/>
      <c r="F565" s="227"/>
      <c r="G565" s="227"/>
      <c r="H565" s="227"/>
      <c r="I565" s="227"/>
      <c r="J565" s="228"/>
      <c r="K565" s="227"/>
      <c r="L565" s="227"/>
      <c r="M565" s="238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  <c r="AA565" s="227"/>
      <c r="AB565" s="227"/>
      <c r="AC565" s="227"/>
      <c r="AD565" s="227"/>
      <c r="AE565" s="227"/>
      <c r="AF565" s="227"/>
      <c r="AG565" s="227"/>
      <c r="AH565" s="227"/>
      <c r="AI565" s="227"/>
      <c r="AJ565" s="227"/>
      <c r="AK565" s="227"/>
      <c r="AL565" s="227"/>
    </row>
    <row r="566" spans="1:38" ht="12.75">
      <c r="A566" s="225"/>
      <c r="B566" s="227"/>
      <c r="D566" s="227"/>
      <c r="E566" s="227"/>
      <c r="F566" s="227"/>
      <c r="G566" s="227"/>
      <c r="H566" s="227"/>
      <c r="I566" s="227"/>
      <c r="J566" s="228"/>
      <c r="K566" s="227"/>
      <c r="L566" s="227"/>
      <c r="M566" s="238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  <c r="AA566" s="227"/>
      <c r="AB566" s="227"/>
      <c r="AC566" s="227"/>
      <c r="AD566" s="227"/>
      <c r="AE566" s="227"/>
      <c r="AF566" s="227"/>
      <c r="AG566" s="227"/>
      <c r="AH566" s="227"/>
      <c r="AI566" s="227"/>
      <c r="AJ566" s="227"/>
      <c r="AK566" s="227"/>
      <c r="AL566" s="227"/>
    </row>
    <row r="567" spans="1:38" ht="12.75">
      <c r="A567" s="225"/>
      <c r="B567" s="227"/>
      <c r="D567" s="227"/>
      <c r="E567" s="227"/>
      <c r="F567" s="227"/>
      <c r="G567" s="227"/>
      <c r="H567" s="227"/>
      <c r="I567" s="227"/>
      <c r="J567" s="228"/>
      <c r="K567" s="227"/>
      <c r="L567" s="227"/>
      <c r="M567" s="238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  <c r="AA567" s="227"/>
      <c r="AB567" s="227"/>
      <c r="AC567" s="227"/>
      <c r="AD567" s="227"/>
      <c r="AE567" s="227"/>
      <c r="AF567" s="227"/>
      <c r="AG567" s="227"/>
      <c r="AH567" s="227"/>
      <c r="AI567" s="227"/>
      <c r="AJ567" s="227"/>
      <c r="AK567" s="227"/>
      <c r="AL567" s="227"/>
    </row>
    <row r="568" spans="1:38" ht="12.75">
      <c r="A568" s="225"/>
      <c r="B568" s="227"/>
      <c r="D568" s="227"/>
      <c r="E568" s="227"/>
      <c r="F568" s="227"/>
      <c r="G568" s="227"/>
      <c r="H568" s="227"/>
      <c r="I568" s="227"/>
      <c r="J568" s="228"/>
      <c r="K568" s="227"/>
      <c r="L568" s="227"/>
      <c r="M568" s="238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  <c r="AA568" s="227"/>
      <c r="AB568" s="227"/>
      <c r="AC568" s="227"/>
      <c r="AD568" s="227"/>
      <c r="AE568" s="227"/>
      <c r="AF568" s="227"/>
      <c r="AG568" s="227"/>
      <c r="AH568" s="227"/>
      <c r="AI568" s="227"/>
      <c r="AJ568" s="227"/>
      <c r="AK568" s="227"/>
      <c r="AL568" s="227"/>
    </row>
    <row r="569" spans="1:38" ht="12.75">
      <c r="A569" s="225"/>
      <c r="B569" s="227"/>
      <c r="D569" s="227"/>
      <c r="E569" s="227"/>
      <c r="F569" s="227"/>
      <c r="G569" s="227"/>
      <c r="H569" s="227"/>
      <c r="I569" s="227"/>
      <c r="J569" s="228"/>
      <c r="K569" s="227"/>
      <c r="L569" s="227"/>
      <c r="M569" s="238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  <c r="AA569" s="227"/>
      <c r="AB569" s="227"/>
      <c r="AC569" s="227"/>
      <c r="AD569" s="227"/>
      <c r="AE569" s="227"/>
      <c r="AF569" s="227"/>
      <c r="AG569" s="227"/>
      <c r="AH569" s="227"/>
      <c r="AI569" s="227"/>
      <c r="AJ569" s="227"/>
      <c r="AK569" s="227"/>
      <c r="AL569" s="227"/>
    </row>
    <row r="570" spans="1:38" ht="12.75">
      <c r="A570" s="225"/>
      <c r="B570" s="227"/>
      <c r="D570" s="227"/>
      <c r="E570" s="227"/>
      <c r="F570" s="227"/>
      <c r="G570" s="227"/>
      <c r="H570" s="227"/>
      <c r="I570" s="227"/>
      <c r="J570" s="228"/>
      <c r="K570" s="227"/>
      <c r="L570" s="227"/>
      <c r="M570" s="238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  <c r="AA570" s="227"/>
      <c r="AB570" s="227"/>
      <c r="AC570" s="227"/>
      <c r="AD570" s="227"/>
      <c r="AE570" s="227"/>
      <c r="AF570" s="227"/>
      <c r="AG570" s="227"/>
      <c r="AH570" s="227"/>
      <c r="AI570" s="227"/>
      <c r="AJ570" s="227"/>
      <c r="AK570" s="227"/>
      <c r="AL570" s="227"/>
    </row>
    <row r="571" spans="1:38" ht="12.75">
      <c r="A571" s="225"/>
      <c r="B571" s="227"/>
      <c r="D571" s="227"/>
      <c r="E571" s="227"/>
      <c r="F571" s="227"/>
      <c r="G571" s="227"/>
      <c r="H571" s="227"/>
      <c r="I571" s="227"/>
      <c r="J571" s="228"/>
      <c r="K571" s="227"/>
      <c r="L571" s="227"/>
      <c r="M571" s="238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  <c r="AA571" s="227"/>
      <c r="AB571" s="227"/>
      <c r="AC571" s="227"/>
      <c r="AD571" s="227"/>
      <c r="AE571" s="227"/>
      <c r="AF571" s="227"/>
      <c r="AG571" s="227"/>
      <c r="AH571" s="227"/>
      <c r="AI571" s="227"/>
      <c r="AJ571" s="227"/>
      <c r="AK571" s="227"/>
      <c r="AL571" s="227"/>
    </row>
    <row r="572" spans="1:38" ht="12.75">
      <c r="A572" s="225"/>
      <c r="B572" s="227"/>
      <c r="D572" s="227"/>
      <c r="E572" s="227"/>
      <c r="F572" s="227"/>
      <c r="G572" s="227"/>
      <c r="H572" s="227"/>
      <c r="I572" s="227"/>
      <c r="J572" s="228"/>
      <c r="K572" s="227"/>
      <c r="L572" s="227"/>
      <c r="M572" s="238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  <c r="AA572" s="227"/>
      <c r="AB572" s="227"/>
      <c r="AC572" s="227"/>
      <c r="AD572" s="227"/>
      <c r="AE572" s="227"/>
      <c r="AF572" s="227"/>
      <c r="AG572" s="227"/>
      <c r="AH572" s="227"/>
      <c r="AI572" s="227"/>
      <c r="AJ572" s="227"/>
      <c r="AK572" s="227"/>
      <c r="AL572" s="227"/>
    </row>
    <row r="573" spans="1:38" ht="12.75">
      <c r="A573" s="225"/>
      <c r="B573" s="227"/>
      <c r="D573" s="227"/>
      <c r="E573" s="227"/>
      <c r="F573" s="227"/>
      <c r="G573" s="227"/>
      <c r="H573" s="227"/>
      <c r="I573" s="227"/>
      <c r="J573" s="228"/>
      <c r="K573" s="227"/>
      <c r="L573" s="227"/>
      <c r="M573" s="238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  <c r="AA573" s="227"/>
      <c r="AB573" s="227"/>
      <c r="AC573" s="227"/>
      <c r="AD573" s="227"/>
      <c r="AE573" s="227"/>
      <c r="AF573" s="227"/>
      <c r="AG573" s="227"/>
      <c r="AH573" s="227"/>
      <c r="AI573" s="227"/>
      <c r="AJ573" s="227"/>
      <c r="AK573" s="227"/>
      <c r="AL573" s="227"/>
    </row>
    <row r="574" spans="1:38" ht="12.75">
      <c r="A574" s="225"/>
      <c r="B574" s="227"/>
      <c r="D574" s="227"/>
      <c r="E574" s="227"/>
      <c r="F574" s="227"/>
      <c r="G574" s="227"/>
      <c r="H574" s="227"/>
      <c r="I574" s="227"/>
      <c r="J574" s="228"/>
      <c r="K574" s="227"/>
      <c r="L574" s="227"/>
      <c r="M574" s="238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  <c r="AA574" s="227"/>
      <c r="AB574" s="227"/>
      <c r="AC574" s="227"/>
      <c r="AD574" s="227"/>
      <c r="AE574" s="227"/>
      <c r="AF574" s="227"/>
      <c r="AG574" s="227"/>
      <c r="AH574" s="227"/>
      <c r="AI574" s="227"/>
      <c r="AJ574" s="227"/>
      <c r="AK574" s="227"/>
      <c r="AL574" s="227"/>
    </row>
    <row r="575" spans="1:38" ht="12.75">
      <c r="A575" s="225"/>
      <c r="B575" s="227"/>
      <c r="D575" s="227"/>
      <c r="E575" s="227"/>
      <c r="F575" s="227"/>
      <c r="G575" s="227"/>
      <c r="H575" s="227"/>
      <c r="I575" s="227"/>
      <c r="J575" s="228"/>
      <c r="K575" s="227"/>
      <c r="L575" s="227"/>
      <c r="M575" s="238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  <c r="AA575" s="227"/>
      <c r="AB575" s="227"/>
      <c r="AC575" s="227"/>
      <c r="AD575" s="227"/>
      <c r="AE575" s="227"/>
      <c r="AF575" s="227"/>
      <c r="AG575" s="227"/>
      <c r="AH575" s="227"/>
      <c r="AI575" s="227"/>
      <c r="AJ575" s="227"/>
      <c r="AK575" s="227"/>
      <c r="AL575" s="227"/>
    </row>
    <row r="576" spans="1:38" ht="12.75">
      <c r="A576" s="225"/>
      <c r="B576" s="227"/>
      <c r="D576" s="227"/>
      <c r="E576" s="227"/>
      <c r="F576" s="227"/>
      <c r="G576" s="227"/>
      <c r="H576" s="227"/>
      <c r="I576" s="227"/>
      <c r="J576" s="228"/>
      <c r="K576" s="227"/>
      <c r="L576" s="227"/>
      <c r="M576" s="238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  <c r="AA576" s="227"/>
      <c r="AB576" s="227"/>
      <c r="AC576" s="227"/>
      <c r="AD576" s="227"/>
      <c r="AE576" s="227"/>
      <c r="AF576" s="227"/>
      <c r="AG576" s="227"/>
      <c r="AH576" s="227"/>
      <c r="AI576" s="227"/>
      <c r="AJ576" s="227"/>
      <c r="AK576" s="227"/>
      <c r="AL576" s="227"/>
    </row>
    <row r="577" spans="1:38" ht="12.75">
      <c r="A577" s="225"/>
      <c r="B577" s="227"/>
      <c r="D577" s="227"/>
      <c r="E577" s="227"/>
      <c r="F577" s="227"/>
      <c r="G577" s="227"/>
      <c r="H577" s="227"/>
      <c r="I577" s="227"/>
      <c r="J577" s="228"/>
      <c r="K577" s="227"/>
      <c r="L577" s="227"/>
      <c r="M577" s="238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  <c r="AA577" s="227"/>
      <c r="AB577" s="227"/>
      <c r="AC577" s="227"/>
      <c r="AD577" s="227"/>
      <c r="AE577" s="227"/>
      <c r="AF577" s="227"/>
      <c r="AG577" s="227"/>
      <c r="AH577" s="227"/>
      <c r="AI577" s="227"/>
      <c r="AJ577" s="227"/>
      <c r="AK577" s="227"/>
      <c r="AL577" s="227"/>
    </row>
    <row r="578" spans="1:38" ht="12.75">
      <c r="A578" s="225"/>
      <c r="B578" s="227"/>
      <c r="D578" s="227"/>
      <c r="E578" s="227"/>
      <c r="F578" s="227"/>
      <c r="G578" s="227"/>
      <c r="H578" s="227"/>
      <c r="I578" s="227"/>
      <c r="J578" s="228"/>
      <c r="K578" s="227"/>
      <c r="L578" s="227"/>
      <c r="M578" s="238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  <c r="AA578" s="227"/>
      <c r="AB578" s="227"/>
      <c r="AC578" s="227"/>
      <c r="AD578" s="227"/>
      <c r="AE578" s="227"/>
      <c r="AF578" s="227"/>
      <c r="AG578" s="227"/>
      <c r="AH578" s="227"/>
      <c r="AI578" s="227"/>
      <c r="AJ578" s="227"/>
      <c r="AK578" s="227"/>
      <c r="AL578" s="227"/>
    </row>
    <row r="579" spans="1:38" ht="12.75">
      <c r="A579" s="225"/>
      <c r="B579" s="227"/>
      <c r="D579" s="227"/>
      <c r="E579" s="227"/>
      <c r="F579" s="227"/>
      <c r="G579" s="227"/>
      <c r="H579" s="227"/>
      <c r="I579" s="227"/>
      <c r="J579" s="228"/>
      <c r="K579" s="227"/>
      <c r="L579" s="227"/>
      <c r="M579" s="238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  <c r="AA579" s="227"/>
      <c r="AB579" s="227"/>
      <c r="AC579" s="227"/>
      <c r="AD579" s="227"/>
      <c r="AE579" s="227"/>
      <c r="AF579" s="227"/>
      <c r="AG579" s="227"/>
      <c r="AH579" s="227"/>
      <c r="AI579" s="227"/>
      <c r="AJ579" s="227"/>
      <c r="AK579" s="227"/>
      <c r="AL579" s="227"/>
    </row>
    <row r="580" spans="1:38" ht="12.75">
      <c r="A580" s="225"/>
      <c r="B580" s="227"/>
      <c r="D580" s="227"/>
      <c r="E580" s="227"/>
      <c r="F580" s="227"/>
      <c r="G580" s="227"/>
      <c r="H580" s="227"/>
      <c r="I580" s="227"/>
      <c r="J580" s="228"/>
      <c r="K580" s="227"/>
      <c r="L580" s="227"/>
      <c r="M580" s="238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  <c r="AA580" s="227"/>
      <c r="AB580" s="227"/>
      <c r="AC580" s="227"/>
      <c r="AD580" s="227"/>
      <c r="AE580" s="227"/>
      <c r="AF580" s="227"/>
      <c r="AG580" s="227"/>
      <c r="AH580" s="227"/>
      <c r="AI580" s="227"/>
      <c r="AJ580" s="227"/>
      <c r="AK580" s="227"/>
      <c r="AL580" s="227"/>
    </row>
    <row r="581" spans="1:38" ht="12.75">
      <c r="A581" s="225"/>
      <c r="B581" s="227"/>
      <c r="D581" s="227"/>
      <c r="E581" s="227"/>
      <c r="F581" s="227"/>
      <c r="G581" s="227"/>
      <c r="H581" s="227"/>
      <c r="I581" s="227"/>
      <c r="J581" s="228"/>
      <c r="K581" s="227"/>
      <c r="L581" s="227"/>
      <c r="M581" s="238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  <c r="AA581" s="227"/>
      <c r="AB581" s="227"/>
      <c r="AC581" s="227"/>
      <c r="AD581" s="227"/>
      <c r="AE581" s="227"/>
      <c r="AF581" s="227"/>
      <c r="AG581" s="227"/>
      <c r="AH581" s="227"/>
      <c r="AI581" s="227"/>
      <c r="AJ581" s="227"/>
      <c r="AK581" s="227"/>
      <c r="AL581" s="227"/>
    </row>
    <row r="582" spans="1:38" ht="12.75">
      <c r="A582" s="225"/>
      <c r="B582" s="227"/>
      <c r="D582" s="227"/>
      <c r="E582" s="227"/>
      <c r="F582" s="227"/>
      <c r="G582" s="227"/>
      <c r="H582" s="227"/>
      <c r="I582" s="227"/>
      <c r="J582" s="228"/>
      <c r="K582" s="227"/>
      <c r="L582" s="227"/>
      <c r="M582" s="238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  <c r="AA582" s="227"/>
      <c r="AB582" s="227"/>
      <c r="AC582" s="227"/>
      <c r="AD582" s="227"/>
      <c r="AE582" s="227"/>
      <c r="AF582" s="227"/>
      <c r="AG582" s="227"/>
      <c r="AH582" s="227"/>
      <c r="AI582" s="227"/>
      <c r="AJ582" s="227"/>
      <c r="AK582" s="227"/>
      <c r="AL582" s="227"/>
    </row>
    <row r="583" spans="1:38" ht="12.75">
      <c r="A583" s="225"/>
      <c r="B583" s="227"/>
      <c r="D583" s="227"/>
      <c r="E583" s="227"/>
      <c r="F583" s="227"/>
      <c r="G583" s="227"/>
      <c r="H583" s="227"/>
      <c r="I583" s="227"/>
      <c r="J583" s="228"/>
      <c r="K583" s="227"/>
      <c r="L583" s="227"/>
      <c r="M583" s="238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  <c r="AA583" s="227"/>
      <c r="AB583" s="227"/>
      <c r="AC583" s="227"/>
      <c r="AD583" s="227"/>
      <c r="AE583" s="227"/>
      <c r="AF583" s="227"/>
      <c r="AG583" s="227"/>
      <c r="AH583" s="227"/>
      <c r="AI583" s="227"/>
      <c r="AJ583" s="227"/>
      <c r="AK583" s="227"/>
      <c r="AL583" s="227"/>
    </row>
    <row r="584" spans="1:38" ht="12.75">
      <c r="A584" s="225"/>
      <c r="B584" s="227"/>
      <c r="D584" s="227"/>
      <c r="E584" s="227"/>
      <c r="F584" s="227"/>
      <c r="G584" s="227"/>
      <c r="H584" s="227"/>
      <c r="I584" s="227"/>
      <c r="J584" s="228"/>
      <c r="K584" s="227"/>
      <c r="L584" s="227"/>
      <c r="M584" s="238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  <c r="AA584" s="227"/>
      <c r="AB584" s="227"/>
      <c r="AC584" s="227"/>
      <c r="AD584" s="227"/>
      <c r="AE584" s="227"/>
      <c r="AF584" s="227"/>
      <c r="AG584" s="227"/>
      <c r="AH584" s="227"/>
      <c r="AI584" s="227"/>
      <c r="AJ584" s="227"/>
      <c r="AK584" s="227"/>
      <c r="AL584" s="227"/>
    </row>
    <row r="585" spans="1:38" ht="12.75">
      <c r="A585" s="225"/>
      <c r="B585" s="227"/>
      <c r="D585" s="227"/>
      <c r="E585" s="227"/>
      <c r="F585" s="227"/>
      <c r="G585" s="227"/>
      <c r="H585" s="227"/>
      <c r="I585" s="227"/>
      <c r="J585" s="228"/>
      <c r="K585" s="227"/>
      <c r="L585" s="227"/>
      <c r="M585" s="238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  <c r="AA585" s="227"/>
      <c r="AB585" s="227"/>
      <c r="AC585" s="227"/>
      <c r="AD585" s="227"/>
      <c r="AE585" s="227"/>
      <c r="AF585" s="227"/>
      <c r="AG585" s="227"/>
      <c r="AH585" s="227"/>
      <c r="AI585" s="227"/>
      <c r="AJ585" s="227"/>
      <c r="AK585" s="227"/>
      <c r="AL585" s="227"/>
    </row>
    <row r="586" spans="1:38" ht="12.75">
      <c r="A586" s="225"/>
      <c r="B586" s="227"/>
      <c r="D586" s="227"/>
      <c r="E586" s="227"/>
      <c r="F586" s="227"/>
      <c r="G586" s="227"/>
      <c r="H586" s="227"/>
      <c r="I586" s="227"/>
      <c r="J586" s="228"/>
      <c r="K586" s="227"/>
      <c r="L586" s="227"/>
      <c r="M586" s="238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7"/>
      <c r="AG586" s="227"/>
      <c r="AH586" s="227"/>
      <c r="AI586" s="227"/>
      <c r="AJ586" s="227"/>
      <c r="AK586" s="227"/>
      <c r="AL586" s="227"/>
    </row>
    <row r="587" spans="1:38" ht="12.75">
      <c r="A587" s="225"/>
      <c r="B587" s="227"/>
      <c r="D587" s="227"/>
      <c r="E587" s="227"/>
      <c r="F587" s="227"/>
      <c r="G587" s="227"/>
      <c r="H587" s="227"/>
      <c r="I587" s="227"/>
      <c r="J587" s="228"/>
      <c r="K587" s="227"/>
      <c r="L587" s="227"/>
      <c r="M587" s="238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  <c r="AA587" s="227"/>
      <c r="AB587" s="227"/>
      <c r="AC587" s="227"/>
      <c r="AD587" s="227"/>
      <c r="AE587" s="227"/>
      <c r="AF587" s="227"/>
      <c r="AG587" s="227"/>
      <c r="AH587" s="227"/>
      <c r="AI587" s="227"/>
      <c r="AJ587" s="227"/>
      <c r="AK587" s="227"/>
      <c r="AL587" s="227"/>
    </row>
    <row r="588" spans="1:38" ht="12.75">
      <c r="A588" s="225"/>
      <c r="B588" s="227"/>
      <c r="D588" s="227"/>
      <c r="E588" s="227"/>
      <c r="F588" s="227"/>
      <c r="G588" s="227"/>
      <c r="H588" s="227"/>
      <c r="I588" s="227"/>
      <c r="J588" s="228"/>
      <c r="K588" s="227"/>
      <c r="L588" s="227"/>
      <c r="M588" s="238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  <c r="AA588" s="227"/>
      <c r="AB588" s="227"/>
      <c r="AC588" s="227"/>
      <c r="AD588" s="227"/>
      <c r="AE588" s="227"/>
      <c r="AF588" s="227"/>
      <c r="AG588" s="227"/>
      <c r="AH588" s="227"/>
      <c r="AI588" s="227"/>
      <c r="AJ588" s="227"/>
      <c r="AK588" s="227"/>
      <c r="AL588" s="227"/>
    </row>
    <row r="589" spans="1:38" ht="12.75">
      <c r="A589" s="225"/>
      <c r="B589" s="227"/>
      <c r="D589" s="227"/>
      <c r="E589" s="227"/>
      <c r="F589" s="227"/>
      <c r="G589" s="227"/>
      <c r="H589" s="227"/>
      <c r="I589" s="227"/>
      <c r="J589" s="228"/>
      <c r="K589" s="227"/>
      <c r="L589" s="227"/>
      <c r="M589" s="238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  <c r="AA589" s="227"/>
      <c r="AB589" s="227"/>
      <c r="AC589" s="227"/>
      <c r="AD589" s="227"/>
      <c r="AE589" s="227"/>
      <c r="AF589" s="227"/>
      <c r="AG589" s="227"/>
      <c r="AH589" s="227"/>
      <c r="AI589" s="227"/>
      <c r="AJ589" s="227"/>
      <c r="AK589" s="227"/>
      <c r="AL589" s="227"/>
    </row>
    <row r="590" spans="1:38" ht="12.75">
      <c r="A590" s="225"/>
      <c r="B590" s="227"/>
      <c r="D590" s="227"/>
      <c r="E590" s="227"/>
      <c r="F590" s="227"/>
      <c r="G590" s="227"/>
      <c r="H590" s="227"/>
      <c r="I590" s="227"/>
      <c r="J590" s="228"/>
      <c r="K590" s="227"/>
      <c r="L590" s="227"/>
      <c r="M590" s="238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  <c r="AA590" s="227"/>
      <c r="AB590" s="227"/>
      <c r="AC590" s="227"/>
      <c r="AD590" s="227"/>
      <c r="AE590" s="227"/>
      <c r="AF590" s="227"/>
      <c r="AG590" s="227"/>
      <c r="AH590" s="227"/>
      <c r="AI590" s="227"/>
      <c r="AJ590" s="227"/>
      <c r="AK590" s="227"/>
      <c r="AL590" s="227"/>
    </row>
    <row r="591" spans="1:38" ht="12.75">
      <c r="A591" s="225"/>
      <c r="B591" s="227"/>
      <c r="D591" s="227"/>
      <c r="E591" s="227"/>
      <c r="F591" s="227"/>
      <c r="G591" s="227"/>
      <c r="H591" s="227"/>
      <c r="I591" s="227"/>
      <c r="J591" s="228"/>
      <c r="K591" s="227"/>
      <c r="L591" s="227"/>
      <c r="M591" s="238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  <c r="AA591" s="227"/>
      <c r="AB591" s="227"/>
      <c r="AC591" s="227"/>
      <c r="AD591" s="227"/>
      <c r="AE591" s="227"/>
      <c r="AF591" s="227"/>
      <c r="AG591" s="227"/>
      <c r="AH591" s="227"/>
      <c r="AI591" s="227"/>
      <c r="AJ591" s="227"/>
      <c r="AK591" s="227"/>
      <c r="AL591" s="227"/>
    </row>
    <row r="592" spans="1:38" ht="12.75">
      <c r="A592" s="225"/>
      <c r="B592" s="227"/>
      <c r="D592" s="227"/>
      <c r="E592" s="227"/>
      <c r="F592" s="227"/>
      <c r="G592" s="227"/>
      <c r="H592" s="227"/>
      <c r="I592" s="227"/>
      <c r="J592" s="228"/>
      <c r="K592" s="227"/>
      <c r="L592" s="227"/>
      <c r="M592" s="238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  <c r="AA592" s="227"/>
      <c r="AB592" s="227"/>
      <c r="AC592" s="227"/>
      <c r="AD592" s="227"/>
      <c r="AE592" s="227"/>
      <c r="AF592" s="227"/>
      <c r="AG592" s="227"/>
      <c r="AH592" s="227"/>
      <c r="AI592" s="227"/>
      <c r="AJ592" s="227"/>
      <c r="AK592" s="227"/>
      <c r="AL592" s="227"/>
    </row>
    <row r="593" spans="1:38" ht="12.75">
      <c r="A593" s="225"/>
      <c r="B593" s="227"/>
      <c r="D593" s="227"/>
      <c r="E593" s="227"/>
      <c r="F593" s="227"/>
      <c r="G593" s="227"/>
      <c r="H593" s="227"/>
      <c r="I593" s="227"/>
      <c r="J593" s="228"/>
      <c r="K593" s="227"/>
      <c r="L593" s="227"/>
      <c r="M593" s="238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  <c r="AA593" s="227"/>
      <c r="AB593" s="227"/>
      <c r="AC593" s="227"/>
      <c r="AD593" s="227"/>
      <c r="AE593" s="227"/>
      <c r="AF593" s="227"/>
      <c r="AG593" s="227"/>
      <c r="AH593" s="227"/>
      <c r="AI593" s="227"/>
      <c r="AJ593" s="227"/>
      <c r="AK593" s="227"/>
      <c r="AL593" s="227"/>
    </row>
    <row r="594" spans="1:38" ht="12.75">
      <c r="A594" s="225"/>
      <c r="B594" s="227"/>
      <c r="D594" s="227"/>
      <c r="E594" s="227"/>
      <c r="F594" s="227"/>
      <c r="G594" s="227"/>
      <c r="H594" s="227"/>
      <c r="I594" s="227"/>
      <c r="J594" s="228"/>
      <c r="K594" s="227"/>
      <c r="L594" s="227"/>
      <c r="M594" s="238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  <c r="AA594" s="227"/>
      <c r="AB594" s="227"/>
      <c r="AC594" s="227"/>
      <c r="AD594" s="227"/>
      <c r="AE594" s="227"/>
      <c r="AF594" s="227"/>
      <c r="AG594" s="227"/>
      <c r="AH594" s="227"/>
      <c r="AI594" s="227"/>
      <c r="AJ594" s="227"/>
      <c r="AK594" s="227"/>
      <c r="AL594" s="227"/>
    </row>
    <row r="595" spans="1:38" ht="12.75">
      <c r="A595" s="225"/>
      <c r="B595" s="227"/>
      <c r="D595" s="227"/>
      <c r="E595" s="227"/>
      <c r="F595" s="227"/>
      <c r="G595" s="227"/>
      <c r="H595" s="227"/>
      <c r="I595" s="227"/>
      <c r="J595" s="228"/>
      <c r="K595" s="227"/>
      <c r="L595" s="227"/>
      <c r="M595" s="238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  <c r="AA595" s="227"/>
      <c r="AB595" s="227"/>
      <c r="AC595" s="227"/>
      <c r="AD595" s="227"/>
      <c r="AE595" s="227"/>
      <c r="AF595" s="227"/>
      <c r="AG595" s="227"/>
      <c r="AH595" s="227"/>
      <c r="AI595" s="227"/>
      <c r="AJ595" s="227"/>
      <c r="AK595" s="227"/>
      <c r="AL595" s="227"/>
    </row>
    <row r="596" spans="1:38" ht="12.75">
      <c r="A596" s="225"/>
      <c r="B596" s="227"/>
      <c r="D596" s="227"/>
      <c r="E596" s="227"/>
      <c r="F596" s="227"/>
      <c r="G596" s="227"/>
      <c r="H596" s="227"/>
      <c r="I596" s="227"/>
      <c r="J596" s="228"/>
      <c r="K596" s="227"/>
      <c r="L596" s="227"/>
      <c r="M596" s="238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  <c r="AA596" s="227"/>
      <c r="AB596" s="227"/>
      <c r="AC596" s="227"/>
      <c r="AD596" s="227"/>
      <c r="AE596" s="227"/>
      <c r="AF596" s="227"/>
      <c r="AG596" s="227"/>
      <c r="AH596" s="227"/>
      <c r="AI596" s="227"/>
      <c r="AJ596" s="227"/>
      <c r="AK596" s="227"/>
      <c r="AL596" s="227"/>
    </row>
    <row r="597" spans="1:38" ht="12.75">
      <c r="A597" s="225"/>
      <c r="B597" s="227"/>
      <c r="D597" s="227"/>
      <c r="E597" s="227"/>
      <c r="F597" s="227"/>
      <c r="G597" s="227"/>
      <c r="H597" s="227"/>
      <c r="I597" s="227"/>
      <c r="J597" s="228"/>
      <c r="K597" s="227"/>
      <c r="L597" s="227"/>
      <c r="M597" s="238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  <c r="AA597" s="227"/>
      <c r="AB597" s="227"/>
      <c r="AC597" s="227"/>
      <c r="AD597" s="227"/>
      <c r="AE597" s="227"/>
      <c r="AF597" s="227"/>
      <c r="AG597" s="227"/>
      <c r="AH597" s="227"/>
      <c r="AI597" s="227"/>
      <c r="AJ597" s="227"/>
      <c r="AK597" s="227"/>
      <c r="AL597" s="227"/>
    </row>
    <row r="598" spans="1:38" ht="12.75">
      <c r="A598" s="225"/>
      <c r="B598" s="227"/>
      <c r="D598" s="227"/>
      <c r="E598" s="227"/>
      <c r="F598" s="227"/>
      <c r="G598" s="227"/>
      <c r="H598" s="227"/>
      <c r="I598" s="227"/>
      <c r="J598" s="228"/>
      <c r="K598" s="227"/>
      <c r="L598" s="227"/>
      <c r="M598" s="238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  <c r="AA598" s="227"/>
      <c r="AB598" s="227"/>
      <c r="AC598" s="227"/>
      <c r="AD598" s="227"/>
      <c r="AE598" s="227"/>
      <c r="AF598" s="227"/>
      <c r="AG598" s="227"/>
      <c r="AH598" s="227"/>
      <c r="AI598" s="227"/>
      <c r="AJ598" s="227"/>
      <c r="AK598" s="227"/>
      <c r="AL598" s="227"/>
    </row>
    <row r="599" spans="1:38" ht="12.75">
      <c r="A599" s="225"/>
      <c r="B599" s="227"/>
      <c r="D599" s="227"/>
      <c r="E599" s="227"/>
      <c r="F599" s="227"/>
      <c r="G599" s="227"/>
      <c r="H599" s="227"/>
      <c r="I599" s="227"/>
      <c r="J599" s="228"/>
      <c r="K599" s="227"/>
      <c r="L599" s="227"/>
      <c r="M599" s="238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  <c r="AA599" s="227"/>
      <c r="AB599" s="227"/>
      <c r="AC599" s="227"/>
      <c r="AD599" s="227"/>
      <c r="AE599" s="227"/>
      <c r="AF599" s="227"/>
      <c r="AG599" s="227"/>
      <c r="AH599" s="227"/>
      <c r="AI599" s="227"/>
      <c r="AJ599" s="227"/>
      <c r="AK599" s="227"/>
      <c r="AL599" s="227"/>
    </row>
    <row r="600" spans="1:38" ht="12.75">
      <c r="A600" s="225"/>
      <c r="B600" s="227"/>
      <c r="D600" s="227"/>
      <c r="E600" s="227"/>
      <c r="F600" s="227"/>
      <c r="G600" s="227"/>
      <c r="H600" s="227"/>
      <c r="I600" s="227"/>
      <c r="J600" s="228"/>
      <c r="K600" s="227"/>
      <c r="L600" s="227"/>
      <c r="M600" s="238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  <c r="AA600" s="227"/>
      <c r="AB600" s="227"/>
      <c r="AC600" s="227"/>
      <c r="AD600" s="227"/>
      <c r="AE600" s="227"/>
      <c r="AF600" s="227"/>
      <c r="AG600" s="227"/>
      <c r="AH600" s="227"/>
      <c r="AI600" s="227"/>
      <c r="AJ600" s="227"/>
      <c r="AK600" s="227"/>
      <c r="AL600" s="227"/>
    </row>
    <row r="601" spans="1:38" ht="12.75">
      <c r="A601" s="225"/>
      <c r="B601" s="227"/>
      <c r="D601" s="227"/>
      <c r="E601" s="227"/>
      <c r="F601" s="227"/>
      <c r="G601" s="227"/>
      <c r="H601" s="227"/>
      <c r="I601" s="227"/>
      <c r="J601" s="228"/>
      <c r="K601" s="227"/>
      <c r="L601" s="227"/>
      <c r="M601" s="238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  <c r="AA601" s="227"/>
      <c r="AB601" s="227"/>
      <c r="AC601" s="227"/>
      <c r="AD601" s="227"/>
      <c r="AE601" s="227"/>
      <c r="AF601" s="227"/>
      <c r="AG601" s="227"/>
      <c r="AH601" s="227"/>
      <c r="AI601" s="227"/>
      <c r="AJ601" s="227"/>
      <c r="AK601" s="227"/>
      <c r="AL601" s="227"/>
    </row>
    <row r="602" spans="1:38" ht="12.75">
      <c r="A602" s="225"/>
      <c r="B602" s="227"/>
      <c r="D602" s="227"/>
      <c r="E602" s="227"/>
      <c r="F602" s="227"/>
      <c r="G602" s="227"/>
      <c r="H602" s="227"/>
      <c r="I602" s="227"/>
      <c r="J602" s="228"/>
      <c r="K602" s="227"/>
      <c r="L602" s="227"/>
      <c r="M602" s="238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  <c r="AA602" s="227"/>
      <c r="AB602" s="227"/>
      <c r="AC602" s="227"/>
      <c r="AD602" s="227"/>
      <c r="AE602" s="227"/>
      <c r="AF602" s="227"/>
      <c r="AG602" s="227"/>
      <c r="AH602" s="227"/>
      <c r="AI602" s="227"/>
      <c r="AJ602" s="227"/>
      <c r="AK602" s="227"/>
      <c r="AL602" s="227"/>
    </row>
    <row r="603" spans="1:38" ht="12.75">
      <c r="A603" s="225"/>
      <c r="B603" s="227"/>
      <c r="D603" s="227"/>
      <c r="E603" s="227"/>
      <c r="F603" s="227"/>
      <c r="G603" s="227"/>
      <c r="H603" s="227"/>
      <c r="I603" s="227"/>
      <c r="J603" s="228"/>
      <c r="K603" s="227"/>
      <c r="L603" s="227"/>
      <c r="M603" s="238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  <c r="AA603" s="227"/>
      <c r="AB603" s="227"/>
      <c r="AC603" s="227"/>
      <c r="AD603" s="227"/>
      <c r="AE603" s="227"/>
      <c r="AF603" s="227"/>
      <c r="AG603" s="227"/>
      <c r="AH603" s="227"/>
      <c r="AI603" s="227"/>
      <c r="AJ603" s="227"/>
      <c r="AK603" s="227"/>
      <c r="AL603" s="227"/>
    </row>
    <row r="604" spans="1:38" ht="12.75">
      <c r="A604" s="225"/>
      <c r="B604" s="227"/>
      <c r="D604" s="227"/>
      <c r="E604" s="227"/>
      <c r="F604" s="227"/>
      <c r="G604" s="227"/>
      <c r="H604" s="227"/>
      <c r="I604" s="227"/>
      <c r="J604" s="228"/>
      <c r="K604" s="227"/>
      <c r="L604" s="227"/>
      <c r="M604" s="238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  <c r="AA604" s="227"/>
      <c r="AB604" s="227"/>
      <c r="AC604" s="227"/>
      <c r="AD604" s="227"/>
      <c r="AE604" s="227"/>
      <c r="AF604" s="227"/>
      <c r="AG604" s="227"/>
      <c r="AH604" s="227"/>
      <c r="AI604" s="227"/>
      <c r="AJ604" s="227"/>
      <c r="AK604" s="227"/>
      <c r="AL604" s="227"/>
    </row>
    <row r="605" spans="1:38" ht="12.75">
      <c r="A605" s="225"/>
      <c r="B605" s="227"/>
      <c r="D605" s="227"/>
      <c r="E605" s="227"/>
      <c r="F605" s="227"/>
      <c r="G605" s="227"/>
      <c r="H605" s="227"/>
      <c r="I605" s="227"/>
      <c r="J605" s="228"/>
      <c r="K605" s="227"/>
      <c r="L605" s="227"/>
      <c r="M605" s="238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  <c r="AA605" s="227"/>
      <c r="AB605" s="227"/>
      <c r="AC605" s="227"/>
      <c r="AD605" s="227"/>
      <c r="AE605" s="227"/>
      <c r="AF605" s="227"/>
      <c r="AG605" s="227"/>
      <c r="AH605" s="227"/>
      <c r="AI605" s="227"/>
      <c r="AJ605" s="227"/>
      <c r="AK605" s="227"/>
      <c r="AL605" s="227"/>
    </row>
    <row r="606" spans="1:38" ht="12.75">
      <c r="A606" s="225"/>
      <c r="B606" s="227"/>
      <c r="D606" s="227"/>
      <c r="E606" s="227"/>
      <c r="F606" s="227"/>
      <c r="G606" s="227"/>
      <c r="H606" s="227"/>
      <c r="I606" s="227"/>
      <c r="J606" s="228"/>
      <c r="K606" s="227"/>
      <c r="L606" s="227"/>
      <c r="M606" s="238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  <c r="AA606" s="227"/>
      <c r="AB606" s="227"/>
      <c r="AC606" s="227"/>
      <c r="AD606" s="227"/>
      <c r="AE606" s="227"/>
      <c r="AF606" s="227"/>
      <c r="AG606" s="227"/>
      <c r="AH606" s="227"/>
      <c r="AI606" s="227"/>
      <c r="AJ606" s="227"/>
      <c r="AK606" s="227"/>
      <c r="AL606" s="227"/>
    </row>
    <row r="607" spans="1:38" ht="12.75">
      <c r="A607" s="225"/>
      <c r="B607" s="227"/>
      <c r="D607" s="227"/>
      <c r="E607" s="227"/>
      <c r="F607" s="227"/>
      <c r="G607" s="227"/>
      <c r="H607" s="227"/>
      <c r="I607" s="227"/>
      <c r="J607" s="228"/>
      <c r="K607" s="227"/>
      <c r="L607" s="227"/>
      <c r="M607" s="238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  <c r="AA607" s="227"/>
      <c r="AB607" s="227"/>
      <c r="AC607" s="227"/>
      <c r="AD607" s="227"/>
      <c r="AE607" s="227"/>
      <c r="AF607" s="227"/>
      <c r="AG607" s="227"/>
      <c r="AH607" s="227"/>
      <c r="AI607" s="227"/>
      <c r="AJ607" s="227"/>
      <c r="AK607" s="227"/>
      <c r="AL607" s="227"/>
    </row>
    <row r="608" spans="1:38" ht="12.75">
      <c r="A608" s="225"/>
      <c r="B608" s="227"/>
      <c r="D608" s="227"/>
      <c r="E608" s="227"/>
      <c r="F608" s="227"/>
      <c r="G608" s="227"/>
      <c r="H608" s="227"/>
      <c r="I608" s="227"/>
      <c r="J608" s="228"/>
      <c r="K608" s="227"/>
      <c r="L608" s="227"/>
      <c r="M608" s="238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  <c r="AA608" s="227"/>
      <c r="AB608" s="227"/>
      <c r="AC608" s="227"/>
      <c r="AD608" s="227"/>
      <c r="AE608" s="227"/>
      <c r="AF608" s="227"/>
      <c r="AG608" s="227"/>
      <c r="AH608" s="227"/>
      <c r="AI608" s="227"/>
      <c r="AJ608" s="227"/>
      <c r="AK608" s="227"/>
      <c r="AL608" s="227"/>
    </row>
    <row r="609" spans="1:38" ht="12.75">
      <c r="A609" s="225"/>
      <c r="B609" s="227"/>
      <c r="D609" s="227"/>
      <c r="E609" s="227"/>
      <c r="F609" s="227"/>
      <c r="G609" s="227"/>
      <c r="H609" s="227"/>
      <c r="I609" s="227"/>
      <c r="J609" s="228"/>
      <c r="K609" s="227"/>
      <c r="L609" s="227"/>
      <c r="M609" s="238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  <c r="AA609" s="227"/>
      <c r="AB609" s="227"/>
      <c r="AC609" s="227"/>
      <c r="AD609" s="227"/>
      <c r="AE609" s="227"/>
      <c r="AF609" s="227"/>
      <c r="AG609" s="227"/>
      <c r="AH609" s="227"/>
      <c r="AI609" s="227"/>
      <c r="AJ609" s="227"/>
      <c r="AK609" s="227"/>
      <c r="AL609" s="227"/>
    </row>
    <row r="610" spans="1:38" ht="12.75">
      <c r="A610" s="225"/>
      <c r="B610" s="227"/>
      <c r="D610" s="227"/>
      <c r="E610" s="227"/>
      <c r="F610" s="227"/>
      <c r="G610" s="227"/>
      <c r="H610" s="227"/>
      <c r="I610" s="227"/>
      <c r="J610" s="228"/>
      <c r="K610" s="227"/>
      <c r="L610" s="227"/>
      <c r="M610" s="238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  <c r="AA610" s="227"/>
      <c r="AB610" s="227"/>
      <c r="AC610" s="227"/>
      <c r="AD610" s="227"/>
      <c r="AE610" s="227"/>
      <c r="AF610" s="227"/>
      <c r="AG610" s="227"/>
      <c r="AH610" s="227"/>
      <c r="AI610" s="227"/>
      <c r="AJ610" s="227"/>
      <c r="AK610" s="227"/>
      <c r="AL610" s="227"/>
    </row>
    <row r="611" spans="1:38" ht="12.75">
      <c r="A611" s="225"/>
      <c r="B611" s="227"/>
      <c r="D611" s="227"/>
      <c r="E611" s="227"/>
      <c r="F611" s="227"/>
      <c r="G611" s="227"/>
      <c r="H611" s="227"/>
      <c r="I611" s="227"/>
      <c r="J611" s="228"/>
      <c r="K611" s="227"/>
      <c r="L611" s="227"/>
      <c r="M611" s="238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  <c r="AA611" s="227"/>
      <c r="AB611" s="227"/>
      <c r="AC611" s="227"/>
      <c r="AD611" s="227"/>
      <c r="AE611" s="227"/>
      <c r="AF611" s="227"/>
      <c r="AG611" s="227"/>
      <c r="AH611" s="227"/>
      <c r="AI611" s="227"/>
      <c r="AJ611" s="227"/>
      <c r="AK611" s="227"/>
      <c r="AL611" s="227"/>
    </row>
    <row r="612" spans="1:38" ht="12.75">
      <c r="A612" s="225"/>
      <c r="B612" s="227"/>
      <c r="D612" s="227"/>
      <c r="E612" s="227"/>
      <c r="F612" s="227"/>
      <c r="G612" s="227"/>
      <c r="H612" s="227"/>
      <c r="I612" s="227"/>
      <c r="J612" s="228"/>
      <c r="K612" s="227"/>
      <c r="L612" s="227"/>
      <c r="M612" s="238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  <c r="AA612" s="227"/>
      <c r="AB612" s="227"/>
      <c r="AC612" s="227"/>
      <c r="AD612" s="227"/>
      <c r="AE612" s="227"/>
      <c r="AF612" s="227"/>
      <c r="AG612" s="227"/>
      <c r="AH612" s="227"/>
      <c r="AI612" s="227"/>
      <c r="AJ612" s="227"/>
      <c r="AK612" s="227"/>
      <c r="AL612" s="227"/>
    </row>
    <row r="613" spans="1:38" ht="12.75">
      <c r="A613" s="225"/>
      <c r="B613" s="227"/>
      <c r="D613" s="227"/>
      <c r="E613" s="227"/>
      <c r="F613" s="227"/>
      <c r="G613" s="227"/>
      <c r="H613" s="227"/>
      <c r="I613" s="227"/>
      <c r="J613" s="228"/>
      <c r="K613" s="227"/>
      <c r="L613" s="227"/>
      <c r="M613" s="238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  <c r="AA613" s="227"/>
      <c r="AB613" s="227"/>
      <c r="AC613" s="227"/>
      <c r="AD613" s="227"/>
      <c r="AE613" s="227"/>
      <c r="AF613" s="227"/>
      <c r="AG613" s="227"/>
      <c r="AH613" s="227"/>
      <c r="AI613" s="227"/>
      <c r="AJ613" s="227"/>
      <c r="AK613" s="227"/>
      <c r="AL613" s="227"/>
    </row>
    <row r="614" spans="1:38" ht="12.75">
      <c r="A614" s="225"/>
      <c r="B614" s="227"/>
      <c r="D614" s="227"/>
      <c r="E614" s="227"/>
      <c r="F614" s="227"/>
      <c r="G614" s="227"/>
      <c r="H614" s="227"/>
      <c r="I614" s="227"/>
      <c r="J614" s="228"/>
      <c r="K614" s="227"/>
      <c r="L614" s="227"/>
      <c r="M614" s="238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  <c r="AA614" s="227"/>
      <c r="AB614" s="227"/>
      <c r="AC614" s="227"/>
      <c r="AD614" s="227"/>
      <c r="AE614" s="227"/>
      <c r="AF614" s="227"/>
      <c r="AG614" s="227"/>
      <c r="AH614" s="227"/>
      <c r="AI614" s="227"/>
      <c r="AJ614" s="227"/>
      <c r="AK614" s="227"/>
      <c r="AL614" s="227"/>
    </row>
    <row r="615" spans="1:38" ht="12.75">
      <c r="A615" s="225"/>
      <c r="B615" s="227"/>
      <c r="D615" s="227"/>
      <c r="E615" s="227"/>
      <c r="F615" s="227"/>
      <c r="G615" s="227"/>
      <c r="H615" s="227"/>
      <c r="I615" s="227"/>
      <c r="J615" s="228"/>
      <c r="K615" s="227"/>
      <c r="L615" s="227"/>
      <c r="M615" s="238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  <c r="AA615" s="227"/>
      <c r="AB615" s="227"/>
      <c r="AC615" s="227"/>
      <c r="AD615" s="227"/>
      <c r="AE615" s="227"/>
      <c r="AF615" s="227"/>
      <c r="AG615" s="227"/>
      <c r="AH615" s="227"/>
      <c r="AI615" s="227"/>
      <c r="AJ615" s="227"/>
      <c r="AK615" s="227"/>
      <c r="AL615" s="227"/>
    </row>
    <row r="616" spans="1:38" ht="12.75">
      <c r="A616" s="225"/>
      <c r="B616" s="227"/>
      <c r="D616" s="227"/>
      <c r="E616" s="227"/>
      <c r="F616" s="227"/>
      <c r="G616" s="227"/>
      <c r="H616" s="227"/>
      <c r="I616" s="227"/>
      <c r="J616" s="228"/>
      <c r="K616" s="227"/>
      <c r="L616" s="227"/>
      <c r="M616" s="238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  <c r="AA616" s="227"/>
      <c r="AB616" s="227"/>
      <c r="AC616" s="227"/>
      <c r="AD616" s="227"/>
      <c r="AE616" s="227"/>
      <c r="AF616" s="227"/>
      <c r="AG616" s="227"/>
      <c r="AH616" s="227"/>
      <c r="AI616" s="227"/>
      <c r="AJ616" s="227"/>
      <c r="AK616" s="227"/>
      <c r="AL616" s="227"/>
    </row>
    <row r="617" spans="1:38" ht="12.75">
      <c r="A617" s="225"/>
      <c r="B617" s="227"/>
      <c r="D617" s="227"/>
      <c r="E617" s="227"/>
      <c r="F617" s="227"/>
      <c r="G617" s="227"/>
      <c r="H617" s="227"/>
      <c r="I617" s="227"/>
      <c r="J617" s="228"/>
      <c r="K617" s="227"/>
      <c r="L617" s="227"/>
      <c r="M617" s="238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  <c r="AA617" s="227"/>
      <c r="AB617" s="227"/>
      <c r="AC617" s="227"/>
      <c r="AD617" s="227"/>
      <c r="AE617" s="227"/>
      <c r="AF617" s="227"/>
      <c r="AG617" s="227"/>
      <c r="AH617" s="227"/>
      <c r="AI617" s="227"/>
      <c r="AJ617" s="227"/>
      <c r="AK617" s="227"/>
      <c r="AL617" s="227"/>
    </row>
    <row r="618" spans="1:38" ht="12.75">
      <c r="A618" s="225"/>
      <c r="B618" s="227"/>
      <c r="D618" s="227"/>
      <c r="E618" s="227"/>
      <c r="F618" s="227"/>
      <c r="G618" s="227"/>
      <c r="H618" s="227"/>
      <c r="I618" s="227"/>
      <c r="J618" s="228"/>
      <c r="K618" s="227"/>
      <c r="L618" s="227"/>
      <c r="M618" s="238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  <c r="AA618" s="227"/>
      <c r="AB618" s="227"/>
      <c r="AC618" s="227"/>
      <c r="AD618" s="227"/>
      <c r="AE618" s="227"/>
      <c r="AF618" s="227"/>
      <c r="AG618" s="227"/>
      <c r="AH618" s="227"/>
      <c r="AI618" s="227"/>
      <c r="AJ618" s="227"/>
      <c r="AK618" s="227"/>
      <c r="AL618" s="227"/>
    </row>
    <row r="619" spans="1:38" ht="12.75">
      <c r="A619" s="225"/>
      <c r="B619" s="227"/>
      <c r="D619" s="227"/>
      <c r="E619" s="227"/>
      <c r="F619" s="227"/>
      <c r="G619" s="227"/>
      <c r="H619" s="227"/>
      <c r="I619" s="227"/>
      <c r="J619" s="228"/>
      <c r="K619" s="227"/>
      <c r="L619" s="227"/>
      <c r="M619" s="238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  <c r="AA619" s="227"/>
      <c r="AB619" s="227"/>
      <c r="AC619" s="227"/>
      <c r="AD619" s="227"/>
      <c r="AE619" s="227"/>
      <c r="AF619" s="227"/>
      <c r="AG619" s="227"/>
      <c r="AH619" s="227"/>
      <c r="AI619" s="227"/>
      <c r="AJ619" s="227"/>
      <c r="AK619" s="227"/>
      <c r="AL619" s="227"/>
    </row>
    <row r="620" spans="1:38" ht="12.75">
      <c r="A620" s="225"/>
      <c r="B620" s="227"/>
      <c r="D620" s="227"/>
      <c r="E620" s="227"/>
      <c r="F620" s="227"/>
      <c r="G620" s="227"/>
      <c r="H620" s="227"/>
      <c r="I620" s="227"/>
      <c r="J620" s="228"/>
      <c r="K620" s="227"/>
      <c r="L620" s="227"/>
      <c r="M620" s="238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  <c r="AA620" s="227"/>
      <c r="AB620" s="227"/>
      <c r="AC620" s="227"/>
      <c r="AD620" s="227"/>
      <c r="AE620" s="227"/>
      <c r="AF620" s="227"/>
      <c r="AG620" s="227"/>
      <c r="AH620" s="227"/>
      <c r="AI620" s="227"/>
      <c r="AJ620" s="227"/>
      <c r="AK620" s="227"/>
      <c r="AL620" s="227"/>
    </row>
    <row r="621" spans="1:38" ht="12.75">
      <c r="A621" s="225"/>
      <c r="B621" s="227"/>
      <c r="D621" s="227"/>
      <c r="E621" s="227"/>
      <c r="F621" s="227"/>
      <c r="G621" s="227"/>
      <c r="H621" s="227"/>
      <c r="I621" s="227"/>
      <c r="J621" s="228"/>
      <c r="K621" s="227"/>
      <c r="L621" s="227"/>
      <c r="M621" s="238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  <c r="AA621" s="227"/>
      <c r="AB621" s="227"/>
      <c r="AC621" s="227"/>
      <c r="AD621" s="227"/>
      <c r="AE621" s="227"/>
      <c r="AF621" s="227"/>
      <c r="AG621" s="227"/>
      <c r="AH621" s="227"/>
      <c r="AI621" s="227"/>
      <c r="AJ621" s="227"/>
      <c r="AK621" s="227"/>
      <c r="AL621" s="227"/>
    </row>
    <row r="622" spans="1:38" ht="12.75">
      <c r="A622" s="225"/>
      <c r="B622" s="227"/>
      <c r="D622" s="227"/>
      <c r="E622" s="227"/>
      <c r="F622" s="227"/>
      <c r="G622" s="227"/>
      <c r="H622" s="227"/>
      <c r="I622" s="227"/>
      <c r="J622" s="228"/>
      <c r="K622" s="227"/>
      <c r="L622" s="227"/>
      <c r="M622" s="238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  <c r="AA622" s="227"/>
      <c r="AB622" s="227"/>
      <c r="AC622" s="227"/>
      <c r="AD622" s="227"/>
      <c r="AE622" s="227"/>
      <c r="AF622" s="227"/>
      <c r="AG622" s="227"/>
      <c r="AH622" s="227"/>
      <c r="AI622" s="227"/>
      <c r="AJ622" s="227"/>
      <c r="AK622" s="227"/>
      <c r="AL622" s="227"/>
    </row>
    <row r="623" spans="1:38" ht="12.75">
      <c r="A623" s="225"/>
      <c r="B623" s="227"/>
      <c r="D623" s="227"/>
      <c r="E623" s="227"/>
      <c r="F623" s="227"/>
      <c r="G623" s="227"/>
      <c r="H623" s="227"/>
      <c r="I623" s="227"/>
      <c r="J623" s="228"/>
      <c r="K623" s="227"/>
      <c r="L623" s="227"/>
      <c r="M623" s="238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  <c r="AA623" s="227"/>
      <c r="AB623" s="227"/>
      <c r="AC623" s="227"/>
      <c r="AD623" s="227"/>
      <c r="AE623" s="227"/>
      <c r="AF623" s="227"/>
      <c r="AG623" s="227"/>
      <c r="AH623" s="227"/>
      <c r="AI623" s="227"/>
      <c r="AJ623" s="227"/>
      <c r="AK623" s="227"/>
      <c r="AL623" s="227"/>
    </row>
    <row r="624" spans="1:38" ht="12.75">
      <c r="A624" s="225"/>
      <c r="B624" s="227"/>
      <c r="D624" s="227"/>
      <c r="E624" s="227"/>
      <c r="F624" s="227"/>
      <c r="G624" s="227"/>
      <c r="H624" s="227"/>
      <c r="I624" s="227"/>
      <c r="J624" s="228"/>
      <c r="K624" s="227"/>
      <c r="L624" s="227"/>
      <c r="M624" s="238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  <c r="AA624" s="227"/>
      <c r="AB624" s="227"/>
      <c r="AC624" s="227"/>
      <c r="AD624" s="227"/>
      <c r="AE624" s="227"/>
      <c r="AF624" s="227"/>
      <c r="AG624" s="227"/>
      <c r="AH624" s="227"/>
      <c r="AI624" s="227"/>
      <c r="AJ624" s="227"/>
      <c r="AK624" s="227"/>
      <c r="AL624" s="227"/>
    </row>
    <row r="625" spans="1:38" ht="12.75">
      <c r="A625" s="225"/>
      <c r="B625" s="227"/>
      <c r="D625" s="227"/>
      <c r="E625" s="227"/>
      <c r="F625" s="227"/>
      <c r="G625" s="227"/>
      <c r="H625" s="227"/>
      <c r="I625" s="227"/>
      <c r="J625" s="228"/>
      <c r="K625" s="227"/>
      <c r="L625" s="227"/>
      <c r="M625" s="238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  <c r="AA625" s="227"/>
      <c r="AB625" s="227"/>
      <c r="AC625" s="227"/>
      <c r="AD625" s="227"/>
      <c r="AE625" s="227"/>
      <c r="AF625" s="227"/>
      <c r="AG625" s="227"/>
      <c r="AH625" s="227"/>
      <c r="AI625" s="227"/>
      <c r="AJ625" s="227"/>
      <c r="AK625" s="227"/>
      <c r="AL625" s="227"/>
    </row>
    <row r="626" spans="1:38" ht="12.75">
      <c r="A626" s="225"/>
      <c r="B626" s="227"/>
      <c r="D626" s="227"/>
      <c r="E626" s="227"/>
      <c r="F626" s="227"/>
      <c r="G626" s="227"/>
      <c r="H626" s="227"/>
      <c r="I626" s="227"/>
      <c r="J626" s="228"/>
      <c r="K626" s="227"/>
      <c r="L626" s="227"/>
      <c r="M626" s="238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  <c r="AA626" s="227"/>
      <c r="AB626" s="227"/>
      <c r="AC626" s="227"/>
      <c r="AD626" s="227"/>
      <c r="AE626" s="227"/>
      <c r="AF626" s="227"/>
      <c r="AG626" s="227"/>
      <c r="AH626" s="227"/>
      <c r="AI626" s="227"/>
      <c r="AJ626" s="227"/>
      <c r="AK626" s="227"/>
      <c r="AL626" s="227"/>
    </row>
    <row r="627" spans="1:38" ht="12.75">
      <c r="A627" s="225"/>
      <c r="B627" s="227"/>
      <c r="D627" s="227"/>
      <c r="E627" s="227"/>
      <c r="F627" s="227"/>
      <c r="G627" s="227"/>
      <c r="H627" s="227"/>
      <c r="I627" s="227"/>
      <c r="J627" s="228"/>
      <c r="K627" s="227"/>
      <c r="L627" s="227"/>
      <c r="M627" s="238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  <c r="AA627" s="227"/>
      <c r="AB627" s="227"/>
      <c r="AC627" s="227"/>
      <c r="AD627" s="227"/>
      <c r="AE627" s="227"/>
      <c r="AF627" s="227"/>
      <c r="AG627" s="227"/>
      <c r="AH627" s="227"/>
      <c r="AI627" s="227"/>
      <c r="AJ627" s="227"/>
      <c r="AK627" s="227"/>
      <c r="AL627" s="227"/>
    </row>
    <row r="628" spans="1:38" ht="12.75">
      <c r="A628" s="225"/>
      <c r="B628" s="227"/>
      <c r="D628" s="227"/>
      <c r="E628" s="227"/>
      <c r="F628" s="227"/>
      <c r="G628" s="227"/>
      <c r="H628" s="227"/>
      <c r="I628" s="227"/>
      <c r="J628" s="228"/>
      <c r="K628" s="227"/>
      <c r="L628" s="227"/>
      <c r="M628" s="238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  <c r="AA628" s="227"/>
      <c r="AB628" s="227"/>
      <c r="AC628" s="227"/>
      <c r="AD628" s="227"/>
      <c r="AE628" s="227"/>
      <c r="AF628" s="227"/>
      <c r="AG628" s="227"/>
      <c r="AH628" s="227"/>
      <c r="AI628" s="227"/>
      <c r="AJ628" s="227"/>
      <c r="AK628" s="227"/>
      <c r="AL628" s="227"/>
    </row>
    <row r="629" spans="1:38" ht="12.75">
      <c r="A629" s="225"/>
      <c r="B629" s="227"/>
      <c r="D629" s="227"/>
      <c r="E629" s="227"/>
      <c r="F629" s="227"/>
      <c r="G629" s="227"/>
      <c r="H629" s="227"/>
      <c r="I629" s="227"/>
      <c r="J629" s="228"/>
      <c r="K629" s="227"/>
      <c r="L629" s="227"/>
      <c r="M629" s="238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  <c r="AA629" s="227"/>
      <c r="AB629" s="227"/>
      <c r="AC629" s="227"/>
      <c r="AD629" s="227"/>
      <c r="AE629" s="227"/>
      <c r="AF629" s="227"/>
      <c r="AG629" s="227"/>
      <c r="AH629" s="227"/>
      <c r="AI629" s="227"/>
      <c r="AJ629" s="227"/>
      <c r="AK629" s="227"/>
      <c r="AL629" s="227"/>
    </row>
    <row r="630" spans="1:38" ht="12.75">
      <c r="A630" s="225"/>
      <c r="B630" s="227"/>
      <c r="D630" s="227"/>
      <c r="E630" s="227"/>
      <c r="F630" s="227"/>
      <c r="G630" s="227"/>
      <c r="H630" s="227"/>
      <c r="I630" s="227"/>
      <c r="J630" s="228"/>
      <c r="K630" s="227"/>
      <c r="L630" s="227"/>
      <c r="M630" s="238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  <c r="AA630" s="227"/>
      <c r="AB630" s="227"/>
      <c r="AC630" s="227"/>
      <c r="AD630" s="227"/>
      <c r="AE630" s="227"/>
      <c r="AF630" s="227"/>
      <c r="AG630" s="227"/>
      <c r="AH630" s="227"/>
      <c r="AI630" s="227"/>
      <c r="AJ630" s="227"/>
      <c r="AK630" s="227"/>
      <c r="AL630" s="227"/>
    </row>
    <row r="631" spans="1:38" ht="12.75">
      <c r="A631" s="225"/>
      <c r="B631" s="227"/>
      <c r="D631" s="227"/>
      <c r="E631" s="227"/>
      <c r="F631" s="227"/>
      <c r="G631" s="227"/>
      <c r="H631" s="227"/>
      <c r="I631" s="227"/>
      <c r="J631" s="228"/>
      <c r="K631" s="227"/>
      <c r="L631" s="227"/>
      <c r="M631" s="238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  <c r="AA631" s="227"/>
      <c r="AB631" s="227"/>
      <c r="AC631" s="227"/>
      <c r="AD631" s="227"/>
      <c r="AE631" s="227"/>
      <c r="AF631" s="227"/>
      <c r="AG631" s="227"/>
      <c r="AH631" s="227"/>
      <c r="AI631" s="227"/>
      <c r="AJ631" s="227"/>
      <c r="AK631" s="227"/>
      <c r="AL631" s="227"/>
    </row>
    <row r="632" spans="1:38" ht="12.75">
      <c r="A632" s="225"/>
      <c r="B632" s="227"/>
      <c r="D632" s="227"/>
      <c r="E632" s="227"/>
      <c r="F632" s="227"/>
      <c r="G632" s="227"/>
      <c r="H632" s="227"/>
      <c r="I632" s="227"/>
      <c r="J632" s="228"/>
      <c r="K632" s="227"/>
      <c r="L632" s="227"/>
      <c r="M632" s="238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  <c r="AA632" s="227"/>
      <c r="AB632" s="227"/>
      <c r="AC632" s="227"/>
      <c r="AD632" s="227"/>
      <c r="AE632" s="227"/>
      <c r="AF632" s="227"/>
      <c r="AG632" s="227"/>
      <c r="AH632" s="227"/>
      <c r="AI632" s="227"/>
      <c r="AJ632" s="227"/>
      <c r="AK632" s="227"/>
      <c r="AL632" s="227"/>
    </row>
    <row r="633" spans="1:38" ht="12.75">
      <c r="A633" s="225"/>
      <c r="B633" s="227"/>
      <c r="D633" s="227"/>
      <c r="E633" s="227"/>
      <c r="F633" s="227"/>
      <c r="G633" s="227"/>
      <c r="H633" s="227"/>
      <c r="I633" s="227"/>
      <c r="J633" s="228"/>
      <c r="K633" s="227"/>
      <c r="L633" s="227"/>
      <c r="M633" s="238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  <c r="AA633" s="227"/>
      <c r="AB633" s="227"/>
      <c r="AC633" s="227"/>
      <c r="AD633" s="227"/>
      <c r="AE633" s="227"/>
      <c r="AF633" s="227"/>
      <c r="AG633" s="227"/>
      <c r="AH633" s="227"/>
      <c r="AI633" s="227"/>
      <c r="AJ633" s="227"/>
      <c r="AK633" s="227"/>
      <c r="AL633" s="227"/>
    </row>
    <row r="634" spans="1:38" ht="12.75">
      <c r="A634" s="225"/>
      <c r="B634" s="227"/>
      <c r="D634" s="227"/>
      <c r="E634" s="227"/>
      <c r="F634" s="227"/>
      <c r="G634" s="227"/>
      <c r="H634" s="227"/>
      <c r="I634" s="227"/>
      <c r="J634" s="228"/>
      <c r="K634" s="227"/>
      <c r="L634" s="227"/>
      <c r="M634" s="238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  <c r="AA634" s="227"/>
      <c r="AB634" s="227"/>
      <c r="AC634" s="227"/>
      <c r="AD634" s="227"/>
      <c r="AE634" s="227"/>
      <c r="AF634" s="227"/>
      <c r="AG634" s="227"/>
      <c r="AH634" s="227"/>
      <c r="AI634" s="227"/>
      <c r="AJ634" s="227"/>
      <c r="AK634" s="227"/>
      <c r="AL634" s="227"/>
    </row>
    <row r="635" spans="1:38" ht="12.75">
      <c r="A635" s="225"/>
      <c r="B635" s="227"/>
      <c r="D635" s="227"/>
      <c r="E635" s="227"/>
      <c r="F635" s="227"/>
      <c r="G635" s="227"/>
      <c r="H635" s="227"/>
      <c r="I635" s="227"/>
      <c r="J635" s="228"/>
      <c r="K635" s="227"/>
      <c r="L635" s="227"/>
      <c r="M635" s="238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  <c r="AA635" s="227"/>
      <c r="AB635" s="227"/>
      <c r="AC635" s="227"/>
      <c r="AD635" s="227"/>
      <c r="AE635" s="227"/>
      <c r="AF635" s="227"/>
      <c r="AG635" s="227"/>
      <c r="AH635" s="227"/>
      <c r="AI635" s="227"/>
      <c r="AJ635" s="227"/>
      <c r="AK635" s="227"/>
      <c r="AL635" s="227"/>
    </row>
    <row r="636" spans="1:38" ht="12.75">
      <c r="A636" s="225"/>
      <c r="B636" s="227"/>
      <c r="D636" s="227"/>
      <c r="E636" s="227"/>
      <c r="F636" s="227"/>
      <c r="G636" s="227"/>
      <c r="H636" s="227"/>
      <c r="I636" s="227"/>
      <c r="J636" s="228"/>
      <c r="K636" s="227"/>
      <c r="L636" s="227"/>
      <c r="M636" s="238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  <c r="AA636" s="227"/>
      <c r="AB636" s="227"/>
      <c r="AC636" s="227"/>
      <c r="AD636" s="227"/>
      <c r="AE636" s="227"/>
      <c r="AF636" s="227"/>
      <c r="AG636" s="227"/>
      <c r="AH636" s="227"/>
      <c r="AI636" s="227"/>
      <c r="AJ636" s="227"/>
      <c r="AK636" s="227"/>
      <c r="AL636" s="227"/>
    </row>
    <row r="637" spans="1:38" ht="12.75">
      <c r="A637" s="225"/>
      <c r="B637" s="227"/>
      <c r="D637" s="227"/>
      <c r="E637" s="227"/>
      <c r="F637" s="227"/>
      <c r="G637" s="227"/>
      <c r="H637" s="227"/>
      <c r="I637" s="227"/>
      <c r="J637" s="228"/>
      <c r="K637" s="227"/>
      <c r="L637" s="227"/>
      <c r="M637" s="238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  <c r="AA637" s="227"/>
      <c r="AB637" s="227"/>
      <c r="AC637" s="227"/>
      <c r="AD637" s="227"/>
      <c r="AE637" s="227"/>
      <c r="AF637" s="227"/>
      <c r="AG637" s="227"/>
      <c r="AH637" s="227"/>
      <c r="AI637" s="227"/>
      <c r="AJ637" s="227"/>
      <c r="AK637" s="227"/>
      <c r="AL637" s="227"/>
    </row>
    <row r="638" spans="1:38" ht="12.75">
      <c r="A638" s="225"/>
      <c r="B638" s="227"/>
      <c r="D638" s="227"/>
      <c r="E638" s="227"/>
      <c r="F638" s="227"/>
      <c r="G638" s="227"/>
      <c r="H638" s="227"/>
      <c r="I638" s="227"/>
      <c r="J638" s="228"/>
      <c r="K638" s="227"/>
      <c r="L638" s="227"/>
      <c r="M638" s="238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  <c r="AA638" s="227"/>
      <c r="AB638" s="227"/>
      <c r="AC638" s="227"/>
      <c r="AD638" s="227"/>
      <c r="AE638" s="227"/>
      <c r="AF638" s="227"/>
      <c r="AG638" s="227"/>
      <c r="AH638" s="227"/>
      <c r="AI638" s="227"/>
      <c r="AJ638" s="227"/>
      <c r="AK638" s="227"/>
      <c r="AL638" s="227"/>
    </row>
    <row r="639" spans="1:38" ht="12.75">
      <c r="A639" s="225"/>
      <c r="B639" s="227"/>
      <c r="D639" s="227"/>
      <c r="E639" s="227"/>
      <c r="F639" s="227"/>
      <c r="G639" s="227"/>
      <c r="H639" s="227"/>
      <c r="I639" s="227"/>
      <c r="J639" s="228"/>
      <c r="K639" s="227"/>
      <c r="L639" s="227"/>
      <c r="M639" s="238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7"/>
      <c r="AG639" s="227"/>
      <c r="AH639" s="227"/>
      <c r="AI639" s="227"/>
      <c r="AJ639" s="227"/>
      <c r="AK639" s="227"/>
      <c r="AL639" s="227"/>
    </row>
    <row r="640" spans="1:38" ht="12.75">
      <c r="A640" s="225"/>
      <c r="B640" s="227"/>
      <c r="D640" s="227"/>
      <c r="E640" s="227"/>
      <c r="F640" s="227"/>
      <c r="G640" s="227"/>
      <c r="H640" s="227"/>
      <c r="I640" s="227"/>
      <c r="J640" s="228"/>
      <c r="K640" s="227"/>
      <c r="L640" s="227"/>
      <c r="M640" s="238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  <c r="AA640" s="227"/>
      <c r="AB640" s="227"/>
      <c r="AC640" s="227"/>
      <c r="AD640" s="227"/>
      <c r="AE640" s="227"/>
      <c r="AF640" s="227"/>
      <c r="AG640" s="227"/>
      <c r="AH640" s="227"/>
      <c r="AI640" s="227"/>
      <c r="AJ640" s="227"/>
      <c r="AK640" s="227"/>
      <c r="AL640" s="227"/>
    </row>
    <row r="641" spans="1:38" ht="12.75">
      <c r="A641" s="225"/>
      <c r="B641" s="227"/>
      <c r="D641" s="227"/>
      <c r="E641" s="227"/>
      <c r="F641" s="227"/>
      <c r="G641" s="227"/>
      <c r="H641" s="227"/>
      <c r="I641" s="227"/>
      <c r="J641" s="228"/>
      <c r="K641" s="227"/>
      <c r="L641" s="227"/>
      <c r="M641" s="238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  <c r="AA641" s="227"/>
      <c r="AB641" s="227"/>
      <c r="AC641" s="227"/>
      <c r="AD641" s="227"/>
      <c r="AE641" s="227"/>
      <c r="AF641" s="227"/>
      <c r="AG641" s="227"/>
      <c r="AH641" s="227"/>
      <c r="AI641" s="227"/>
      <c r="AJ641" s="227"/>
      <c r="AK641" s="227"/>
      <c r="AL641" s="227"/>
    </row>
    <row r="642" spans="1:38" ht="12.75">
      <c r="A642" s="225"/>
      <c r="B642" s="227"/>
      <c r="D642" s="227"/>
      <c r="E642" s="227"/>
      <c r="F642" s="227"/>
      <c r="G642" s="227"/>
      <c r="H642" s="227"/>
      <c r="I642" s="227"/>
      <c r="J642" s="228"/>
      <c r="K642" s="227"/>
      <c r="L642" s="227"/>
      <c r="M642" s="238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  <c r="AA642" s="227"/>
      <c r="AB642" s="227"/>
      <c r="AC642" s="227"/>
      <c r="AD642" s="227"/>
      <c r="AE642" s="227"/>
      <c r="AF642" s="227"/>
      <c r="AG642" s="227"/>
      <c r="AH642" s="227"/>
      <c r="AI642" s="227"/>
      <c r="AJ642" s="227"/>
      <c r="AK642" s="227"/>
      <c r="AL642" s="227"/>
    </row>
    <row r="643" spans="1:38" ht="12.75">
      <c r="A643" s="225"/>
      <c r="B643" s="227"/>
      <c r="D643" s="227"/>
      <c r="E643" s="227"/>
      <c r="F643" s="227"/>
      <c r="G643" s="227"/>
      <c r="H643" s="227"/>
      <c r="I643" s="227"/>
      <c r="J643" s="228"/>
      <c r="K643" s="227"/>
      <c r="L643" s="227"/>
      <c r="M643" s="238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  <c r="AA643" s="227"/>
      <c r="AB643" s="227"/>
      <c r="AC643" s="227"/>
      <c r="AD643" s="227"/>
      <c r="AE643" s="227"/>
      <c r="AF643" s="227"/>
      <c r="AG643" s="227"/>
      <c r="AH643" s="227"/>
      <c r="AI643" s="227"/>
      <c r="AJ643" s="227"/>
      <c r="AK643" s="227"/>
      <c r="AL643" s="227"/>
    </row>
    <row r="644" spans="1:38" ht="12.75">
      <c r="A644" s="225"/>
      <c r="B644" s="227"/>
      <c r="D644" s="227"/>
      <c r="E644" s="227"/>
      <c r="F644" s="227"/>
      <c r="G644" s="227"/>
      <c r="H644" s="227"/>
      <c r="I644" s="227"/>
      <c r="J644" s="228"/>
      <c r="K644" s="227"/>
      <c r="L644" s="227"/>
      <c r="M644" s="238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  <c r="AA644" s="227"/>
      <c r="AB644" s="227"/>
      <c r="AC644" s="227"/>
      <c r="AD644" s="227"/>
      <c r="AE644" s="227"/>
      <c r="AF644" s="227"/>
      <c r="AG644" s="227"/>
      <c r="AH644" s="227"/>
      <c r="AI644" s="227"/>
      <c r="AJ644" s="227"/>
      <c r="AK644" s="227"/>
      <c r="AL644" s="227"/>
    </row>
    <row r="645" spans="1:38" ht="12.75">
      <c r="A645" s="225"/>
      <c r="B645" s="227"/>
      <c r="D645" s="227"/>
      <c r="E645" s="227"/>
      <c r="F645" s="227"/>
      <c r="G645" s="227"/>
      <c r="H645" s="227"/>
      <c r="I645" s="227"/>
      <c r="J645" s="228"/>
      <c r="K645" s="227"/>
      <c r="L645" s="227"/>
      <c r="M645" s="238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  <c r="AA645" s="227"/>
      <c r="AB645" s="227"/>
      <c r="AC645" s="227"/>
      <c r="AD645" s="227"/>
      <c r="AE645" s="227"/>
      <c r="AF645" s="227"/>
      <c r="AG645" s="227"/>
      <c r="AH645" s="227"/>
      <c r="AI645" s="227"/>
      <c r="AJ645" s="227"/>
      <c r="AK645" s="227"/>
      <c r="AL645" s="227"/>
    </row>
    <row r="646" spans="1:38" ht="12.75">
      <c r="A646" s="225"/>
      <c r="B646" s="227"/>
      <c r="D646" s="227"/>
      <c r="E646" s="227"/>
      <c r="F646" s="227"/>
      <c r="G646" s="227"/>
      <c r="H646" s="227"/>
      <c r="I646" s="227"/>
      <c r="J646" s="228"/>
      <c r="K646" s="227"/>
      <c r="L646" s="227"/>
      <c r="M646" s="238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  <c r="AA646" s="227"/>
      <c r="AB646" s="227"/>
      <c r="AC646" s="227"/>
      <c r="AD646" s="227"/>
      <c r="AE646" s="227"/>
      <c r="AF646" s="227"/>
      <c r="AG646" s="227"/>
      <c r="AH646" s="227"/>
      <c r="AI646" s="227"/>
      <c r="AJ646" s="227"/>
      <c r="AK646" s="227"/>
      <c r="AL646" s="227"/>
    </row>
    <row r="647" spans="1:38" ht="12.75">
      <c r="A647" s="225"/>
      <c r="B647" s="227"/>
      <c r="D647" s="227"/>
      <c r="E647" s="227"/>
      <c r="F647" s="227"/>
      <c r="G647" s="227"/>
      <c r="H647" s="227"/>
      <c r="I647" s="227"/>
      <c r="J647" s="228"/>
      <c r="K647" s="227"/>
      <c r="L647" s="227"/>
      <c r="M647" s="238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  <c r="AA647" s="227"/>
      <c r="AB647" s="227"/>
      <c r="AC647" s="227"/>
      <c r="AD647" s="227"/>
      <c r="AE647" s="227"/>
      <c r="AF647" s="227"/>
      <c r="AG647" s="227"/>
      <c r="AH647" s="227"/>
      <c r="AI647" s="227"/>
      <c r="AJ647" s="227"/>
      <c r="AK647" s="227"/>
      <c r="AL647" s="227"/>
    </row>
    <row r="648" spans="1:38" ht="12.75">
      <c r="A648" s="225"/>
      <c r="B648" s="227"/>
      <c r="D648" s="227"/>
      <c r="E648" s="227"/>
      <c r="F648" s="227"/>
      <c r="G648" s="227"/>
      <c r="H648" s="227"/>
      <c r="I648" s="227"/>
      <c r="J648" s="228"/>
      <c r="K648" s="227"/>
      <c r="L648" s="227"/>
      <c r="M648" s="238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  <c r="AA648" s="227"/>
      <c r="AB648" s="227"/>
      <c r="AC648" s="227"/>
      <c r="AD648" s="227"/>
      <c r="AE648" s="227"/>
      <c r="AF648" s="227"/>
      <c r="AG648" s="227"/>
      <c r="AH648" s="227"/>
      <c r="AI648" s="227"/>
      <c r="AJ648" s="227"/>
      <c r="AK648" s="227"/>
      <c r="AL648" s="227"/>
    </row>
    <row r="649" spans="1:38" ht="12.75">
      <c r="A649" s="225"/>
      <c r="B649" s="227"/>
      <c r="D649" s="227"/>
      <c r="E649" s="227"/>
      <c r="F649" s="227"/>
      <c r="G649" s="227"/>
      <c r="H649" s="227"/>
      <c r="I649" s="227"/>
      <c r="J649" s="228"/>
      <c r="K649" s="227"/>
      <c r="L649" s="227"/>
      <c r="M649" s="238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  <c r="AA649" s="227"/>
      <c r="AB649" s="227"/>
      <c r="AC649" s="227"/>
      <c r="AD649" s="227"/>
      <c r="AE649" s="227"/>
      <c r="AF649" s="227"/>
      <c r="AG649" s="227"/>
      <c r="AH649" s="227"/>
      <c r="AI649" s="227"/>
      <c r="AJ649" s="227"/>
      <c r="AK649" s="227"/>
      <c r="AL649" s="227"/>
    </row>
    <row r="650" spans="1:38" ht="12.75">
      <c r="A650" s="225"/>
      <c r="B650" s="227"/>
      <c r="D650" s="227"/>
      <c r="E650" s="227"/>
      <c r="F650" s="227"/>
      <c r="G650" s="227"/>
      <c r="H650" s="227"/>
      <c r="I650" s="227"/>
      <c r="J650" s="228"/>
      <c r="K650" s="227"/>
      <c r="L650" s="227"/>
      <c r="M650" s="238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  <c r="AA650" s="227"/>
      <c r="AB650" s="227"/>
      <c r="AC650" s="227"/>
      <c r="AD650" s="227"/>
      <c r="AE650" s="227"/>
      <c r="AF650" s="227"/>
      <c r="AG650" s="227"/>
      <c r="AH650" s="227"/>
      <c r="AI650" s="227"/>
      <c r="AJ650" s="227"/>
      <c r="AK650" s="227"/>
      <c r="AL650" s="227"/>
    </row>
    <row r="651" spans="1:38" ht="12.75">
      <c r="A651" s="225"/>
      <c r="B651" s="227"/>
      <c r="D651" s="227"/>
      <c r="E651" s="227"/>
      <c r="F651" s="227"/>
      <c r="G651" s="227"/>
      <c r="H651" s="227"/>
      <c r="I651" s="227"/>
      <c r="J651" s="228"/>
      <c r="K651" s="227"/>
      <c r="L651" s="227"/>
      <c r="M651" s="238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  <c r="AA651" s="227"/>
      <c r="AB651" s="227"/>
      <c r="AC651" s="227"/>
      <c r="AD651" s="227"/>
      <c r="AE651" s="227"/>
      <c r="AF651" s="227"/>
      <c r="AG651" s="227"/>
      <c r="AH651" s="227"/>
      <c r="AI651" s="227"/>
      <c r="AJ651" s="227"/>
      <c r="AK651" s="227"/>
      <c r="AL651" s="227"/>
    </row>
    <row r="652" spans="1:38" ht="12.75">
      <c r="A652" s="225"/>
      <c r="B652" s="227"/>
      <c r="D652" s="227"/>
      <c r="E652" s="227"/>
      <c r="F652" s="227"/>
      <c r="G652" s="227"/>
      <c r="H652" s="227"/>
      <c r="I652" s="227"/>
      <c r="J652" s="228"/>
      <c r="K652" s="227"/>
      <c r="L652" s="227"/>
      <c r="M652" s="238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  <c r="AA652" s="227"/>
      <c r="AB652" s="227"/>
      <c r="AC652" s="227"/>
      <c r="AD652" s="227"/>
      <c r="AE652" s="227"/>
      <c r="AF652" s="227"/>
      <c r="AG652" s="227"/>
      <c r="AH652" s="227"/>
      <c r="AI652" s="227"/>
      <c r="AJ652" s="227"/>
      <c r="AK652" s="227"/>
      <c r="AL652" s="227"/>
    </row>
    <row r="653" spans="1:38" ht="12.75">
      <c r="A653" s="225"/>
      <c r="B653" s="227"/>
      <c r="D653" s="227"/>
      <c r="E653" s="227"/>
      <c r="F653" s="227"/>
      <c r="G653" s="227"/>
      <c r="H653" s="227"/>
      <c r="I653" s="227"/>
      <c r="J653" s="228"/>
      <c r="K653" s="227"/>
      <c r="L653" s="227"/>
      <c r="M653" s="238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  <c r="AA653" s="227"/>
      <c r="AB653" s="227"/>
      <c r="AC653" s="227"/>
      <c r="AD653" s="227"/>
      <c r="AE653" s="227"/>
      <c r="AF653" s="227"/>
      <c r="AG653" s="227"/>
      <c r="AH653" s="227"/>
      <c r="AI653" s="227"/>
      <c r="AJ653" s="227"/>
      <c r="AK653" s="227"/>
      <c r="AL653" s="227"/>
    </row>
    <row r="654" spans="1:38" ht="12.75">
      <c r="A654" s="225"/>
      <c r="B654" s="227"/>
      <c r="D654" s="227"/>
      <c r="E654" s="227"/>
      <c r="F654" s="227"/>
      <c r="G654" s="227"/>
      <c r="H654" s="227"/>
      <c r="I654" s="227"/>
      <c r="J654" s="228"/>
      <c r="K654" s="227"/>
      <c r="L654" s="227"/>
      <c r="M654" s="238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  <c r="AA654" s="227"/>
      <c r="AB654" s="227"/>
      <c r="AC654" s="227"/>
      <c r="AD654" s="227"/>
      <c r="AE654" s="227"/>
      <c r="AF654" s="227"/>
      <c r="AG654" s="227"/>
      <c r="AH654" s="227"/>
      <c r="AI654" s="227"/>
      <c r="AJ654" s="227"/>
      <c r="AK654" s="227"/>
      <c r="AL654" s="227"/>
    </row>
    <row r="655" spans="1:38" ht="12.75">
      <c r="A655" s="225"/>
      <c r="B655" s="227"/>
      <c r="D655" s="227"/>
      <c r="E655" s="227"/>
      <c r="F655" s="227"/>
      <c r="G655" s="227"/>
      <c r="H655" s="227"/>
      <c r="I655" s="227"/>
      <c r="J655" s="228"/>
      <c r="K655" s="227"/>
      <c r="L655" s="227"/>
      <c r="M655" s="238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  <c r="AA655" s="227"/>
      <c r="AB655" s="227"/>
      <c r="AC655" s="227"/>
      <c r="AD655" s="227"/>
      <c r="AE655" s="227"/>
      <c r="AF655" s="227"/>
      <c r="AG655" s="227"/>
      <c r="AH655" s="227"/>
      <c r="AI655" s="227"/>
      <c r="AJ655" s="227"/>
      <c r="AK655" s="227"/>
      <c r="AL655" s="227"/>
    </row>
    <row r="656" spans="1:38" ht="12.75">
      <c r="A656" s="225"/>
      <c r="B656" s="227"/>
      <c r="D656" s="227"/>
      <c r="E656" s="227"/>
      <c r="F656" s="227"/>
      <c r="G656" s="227"/>
      <c r="H656" s="227"/>
      <c r="I656" s="227"/>
      <c r="J656" s="228"/>
      <c r="K656" s="227"/>
      <c r="L656" s="227"/>
      <c r="M656" s="238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  <c r="AA656" s="227"/>
      <c r="AB656" s="227"/>
      <c r="AC656" s="227"/>
      <c r="AD656" s="227"/>
      <c r="AE656" s="227"/>
      <c r="AF656" s="227"/>
      <c r="AG656" s="227"/>
      <c r="AH656" s="227"/>
      <c r="AI656" s="227"/>
      <c r="AJ656" s="227"/>
      <c r="AK656" s="227"/>
      <c r="AL656" s="227"/>
    </row>
    <row r="657" spans="1:38" ht="12.75">
      <c r="A657" s="225"/>
      <c r="B657" s="227"/>
      <c r="D657" s="227"/>
      <c r="E657" s="227"/>
      <c r="F657" s="227"/>
      <c r="G657" s="227"/>
      <c r="H657" s="227"/>
      <c r="I657" s="227"/>
      <c r="J657" s="228"/>
      <c r="K657" s="227"/>
      <c r="L657" s="227"/>
      <c r="M657" s="238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  <c r="AA657" s="227"/>
      <c r="AB657" s="227"/>
      <c r="AC657" s="227"/>
      <c r="AD657" s="227"/>
      <c r="AE657" s="227"/>
      <c r="AF657" s="227"/>
      <c r="AG657" s="227"/>
      <c r="AH657" s="227"/>
      <c r="AI657" s="227"/>
      <c r="AJ657" s="227"/>
      <c r="AK657" s="227"/>
      <c r="AL657" s="227"/>
    </row>
    <row r="658" spans="1:38" ht="12.75">
      <c r="A658" s="225"/>
      <c r="B658" s="227"/>
      <c r="D658" s="227"/>
      <c r="E658" s="227"/>
      <c r="F658" s="227"/>
      <c r="G658" s="227"/>
      <c r="H658" s="227"/>
      <c r="I658" s="227"/>
      <c r="J658" s="228"/>
      <c r="K658" s="227"/>
      <c r="L658" s="227"/>
      <c r="M658" s="238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  <c r="AA658" s="227"/>
      <c r="AB658" s="227"/>
      <c r="AC658" s="227"/>
      <c r="AD658" s="227"/>
      <c r="AE658" s="227"/>
      <c r="AF658" s="227"/>
      <c r="AG658" s="227"/>
      <c r="AH658" s="227"/>
      <c r="AI658" s="227"/>
      <c r="AJ658" s="227"/>
      <c r="AK658" s="227"/>
      <c r="AL658" s="227"/>
    </row>
    <row r="659" spans="1:38" ht="12.75">
      <c r="A659" s="225"/>
      <c r="B659" s="227"/>
      <c r="D659" s="227"/>
      <c r="E659" s="227"/>
      <c r="F659" s="227"/>
      <c r="G659" s="227"/>
      <c r="H659" s="227"/>
      <c r="I659" s="227"/>
      <c r="J659" s="228"/>
      <c r="K659" s="227"/>
      <c r="L659" s="227"/>
      <c r="M659" s="238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  <c r="AA659" s="227"/>
      <c r="AB659" s="227"/>
      <c r="AC659" s="227"/>
      <c r="AD659" s="227"/>
      <c r="AE659" s="227"/>
      <c r="AF659" s="227"/>
      <c r="AG659" s="227"/>
      <c r="AH659" s="227"/>
      <c r="AI659" s="227"/>
      <c r="AJ659" s="227"/>
      <c r="AK659" s="227"/>
      <c r="AL659" s="227"/>
    </row>
    <row r="660" spans="1:38" ht="12.75">
      <c r="A660" s="225"/>
      <c r="B660" s="227"/>
      <c r="D660" s="227"/>
      <c r="E660" s="227"/>
      <c r="F660" s="227"/>
      <c r="G660" s="227"/>
      <c r="H660" s="227"/>
      <c r="I660" s="227"/>
      <c r="J660" s="228"/>
      <c r="K660" s="227"/>
      <c r="L660" s="227"/>
      <c r="M660" s="238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  <c r="AA660" s="227"/>
      <c r="AB660" s="227"/>
      <c r="AC660" s="227"/>
      <c r="AD660" s="227"/>
      <c r="AE660" s="227"/>
      <c r="AF660" s="227"/>
      <c r="AG660" s="227"/>
      <c r="AH660" s="227"/>
      <c r="AI660" s="227"/>
      <c r="AJ660" s="227"/>
      <c r="AK660" s="227"/>
      <c r="AL660" s="227"/>
    </row>
    <row r="661" spans="1:38" ht="12.75">
      <c r="A661" s="225"/>
      <c r="B661" s="227"/>
      <c r="D661" s="227"/>
      <c r="E661" s="227"/>
      <c r="F661" s="227"/>
      <c r="G661" s="227"/>
      <c r="H661" s="227"/>
      <c r="I661" s="227"/>
      <c r="J661" s="228"/>
      <c r="K661" s="227"/>
      <c r="L661" s="227"/>
      <c r="M661" s="238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  <c r="AA661" s="227"/>
      <c r="AB661" s="227"/>
      <c r="AC661" s="227"/>
      <c r="AD661" s="227"/>
      <c r="AE661" s="227"/>
      <c r="AF661" s="227"/>
      <c r="AG661" s="227"/>
      <c r="AH661" s="227"/>
      <c r="AI661" s="227"/>
      <c r="AJ661" s="227"/>
      <c r="AK661" s="227"/>
      <c r="AL661" s="227"/>
    </row>
    <row r="662" spans="1:38" ht="12.75">
      <c r="A662" s="225"/>
      <c r="B662" s="227"/>
      <c r="D662" s="227"/>
      <c r="E662" s="227"/>
      <c r="F662" s="227"/>
      <c r="G662" s="227"/>
      <c r="H662" s="227"/>
      <c r="I662" s="227"/>
      <c r="J662" s="228"/>
      <c r="K662" s="227"/>
      <c r="L662" s="227"/>
      <c r="M662" s="238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  <c r="AA662" s="227"/>
      <c r="AB662" s="227"/>
      <c r="AC662" s="227"/>
      <c r="AD662" s="227"/>
      <c r="AE662" s="227"/>
      <c r="AF662" s="227"/>
      <c r="AG662" s="227"/>
      <c r="AH662" s="227"/>
      <c r="AI662" s="227"/>
      <c r="AJ662" s="227"/>
      <c r="AK662" s="227"/>
      <c r="AL662" s="227"/>
    </row>
    <row r="663" spans="1:38" ht="12.75">
      <c r="A663" s="225"/>
      <c r="B663" s="227"/>
      <c r="D663" s="227"/>
      <c r="E663" s="227"/>
      <c r="F663" s="227"/>
      <c r="G663" s="227"/>
      <c r="H663" s="227"/>
      <c r="I663" s="227"/>
      <c r="J663" s="228"/>
      <c r="K663" s="227"/>
      <c r="L663" s="227"/>
      <c r="M663" s="238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  <c r="AA663" s="227"/>
      <c r="AB663" s="227"/>
      <c r="AC663" s="227"/>
      <c r="AD663" s="227"/>
      <c r="AE663" s="227"/>
      <c r="AF663" s="227"/>
      <c r="AG663" s="227"/>
      <c r="AH663" s="227"/>
      <c r="AI663" s="227"/>
      <c r="AJ663" s="227"/>
      <c r="AK663" s="227"/>
      <c r="AL663" s="227"/>
    </row>
    <row r="664" spans="1:38" ht="12.75">
      <c r="A664" s="225"/>
      <c r="B664" s="227"/>
      <c r="D664" s="227"/>
      <c r="E664" s="227"/>
      <c r="F664" s="227"/>
      <c r="G664" s="227"/>
      <c r="H664" s="227"/>
      <c r="I664" s="227"/>
      <c r="J664" s="228"/>
      <c r="K664" s="227"/>
      <c r="L664" s="227"/>
      <c r="M664" s="238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  <c r="AA664" s="227"/>
      <c r="AB664" s="227"/>
      <c r="AC664" s="227"/>
      <c r="AD664" s="227"/>
      <c r="AE664" s="227"/>
      <c r="AF664" s="227"/>
      <c r="AG664" s="227"/>
      <c r="AH664" s="227"/>
      <c r="AI664" s="227"/>
      <c r="AJ664" s="227"/>
      <c r="AK664" s="227"/>
      <c r="AL664" s="227"/>
    </row>
    <row r="665" spans="1:38" ht="12.75">
      <c r="A665" s="225"/>
      <c r="B665" s="227"/>
      <c r="D665" s="227"/>
      <c r="E665" s="227"/>
      <c r="F665" s="227"/>
      <c r="G665" s="227"/>
      <c r="H665" s="227"/>
      <c r="I665" s="227"/>
      <c r="J665" s="228"/>
      <c r="K665" s="227"/>
      <c r="L665" s="227"/>
      <c r="M665" s="238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  <c r="AA665" s="227"/>
      <c r="AB665" s="227"/>
      <c r="AC665" s="227"/>
      <c r="AD665" s="227"/>
      <c r="AE665" s="227"/>
      <c r="AF665" s="227"/>
      <c r="AG665" s="227"/>
      <c r="AH665" s="227"/>
      <c r="AI665" s="227"/>
      <c r="AJ665" s="227"/>
      <c r="AK665" s="227"/>
      <c r="AL665" s="227"/>
    </row>
    <row r="666" spans="1:38" ht="12.75">
      <c r="A666" s="225"/>
      <c r="B666" s="227"/>
      <c r="D666" s="227"/>
      <c r="E666" s="227"/>
      <c r="F666" s="227"/>
      <c r="G666" s="227"/>
      <c r="H666" s="227"/>
      <c r="I666" s="227"/>
      <c r="J666" s="228"/>
      <c r="K666" s="227"/>
      <c r="L666" s="227"/>
      <c r="M666" s="238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  <c r="AA666" s="227"/>
      <c r="AB666" s="227"/>
      <c r="AC666" s="227"/>
      <c r="AD666" s="227"/>
      <c r="AE666" s="227"/>
      <c r="AF666" s="227"/>
      <c r="AG666" s="227"/>
      <c r="AH666" s="227"/>
      <c r="AI666" s="227"/>
      <c r="AJ666" s="227"/>
      <c r="AK666" s="227"/>
      <c r="AL666" s="227"/>
    </row>
    <row r="667" spans="1:38" ht="12.75">
      <c r="A667" s="225"/>
      <c r="B667" s="227"/>
      <c r="D667" s="227"/>
      <c r="E667" s="227"/>
      <c r="F667" s="227"/>
      <c r="G667" s="227"/>
      <c r="H667" s="227"/>
      <c r="I667" s="227"/>
      <c r="J667" s="228"/>
      <c r="K667" s="227"/>
      <c r="L667" s="227"/>
      <c r="M667" s="238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  <c r="AA667" s="227"/>
      <c r="AB667" s="227"/>
      <c r="AC667" s="227"/>
      <c r="AD667" s="227"/>
      <c r="AE667" s="227"/>
      <c r="AF667" s="227"/>
      <c r="AG667" s="227"/>
      <c r="AH667" s="227"/>
      <c r="AI667" s="227"/>
      <c r="AJ667" s="227"/>
      <c r="AK667" s="227"/>
      <c r="AL667" s="227"/>
    </row>
    <row r="668" spans="1:38" ht="12.75">
      <c r="A668" s="225"/>
      <c r="B668" s="227"/>
      <c r="D668" s="227"/>
      <c r="E668" s="227"/>
      <c r="F668" s="227"/>
      <c r="G668" s="227"/>
      <c r="H668" s="227"/>
      <c r="I668" s="227"/>
      <c r="J668" s="228"/>
      <c r="K668" s="227"/>
      <c r="L668" s="227"/>
      <c r="M668" s="238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  <c r="AA668" s="227"/>
      <c r="AB668" s="227"/>
      <c r="AC668" s="227"/>
      <c r="AD668" s="227"/>
      <c r="AE668" s="227"/>
      <c r="AF668" s="227"/>
      <c r="AG668" s="227"/>
      <c r="AH668" s="227"/>
      <c r="AI668" s="227"/>
      <c r="AJ668" s="227"/>
      <c r="AK668" s="227"/>
      <c r="AL668" s="227"/>
    </row>
    <row r="669" spans="1:38" ht="12.75">
      <c r="A669" s="225"/>
      <c r="B669" s="227"/>
      <c r="D669" s="227"/>
      <c r="E669" s="227"/>
      <c r="F669" s="227"/>
      <c r="G669" s="227"/>
      <c r="H669" s="227"/>
      <c r="I669" s="227"/>
      <c r="J669" s="228"/>
      <c r="K669" s="227"/>
      <c r="L669" s="227"/>
      <c r="M669" s="238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  <c r="AA669" s="227"/>
      <c r="AB669" s="227"/>
      <c r="AC669" s="227"/>
      <c r="AD669" s="227"/>
      <c r="AE669" s="227"/>
      <c r="AF669" s="227"/>
      <c r="AG669" s="227"/>
      <c r="AH669" s="227"/>
      <c r="AI669" s="227"/>
      <c r="AJ669" s="227"/>
      <c r="AK669" s="227"/>
      <c r="AL669" s="227"/>
    </row>
    <row r="670" spans="1:38" ht="12.75">
      <c r="A670" s="225"/>
      <c r="B670" s="227"/>
      <c r="D670" s="227"/>
      <c r="E670" s="227"/>
      <c r="F670" s="227"/>
      <c r="G670" s="227"/>
      <c r="H670" s="227"/>
      <c r="I670" s="227"/>
      <c r="J670" s="228"/>
      <c r="K670" s="227"/>
      <c r="L670" s="227"/>
      <c r="M670" s="238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  <c r="AA670" s="227"/>
      <c r="AB670" s="227"/>
      <c r="AC670" s="227"/>
      <c r="AD670" s="227"/>
      <c r="AE670" s="227"/>
      <c r="AF670" s="227"/>
      <c r="AG670" s="227"/>
      <c r="AH670" s="227"/>
      <c r="AI670" s="227"/>
      <c r="AJ670" s="227"/>
      <c r="AK670" s="227"/>
      <c r="AL670" s="227"/>
    </row>
    <row r="671" spans="1:38" ht="12.75">
      <c r="A671" s="225"/>
      <c r="B671" s="227"/>
      <c r="D671" s="227"/>
      <c r="E671" s="227"/>
      <c r="F671" s="227"/>
      <c r="G671" s="227"/>
      <c r="H671" s="227"/>
      <c r="I671" s="227"/>
      <c r="J671" s="228"/>
      <c r="K671" s="227"/>
      <c r="L671" s="227"/>
      <c r="M671" s="238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  <c r="AA671" s="227"/>
      <c r="AB671" s="227"/>
      <c r="AC671" s="227"/>
      <c r="AD671" s="227"/>
      <c r="AE671" s="227"/>
      <c r="AF671" s="227"/>
      <c r="AG671" s="227"/>
      <c r="AH671" s="227"/>
      <c r="AI671" s="227"/>
      <c r="AJ671" s="227"/>
      <c r="AK671" s="227"/>
      <c r="AL671" s="227"/>
    </row>
    <row r="672" spans="1:38" ht="12.75">
      <c r="A672" s="225"/>
      <c r="B672" s="227"/>
      <c r="D672" s="227"/>
      <c r="E672" s="227"/>
      <c r="F672" s="227"/>
      <c r="G672" s="227"/>
      <c r="H672" s="227"/>
      <c r="I672" s="227"/>
      <c r="J672" s="228"/>
      <c r="K672" s="227"/>
      <c r="L672" s="227"/>
      <c r="M672" s="238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  <c r="AA672" s="227"/>
      <c r="AB672" s="227"/>
      <c r="AC672" s="227"/>
      <c r="AD672" s="227"/>
      <c r="AE672" s="227"/>
      <c r="AF672" s="227"/>
      <c r="AG672" s="227"/>
      <c r="AH672" s="227"/>
      <c r="AI672" s="227"/>
      <c r="AJ672" s="227"/>
      <c r="AK672" s="227"/>
      <c r="AL672" s="227"/>
    </row>
    <row r="673" spans="1:38" ht="12.75">
      <c r="A673" s="225"/>
      <c r="B673" s="227"/>
      <c r="D673" s="227"/>
      <c r="E673" s="227"/>
      <c r="F673" s="227"/>
      <c r="G673" s="227"/>
      <c r="H673" s="227"/>
      <c r="I673" s="227"/>
      <c r="J673" s="228"/>
      <c r="K673" s="227"/>
      <c r="L673" s="227"/>
      <c r="M673" s="238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  <c r="AA673" s="227"/>
      <c r="AB673" s="227"/>
      <c r="AC673" s="227"/>
      <c r="AD673" s="227"/>
      <c r="AE673" s="227"/>
      <c r="AF673" s="227"/>
      <c r="AG673" s="227"/>
      <c r="AH673" s="227"/>
      <c r="AI673" s="227"/>
      <c r="AJ673" s="227"/>
      <c r="AK673" s="227"/>
      <c r="AL673" s="227"/>
    </row>
    <row r="674" spans="1:38" ht="12.75">
      <c r="A674" s="225"/>
      <c r="B674" s="227"/>
      <c r="D674" s="227"/>
      <c r="E674" s="227"/>
      <c r="F674" s="227"/>
      <c r="G674" s="227"/>
      <c r="H674" s="227"/>
      <c r="I674" s="227"/>
      <c r="J674" s="228"/>
      <c r="K674" s="227"/>
      <c r="L674" s="227"/>
      <c r="M674" s="238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  <c r="AA674" s="227"/>
      <c r="AB674" s="227"/>
      <c r="AC674" s="227"/>
      <c r="AD674" s="227"/>
      <c r="AE674" s="227"/>
      <c r="AF674" s="227"/>
      <c r="AG674" s="227"/>
      <c r="AH674" s="227"/>
      <c r="AI674" s="227"/>
      <c r="AJ674" s="227"/>
      <c r="AK674" s="227"/>
      <c r="AL674" s="227"/>
    </row>
    <row r="675" spans="1:38" ht="12.75">
      <c r="A675" s="225"/>
      <c r="B675" s="227"/>
      <c r="D675" s="227"/>
      <c r="E675" s="227"/>
      <c r="F675" s="227"/>
      <c r="G675" s="227"/>
      <c r="H675" s="227"/>
      <c r="I675" s="227"/>
      <c r="J675" s="228"/>
      <c r="K675" s="227"/>
      <c r="L675" s="227"/>
      <c r="M675" s="238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  <c r="AA675" s="227"/>
      <c r="AB675" s="227"/>
      <c r="AC675" s="227"/>
      <c r="AD675" s="227"/>
      <c r="AE675" s="227"/>
      <c r="AF675" s="227"/>
      <c r="AG675" s="227"/>
      <c r="AH675" s="227"/>
      <c r="AI675" s="227"/>
      <c r="AJ675" s="227"/>
      <c r="AK675" s="227"/>
      <c r="AL675" s="227"/>
    </row>
    <row r="676" spans="1:38" ht="12.75">
      <c r="A676" s="225"/>
      <c r="B676" s="227"/>
      <c r="D676" s="227"/>
      <c r="E676" s="227"/>
      <c r="F676" s="227"/>
      <c r="G676" s="227"/>
      <c r="H676" s="227"/>
      <c r="I676" s="227"/>
      <c r="J676" s="228"/>
      <c r="K676" s="227"/>
      <c r="L676" s="227"/>
      <c r="M676" s="238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  <c r="AA676" s="227"/>
      <c r="AB676" s="227"/>
      <c r="AC676" s="227"/>
      <c r="AD676" s="227"/>
      <c r="AE676" s="227"/>
      <c r="AF676" s="227"/>
      <c r="AG676" s="227"/>
      <c r="AH676" s="227"/>
      <c r="AI676" s="227"/>
      <c r="AJ676" s="227"/>
      <c r="AK676" s="227"/>
      <c r="AL676" s="227"/>
    </row>
    <row r="677" spans="1:38" ht="12.75">
      <c r="A677" s="225"/>
      <c r="B677" s="227"/>
      <c r="D677" s="227"/>
      <c r="E677" s="227"/>
      <c r="F677" s="227"/>
      <c r="G677" s="227"/>
      <c r="H677" s="227"/>
      <c r="I677" s="227"/>
      <c r="J677" s="228"/>
      <c r="K677" s="227"/>
      <c r="L677" s="227"/>
      <c r="M677" s="238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  <c r="AA677" s="227"/>
      <c r="AB677" s="227"/>
      <c r="AC677" s="227"/>
      <c r="AD677" s="227"/>
      <c r="AE677" s="227"/>
      <c r="AF677" s="227"/>
      <c r="AG677" s="227"/>
      <c r="AH677" s="227"/>
      <c r="AI677" s="227"/>
      <c r="AJ677" s="227"/>
      <c r="AK677" s="227"/>
      <c r="AL677" s="227"/>
    </row>
    <row r="678" spans="1:38" ht="12.75">
      <c r="A678" s="225"/>
      <c r="B678" s="227"/>
      <c r="D678" s="227"/>
      <c r="E678" s="227"/>
      <c r="F678" s="227"/>
      <c r="G678" s="227"/>
      <c r="H678" s="227"/>
      <c r="I678" s="227"/>
      <c r="J678" s="228"/>
      <c r="K678" s="227"/>
      <c r="L678" s="227"/>
      <c r="M678" s="238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  <c r="AA678" s="227"/>
      <c r="AB678" s="227"/>
      <c r="AC678" s="227"/>
      <c r="AD678" s="227"/>
      <c r="AE678" s="227"/>
      <c r="AF678" s="227"/>
      <c r="AG678" s="227"/>
      <c r="AH678" s="227"/>
      <c r="AI678" s="227"/>
      <c r="AJ678" s="227"/>
      <c r="AK678" s="227"/>
      <c r="AL678" s="227"/>
    </row>
    <row r="679" spans="1:38" ht="12.75">
      <c r="A679" s="225"/>
      <c r="B679" s="227"/>
      <c r="D679" s="227"/>
      <c r="E679" s="227"/>
      <c r="F679" s="227"/>
      <c r="G679" s="227"/>
      <c r="H679" s="227"/>
      <c r="I679" s="227"/>
      <c r="J679" s="228"/>
      <c r="K679" s="227"/>
      <c r="L679" s="227"/>
      <c r="M679" s="238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  <c r="AA679" s="227"/>
      <c r="AB679" s="227"/>
      <c r="AC679" s="227"/>
      <c r="AD679" s="227"/>
      <c r="AE679" s="227"/>
      <c r="AF679" s="227"/>
      <c r="AG679" s="227"/>
      <c r="AH679" s="227"/>
      <c r="AI679" s="227"/>
      <c r="AJ679" s="227"/>
      <c r="AK679" s="227"/>
      <c r="AL679" s="227"/>
    </row>
    <row r="680" spans="1:38" ht="12.75">
      <c r="A680" s="225"/>
      <c r="B680" s="227"/>
      <c r="D680" s="227"/>
      <c r="E680" s="227"/>
      <c r="F680" s="227"/>
      <c r="G680" s="227"/>
      <c r="H680" s="227"/>
      <c r="I680" s="227"/>
      <c r="J680" s="228"/>
      <c r="K680" s="227"/>
      <c r="L680" s="227"/>
      <c r="M680" s="238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  <c r="AA680" s="227"/>
      <c r="AB680" s="227"/>
      <c r="AC680" s="227"/>
      <c r="AD680" s="227"/>
      <c r="AE680" s="227"/>
      <c r="AF680" s="227"/>
      <c r="AG680" s="227"/>
      <c r="AH680" s="227"/>
      <c r="AI680" s="227"/>
      <c r="AJ680" s="227"/>
      <c r="AK680" s="227"/>
      <c r="AL680" s="227"/>
    </row>
    <row r="681" spans="1:38" ht="12.75">
      <c r="A681" s="225"/>
      <c r="B681" s="227"/>
      <c r="D681" s="227"/>
      <c r="E681" s="227"/>
      <c r="F681" s="227"/>
      <c r="G681" s="227"/>
      <c r="H681" s="227"/>
      <c r="I681" s="227"/>
      <c r="J681" s="228"/>
      <c r="K681" s="227"/>
      <c r="L681" s="227"/>
      <c r="M681" s="238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  <c r="AA681" s="227"/>
      <c r="AB681" s="227"/>
      <c r="AC681" s="227"/>
      <c r="AD681" s="227"/>
      <c r="AE681" s="227"/>
      <c r="AF681" s="227"/>
      <c r="AG681" s="227"/>
      <c r="AH681" s="227"/>
      <c r="AI681" s="227"/>
      <c r="AJ681" s="227"/>
      <c r="AK681" s="227"/>
      <c r="AL681" s="227"/>
    </row>
    <row r="682" spans="1:38" ht="12.75">
      <c r="A682" s="225"/>
      <c r="B682" s="227"/>
      <c r="D682" s="227"/>
      <c r="E682" s="227"/>
      <c r="F682" s="227"/>
      <c r="G682" s="227"/>
      <c r="H682" s="227"/>
      <c r="I682" s="227"/>
      <c r="J682" s="228"/>
      <c r="K682" s="227"/>
      <c r="L682" s="227"/>
      <c r="M682" s="238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  <c r="AA682" s="227"/>
      <c r="AB682" s="227"/>
      <c r="AC682" s="227"/>
      <c r="AD682" s="227"/>
      <c r="AE682" s="227"/>
      <c r="AF682" s="227"/>
      <c r="AG682" s="227"/>
      <c r="AH682" s="227"/>
      <c r="AI682" s="227"/>
      <c r="AJ682" s="227"/>
      <c r="AK682" s="227"/>
      <c r="AL682" s="227"/>
    </row>
    <row r="683" spans="1:38" ht="12.75">
      <c r="A683" s="225"/>
      <c r="B683" s="227"/>
      <c r="D683" s="227"/>
      <c r="E683" s="227"/>
      <c r="F683" s="227"/>
      <c r="G683" s="227"/>
      <c r="H683" s="227"/>
      <c r="I683" s="227"/>
      <c r="J683" s="228"/>
      <c r="K683" s="227"/>
      <c r="L683" s="227"/>
      <c r="M683" s="238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  <c r="AA683" s="227"/>
      <c r="AB683" s="227"/>
      <c r="AC683" s="227"/>
      <c r="AD683" s="227"/>
      <c r="AE683" s="227"/>
      <c r="AF683" s="227"/>
      <c r="AG683" s="227"/>
      <c r="AH683" s="227"/>
      <c r="AI683" s="227"/>
      <c r="AJ683" s="227"/>
      <c r="AK683" s="227"/>
      <c r="AL683" s="227"/>
    </row>
    <row r="684" spans="1:38" ht="12.75">
      <c r="A684" s="225"/>
      <c r="B684" s="227"/>
      <c r="D684" s="227"/>
      <c r="E684" s="227"/>
      <c r="F684" s="227"/>
      <c r="G684" s="227"/>
      <c r="H684" s="227"/>
      <c r="I684" s="227"/>
      <c r="J684" s="228"/>
      <c r="K684" s="227"/>
      <c r="L684" s="227"/>
      <c r="M684" s="238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  <c r="AA684" s="227"/>
      <c r="AB684" s="227"/>
      <c r="AC684" s="227"/>
      <c r="AD684" s="227"/>
      <c r="AE684" s="227"/>
      <c r="AF684" s="227"/>
      <c r="AG684" s="227"/>
      <c r="AH684" s="227"/>
      <c r="AI684" s="227"/>
      <c r="AJ684" s="227"/>
      <c r="AK684" s="227"/>
      <c r="AL684" s="227"/>
    </row>
    <row r="685" spans="1:38" ht="12.75">
      <c r="A685" s="225"/>
      <c r="B685" s="227"/>
      <c r="D685" s="227"/>
      <c r="E685" s="227"/>
      <c r="F685" s="227"/>
      <c r="G685" s="227"/>
      <c r="H685" s="227"/>
      <c r="I685" s="227"/>
      <c r="J685" s="228"/>
      <c r="K685" s="227"/>
      <c r="L685" s="227"/>
      <c r="M685" s="238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  <c r="AA685" s="227"/>
      <c r="AB685" s="227"/>
      <c r="AC685" s="227"/>
      <c r="AD685" s="227"/>
      <c r="AE685" s="227"/>
      <c r="AF685" s="227"/>
      <c r="AG685" s="227"/>
      <c r="AH685" s="227"/>
      <c r="AI685" s="227"/>
      <c r="AJ685" s="227"/>
      <c r="AK685" s="227"/>
      <c r="AL685" s="227"/>
    </row>
    <row r="686" spans="1:38" ht="12.75">
      <c r="A686" s="225"/>
      <c r="B686" s="227"/>
      <c r="D686" s="227"/>
      <c r="E686" s="227"/>
      <c r="F686" s="227"/>
      <c r="G686" s="227"/>
      <c r="H686" s="227"/>
      <c r="I686" s="227"/>
      <c r="J686" s="228"/>
      <c r="K686" s="227"/>
      <c r="L686" s="227"/>
      <c r="M686" s="238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  <c r="AA686" s="227"/>
      <c r="AB686" s="227"/>
      <c r="AC686" s="227"/>
      <c r="AD686" s="227"/>
      <c r="AE686" s="227"/>
      <c r="AF686" s="227"/>
      <c r="AG686" s="227"/>
      <c r="AH686" s="227"/>
      <c r="AI686" s="227"/>
      <c r="AJ686" s="227"/>
      <c r="AK686" s="227"/>
      <c r="AL686" s="227"/>
    </row>
    <row r="687" spans="1:38" ht="12.75">
      <c r="A687" s="225"/>
      <c r="B687" s="227"/>
      <c r="D687" s="227"/>
      <c r="E687" s="227"/>
      <c r="F687" s="227"/>
      <c r="G687" s="227"/>
      <c r="H687" s="227"/>
      <c r="I687" s="227"/>
      <c r="J687" s="228"/>
      <c r="K687" s="227"/>
      <c r="L687" s="227"/>
      <c r="M687" s="238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  <c r="AA687" s="227"/>
      <c r="AB687" s="227"/>
      <c r="AC687" s="227"/>
      <c r="AD687" s="227"/>
      <c r="AE687" s="227"/>
      <c r="AF687" s="227"/>
      <c r="AG687" s="227"/>
      <c r="AH687" s="227"/>
      <c r="AI687" s="227"/>
      <c r="AJ687" s="227"/>
      <c r="AK687" s="227"/>
      <c r="AL687" s="227"/>
    </row>
    <row r="688" spans="1:38" ht="12.75">
      <c r="A688" s="225"/>
      <c r="B688" s="227"/>
      <c r="D688" s="227"/>
      <c r="E688" s="227"/>
      <c r="F688" s="227"/>
      <c r="G688" s="227"/>
      <c r="H688" s="227"/>
      <c r="I688" s="227"/>
      <c r="J688" s="228"/>
      <c r="K688" s="227"/>
      <c r="L688" s="227"/>
      <c r="M688" s="238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  <c r="AA688" s="227"/>
      <c r="AB688" s="227"/>
      <c r="AC688" s="227"/>
      <c r="AD688" s="227"/>
      <c r="AE688" s="227"/>
      <c r="AF688" s="227"/>
      <c r="AG688" s="227"/>
      <c r="AH688" s="227"/>
      <c r="AI688" s="227"/>
      <c r="AJ688" s="227"/>
      <c r="AK688" s="227"/>
      <c r="AL688" s="227"/>
    </row>
    <row r="689" spans="1:38" ht="12.75">
      <c r="A689" s="225"/>
      <c r="B689" s="227"/>
      <c r="D689" s="227"/>
      <c r="E689" s="227"/>
      <c r="F689" s="227"/>
      <c r="G689" s="227"/>
      <c r="H689" s="227"/>
      <c r="I689" s="227"/>
      <c r="J689" s="228"/>
      <c r="K689" s="227"/>
      <c r="L689" s="227"/>
      <c r="M689" s="238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  <c r="AA689" s="227"/>
      <c r="AB689" s="227"/>
      <c r="AC689" s="227"/>
      <c r="AD689" s="227"/>
      <c r="AE689" s="227"/>
      <c r="AF689" s="227"/>
      <c r="AG689" s="227"/>
      <c r="AH689" s="227"/>
      <c r="AI689" s="227"/>
      <c r="AJ689" s="227"/>
      <c r="AK689" s="227"/>
      <c r="AL689" s="227"/>
    </row>
    <row r="690" spans="1:38" ht="12.75">
      <c r="A690" s="225"/>
      <c r="B690" s="227"/>
      <c r="D690" s="227"/>
      <c r="E690" s="227"/>
      <c r="F690" s="227"/>
      <c r="G690" s="227"/>
      <c r="H690" s="227"/>
      <c r="I690" s="227"/>
      <c r="J690" s="228"/>
      <c r="K690" s="227"/>
      <c r="L690" s="227"/>
      <c r="M690" s="238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  <c r="AA690" s="227"/>
      <c r="AB690" s="227"/>
      <c r="AC690" s="227"/>
      <c r="AD690" s="227"/>
      <c r="AE690" s="227"/>
      <c r="AF690" s="227"/>
      <c r="AG690" s="227"/>
      <c r="AH690" s="227"/>
      <c r="AI690" s="227"/>
      <c r="AJ690" s="227"/>
      <c r="AK690" s="227"/>
      <c r="AL690" s="227"/>
    </row>
    <row r="691" spans="1:38" ht="12.75">
      <c r="A691" s="225"/>
      <c r="B691" s="227"/>
      <c r="D691" s="227"/>
      <c r="E691" s="227"/>
      <c r="F691" s="227"/>
      <c r="G691" s="227"/>
      <c r="H691" s="227"/>
      <c r="I691" s="227"/>
      <c r="J691" s="228"/>
      <c r="K691" s="227"/>
      <c r="L691" s="227"/>
      <c r="M691" s="238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  <c r="AA691" s="227"/>
      <c r="AB691" s="227"/>
      <c r="AC691" s="227"/>
      <c r="AD691" s="227"/>
      <c r="AE691" s="227"/>
      <c r="AF691" s="227"/>
      <c r="AG691" s="227"/>
      <c r="AH691" s="227"/>
      <c r="AI691" s="227"/>
      <c r="AJ691" s="227"/>
      <c r="AK691" s="227"/>
      <c r="AL691" s="227"/>
    </row>
    <row r="692" spans="1:38" ht="12.75">
      <c r="A692" s="225"/>
      <c r="B692" s="227"/>
      <c r="D692" s="227"/>
      <c r="E692" s="227"/>
      <c r="F692" s="227"/>
      <c r="G692" s="227"/>
      <c r="H692" s="227"/>
      <c r="I692" s="227"/>
      <c r="J692" s="228"/>
      <c r="K692" s="227"/>
      <c r="L692" s="227"/>
      <c r="M692" s="238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  <c r="AA692" s="227"/>
      <c r="AB692" s="227"/>
      <c r="AC692" s="227"/>
      <c r="AD692" s="227"/>
      <c r="AE692" s="227"/>
      <c r="AF692" s="227"/>
      <c r="AG692" s="227"/>
      <c r="AH692" s="227"/>
      <c r="AI692" s="227"/>
      <c r="AJ692" s="227"/>
      <c r="AK692" s="227"/>
      <c r="AL692" s="227"/>
    </row>
    <row r="693" spans="1:38" ht="12.75">
      <c r="A693" s="225"/>
      <c r="B693" s="227"/>
      <c r="D693" s="227"/>
      <c r="E693" s="227"/>
      <c r="F693" s="227"/>
      <c r="G693" s="227"/>
      <c r="H693" s="227"/>
      <c r="I693" s="227"/>
      <c r="J693" s="228"/>
      <c r="K693" s="227"/>
      <c r="L693" s="227"/>
      <c r="M693" s="238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  <c r="AA693" s="227"/>
      <c r="AB693" s="227"/>
      <c r="AC693" s="227"/>
      <c r="AD693" s="227"/>
      <c r="AE693" s="227"/>
      <c r="AF693" s="227"/>
      <c r="AG693" s="227"/>
      <c r="AH693" s="227"/>
      <c r="AI693" s="227"/>
      <c r="AJ693" s="227"/>
      <c r="AK693" s="227"/>
      <c r="AL693" s="227"/>
    </row>
    <row r="694" spans="1:38" ht="12.75">
      <c r="A694" s="225"/>
      <c r="B694" s="227"/>
      <c r="D694" s="227"/>
      <c r="E694" s="227"/>
      <c r="F694" s="227"/>
      <c r="G694" s="227"/>
      <c r="H694" s="227"/>
      <c r="I694" s="227"/>
      <c r="J694" s="228"/>
      <c r="K694" s="227"/>
      <c r="L694" s="227"/>
      <c r="M694" s="238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  <c r="AA694" s="227"/>
      <c r="AB694" s="227"/>
      <c r="AC694" s="227"/>
      <c r="AD694" s="227"/>
      <c r="AE694" s="227"/>
      <c r="AF694" s="227"/>
      <c r="AG694" s="227"/>
      <c r="AH694" s="227"/>
      <c r="AI694" s="227"/>
      <c r="AJ694" s="227"/>
      <c r="AK694" s="227"/>
      <c r="AL694" s="227"/>
    </row>
    <row r="695" spans="1:38" ht="12.75">
      <c r="A695" s="225"/>
      <c r="B695" s="227"/>
      <c r="D695" s="227"/>
      <c r="E695" s="227"/>
      <c r="F695" s="227"/>
      <c r="G695" s="227"/>
      <c r="H695" s="227"/>
      <c r="I695" s="227"/>
      <c r="J695" s="228"/>
      <c r="K695" s="227"/>
      <c r="L695" s="227"/>
      <c r="M695" s="238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  <c r="AA695" s="227"/>
      <c r="AB695" s="227"/>
      <c r="AC695" s="227"/>
      <c r="AD695" s="227"/>
      <c r="AE695" s="227"/>
      <c r="AF695" s="227"/>
      <c r="AG695" s="227"/>
      <c r="AH695" s="227"/>
      <c r="AI695" s="227"/>
      <c r="AJ695" s="227"/>
      <c r="AK695" s="227"/>
      <c r="AL695" s="227"/>
    </row>
    <row r="696" spans="1:38" ht="12.75">
      <c r="A696" s="225"/>
      <c r="B696" s="227"/>
      <c r="D696" s="227"/>
      <c r="E696" s="227"/>
      <c r="F696" s="227"/>
      <c r="G696" s="227"/>
      <c r="H696" s="227"/>
      <c r="I696" s="227"/>
      <c r="J696" s="228"/>
      <c r="K696" s="227"/>
      <c r="L696" s="227"/>
      <c r="M696" s="238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  <c r="AA696" s="227"/>
      <c r="AB696" s="227"/>
      <c r="AC696" s="227"/>
      <c r="AD696" s="227"/>
      <c r="AE696" s="227"/>
      <c r="AF696" s="227"/>
      <c r="AG696" s="227"/>
      <c r="AH696" s="227"/>
      <c r="AI696" s="227"/>
      <c r="AJ696" s="227"/>
      <c r="AK696" s="227"/>
      <c r="AL696" s="227"/>
    </row>
    <row r="697" spans="1:38" ht="12.75">
      <c r="A697" s="225"/>
      <c r="B697" s="227"/>
      <c r="D697" s="227"/>
      <c r="E697" s="227"/>
      <c r="F697" s="227"/>
      <c r="G697" s="227"/>
      <c r="H697" s="227"/>
      <c r="I697" s="227"/>
      <c r="J697" s="228"/>
      <c r="K697" s="227"/>
      <c r="L697" s="227"/>
      <c r="M697" s="238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  <c r="AA697" s="227"/>
      <c r="AB697" s="227"/>
      <c r="AC697" s="227"/>
      <c r="AD697" s="227"/>
      <c r="AE697" s="227"/>
      <c r="AF697" s="227"/>
      <c r="AG697" s="227"/>
      <c r="AH697" s="227"/>
      <c r="AI697" s="227"/>
      <c r="AJ697" s="227"/>
      <c r="AK697" s="227"/>
      <c r="AL697" s="227"/>
    </row>
    <row r="698" spans="1:38" ht="12.75">
      <c r="A698" s="225"/>
      <c r="B698" s="227"/>
      <c r="D698" s="227"/>
      <c r="E698" s="227"/>
      <c r="F698" s="227"/>
      <c r="G698" s="227"/>
      <c r="H698" s="227"/>
      <c r="I698" s="227"/>
      <c r="J698" s="228"/>
      <c r="K698" s="227"/>
      <c r="L698" s="227"/>
      <c r="M698" s="238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  <c r="AA698" s="227"/>
      <c r="AB698" s="227"/>
      <c r="AC698" s="227"/>
      <c r="AD698" s="227"/>
      <c r="AE698" s="227"/>
      <c r="AF698" s="227"/>
      <c r="AG698" s="227"/>
      <c r="AH698" s="227"/>
      <c r="AI698" s="227"/>
      <c r="AJ698" s="227"/>
      <c r="AK698" s="227"/>
      <c r="AL698" s="227"/>
    </row>
    <row r="699" spans="1:38" ht="12.75">
      <c r="A699" s="225"/>
      <c r="B699" s="227"/>
      <c r="D699" s="227"/>
      <c r="E699" s="227"/>
      <c r="F699" s="227"/>
      <c r="G699" s="227"/>
      <c r="H699" s="227"/>
      <c r="I699" s="227"/>
      <c r="J699" s="228"/>
      <c r="K699" s="227"/>
      <c r="L699" s="227"/>
      <c r="M699" s="238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  <c r="AA699" s="227"/>
      <c r="AB699" s="227"/>
      <c r="AC699" s="227"/>
      <c r="AD699" s="227"/>
      <c r="AE699" s="227"/>
      <c r="AF699" s="227"/>
      <c r="AG699" s="227"/>
      <c r="AH699" s="227"/>
      <c r="AI699" s="227"/>
      <c r="AJ699" s="227"/>
      <c r="AK699" s="227"/>
      <c r="AL699" s="227"/>
    </row>
    <row r="700" spans="1:38" ht="12.75">
      <c r="A700" s="225"/>
      <c r="B700" s="227"/>
      <c r="D700" s="227"/>
      <c r="E700" s="227"/>
      <c r="F700" s="227"/>
      <c r="G700" s="227"/>
      <c r="H700" s="227"/>
      <c r="I700" s="227"/>
      <c r="J700" s="228"/>
      <c r="K700" s="227"/>
      <c r="L700" s="227"/>
      <c r="M700" s="238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  <c r="AA700" s="227"/>
      <c r="AB700" s="227"/>
      <c r="AC700" s="227"/>
      <c r="AD700" s="227"/>
      <c r="AE700" s="227"/>
      <c r="AF700" s="227"/>
      <c r="AG700" s="227"/>
      <c r="AH700" s="227"/>
      <c r="AI700" s="227"/>
      <c r="AJ700" s="227"/>
      <c r="AK700" s="227"/>
      <c r="AL700" s="227"/>
    </row>
    <row r="701" spans="1:38" ht="12.75">
      <c r="A701" s="225"/>
      <c r="B701" s="227"/>
      <c r="D701" s="227"/>
      <c r="E701" s="227"/>
      <c r="F701" s="227"/>
      <c r="G701" s="227"/>
      <c r="H701" s="227"/>
      <c r="I701" s="227"/>
      <c r="J701" s="228"/>
      <c r="K701" s="227"/>
      <c r="L701" s="227"/>
      <c r="M701" s="238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  <c r="AA701" s="227"/>
      <c r="AB701" s="227"/>
      <c r="AC701" s="227"/>
      <c r="AD701" s="227"/>
      <c r="AE701" s="227"/>
      <c r="AF701" s="227"/>
      <c r="AG701" s="227"/>
      <c r="AH701" s="227"/>
      <c r="AI701" s="227"/>
      <c r="AJ701" s="227"/>
      <c r="AK701" s="227"/>
      <c r="AL701" s="227"/>
    </row>
    <row r="702" spans="1:38" ht="12.75">
      <c r="A702" s="225"/>
      <c r="B702" s="227"/>
      <c r="D702" s="227"/>
      <c r="E702" s="227"/>
      <c r="F702" s="227"/>
      <c r="G702" s="227"/>
      <c r="H702" s="227"/>
      <c r="I702" s="227"/>
      <c r="J702" s="228"/>
      <c r="K702" s="227"/>
      <c r="L702" s="227"/>
      <c r="M702" s="238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  <c r="AA702" s="227"/>
      <c r="AB702" s="227"/>
      <c r="AC702" s="227"/>
      <c r="AD702" s="227"/>
      <c r="AE702" s="227"/>
      <c r="AF702" s="227"/>
      <c r="AG702" s="227"/>
      <c r="AH702" s="227"/>
      <c r="AI702" s="227"/>
      <c r="AJ702" s="227"/>
      <c r="AK702" s="227"/>
      <c r="AL702" s="227"/>
    </row>
    <row r="703" spans="1:38" ht="12.75">
      <c r="A703" s="225"/>
      <c r="B703" s="227"/>
      <c r="D703" s="227"/>
      <c r="E703" s="227"/>
      <c r="F703" s="227"/>
      <c r="G703" s="227"/>
      <c r="H703" s="227"/>
      <c r="I703" s="227"/>
      <c r="J703" s="228"/>
      <c r="K703" s="227"/>
      <c r="L703" s="227"/>
      <c r="M703" s="238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  <c r="AA703" s="227"/>
      <c r="AB703" s="227"/>
      <c r="AC703" s="227"/>
      <c r="AD703" s="227"/>
      <c r="AE703" s="227"/>
      <c r="AF703" s="227"/>
      <c r="AG703" s="227"/>
      <c r="AH703" s="227"/>
      <c r="AI703" s="227"/>
      <c r="AJ703" s="227"/>
      <c r="AK703" s="227"/>
      <c r="AL703" s="227"/>
    </row>
    <row r="704" spans="1:38" ht="12.75">
      <c r="A704" s="225"/>
      <c r="B704" s="227"/>
      <c r="D704" s="227"/>
      <c r="E704" s="227"/>
      <c r="F704" s="227"/>
      <c r="G704" s="227"/>
      <c r="H704" s="227"/>
      <c r="I704" s="227"/>
      <c r="J704" s="228"/>
      <c r="K704" s="227"/>
      <c r="L704" s="227"/>
      <c r="M704" s="238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  <c r="AA704" s="227"/>
      <c r="AB704" s="227"/>
      <c r="AC704" s="227"/>
      <c r="AD704" s="227"/>
      <c r="AE704" s="227"/>
      <c r="AF704" s="227"/>
      <c r="AG704" s="227"/>
      <c r="AH704" s="227"/>
      <c r="AI704" s="227"/>
      <c r="AJ704" s="227"/>
      <c r="AK704" s="227"/>
      <c r="AL704" s="227"/>
    </row>
    <row r="705" spans="1:38" ht="12.75">
      <c r="A705" s="225"/>
      <c r="B705" s="227"/>
      <c r="D705" s="227"/>
      <c r="E705" s="227"/>
      <c r="F705" s="227"/>
      <c r="G705" s="227"/>
      <c r="H705" s="227"/>
      <c r="I705" s="227"/>
      <c r="J705" s="228"/>
      <c r="K705" s="227"/>
      <c r="L705" s="227"/>
      <c r="M705" s="238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  <c r="AA705" s="227"/>
      <c r="AB705" s="227"/>
      <c r="AC705" s="227"/>
      <c r="AD705" s="227"/>
      <c r="AE705" s="227"/>
      <c r="AF705" s="227"/>
      <c r="AG705" s="227"/>
      <c r="AH705" s="227"/>
      <c r="AI705" s="227"/>
      <c r="AJ705" s="227"/>
      <c r="AK705" s="227"/>
      <c r="AL705" s="227"/>
    </row>
    <row r="706" spans="1:38" ht="12.75">
      <c r="A706" s="225"/>
      <c r="B706" s="227"/>
      <c r="D706" s="227"/>
      <c r="E706" s="227"/>
      <c r="F706" s="227"/>
      <c r="G706" s="227"/>
      <c r="H706" s="227"/>
      <c r="I706" s="227"/>
      <c r="J706" s="228"/>
      <c r="K706" s="227"/>
      <c r="L706" s="227"/>
      <c r="M706" s="238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  <c r="AA706" s="227"/>
      <c r="AB706" s="227"/>
      <c r="AC706" s="227"/>
      <c r="AD706" s="227"/>
      <c r="AE706" s="227"/>
      <c r="AF706" s="227"/>
      <c r="AG706" s="227"/>
      <c r="AH706" s="227"/>
      <c r="AI706" s="227"/>
      <c r="AJ706" s="227"/>
      <c r="AK706" s="227"/>
      <c r="AL706" s="227"/>
    </row>
    <row r="707" spans="1:38" ht="12.75">
      <c r="A707" s="225"/>
      <c r="B707" s="227"/>
      <c r="D707" s="227"/>
      <c r="E707" s="227"/>
      <c r="F707" s="227"/>
      <c r="G707" s="227"/>
      <c r="H707" s="227"/>
      <c r="I707" s="227"/>
      <c r="J707" s="228"/>
      <c r="K707" s="227"/>
      <c r="L707" s="227"/>
      <c r="M707" s="238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  <c r="AA707" s="227"/>
      <c r="AB707" s="227"/>
      <c r="AC707" s="227"/>
      <c r="AD707" s="227"/>
      <c r="AE707" s="227"/>
      <c r="AF707" s="227"/>
      <c r="AG707" s="227"/>
      <c r="AH707" s="227"/>
      <c r="AI707" s="227"/>
      <c r="AJ707" s="227"/>
      <c r="AK707" s="227"/>
      <c r="AL707" s="227"/>
    </row>
    <row r="708" spans="1:38" ht="12.75">
      <c r="A708" s="225"/>
      <c r="B708" s="227"/>
      <c r="D708" s="227"/>
      <c r="E708" s="227"/>
      <c r="F708" s="227"/>
      <c r="G708" s="227"/>
      <c r="H708" s="227"/>
      <c r="I708" s="227"/>
      <c r="J708" s="228"/>
      <c r="K708" s="227"/>
      <c r="L708" s="227"/>
      <c r="M708" s="238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  <c r="AA708" s="227"/>
      <c r="AB708" s="227"/>
      <c r="AC708" s="227"/>
      <c r="AD708" s="227"/>
      <c r="AE708" s="227"/>
      <c r="AF708" s="227"/>
      <c r="AG708" s="227"/>
      <c r="AH708" s="227"/>
      <c r="AI708" s="227"/>
      <c r="AJ708" s="227"/>
      <c r="AK708" s="227"/>
      <c r="AL708" s="227"/>
    </row>
    <row r="709" spans="1:38" ht="12.75">
      <c r="A709" s="225"/>
      <c r="B709" s="227"/>
      <c r="D709" s="227"/>
      <c r="E709" s="227"/>
      <c r="F709" s="227"/>
      <c r="G709" s="227"/>
      <c r="H709" s="227"/>
      <c r="I709" s="227"/>
      <c r="J709" s="228"/>
      <c r="K709" s="227"/>
      <c r="L709" s="227"/>
      <c r="M709" s="238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  <c r="AA709" s="227"/>
      <c r="AB709" s="227"/>
      <c r="AC709" s="227"/>
      <c r="AD709" s="227"/>
      <c r="AE709" s="227"/>
      <c r="AF709" s="227"/>
      <c r="AG709" s="227"/>
      <c r="AH709" s="227"/>
      <c r="AI709" s="227"/>
      <c r="AJ709" s="227"/>
      <c r="AK709" s="227"/>
      <c r="AL709" s="227"/>
    </row>
    <row r="710" spans="1:38" ht="12.75">
      <c r="A710" s="225"/>
      <c r="B710" s="227"/>
      <c r="D710" s="227"/>
      <c r="E710" s="227"/>
      <c r="F710" s="227"/>
      <c r="G710" s="227"/>
      <c r="H710" s="227"/>
      <c r="I710" s="227"/>
      <c r="J710" s="228"/>
      <c r="K710" s="227"/>
      <c r="L710" s="227"/>
      <c r="M710" s="238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  <c r="AA710" s="227"/>
      <c r="AB710" s="227"/>
      <c r="AC710" s="227"/>
      <c r="AD710" s="227"/>
      <c r="AE710" s="227"/>
      <c r="AF710" s="227"/>
      <c r="AG710" s="227"/>
      <c r="AH710" s="227"/>
      <c r="AI710" s="227"/>
      <c r="AJ710" s="227"/>
      <c r="AK710" s="227"/>
      <c r="AL710" s="227"/>
    </row>
    <row r="711" spans="1:38" ht="12.75">
      <c r="A711" s="225"/>
      <c r="B711" s="227"/>
      <c r="D711" s="227"/>
      <c r="E711" s="227"/>
      <c r="F711" s="227"/>
      <c r="G711" s="227"/>
      <c r="H711" s="227"/>
      <c r="I711" s="227"/>
      <c r="J711" s="228"/>
      <c r="K711" s="227"/>
      <c r="L711" s="227"/>
      <c r="M711" s="238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  <c r="AA711" s="227"/>
      <c r="AB711" s="227"/>
      <c r="AC711" s="227"/>
      <c r="AD711" s="227"/>
      <c r="AE711" s="227"/>
      <c r="AF711" s="227"/>
      <c r="AG711" s="227"/>
      <c r="AH711" s="227"/>
      <c r="AI711" s="227"/>
      <c r="AJ711" s="227"/>
      <c r="AK711" s="227"/>
      <c r="AL711" s="227"/>
    </row>
    <row r="712" spans="1:38" ht="12.75">
      <c r="A712" s="225"/>
      <c r="B712" s="227"/>
      <c r="D712" s="227"/>
      <c r="E712" s="227"/>
      <c r="F712" s="227"/>
      <c r="G712" s="227"/>
      <c r="H712" s="227"/>
      <c r="I712" s="227"/>
      <c r="J712" s="228"/>
      <c r="K712" s="227"/>
      <c r="L712" s="227"/>
      <c r="M712" s="238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  <c r="AA712" s="227"/>
      <c r="AB712" s="227"/>
      <c r="AC712" s="227"/>
      <c r="AD712" s="227"/>
      <c r="AE712" s="227"/>
      <c r="AF712" s="227"/>
      <c r="AG712" s="227"/>
      <c r="AH712" s="227"/>
      <c r="AI712" s="227"/>
      <c r="AJ712" s="227"/>
      <c r="AK712" s="227"/>
      <c r="AL712" s="227"/>
    </row>
    <row r="713" spans="1:38" ht="12.75">
      <c r="A713" s="225"/>
      <c r="B713" s="227"/>
      <c r="D713" s="227"/>
      <c r="E713" s="227"/>
      <c r="F713" s="227"/>
      <c r="G713" s="227"/>
      <c r="H713" s="227"/>
      <c r="I713" s="227"/>
      <c r="J713" s="228"/>
      <c r="K713" s="227"/>
      <c r="L713" s="227"/>
      <c r="M713" s="238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  <c r="AA713" s="227"/>
      <c r="AB713" s="227"/>
      <c r="AC713" s="227"/>
      <c r="AD713" s="227"/>
      <c r="AE713" s="227"/>
      <c r="AF713" s="227"/>
      <c r="AG713" s="227"/>
      <c r="AH713" s="227"/>
      <c r="AI713" s="227"/>
      <c r="AJ713" s="227"/>
      <c r="AK713" s="227"/>
      <c r="AL713" s="227"/>
    </row>
    <row r="714" spans="1:38" ht="12.75">
      <c r="A714" s="225"/>
      <c r="B714" s="227"/>
      <c r="D714" s="227"/>
      <c r="E714" s="227"/>
      <c r="F714" s="227"/>
      <c r="G714" s="227"/>
      <c r="H714" s="227"/>
      <c r="I714" s="227"/>
      <c r="J714" s="228"/>
      <c r="K714" s="227"/>
      <c r="L714" s="227"/>
      <c r="M714" s="238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  <c r="AA714" s="227"/>
      <c r="AB714" s="227"/>
      <c r="AC714" s="227"/>
      <c r="AD714" s="227"/>
      <c r="AE714" s="227"/>
      <c r="AF714" s="227"/>
      <c r="AG714" s="227"/>
      <c r="AH714" s="227"/>
      <c r="AI714" s="227"/>
      <c r="AJ714" s="227"/>
      <c r="AK714" s="227"/>
      <c r="AL714" s="227"/>
    </row>
    <row r="715" spans="1:38" ht="12.75">
      <c r="A715" s="225"/>
      <c r="B715" s="227"/>
      <c r="D715" s="227"/>
      <c r="E715" s="227"/>
      <c r="F715" s="227"/>
      <c r="G715" s="227"/>
      <c r="H715" s="227"/>
      <c r="I715" s="227"/>
      <c r="J715" s="228"/>
      <c r="K715" s="227"/>
      <c r="L715" s="227"/>
      <c r="M715" s="238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  <c r="AA715" s="227"/>
      <c r="AB715" s="227"/>
      <c r="AC715" s="227"/>
      <c r="AD715" s="227"/>
      <c r="AE715" s="227"/>
      <c r="AF715" s="227"/>
      <c r="AG715" s="227"/>
      <c r="AH715" s="227"/>
      <c r="AI715" s="227"/>
      <c r="AJ715" s="227"/>
      <c r="AK715" s="227"/>
      <c r="AL715" s="227"/>
    </row>
    <row r="716" spans="1:38" ht="12.75">
      <c r="A716" s="225"/>
      <c r="B716" s="227"/>
      <c r="D716" s="227"/>
      <c r="E716" s="227"/>
      <c r="F716" s="227"/>
      <c r="G716" s="227"/>
      <c r="H716" s="227"/>
      <c r="I716" s="227"/>
      <c r="J716" s="228"/>
      <c r="K716" s="227"/>
      <c r="L716" s="227"/>
      <c r="M716" s="238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  <c r="AA716" s="227"/>
      <c r="AB716" s="227"/>
      <c r="AC716" s="227"/>
      <c r="AD716" s="227"/>
      <c r="AE716" s="227"/>
      <c r="AF716" s="227"/>
      <c r="AG716" s="227"/>
      <c r="AH716" s="227"/>
      <c r="AI716" s="227"/>
      <c r="AJ716" s="227"/>
      <c r="AK716" s="227"/>
      <c r="AL716" s="227"/>
    </row>
    <row r="717" spans="1:38" ht="12.75">
      <c r="A717" s="225"/>
      <c r="B717" s="227"/>
      <c r="D717" s="227"/>
      <c r="E717" s="227"/>
      <c r="F717" s="227"/>
      <c r="G717" s="227"/>
      <c r="H717" s="227"/>
      <c r="I717" s="227"/>
      <c r="J717" s="228"/>
      <c r="K717" s="227"/>
      <c r="L717" s="227"/>
      <c r="M717" s="238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  <c r="AA717" s="227"/>
      <c r="AB717" s="227"/>
      <c r="AC717" s="227"/>
      <c r="AD717" s="227"/>
      <c r="AE717" s="227"/>
      <c r="AF717" s="227"/>
      <c r="AG717" s="227"/>
      <c r="AH717" s="227"/>
      <c r="AI717" s="227"/>
      <c r="AJ717" s="227"/>
      <c r="AK717" s="227"/>
      <c r="AL717" s="227"/>
    </row>
    <row r="718" spans="1:38" ht="12.75">
      <c r="A718" s="225"/>
      <c r="B718" s="227"/>
      <c r="D718" s="227"/>
      <c r="E718" s="227"/>
      <c r="F718" s="227"/>
      <c r="G718" s="227"/>
      <c r="H718" s="227"/>
      <c r="I718" s="227"/>
      <c r="J718" s="228"/>
      <c r="K718" s="227"/>
      <c r="L718" s="227"/>
      <c r="M718" s="238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  <c r="AA718" s="227"/>
      <c r="AB718" s="227"/>
      <c r="AC718" s="227"/>
      <c r="AD718" s="227"/>
      <c r="AE718" s="227"/>
      <c r="AF718" s="227"/>
      <c r="AG718" s="227"/>
      <c r="AH718" s="227"/>
      <c r="AI718" s="227"/>
      <c r="AJ718" s="227"/>
      <c r="AK718" s="227"/>
      <c r="AL718" s="227"/>
    </row>
    <row r="719" spans="1:38" ht="12.75">
      <c r="A719" s="225"/>
      <c r="B719" s="227"/>
      <c r="D719" s="227"/>
      <c r="E719" s="227"/>
      <c r="F719" s="227"/>
      <c r="G719" s="227"/>
      <c r="H719" s="227"/>
      <c r="I719" s="227"/>
      <c r="J719" s="228"/>
      <c r="K719" s="227"/>
      <c r="L719" s="227"/>
      <c r="M719" s="238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  <c r="AA719" s="227"/>
      <c r="AB719" s="227"/>
      <c r="AC719" s="227"/>
      <c r="AD719" s="227"/>
      <c r="AE719" s="227"/>
      <c r="AF719" s="227"/>
      <c r="AG719" s="227"/>
      <c r="AH719" s="227"/>
      <c r="AI719" s="227"/>
      <c r="AJ719" s="227"/>
      <c r="AK719" s="227"/>
      <c r="AL719" s="227"/>
    </row>
    <row r="720" spans="1:38" ht="12.75">
      <c r="A720" s="225"/>
      <c r="B720" s="227"/>
      <c r="D720" s="227"/>
      <c r="E720" s="227"/>
      <c r="F720" s="227"/>
      <c r="G720" s="227"/>
      <c r="H720" s="227"/>
      <c r="I720" s="227"/>
      <c r="J720" s="228"/>
      <c r="K720" s="227"/>
      <c r="L720" s="227"/>
      <c r="M720" s="238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  <c r="AA720" s="227"/>
      <c r="AB720" s="227"/>
      <c r="AC720" s="227"/>
      <c r="AD720" s="227"/>
      <c r="AE720" s="227"/>
      <c r="AF720" s="227"/>
      <c r="AG720" s="227"/>
      <c r="AH720" s="227"/>
      <c r="AI720" s="227"/>
      <c r="AJ720" s="227"/>
      <c r="AK720" s="227"/>
      <c r="AL720" s="227"/>
    </row>
    <row r="721" spans="1:38" ht="12.75">
      <c r="A721" s="225"/>
      <c r="B721" s="227"/>
      <c r="D721" s="227"/>
      <c r="E721" s="227"/>
      <c r="F721" s="227"/>
      <c r="G721" s="227"/>
      <c r="H721" s="227"/>
      <c r="I721" s="227"/>
      <c r="J721" s="228"/>
      <c r="K721" s="227"/>
      <c r="L721" s="227"/>
      <c r="M721" s="238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  <c r="AA721" s="227"/>
      <c r="AB721" s="227"/>
      <c r="AC721" s="227"/>
      <c r="AD721" s="227"/>
      <c r="AE721" s="227"/>
      <c r="AF721" s="227"/>
      <c r="AG721" s="227"/>
      <c r="AH721" s="227"/>
      <c r="AI721" s="227"/>
      <c r="AJ721" s="227"/>
      <c r="AK721" s="227"/>
      <c r="AL721" s="227"/>
    </row>
    <row r="722" spans="1:38" ht="12.75">
      <c r="A722" s="225"/>
      <c r="B722" s="227"/>
      <c r="D722" s="227"/>
      <c r="E722" s="227"/>
      <c r="F722" s="227"/>
      <c r="G722" s="227"/>
      <c r="H722" s="227"/>
      <c r="I722" s="227"/>
      <c r="J722" s="228"/>
      <c r="K722" s="227"/>
      <c r="L722" s="227"/>
      <c r="M722" s="238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  <c r="AA722" s="227"/>
      <c r="AB722" s="227"/>
      <c r="AC722" s="227"/>
      <c r="AD722" s="227"/>
      <c r="AE722" s="227"/>
      <c r="AF722" s="227"/>
      <c r="AG722" s="227"/>
      <c r="AH722" s="227"/>
      <c r="AI722" s="227"/>
      <c r="AJ722" s="227"/>
      <c r="AK722" s="227"/>
      <c r="AL722" s="227"/>
    </row>
    <row r="723" spans="1:38" ht="12.75">
      <c r="A723" s="225"/>
      <c r="B723" s="227"/>
      <c r="D723" s="227"/>
      <c r="E723" s="227"/>
      <c r="F723" s="227"/>
      <c r="G723" s="227"/>
      <c r="H723" s="227"/>
      <c r="I723" s="227"/>
      <c r="J723" s="228"/>
      <c r="K723" s="227"/>
      <c r="L723" s="227"/>
      <c r="M723" s="238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  <c r="AA723" s="227"/>
      <c r="AB723" s="227"/>
      <c r="AC723" s="227"/>
      <c r="AD723" s="227"/>
      <c r="AE723" s="227"/>
      <c r="AF723" s="227"/>
      <c r="AG723" s="227"/>
      <c r="AH723" s="227"/>
      <c r="AI723" s="227"/>
      <c r="AJ723" s="227"/>
      <c r="AK723" s="227"/>
      <c r="AL723" s="227"/>
    </row>
    <row r="724" spans="1:38" ht="12.75">
      <c r="A724" s="225"/>
      <c r="B724" s="227"/>
      <c r="D724" s="227"/>
      <c r="E724" s="227"/>
      <c r="F724" s="227"/>
      <c r="G724" s="227"/>
      <c r="H724" s="227"/>
      <c r="I724" s="227"/>
      <c r="J724" s="228"/>
      <c r="K724" s="227"/>
      <c r="L724" s="227"/>
      <c r="M724" s="238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  <c r="AA724" s="227"/>
      <c r="AB724" s="227"/>
      <c r="AC724" s="227"/>
      <c r="AD724" s="227"/>
      <c r="AE724" s="227"/>
      <c r="AF724" s="227"/>
      <c r="AG724" s="227"/>
      <c r="AH724" s="227"/>
      <c r="AI724" s="227"/>
      <c r="AJ724" s="227"/>
      <c r="AK724" s="227"/>
      <c r="AL724" s="227"/>
    </row>
    <row r="725" spans="1:38" ht="12.75">
      <c r="A725" s="225"/>
      <c r="B725" s="227"/>
      <c r="D725" s="227"/>
      <c r="E725" s="227"/>
      <c r="F725" s="227"/>
      <c r="G725" s="227"/>
      <c r="H725" s="227"/>
      <c r="I725" s="227"/>
      <c r="J725" s="228"/>
      <c r="K725" s="227"/>
      <c r="L725" s="227"/>
      <c r="M725" s="238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  <c r="AA725" s="227"/>
      <c r="AB725" s="227"/>
      <c r="AC725" s="227"/>
      <c r="AD725" s="227"/>
      <c r="AE725" s="227"/>
      <c r="AF725" s="227"/>
      <c r="AG725" s="227"/>
      <c r="AH725" s="227"/>
      <c r="AI725" s="227"/>
      <c r="AJ725" s="227"/>
      <c r="AK725" s="227"/>
      <c r="AL725" s="227"/>
    </row>
    <row r="726" spans="1:38" ht="12.75">
      <c r="A726" s="225"/>
      <c r="B726" s="227"/>
      <c r="D726" s="227"/>
      <c r="E726" s="227"/>
      <c r="F726" s="227"/>
      <c r="G726" s="227"/>
      <c r="H726" s="227"/>
      <c r="I726" s="227"/>
      <c r="J726" s="228"/>
      <c r="K726" s="227"/>
      <c r="L726" s="227"/>
      <c r="M726" s="238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  <c r="AA726" s="227"/>
      <c r="AB726" s="227"/>
      <c r="AC726" s="227"/>
      <c r="AD726" s="227"/>
      <c r="AE726" s="227"/>
      <c r="AF726" s="227"/>
      <c r="AG726" s="227"/>
      <c r="AH726" s="227"/>
      <c r="AI726" s="227"/>
      <c r="AJ726" s="227"/>
      <c r="AK726" s="227"/>
      <c r="AL726" s="227"/>
    </row>
    <row r="727" spans="1:38" ht="12.75">
      <c r="A727" s="225"/>
      <c r="B727" s="227"/>
      <c r="D727" s="227"/>
      <c r="E727" s="227"/>
      <c r="F727" s="227"/>
      <c r="G727" s="227"/>
      <c r="H727" s="227"/>
      <c r="I727" s="227"/>
      <c r="J727" s="228"/>
      <c r="K727" s="227"/>
      <c r="L727" s="227"/>
      <c r="M727" s="238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  <c r="AA727" s="227"/>
      <c r="AB727" s="227"/>
      <c r="AC727" s="227"/>
      <c r="AD727" s="227"/>
      <c r="AE727" s="227"/>
      <c r="AF727" s="227"/>
      <c r="AG727" s="227"/>
      <c r="AH727" s="227"/>
      <c r="AI727" s="227"/>
      <c r="AJ727" s="227"/>
      <c r="AK727" s="227"/>
      <c r="AL727" s="227"/>
    </row>
    <row r="728" spans="1:38" ht="12.75">
      <c r="A728" s="225"/>
      <c r="B728" s="227"/>
      <c r="D728" s="227"/>
      <c r="E728" s="227"/>
      <c r="F728" s="227"/>
      <c r="G728" s="227"/>
      <c r="H728" s="227"/>
      <c r="I728" s="227"/>
      <c r="J728" s="228"/>
      <c r="K728" s="227"/>
      <c r="L728" s="227"/>
      <c r="M728" s="238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  <c r="AA728" s="227"/>
      <c r="AB728" s="227"/>
      <c r="AC728" s="227"/>
      <c r="AD728" s="227"/>
      <c r="AE728" s="227"/>
      <c r="AF728" s="227"/>
      <c r="AG728" s="227"/>
      <c r="AH728" s="227"/>
      <c r="AI728" s="227"/>
      <c r="AJ728" s="227"/>
      <c r="AK728" s="227"/>
      <c r="AL728" s="227"/>
    </row>
    <row r="729" spans="1:38" ht="12.75">
      <c r="A729" s="225"/>
      <c r="B729" s="227"/>
      <c r="D729" s="227"/>
      <c r="E729" s="227"/>
      <c r="F729" s="227"/>
      <c r="G729" s="227"/>
      <c r="H729" s="227"/>
      <c r="I729" s="227"/>
      <c r="J729" s="228"/>
      <c r="K729" s="227"/>
      <c r="L729" s="227"/>
      <c r="M729" s="238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  <c r="AA729" s="227"/>
      <c r="AB729" s="227"/>
      <c r="AC729" s="227"/>
      <c r="AD729" s="227"/>
      <c r="AE729" s="227"/>
      <c r="AF729" s="227"/>
      <c r="AG729" s="227"/>
      <c r="AH729" s="227"/>
      <c r="AI729" s="227"/>
      <c r="AJ729" s="227"/>
      <c r="AK729" s="227"/>
      <c r="AL729" s="227"/>
    </row>
    <row r="730" spans="1:38" ht="12.75">
      <c r="A730" s="225"/>
      <c r="B730" s="227"/>
      <c r="D730" s="227"/>
      <c r="E730" s="227"/>
      <c r="F730" s="227"/>
      <c r="G730" s="227"/>
      <c r="H730" s="227"/>
      <c r="I730" s="227"/>
      <c r="J730" s="228"/>
      <c r="K730" s="227"/>
      <c r="L730" s="227"/>
      <c r="M730" s="238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  <c r="AA730" s="227"/>
      <c r="AB730" s="227"/>
      <c r="AC730" s="227"/>
      <c r="AD730" s="227"/>
      <c r="AE730" s="227"/>
      <c r="AF730" s="227"/>
      <c r="AG730" s="227"/>
      <c r="AH730" s="227"/>
      <c r="AI730" s="227"/>
      <c r="AJ730" s="227"/>
      <c r="AK730" s="227"/>
      <c r="AL730" s="227"/>
    </row>
    <row r="731" spans="1:38" ht="12.75">
      <c r="A731" s="225"/>
      <c r="B731" s="227"/>
      <c r="D731" s="227"/>
      <c r="E731" s="227"/>
      <c r="F731" s="227"/>
      <c r="G731" s="227"/>
      <c r="H731" s="227"/>
      <c r="I731" s="227"/>
      <c r="J731" s="228"/>
      <c r="K731" s="227"/>
      <c r="L731" s="227"/>
      <c r="M731" s="238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  <c r="AA731" s="227"/>
      <c r="AB731" s="227"/>
      <c r="AC731" s="227"/>
      <c r="AD731" s="227"/>
      <c r="AE731" s="227"/>
      <c r="AF731" s="227"/>
      <c r="AG731" s="227"/>
      <c r="AH731" s="227"/>
      <c r="AI731" s="227"/>
      <c r="AJ731" s="227"/>
      <c r="AK731" s="227"/>
      <c r="AL731" s="227"/>
    </row>
    <row r="732" spans="1:38" ht="12.75">
      <c r="A732" s="225"/>
      <c r="B732" s="227"/>
      <c r="D732" s="227"/>
      <c r="E732" s="227"/>
      <c r="F732" s="227"/>
      <c r="G732" s="227"/>
      <c r="H732" s="227"/>
      <c r="I732" s="227"/>
      <c r="J732" s="228"/>
      <c r="K732" s="227"/>
      <c r="L732" s="227"/>
      <c r="M732" s="238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  <c r="AA732" s="227"/>
      <c r="AB732" s="227"/>
      <c r="AC732" s="227"/>
      <c r="AD732" s="227"/>
      <c r="AE732" s="227"/>
      <c r="AF732" s="227"/>
      <c r="AG732" s="227"/>
      <c r="AH732" s="227"/>
      <c r="AI732" s="227"/>
      <c r="AJ732" s="227"/>
      <c r="AK732" s="227"/>
      <c r="AL732" s="227"/>
    </row>
    <row r="733" spans="1:38" ht="12.75">
      <c r="A733" s="225"/>
      <c r="B733" s="227"/>
      <c r="D733" s="227"/>
      <c r="E733" s="227"/>
      <c r="F733" s="227"/>
      <c r="G733" s="227"/>
      <c r="H733" s="227"/>
      <c r="I733" s="227"/>
      <c r="J733" s="228"/>
      <c r="K733" s="227"/>
      <c r="L733" s="227"/>
      <c r="M733" s="238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  <c r="AA733" s="227"/>
      <c r="AB733" s="227"/>
      <c r="AC733" s="227"/>
      <c r="AD733" s="227"/>
      <c r="AE733" s="227"/>
      <c r="AF733" s="227"/>
      <c r="AG733" s="227"/>
      <c r="AH733" s="227"/>
      <c r="AI733" s="227"/>
      <c r="AJ733" s="227"/>
      <c r="AK733" s="227"/>
      <c r="AL733" s="227"/>
    </row>
    <row r="734" spans="1:38" ht="12.75">
      <c r="A734" s="225"/>
      <c r="B734" s="227"/>
      <c r="D734" s="227"/>
      <c r="E734" s="227"/>
      <c r="F734" s="227"/>
      <c r="G734" s="227"/>
      <c r="H734" s="227"/>
      <c r="I734" s="227"/>
      <c r="J734" s="228"/>
      <c r="K734" s="227"/>
      <c r="L734" s="227"/>
      <c r="M734" s="238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  <c r="AA734" s="227"/>
      <c r="AB734" s="227"/>
      <c r="AC734" s="227"/>
      <c r="AD734" s="227"/>
      <c r="AE734" s="227"/>
      <c r="AF734" s="227"/>
      <c r="AG734" s="227"/>
      <c r="AH734" s="227"/>
      <c r="AI734" s="227"/>
      <c r="AJ734" s="227"/>
      <c r="AK734" s="227"/>
      <c r="AL734" s="227"/>
    </row>
    <row r="735" spans="1:38" ht="12.75">
      <c r="A735" s="225"/>
      <c r="B735" s="227"/>
      <c r="D735" s="227"/>
      <c r="E735" s="227"/>
      <c r="F735" s="227"/>
      <c r="G735" s="227"/>
      <c r="H735" s="227"/>
      <c r="I735" s="227"/>
      <c r="J735" s="228"/>
      <c r="K735" s="227"/>
      <c r="L735" s="227"/>
      <c r="M735" s="238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  <c r="AA735" s="227"/>
      <c r="AB735" s="227"/>
      <c r="AC735" s="227"/>
      <c r="AD735" s="227"/>
      <c r="AE735" s="227"/>
      <c r="AF735" s="227"/>
      <c r="AG735" s="227"/>
      <c r="AH735" s="227"/>
      <c r="AI735" s="227"/>
      <c r="AJ735" s="227"/>
      <c r="AK735" s="227"/>
      <c r="AL735" s="227"/>
    </row>
    <row r="736" spans="1:38" ht="12.75">
      <c r="A736" s="225"/>
      <c r="B736" s="227"/>
      <c r="D736" s="227"/>
      <c r="E736" s="227"/>
      <c r="F736" s="227"/>
      <c r="G736" s="227"/>
      <c r="H736" s="227"/>
      <c r="I736" s="227"/>
      <c r="J736" s="228"/>
      <c r="K736" s="227"/>
      <c r="L736" s="227"/>
      <c r="M736" s="238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  <c r="AA736" s="227"/>
      <c r="AB736" s="227"/>
      <c r="AC736" s="227"/>
      <c r="AD736" s="227"/>
      <c r="AE736" s="227"/>
      <c r="AF736" s="227"/>
      <c r="AG736" s="227"/>
      <c r="AH736" s="227"/>
      <c r="AI736" s="227"/>
      <c r="AJ736" s="227"/>
      <c r="AK736" s="227"/>
      <c r="AL736" s="227"/>
    </row>
    <row r="737" spans="1:38" ht="12.75">
      <c r="A737" s="225"/>
      <c r="B737" s="227"/>
      <c r="D737" s="227"/>
      <c r="E737" s="227"/>
      <c r="F737" s="227"/>
      <c r="G737" s="227"/>
      <c r="H737" s="227"/>
      <c r="I737" s="227"/>
      <c r="J737" s="228"/>
      <c r="K737" s="227"/>
      <c r="L737" s="227"/>
      <c r="M737" s="238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  <c r="AA737" s="227"/>
      <c r="AB737" s="227"/>
      <c r="AC737" s="227"/>
      <c r="AD737" s="227"/>
      <c r="AE737" s="227"/>
      <c r="AF737" s="227"/>
      <c r="AG737" s="227"/>
      <c r="AH737" s="227"/>
      <c r="AI737" s="227"/>
      <c r="AJ737" s="227"/>
      <c r="AK737" s="227"/>
      <c r="AL737" s="227"/>
    </row>
    <row r="738" spans="1:38" ht="12.75">
      <c r="A738" s="225"/>
      <c r="B738" s="227"/>
      <c r="D738" s="227"/>
      <c r="E738" s="227"/>
      <c r="F738" s="227"/>
      <c r="G738" s="227"/>
      <c r="H738" s="227"/>
      <c r="I738" s="227"/>
      <c r="J738" s="228"/>
      <c r="K738" s="227"/>
      <c r="L738" s="227"/>
      <c r="M738" s="238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  <c r="AA738" s="227"/>
      <c r="AB738" s="227"/>
      <c r="AC738" s="227"/>
      <c r="AD738" s="227"/>
      <c r="AE738" s="227"/>
      <c r="AF738" s="227"/>
      <c r="AG738" s="227"/>
      <c r="AH738" s="227"/>
      <c r="AI738" s="227"/>
      <c r="AJ738" s="227"/>
      <c r="AK738" s="227"/>
      <c r="AL738" s="227"/>
    </row>
    <row r="739" spans="1:38" ht="12.75">
      <c r="A739" s="225"/>
      <c r="B739" s="227"/>
      <c r="D739" s="227"/>
      <c r="E739" s="227"/>
      <c r="F739" s="227"/>
      <c r="G739" s="227"/>
      <c r="H739" s="227"/>
      <c r="I739" s="227"/>
      <c r="J739" s="228"/>
      <c r="K739" s="227"/>
      <c r="L739" s="227"/>
      <c r="M739" s="238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  <c r="AA739" s="227"/>
      <c r="AB739" s="227"/>
      <c r="AC739" s="227"/>
      <c r="AD739" s="227"/>
      <c r="AE739" s="227"/>
      <c r="AF739" s="227"/>
      <c r="AG739" s="227"/>
      <c r="AH739" s="227"/>
      <c r="AI739" s="227"/>
      <c r="AJ739" s="227"/>
      <c r="AK739" s="227"/>
      <c r="AL739" s="227"/>
    </row>
    <row r="740" spans="1:38" ht="12.75">
      <c r="A740" s="225"/>
      <c r="B740" s="227"/>
      <c r="D740" s="227"/>
      <c r="E740" s="227"/>
      <c r="F740" s="227"/>
      <c r="G740" s="227"/>
      <c r="H740" s="227"/>
      <c r="I740" s="227"/>
      <c r="J740" s="228"/>
      <c r="K740" s="227"/>
      <c r="L740" s="227"/>
      <c r="M740" s="238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  <c r="AA740" s="227"/>
      <c r="AB740" s="227"/>
      <c r="AC740" s="227"/>
      <c r="AD740" s="227"/>
      <c r="AE740" s="227"/>
      <c r="AF740" s="227"/>
      <c r="AG740" s="227"/>
      <c r="AH740" s="227"/>
      <c r="AI740" s="227"/>
      <c r="AJ740" s="227"/>
      <c r="AK740" s="227"/>
      <c r="AL740" s="227"/>
    </row>
    <row r="741" spans="1:38" ht="12.75">
      <c r="A741" s="225"/>
      <c r="B741" s="227"/>
      <c r="D741" s="227"/>
      <c r="E741" s="227"/>
      <c r="F741" s="227"/>
      <c r="G741" s="227"/>
      <c r="H741" s="227"/>
      <c r="I741" s="227"/>
      <c r="J741" s="228"/>
      <c r="K741" s="227"/>
      <c r="L741" s="227"/>
      <c r="M741" s="238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  <c r="AA741" s="227"/>
      <c r="AB741" s="227"/>
      <c r="AC741" s="227"/>
      <c r="AD741" s="227"/>
      <c r="AE741" s="227"/>
      <c r="AF741" s="227"/>
      <c r="AG741" s="227"/>
      <c r="AH741" s="227"/>
      <c r="AI741" s="227"/>
      <c r="AJ741" s="227"/>
      <c r="AK741" s="227"/>
      <c r="AL741" s="227"/>
    </row>
    <row r="742" spans="1:38" ht="12.75">
      <c r="A742" s="225"/>
      <c r="B742" s="227"/>
      <c r="D742" s="227"/>
      <c r="E742" s="227"/>
      <c r="F742" s="227"/>
      <c r="G742" s="227"/>
      <c r="H742" s="227"/>
      <c r="I742" s="227"/>
      <c r="J742" s="228"/>
      <c r="K742" s="227"/>
      <c r="L742" s="227"/>
      <c r="M742" s="238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  <c r="AA742" s="227"/>
      <c r="AB742" s="227"/>
      <c r="AC742" s="227"/>
      <c r="AD742" s="227"/>
      <c r="AE742" s="227"/>
      <c r="AF742" s="227"/>
      <c r="AG742" s="227"/>
      <c r="AH742" s="227"/>
      <c r="AI742" s="227"/>
      <c r="AJ742" s="227"/>
      <c r="AK742" s="227"/>
      <c r="AL742" s="227"/>
    </row>
    <row r="743" spans="1:38" ht="12.75">
      <c r="A743" s="225"/>
      <c r="B743" s="227"/>
      <c r="D743" s="227"/>
      <c r="E743" s="227"/>
      <c r="F743" s="227"/>
      <c r="G743" s="227"/>
      <c r="H743" s="227"/>
      <c r="I743" s="227"/>
      <c r="J743" s="228"/>
      <c r="K743" s="227"/>
      <c r="L743" s="227"/>
      <c r="M743" s="238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  <c r="AA743" s="227"/>
      <c r="AB743" s="227"/>
      <c r="AC743" s="227"/>
      <c r="AD743" s="227"/>
      <c r="AE743" s="227"/>
      <c r="AF743" s="227"/>
      <c r="AG743" s="227"/>
      <c r="AH743" s="227"/>
      <c r="AI743" s="227"/>
      <c r="AJ743" s="227"/>
      <c r="AK743" s="227"/>
      <c r="AL743" s="227"/>
    </row>
    <row r="744" spans="1:38" ht="12.75">
      <c r="A744" s="225"/>
      <c r="B744" s="227"/>
      <c r="D744" s="227"/>
      <c r="E744" s="227"/>
      <c r="F744" s="227"/>
      <c r="G744" s="227"/>
      <c r="H744" s="227"/>
      <c r="I744" s="227"/>
      <c r="J744" s="228"/>
      <c r="K744" s="227"/>
      <c r="L744" s="227"/>
      <c r="M744" s="238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  <c r="AA744" s="227"/>
      <c r="AB744" s="227"/>
      <c r="AC744" s="227"/>
      <c r="AD744" s="227"/>
      <c r="AE744" s="227"/>
      <c r="AF744" s="227"/>
      <c r="AG744" s="227"/>
      <c r="AH744" s="227"/>
      <c r="AI744" s="227"/>
      <c r="AJ744" s="227"/>
      <c r="AK744" s="227"/>
      <c r="AL744" s="227"/>
    </row>
    <row r="745" spans="1:38" ht="12.75">
      <c r="A745" s="225"/>
      <c r="B745" s="227"/>
      <c r="D745" s="227"/>
      <c r="E745" s="227"/>
      <c r="F745" s="227"/>
      <c r="G745" s="227"/>
      <c r="H745" s="227"/>
      <c r="I745" s="227"/>
      <c r="J745" s="228"/>
      <c r="K745" s="227"/>
      <c r="L745" s="227"/>
      <c r="M745" s="238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  <c r="AA745" s="227"/>
      <c r="AB745" s="227"/>
      <c r="AC745" s="227"/>
      <c r="AD745" s="227"/>
      <c r="AE745" s="227"/>
      <c r="AF745" s="227"/>
      <c r="AG745" s="227"/>
      <c r="AH745" s="227"/>
      <c r="AI745" s="227"/>
      <c r="AJ745" s="227"/>
      <c r="AK745" s="227"/>
      <c r="AL745" s="227"/>
    </row>
    <row r="746" spans="1:38" ht="12.75">
      <c r="A746" s="225"/>
      <c r="B746" s="227"/>
      <c r="D746" s="227"/>
      <c r="E746" s="227"/>
      <c r="F746" s="227"/>
      <c r="G746" s="227"/>
      <c r="H746" s="227"/>
      <c r="I746" s="227"/>
      <c r="J746" s="228"/>
      <c r="K746" s="227"/>
      <c r="L746" s="227"/>
      <c r="M746" s="238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  <c r="AA746" s="227"/>
      <c r="AB746" s="227"/>
      <c r="AC746" s="227"/>
      <c r="AD746" s="227"/>
      <c r="AE746" s="227"/>
      <c r="AF746" s="227"/>
      <c r="AG746" s="227"/>
      <c r="AH746" s="227"/>
      <c r="AI746" s="227"/>
      <c r="AJ746" s="227"/>
      <c r="AK746" s="227"/>
      <c r="AL746" s="227"/>
    </row>
    <row r="747" spans="1:38" ht="12.75">
      <c r="A747" s="225"/>
      <c r="B747" s="227"/>
      <c r="D747" s="227"/>
      <c r="E747" s="227"/>
      <c r="F747" s="227"/>
      <c r="G747" s="227"/>
      <c r="H747" s="227"/>
      <c r="I747" s="227"/>
      <c r="J747" s="228"/>
      <c r="K747" s="227"/>
      <c r="L747" s="227"/>
      <c r="M747" s="238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  <c r="AA747" s="227"/>
      <c r="AB747" s="227"/>
      <c r="AC747" s="227"/>
      <c r="AD747" s="227"/>
      <c r="AE747" s="227"/>
      <c r="AF747" s="227"/>
      <c r="AG747" s="227"/>
      <c r="AH747" s="227"/>
      <c r="AI747" s="227"/>
      <c r="AJ747" s="227"/>
      <c r="AK747" s="227"/>
      <c r="AL747" s="227"/>
    </row>
    <row r="748" spans="1:38" ht="12.75">
      <c r="A748" s="225"/>
      <c r="B748" s="227"/>
      <c r="D748" s="227"/>
      <c r="E748" s="227"/>
      <c r="F748" s="227"/>
      <c r="G748" s="227"/>
      <c r="H748" s="227"/>
      <c r="I748" s="227"/>
      <c r="J748" s="228"/>
      <c r="K748" s="227"/>
      <c r="L748" s="227"/>
      <c r="M748" s="238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  <c r="AA748" s="227"/>
      <c r="AB748" s="227"/>
      <c r="AC748" s="227"/>
      <c r="AD748" s="227"/>
      <c r="AE748" s="227"/>
      <c r="AF748" s="227"/>
      <c r="AG748" s="227"/>
      <c r="AH748" s="227"/>
      <c r="AI748" s="227"/>
      <c r="AJ748" s="227"/>
      <c r="AK748" s="227"/>
      <c r="AL748" s="227"/>
    </row>
    <row r="749" spans="1:38" ht="12.75">
      <c r="A749" s="225"/>
      <c r="B749" s="227"/>
      <c r="D749" s="227"/>
      <c r="E749" s="227"/>
      <c r="F749" s="227"/>
      <c r="G749" s="227"/>
      <c r="H749" s="227"/>
      <c r="I749" s="227"/>
      <c r="J749" s="228"/>
      <c r="K749" s="227"/>
      <c r="L749" s="227"/>
      <c r="M749" s="238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  <c r="AA749" s="227"/>
      <c r="AB749" s="227"/>
      <c r="AC749" s="227"/>
      <c r="AD749" s="227"/>
      <c r="AE749" s="227"/>
      <c r="AF749" s="227"/>
      <c r="AG749" s="227"/>
      <c r="AH749" s="227"/>
      <c r="AI749" s="227"/>
      <c r="AJ749" s="227"/>
      <c r="AK749" s="227"/>
      <c r="AL749" s="227"/>
    </row>
    <row r="750" spans="1:38" ht="12.75">
      <c r="A750" s="225"/>
      <c r="B750" s="227"/>
      <c r="D750" s="227"/>
      <c r="E750" s="227"/>
      <c r="F750" s="227"/>
      <c r="G750" s="227"/>
      <c r="H750" s="227"/>
      <c r="I750" s="227"/>
      <c r="J750" s="228"/>
      <c r="K750" s="227"/>
      <c r="L750" s="227"/>
      <c r="M750" s="238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  <c r="AA750" s="227"/>
      <c r="AB750" s="227"/>
      <c r="AC750" s="227"/>
      <c r="AD750" s="227"/>
      <c r="AE750" s="227"/>
      <c r="AF750" s="227"/>
      <c r="AG750" s="227"/>
      <c r="AH750" s="227"/>
      <c r="AI750" s="227"/>
      <c r="AJ750" s="227"/>
      <c r="AK750" s="227"/>
      <c r="AL750" s="227"/>
    </row>
    <row r="751" spans="1:38" ht="12.75">
      <c r="A751" s="225"/>
      <c r="B751" s="227"/>
      <c r="D751" s="227"/>
      <c r="E751" s="227"/>
      <c r="F751" s="227"/>
      <c r="G751" s="227"/>
      <c r="H751" s="227"/>
      <c r="I751" s="227"/>
      <c r="J751" s="228"/>
      <c r="K751" s="227"/>
      <c r="L751" s="227"/>
      <c r="M751" s="238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  <c r="AA751" s="227"/>
      <c r="AB751" s="227"/>
      <c r="AC751" s="227"/>
      <c r="AD751" s="227"/>
      <c r="AE751" s="227"/>
      <c r="AF751" s="227"/>
      <c r="AG751" s="227"/>
      <c r="AH751" s="227"/>
      <c r="AI751" s="227"/>
      <c r="AJ751" s="227"/>
      <c r="AK751" s="227"/>
      <c r="AL751" s="227"/>
    </row>
    <row r="752" spans="1:38" ht="12.75">
      <c r="A752" s="225"/>
      <c r="B752" s="227"/>
      <c r="D752" s="227"/>
      <c r="E752" s="227"/>
      <c r="F752" s="227"/>
      <c r="G752" s="227"/>
      <c r="H752" s="227"/>
      <c r="I752" s="227"/>
      <c r="J752" s="228"/>
      <c r="K752" s="227"/>
      <c r="L752" s="227"/>
      <c r="M752" s="238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  <c r="AA752" s="227"/>
      <c r="AB752" s="227"/>
      <c r="AC752" s="227"/>
      <c r="AD752" s="227"/>
      <c r="AE752" s="227"/>
      <c r="AF752" s="227"/>
      <c r="AG752" s="227"/>
      <c r="AH752" s="227"/>
      <c r="AI752" s="227"/>
      <c r="AJ752" s="227"/>
      <c r="AK752" s="227"/>
      <c r="AL752" s="227"/>
    </row>
    <row r="753" spans="1:38" ht="12.75">
      <c r="A753" s="225"/>
      <c r="B753" s="227"/>
      <c r="D753" s="227"/>
      <c r="E753" s="227"/>
      <c r="F753" s="227"/>
      <c r="G753" s="227"/>
      <c r="H753" s="227"/>
      <c r="I753" s="227"/>
      <c r="J753" s="228"/>
      <c r="K753" s="227"/>
      <c r="L753" s="227"/>
      <c r="M753" s="238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  <c r="AA753" s="227"/>
      <c r="AB753" s="227"/>
      <c r="AC753" s="227"/>
      <c r="AD753" s="227"/>
      <c r="AE753" s="227"/>
      <c r="AF753" s="227"/>
      <c r="AG753" s="227"/>
      <c r="AH753" s="227"/>
      <c r="AI753" s="227"/>
      <c r="AJ753" s="227"/>
      <c r="AK753" s="227"/>
      <c r="AL753" s="227"/>
    </row>
    <row r="754" spans="1:38" ht="12.75">
      <c r="A754" s="225"/>
      <c r="B754" s="227"/>
      <c r="D754" s="227"/>
      <c r="E754" s="227"/>
      <c r="F754" s="227"/>
      <c r="G754" s="227"/>
      <c r="H754" s="227"/>
      <c r="I754" s="227"/>
      <c r="J754" s="228"/>
      <c r="K754" s="227"/>
      <c r="L754" s="227"/>
      <c r="M754" s="238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  <c r="AA754" s="227"/>
      <c r="AB754" s="227"/>
      <c r="AC754" s="227"/>
      <c r="AD754" s="227"/>
      <c r="AE754" s="227"/>
      <c r="AF754" s="227"/>
      <c r="AG754" s="227"/>
      <c r="AH754" s="227"/>
      <c r="AI754" s="227"/>
      <c r="AJ754" s="227"/>
      <c r="AK754" s="227"/>
      <c r="AL754" s="227"/>
    </row>
    <row r="755" spans="1:38" ht="12.75">
      <c r="A755" s="225"/>
      <c r="B755" s="227"/>
      <c r="D755" s="227"/>
      <c r="E755" s="227"/>
      <c r="F755" s="227"/>
      <c r="G755" s="227"/>
      <c r="H755" s="227"/>
      <c r="I755" s="227"/>
      <c r="J755" s="228"/>
      <c r="K755" s="227"/>
      <c r="L755" s="227"/>
      <c r="M755" s="238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  <c r="AA755" s="227"/>
      <c r="AB755" s="227"/>
      <c r="AC755" s="227"/>
      <c r="AD755" s="227"/>
      <c r="AE755" s="227"/>
      <c r="AF755" s="227"/>
      <c r="AG755" s="227"/>
      <c r="AH755" s="227"/>
      <c r="AI755" s="227"/>
      <c r="AJ755" s="227"/>
      <c r="AK755" s="227"/>
      <c r="AL755" s="227"/>
    </row>
    <row r="756" spans="1:38" ht="12.75">
      <c r="A756" s="225"/>
      <c r="B756" s="227"/>
      <c r="D756" s="227"/>
      <c r="E756" s="227"/>
      <c r="F756" s="227"/>
      <c r="G756" s="227"/>
      <c r="H756" s="227"/>
      <c r="I756" s="227"/>
      <c r="J756" s="228"/>
      <c r="K756" s="227"/>
      <c r="L756" s="227"/>
      <c r="M756" s="238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  <c r="AA756" s="227"/>
      <c r="AB756" s="227"/>
      <c r="AC756" s="227"/>
      <c r="AD756" s="227"/>
      <c r="AE756" s="227"/>
      <c r="AF756" s="227"/>
      <c r="AG756" s="227"/>
      <c r="AH756" s="227"/>
      <c r="AI756" s="227"/>
      <c r="AJ756" s="227"/>
      <c r="AK756" s="227"/>
      <c r="AL756" s="227"/>
    </row>
    <row r="757" spans="1:38" ht="12.75">
      <c r="A757" s="225"/>
      <c r="B757" s="227"/>
      <c r="D757" s="227"/>
      <c r="E757" s="227"/>
      <c r="F757" s="227"/>
      <c r="G757" s="227"/>
      <c r="H757" s="227"/>
      <c r="I757" s="227"/>
      <c r="J757" s="228"/>
      <c r="K757" s="227"/>
      <c r="L757" s="227"/>
      <c r="M757" s="238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  <c r="AA757" s="227"/>
      <c r="AB757" s="227"/>
      <c r="AC757" s="227"/>
      <c r="AD757" s="227"/>
      <c r="AE757" s="227"/>
      <c r="AF757" s="227"/>
      <c r="AG757" s="227"/>
      <c r="AH757" s="227"/>
      <c r="AI757" s="227"/>
      <c r="AJ757" s="227"/>
      <c r="AK757" s="227"/>
      <c r="AL757" s="227"/>
    </row>
    <row r="758" spans="1:38" ht="12.75">
      <c r="A758" s="225"/>
      <c r="B758" s="227"/>
      <c r="D758" s="227"/>
      <c r="E758" s="227"/>
      <c r="F758" s="227"/>
      <c r="G758" s="227"/>
      <c r="H758" s="227"/>
      <c r="I758" s="227"/>
      <c r="J758" s="228"/>
      <c r="K758" s="227"/>
      <c r="L758" s="227"/>
      <c r="M758" s="238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  <c r="AA758" s="227"/>
      <c r="AB758" s="227"/>
      <c r="AC758" s="227"/>
      <c r="AD758" s="227"/>
      <c r="AE758" s="227"/>
      <c r="AF758" s="227"/>
      <c r="AG758" s="227"/>
      <c r="AH758" s="227"/>
      <c r="AI758" s="227"/>
      <c r="AJ758" s="227"/>
      <c r="AK758" s="227"/>
      <c r="AL758" s="227"/>
    </row>
    <row r="759" spans="1:38" ht="12.75">
      <c r="A759" s="225"/>
      <c r="B759" s="227"/>
      <c r="D759" s="227"/>
      <c r="E759" s="227"/>
      <c r="F759" s="227"/>
      <c r="G759" s="227"/>
      <c r="H759" s="227"/>
      <c r="I759" s="227"/>
      <c r="J759" s="228"/>
      <c r="K759" s="227"/>
      <c r="L759" s="227"/>
      <c r="M759" s="238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  <c r="AA759" s="227"/>
      <c r="AB759" s="227"/>
      <c r="AC759" s="227"/>
      <c r="AD759" s="227"/>
      <c r="AE759" s="227"/>
      <c r="AF759" s="227"/>
      <c r="AG759" s="227"/>
      <c r="AH759" s="227"/>
      <c r="AI759" s="227"/>
      <c r="AJ759" s="227"/>
      <c r="AK759" s="227"/>
      <c r="AL759" s="227"/>
    </row>
    <row r="760" spans="1:38" ht="12.75">
      <c r="A760" s="225"/>
      <c r="B760" s="227"/>
      <c r="D760" s="227"/>
      <c r="E760" s="227"/>
      <c r="F760" s="227"/>
      <c r="G760" s="227"/>
      <c r="H760" s="227"/>
      <c r="I760" s="227"/>
      <c r="J760" s="228"/>
      <c r="K760" s="227"/>
      <c r="L760" s="227"/>
      <c r="M760" s="238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  <c r="AA760" s="227"/>
      <c r="AB760" s="227"/>
      <c r="AC760" s="227"/>
      <c r="AD760" s="227"/>
      <c r="AE760" s="227"/>
      <c r="AF760" s="227"/>
      <c r="AG760" s="227"/>
      <c r="AH760" s="227"/>
      <c r="AI760" s="227"/>
      <c r="AJ760" s="227"/>
      <c r="AK760" s="227"/>
      <c r="AL760" s="227"/>
    </row>
    <row r="761" spans="1:38" ht="12.75">
      <c r="A761" s="225"/>
      <c r="B761" s="227"/>
      <c r="D761" s="227"/>
      <c r="E761" s="227"/>
      <c r="F761" s="227"/>
      <c r="G761" s="227"/>
      <c r="H761" s="227"/>
      <c r="I761" s="227"/>
      <c r="J761" s="228"/>
      <c r="K761" s="227"/>
      <c r="L761" s="227"/>
      <c r="M761" s="238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  <c r="AA761" s="227"/>
      <c r="AB761" s="227"/>
      <c r="AC761" s="227"/>
      <c r="AD761" s="227"/>
      <c r="AE761" s="227"/>
      <c r="AF761" s="227"/>
      <c r="AG761" s="227"/>
      <c r="AH761" s="227"/>
      <c r="AI761" s="227"/>
      <c r="AJ761" s="227"/>
      <c r="AK761" s="227"/>
      <c r="AL761" s="227"/>
    </row>
    <row r="762" spans="1:38" ht="12.75">
      <c r="A762" s="225"/>
      <c r="B762" s="227"/>
      <c r="D762" s="227"/>
      <c r="E762" s="227"/>
      <c r="F762" s="227"/>
      <c r="G762" s="227"/>
      <c r="H762" s="227"/>
      <c r="I762" s="227"/>
      <c r="J762" s="228"/>
      <c r="K762" s="227"/>
      <c r="L762" s="227"/>
      <c r="M762" s="238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  <c r="AA762" s="227"/>
      <c r="AB762" s="227"/>
      <c r="AC762" s="227"/>
      <c r="AD762" s="227"/>
      <c r="AE762" s="227"/>
      <c r="AF762" s="227"/>
      <c r="AG762" s="227"/>
      <c r="AH762" s="227"/>
      <c r="AI762" s="227"/>
      <c r="AJ762" s="227"/>
      <c r="AK762" s="227"/>
      <c r="AL762" s="227"/>
    </row>
    <row r="763" spans="1:38" ht="12.75">
      <c r="A763" s="225"/>
      <c r="B763" s="227"/>
      <c r="D763" s="227"/>
      <c r="E763" s="227"/>
      <c r="F763" s="227"/>
      <c r="G763" s="227"/>
      <c r="H763" s="227"/>
      <c r="I763" s="227"/>
      <c r="J763" s="228"/>
      <c r="K763" s="227"/>
      <c r="L763" s="227"/>
      <c r="M763" s="238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  <c r="AA763" s="227"/>
      <c r="AB763" s="227"/>
      <c r="AC763" s="227"/>
      <c r="AD763" s="227"/>
      <c r="AE763" s="227"/>
      <c r="AF763" s="227"/>
      <c r="AG763" s="227"/>
      <c r="AH763" s="227"/>
      <c r="AI763" s="227"/>
      <c r="AJ763" s="227"/>
      <c r="AK763" s="227"/>
      <c r="AL763" s="227"/>
    </row>
    <row r="764" spans="1:38" ht="12.75">
      <c r="A764" s="225"/>
      <c r="B764" s="227"/>
      <c r="D764" s="227"/>
      <c r="E764" s="227"/>
      <c r="F764" s="227"/>
      <c r="G764" s="227"/>
      <c r="H764" s="227"/>
      <c r="I764" s="227"/>
      <c r="J764" s="228"/>
      <c r="K764" s="227"/>
      <c r="L764" s="227"/>
      <c r="M764" s="238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  <c r="AA764" s="227"/>
      <c r="AB764" s="227"/>
      <c r="AC764" s="227"/>
      <c r="AD764" s="227"/>
      <c r="AE764" s="227"/>
      <c r="AF764" s="227"/>
      <c r="AG764" s="227"/>
      <c r="AH764" s="227"/>
      <c r="AI764" s="227"/>
      <c r="AJ764" s="227"/>
      <c r="AK764" s="227"/>
      <c r="AL764" s="227"/>
    </row>
    <row r="765" spans="1:38" ht="12.75">
      <c r="A765" s="225"/>
      <c r="B765" s="227"/>
      <c r="D765" s="227"/>
      <c r="E765" s="227"/>
      <c r="F765" s="227"/>
      <c r="G765" s="227"/>
      <c r="H765" s="227"/>
      <c r="I765" s="227"/>
      <c r="J765" s="228"/>
      <c r="K765" s="227"/>
      <c r="L765" s="227"/>
      <c r="M765" s="238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  <c r="AA765" s="227"/>
      <c r="AB765" s="227"/>
      <c r="AC765" s="227"/>
      <c r="AD765" s="227"/>
      <c r="AE765" s="227"/>
      <c r="AF765" s="227"/>
      <c r="AG765" s="227"/>
      <c r="AH765" s="227"/>
      <c r="AI765" s="227"/>
      <c r="AJ765" s="227"/>
      <c r="AK765" s="227"/>
      <c r="AL765" s="227"/>
    </row>
    <row r="766" spans="1:38" ht="12.75">
      <c r="A766" s="225"/>
      <c r="B766" s="227"/>
      <c r="D766" s="227"/>
      <c r="E766" s="227"/>
      <c r="F766" s="227"/>
      <c r="G766" s="227"/>
      <c r="H766" s="227"/>
      <c r="I766" s="227"/>
      <c r="J766" s="228"/>
      <c r="K766" s="227"/>
      <c r="L766" s="227"/>
      <c r="M766" s="238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  <c r="AA766" s="227"/>
      <c r="AB766" s="227"/>
      <c r="AC766" s="227"/>
      <c r="AD766" s="227"/>
      <c r="AE766" s="227"/>
      <c r="AF766" s="227"/>
      <c r="AG766" s="227"/>
      <c r="AH766" s="227"/>
      <c r="AI766" s="227"/>
      <c r="AJ766" s="227"/>
      <c r="AK766" s="227"/>
      <c r="AL766" s="227"/>
    </row>
    <row r="767" spans="1:38" ht="12.75">
      <c r="A767" s="225"/>
      <c r="B767" s="227"/>
      <c r="D767" s="227"/>
      <c r="E767" s="227"/>
      <c r="F767" s="227"/>
      <c r="G767" s="227"/>
      <c r="H767" s="227"/>
      <c r="I767" s="227"/>
      <c r="J767" s="228"/>
      <c r="K767" s="227"/>
      <c r="L767" s="227"/>
      <c r="M767" s="238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  <c r="AA767" s="227"/>
      <c r="AB767" s="227"/>
      <c r="AC767" s="227"/>
      <c r="AD767" s="227"/>
      <c r="AE767" s="227"/>
      <c r="AF767" s="227"/>
      <c r="AG767" s="227"/>
      <c r="AH767" s="227"/>
      <c r="AI767" s="227"/>
      <c r="AJ767" s="227"/>
      <c r="AK767" s="227"/>
      <c r="AL767" s="227"/>
    </row>
    <row r="768" spans="1:38" ht="12.75">
      <c r="A768" s="225"/>
      <c r="B768" s="227"/>
      <c r="D768" s="227"/>
      <c r="E768" s="227"/>
      <c r="F768" s="227"/>
      <c r="G768" s="227"/>
      <c r="H768" s="227"/>
      <c r="I768" s="227"/>
      <c r="J768" s="228"/>
      <c r="K768" s="227"/>
      <c r="L768" s="227"/>
      <c r="M768" s="238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  <c r="AA768" s="227"/>
      <c r="AB768" s="227"/>
      <c r="AC768" s="227"/>
      <c r="AD768" s="227"/>
      <c r="AE768" s="227"/>
      <c r="AF768" s="227"/>
      <c r="AG768" s="227"/>
      <c r="AH768" s="227"/>
      <c r="AI768" s="227"/>
      <c r="AJ768" s="227"/>
      <c r="AK768" s="227"/>
      <c r="AL768" s="227"/>
    </row>
    <row r="769" spans="1:38" ht="12.75">
      <c r="A769" s="225"/>
      <c r="B769" s="227"/>
      <c r="D769" s="227"/>
      <c r="E769" s="227"/>
      <c r="F769" s="227"/>
      <c r="G769" s="227"/>
      <c r="H769" s="227"/>
      <c r="I769" s="227"/>
      <c r="J769" s="228"/>
      <c r="K769" s="227"/>
      <c r="L769" s="227"/>
      <c r="M769" s="238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  <c r="AA769" s="227"/>
      <c r="AB769" s="227"/>
      <c r="AC769" s="227"/>
      <c r="AD769" s="227"/>
      <c r="AE769" s="227"/>
      <c r="AF769" s="227"/>
      <c r="AG769" s="227"/>
      <c r="AH769" s="227"/>
      <c r="AI769" s="227"/>
      <c r="AJ769" s="227"/>
      <c r="AK769" s="227"/>
      <c r="AL769" s="227"/>
    </row>
    <row r="770" spans="1:38" ht="12.75">
      <c r="A770" s="225"/>
      <c r="B770" s="227"/>
      <c r="D770" s="227"/>
      <c r="E770" s="227"/>
      <c r="F770" s="227"/>
      <c r="G770" s="227"/>
      <c r="H770" s="227"/>
      <c r="I770" s="227"/>
      <c r="J770" s="228"/>
      <c r="K770" s="227"/>
      <c r="L770" s="227"/>
      <c r="M770" s="238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  <c r="AA770" s="227"/>
      <c r="AB770" s="227"/>
      <c r="AC770" s="227"/>
      <c r="AD770" s="227"/>
      <c r="AE770" s="227"/>
      <c r="AF770" s="227"/>
      <c r="AG770" s="227"/>
      <c r="AH770" s="227"/>
      <c r="AI770" s="227"/>
      <c r="AJ770" s="227"/>
      <c r="AK770" s="227"/>
      <c r="AL770" s="227"/>
    </row>
    <row r="771" spans="1:38" ht="12.75">
      <c r="A771" s="225"/>
      <c r="B771" s="227"/>
      <c r="D771" s="227"/>
      <c r="E771" s="227"/>
      <c r="F771" s="227"/>
      <c r="G771" s="227"/>
      <c r="H771" s="227"/>
      <c r="I771" s="227"/>
      <c r="J771" s="228"/>
      <c r="K771" s="227"/>
      <c r="L771" s="227"/>
      <c r="M771" s="238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  <c r="AA771" s="227"/>
      <c r="AB771" s="227"/>
      <c r="AC771" s="227"/>
      <c r="AD771" s="227"/>
      <c r="AE771" s="227"/>
      <c r="AF771" s="227"/>
      <c r="AG771" s="227"/>
      <c r="AH771" s="227"/>
      <c r="AI771" s="227"/>
      <c r="AJ771" s="227"/>
      <c r="AK771" s="227"/>
      <c r="AL771" s="227"/>
    </row>
    <row r="772" spans="1:38" ht="12.75">
      <c r="A772" s="225"/>
      <c r="B772" s="227"/>
      <c r="D772" s="227"/>
      <c r="E772" s="227"/>
      <c r="F772" s="227"/>
      <c r="G772" s="227"/>
      <c r="H772" s="227"/>
      <c r="I772" s="227"/>
      <c r="J772" s="228"/>
      <c r="K772" s="227"/>
      <c r="L772" s="227"/>
      <c r="M772" s="238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  <c r="AA772" s="227"/>
      <c r="AB772" s="227"/>
      <c r="AC772" s="227"/>
      <c r="AD772" s="227"/>
      <c r="AE772" s="227"/>
      <c r="AF772" s="227"/>
      <c r="AG772" s="227"/>
      <c r="AH772" s="227"/>
      <c r="AI772" s="227"/>
      <c r="AJ772" s="227"/>
      <c r="AK772" s="227"/>
      <c r="AL772" s="227"/>
    </row>
    <row r="773" spans="1:38" ht="12.75">
      <c r="A773" s="225"/>
      <c r="B773" s="227"/>
      <c r="D773" s="227"/>
      <c r="E773" s="227"/>
      <c r="F773" s="227"/>
      <c r="G773" s="227"/>
      <c r="H773" s="227"/>
      <c r="I773" s="227"/>
      <c r="J773" s="228"/>
      <c r="K773" s="227"/>
      <c r="L773" s="227"/>
      <c r="M773" s="238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  <c r="AA773" s="227"/>
      <c r="AB773" s="227"/>
      <c r="AC773" s="227"/>
      <c r="AD773" s="227"/>
      <c r="AE773" s="227"/>
      <c r="AF773" s="227"/>
      <c r="AG773" s="227"/>
      <c r="AH773" s="227"/>
      <c r="AI773" s="227"/>
      <c r="AJ773" s="227"/>
      <c r="AK773" s="227"/>
      <c r="AL773" s="227"/>
    </row>
    <row r="774" spans="1:38" ht="12.75">
      <c r="A774" s="225"/>
      <c r="B774" s="227"/>
      <c r="D774" s="227"/>
      <c r="E774" s="227"/>
      <c r="F774" s="227"/>
      <c r="G774" s="227"/>
      <c r="H774" s="227"/>
      <c r="I774" s="227"/>
      <c r="J774" s="228"/>
      <c r="K774" s="227"/>
      <c r="L774" s="227"/>
      <c r="M774" s="238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  <c r="AA774" s="227"/>
      <c r="AB774" s="227"/>
      <c r="AC774" s="227"/>
      <c r="AD774" s="227"/>
      <c r="AE774" s="227"/>
      <c r="AF774" s="227"/>
      <c r="AG774" s="227"/>
      <c r="AH774" s="227"/>
      <c r="AI774" s="227"/>
      <c r="AJ774" s="227"/>
      <c r="AK774" s="227"/>
      <c r="AL774" s="227"/>
    </row>
    <row r="775" spans="1:38" ht="12.75">
      <c r="A775" s="225"/>
      <c r="B775" s="227"/>
      <c r="D775" s="227"/>
      <c r="E775" s="227"/>
      <c r="F775" s="227"/>
      <c r="G775" s="227"/>
      <c r="H775" s="227"/>
      <c r="I775" s="227"/>
      <c r="J775" s="228"/>
      <c r="K775" s="227"/>
      <c r="L775" s="227"/>
      <c r="M775" s="238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  <c r="AA775" s="227"/>
      <c r="AB775" s="227"/>
      <c r="AC775" s="227"/>
      <c r="AD775" s="227"/>
      <c r="AE775" s="227"/>
      <c r="AF775" s="227"/>
      <c r="AG775" s="227"/>
      <c r="AH775" s="227"/>
      <c r="AI775" s="227"/>
      <c r="AJ775" s="227"/>
      <c r="AK775" s="227"/>
      <c r="AL775" s="227"/>
    </row>
    <row r="776" spans="1:38" ht="12.75">
      <c r="A776" s="225"/>
      <c r="B776" s="227"/>
      <c r="D776" s="227"/>
      <c r="E776" s="227"/>
      <c r="F776" s="227"/>
      <c r="G776" s="227"/>
      <c r="H776" s="227"/>
      <c r="I776" s="227"/>
      <c r="J776" s="228"/>
      <c r="K776" s="227"/>
      <c r="L776" s="227"/>
      <c r="M776" s="238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  <c r="AA776" s="227"/>
      <c r="AB776" s="227"/>
      <c r="AC776" s="227"/>
      <c r="AD776" s="227"/>
      <c r="AE776" s="227"/>
      <c r="AF776" s="227"/>
      <c r="AG776" s="227"/>
      <c r="AH776" s="227"/>
      <c r="AI776" s="227"/>
      <c r="AJ776" s="227"/>
      <c r="AK776" s="227"/>
      <c r="AL776" s="227"/>
    </row>
    <row r="777" spans="1:38" ht="12.75">
      <c r="A777" s="225"/>
      <c r="B777" s="227"/>
      <c r="D777" s="227"/>
      <c r="E777" s="227"/>
      <c r="F777" s="227"/>
      <c r="G777" s="227"/>
      <c r="H777" s="227"/>
      <c r="I777" s="227"/>
      <c r="J777" s="228"/>
      <c r="K777" s="227"/>
      <c r="L777" s="227"/>
      <c r="M777" s="238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  <c r="AA777" s="227"/>
      <c r="AB777" s="227"/>
      <c r="AC777" s="227"/>
      <c r="AD777" s="227"/>
      <c r="AE777" s="227"/>
      <c r="AF777" s="227"/>
      <c r="AG777" s="227"/>
      <c r="AH777" s="227"/>
      <c r="AI777" s="227"/>
      <c r="AJ777" s="227"/>
      <c r="AK777" s="227"/>
      <c r="AL777" s="227"/>
    </row>
    <row r="778" spans="1:38" ht="12.75">
      <c r="A778" s="225"/>
      <c r="B778" s="227"/>
      <c r="D778" s="227"/>
      <c r="E778" s="227"/>
      <c r="F778" s="227"/>
      <c r="G778" s="227"/>
      <c r="H778" s="227"/>
      <c r="I778" s="227"/>
      <c r="J778" s="228"/>
      <c r="K778" s="227"/>
      <c r="L778" s="227"/>
      <c r="M778" s="238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  <c r="AA778" s="227"/>
      <c r="AB778" s="227"/>
      <c r="AC778" s="227"/>
      <c r="AD778" s="227"/>
      <c r="AE778" s="227"/>
      <c r="AF778" s="227"/>
      <c r="AG778" s="227"/>
      <c r="AH778" s="227"/>
      <c r="AI778" s="227"/>
      <c r="AJ778" s="227"/>
      <c r="AK778" s="227"/>
      <c r="AL778" s="227"/>
    </row>
    <row r="779" spans="1:38" ht="12.75">
      <c r="A779" s="225"/>
      <c r="B779" s="227"/>
      <c r="D779" s="227"/>
      <c r="E779" s="227"/>
      <c r="F779" s="227"/>
      <c r="G779" s="227"/>
      <c r="H779" s="227"/>
      <c r="I779" s="227"/>
      <c r="J779" s="228"/>
      <c r="K779" s="227"/>
      <c r="L779" s="227"/>
      <c r="M779" s="238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  <c r="AA779" s="227"/>
      <c r="AB779" s="227"/>
      <c r="AC779" s="227"/>
      <c r="AD779" s="227"/>
      <c r="AE779" s="227"/>
      <c r="AF779" s="227"/>
      <c r="AG779" s="227"/>
      <c r="AH779" s="227"/>
      <c r="AI779" s="227"/>
      <c r="AJ779" s="227"/>
      <c r="AK779" s="227"/>
      <c r="AL779" s="227"/>
    </row>
    <row r="780" spans="1:38" ht="12.75">
      <c r="A780" s="225"/>
      <c r="B780" s="227"/>
      <c r="D780" s="227"/>
      <c r="E780" s="227"/>
      <c r="F780" s="227"/>
      <c r="G780" s="227"/>
      <c r="H780" s="227"/>
      <c r="I780" s="227"/>
      <c r="J780" s="228"/>
      <c r="K780" s="227"/>
      <c r="L780" s="227"/>
      <c r="M780" s="238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  <c r="AA780" s="227"/>
      <c r="AB780" s="227"/>
      <c r="AC780" s="227"/>
      <c r="AD780" s="227"/>
      <c r="AE780" s="227"/>
      <c r="AF780" s="227"/>
      <c r="AG780" s="227"/>
      <c r="AH780" s="227"/>
      <c r="AI780" s="227"/>
      <c r="AJ780" s="227"/>
      <c r="AK780" s="227"/>
      <c r="AL780" s="227"/>
    </row>
    <row r="781" spans="1:38" ht="12.75">
      <c r="A781" s="225"/>
      <c r="B781" s="227"/>
      <c r="D781" s="227"/>
      <c r="E781" s="227"/>
      <c r="F781" s="227"/>
      <c r="G781" s="227"/>
      <c r="H781" s="227"/>
      <c r="I781" s="227"/>
      <c r="J781" s="228"/>
      <c r="K781" s="227"/>
      <c r="L781" s="227"/>
      <c r="M781" s="238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  <c r="AA781" s="227"/>
      <c r="AB781" s="227"/>
      <c r="AC781" s="227"/>
      <c r="AD781" s="227"/>
      <c r="AE781" s="227"/>
      <c r="AF781" s="227"/>
      <c r="AG781" s="227"/>
      <c r="AH781" s="227"/>
      <c r="AI781" s="227"/>
      <c r="AJ781" s="227"/>
      <c r="AK781" s="227"/>
      <c r="AL781" s="227"/>
    </row>
    <row r="782" spans="1:38" ht="12.75">
      <c r="A782" s="225"/>
      <c r="B782" s="227"/>
      <c r="D782" s="227"/>
      <c r="E782" s="227"/>
      <c r="F782" s="227"/>
      <c r="G782" s="227"/>
      <c r="H782" s="227"/>
      <c r="I782" s="227"/>
      <c r="J782" s="228"/>
      <c r="K782" s="227"/>
      <c r="L782" s="227"/>
      <c r="M782" s="238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  <c r="AA782" s="227"/>
      <c r="AB782" s="227"/>
      <c r="AC782" s="227"/>
      <c r="AD782" s="227"/>
      <c r="AE782" s="227"/>
      <c r="AF782" s="227"/>
      <c r="AG782" s="227"/>
      <c r="AH782" s="227"/>
      <c r="AI782" s="227"/>
      <c r="AJ782" s="227"/>
      <c r="AK782" s="227"/>
      <c r="AL782" s="227"/>
    </row>
    <row r="783" spans="1:38" ht="12.75">
      <c r="A783" s="225"/>
      <c r="B783" s="227"/>
      <c r="D783" s="227"/>
      <c r="E783" s="227"/>
      <c r="F783" s="227"/>
      <c r="G783" s="227"/>
      <c r="H783" s="227"/>
      <c r="I783" s="227"/>
      <c r="J783" s="228"/>
      <c r="K783" s="227"/>
      <c r="L783" s="227"/>
      <c r="M783" s="238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  <c r="AA783" s="227"/>
      <c r="AB783" s="227"/>
      <c r="AC783" s="227"/>
      <c r="AD783" s="227"/>
      <c r="AE783" s="227"/>
      <c r="AF783" s="227"/>
      <c r="AG783" s="227"/>
      <c r="AH783" s="227"/>
      <c r="AI783" s="227"/>
      <c r="AJ783" s="227"/>
      <c r="AK783" s="227"/>
      <c r="AL783" s="227"/>
    </row>
    <row r="784" spans="1:38" ht="12.75">
      <c r="A784" s="225"/>
      <c r="B784" s="227"/>
      <c r="D784" s="227"/>
      <c r="E784" s="227"/>
      <c r="F784" s="227"/>
      <c r="G784" s="227"/>
      <c r="H784" s="227"/>
      <c r="I784" s="227"/>
      <c r="J784" s="228"/>
      <c r="K784" s="227"/>
      <c r="L784" s="227"/>
      <c r="M784" s="238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  <c r="AA784" s="227"/>
      <c r="AB784" s="227"/>
      <c r="AC784" s="227"/>
      <c r="AD784" s="227"/>
      <c r="AE784" s="227"/>
      <c r="AF784" s="227"/>
      <c r="AG784" s="227"/>
      <c r="AH784" s="227"/>
      <c r="AI784" s="227"/>
      <c r="AJ784" s="227"/>
      <c r="AK784" s="227"/>
      <c r="AL784" s="227"/>
    </row>
    <row r="785" spans="1:38" ht="12.75">
      <c r="A785" s="225"/>
      <c r="B785" s="227"/>
      <c r="D785" s="227"/>
      <c r="E785" s="227"/>
      <c r="F785" s="227"/>
      <c r="G785" s="227"/>
      <c r="H785" s="227"/>
      <c r="I785" s="227"/>
      <c r="J785" s="228"/>
      <c r="K785" s="227"/>
      <c r="L785" s="227"/>
      <c r="M785" s="238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  <c r="AA785" s="227"/>
      <c r="AB785" s="227"/>
      <c r="AC785" s="227"/>
      <c r="AD785" s="227"/>
      <c r="AE785" s="227"/>
      <c r="AF785" s="227"/>
      <c r="AG785" s="227"/>
      <c r="AH785" s="227"/>
      <c r="AI785" s="227"/>
      <c r="AJ785" s="227"/>
      <c r="AK785" s="227"/>
      <c r="AL785" s="227"/>
    </row>
    <row r="786" spans="1:38" ht="12.75">
      <c r="A786" s="225"/>
      <c r="B786" s="227"/>
      <c r="D786" s="227"/>
      <c r="E786" s="227"/>
      <c r="F786" s="227"/>
      <c r="G786" s="227"/>
      <c r="H786" s="227"/>
      <c r="I786" s="227"/>
      <c r="J786" s="228"/>
      <c r="K786" s="227"/>
      <c r="L786" s="227"/>
      <c r="M786" s="238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  <c r="AA786" s="227"/>
      <c r="AB786" s="227"/>
      <c r="AC786" s="227"/>
      <c r="AD786" s="227"/>
      <c r="AE786" s="227"/>
      <c r="AF786" s="227"/>
      <c r="AG786" s="227"/>
      <c r="AH786" s="227"/>
      <c r="AI786" s="227"/>
      <c r="AJ786" s="227"/>
      <c r="AK786" s="227"/>
      <c r="AL786" s="227"/>
    </row>
    <row r="787" spans="1:38" ht="12.75">
      <c r="A787" s="225"/>
      <c r="B787" s="227"/>
      <c r="D787" s="227"/>
      <c r="E787" s="227"/>
      <c r="F787" s="227"/>
      <c r="G787" s="227"/>
      <c r="H787" s="227"/>
      <c r="I787" s="227"/>
      <c r="J787" s="228"/>
      <c r="K787" s="227"/>
      <c r="L787" s="227"/>
      <c r="M787" s="238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  <c r="AA787" s="227"/>
      <c r="AB787" s="227"/>
      <c r="AC787" s="227"/>
      <c r="AD787" s="227"/>
      <c r="AE787" s="227"/>
      <c r="AF787" s="227"/>
      <c r="AG787" s="227"/>
      <c r="AH787" s="227"/>
      <c r="AI787" s="227"/>
      <c r="AJ787" s="227"/>
      <c r="AK787" s="227"/>
      <c r="AL787" s="227"/>
    </row>
    <row r="788" spans="1:38" ht="12.75">
      <c r="A788" s="225"/>
      <c r="B788" s="227"/>
      <c r="D788" s="227"/>
      <c r="E788" s="227"/>
      <c r="F788" s="227"/>
      <c r="G788" s="227"/>
      <c r="H788" s="227"/>
      <c r="I788" s="227"/>
      <c r="J788" s="228"/>
      <c r="K788" s="227"/>
      <c r="L788" s="227"/>
      <c r="M788" s="238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  <c r="AA788" s="227"/>
      <c r="AB788" s="227"/>
      <c r="AC788" s="227"/>
      <c r="AD788" s="227"/>
      <c r="AE788" s="227"/>
      <c r="AF788" s="227"/>
      <c r="AG788" s="227"/>
      <c r="AH788" s="227"/>
      <c r="AI788" s="227"/>
      <c r="AJ788" s="227"/>
      <c r="AK788" s="227"/>
      <c r="AL788" s="227"/>
    </row>
    <row r="789" spans="1:38" ht="12.75">
      <c r="A789" s="225"/>
      <c r="B789" s="227"/>
      <c r="D789" s="227"/>
      <c r="E789" s="227"/>
      <c r="F789" s="227"/>
      <c r="G789" s="227"/>
      <c r="H789" s="227"/>
      <c r="I789" s="227"/>
      <c r="J789" s="228"/>
      <c r="K789" s="227"/>
      <c r="L789" s="227"/>
      <c r="M789" s="238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  <c r="AA789" s="227"/>
      <c r="AB789" s="227"/>
      <c r="AC789" s="227"/>
      <c r="AD789" s="227"/>
      <c r="AE789" s="227"/>
      <c r="AF789" s="227"/>
      <c r="AG789" s="227"/>
      <c r="AH789" s="227"/>
      <c r="AI789" s="227"/>
      <c r="AJ789" s="227"/>
      <c r="AK789" s="227"/>
      <c r="AL789" s="227"/>
    </row>
    <row r="790" spans="1:38" ht="12.75">
      <c r="A790" s="225"/>
      <c r="B790" s="227"/>
      <c r="D790" s="227"/>
      <c r="E790" s="227"/>
      <c r="F790" s="227"/>
      <c r="G790" s="227"/>
      <c r="H790" s="227"/>
      <c r="I790" s="227"/>
      <c r="J790" s="228"/>
      <c r="K790" s="227"/>
      <c r="L790" s="227"/>
      <c r="M790" s="238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  <c r="AA790" s="227"/>
      <c r="AB790" s="227"/>
      <c r="AC790" s="227"/>
      <c r="AD790" s="227"/>
      <c r="AE790" s="227"/>
      <c r="AF790" s="227"/>
      <c r="AG790" s="227"/>
      <c r="AH790" s="227"/>
      <c r="AI790" s="227"/>
      <c r="AJ790" s="227"/>
      <c r="AK790" s="227"/>
      <c r="AL790" s="227"/>
    </row>
    <row r="791" spans="1:38" ht="12.75">
      <c r="A791" s="225"/>
      <c r="B791" s="227"/>
      <c r="D791" s="227"/>
      <c r="E791" s="227"/>
      <c r="F791" s="227"/>
      <c r="G791" s="227"/>
      <c r="H791" s="227"/>
      <c r="I791" s="227"/>
      <c r="J791" s="228"/>
      <c r="K791" s="227"/>
      <c r="L791" s="227"/>
      <c r="M791" s="238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  <c r="AA791" s="227"/>
      <c r="AB791" s="227"/>
      <c r="AC791" s="227"/>
      <c r="AD791" s="227"/>
      <c r="AE791" s="227"/>
      <c r="AF791" s="227"/>
      <c r="AG791" s="227"/>
      <c r="AH791" s="227"/>
      <c r="AI791" s="227"/>
      <c r="AJ791" s="227"/>
      <c r="AK791" s="227"/>
      <c r="AL791" s="227"/>
    </row>
    <row r="792" spans="1:38" ht="12.75">
      <c r="A792" s="225"/>
      <c r="B792" s="227"/>
      <c r="D792" s="227"/>
      <c r="E792" s="227"/>
      <c r="F792" s="227"/>
      <c r="G792" s="227"/>
      <c r="H792" s="227"/>
      <c r="I792" s="227"/>
      <c r="J792" s="228"/>
      <c r="K792" s="227"/>
      <c r="L792" s="227"/>
      <c r="M792" s="238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  <c r="AA792" s="227"/>
      <c r="AB792" s="227"/>
      <c r="AC792" s="227"/>
      <c r="AD792" s="227"/>
      <c r="AE792" s="227"/>
      <c r="AF792" s="227"/>
      <c r="AG792" s="227"/>
      <c r="AH792" s="227"/>
      <c r="AI792" s="227"/>
      <c r="AJ792" s="227"/>
      <c r="AK792" s="227"/>
      <c r="AL792" s="227"/>
    </row>
    <row r="793" spans="1:38" ht="12.75">
      <c r="A793" s="225"/>
      <c r="B793" s="227"/>
      <c r="D793" s="227"/>
      <c r="E793" s="227"/>
      <c r="F793" s="227"/>
      <c r="G793" s="227"/>
      <c r="H793" s="227"/>
      <c r="I793" s="227"/>
      <c r="J793" s="228"/>
      <c r="K793" s="227"/>
      <c r="L793" s="227"/>
      <c r="M793" s="238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  <c r="AA793" s="227"/>
      <c r="AB793" s="227"/>
      <c r="AC793" s="227"/>
      <c r="AD793" s="227"/>
      <c r="AE793" s="227"/>
      <c r="AF793" s="227"/>
      <c r="AG793" s="227"/>
      <c r="AH793" s="227"/>
      <c r="AI793" s="227"/>
      <c r="AJ793" s="227"/>
      <c r="AK793" s="227"/>
      <c r="AL793" s="227"/>
    </row>
    <row r="794" spans="1:38" ht="12.75">
      <c r="A794" s="225"/>
      <c r="B794" s="227"/>
      <c r="D794" s="227"/>
      <c r="E794" s="227"/>
      <c r="F794" s="227"/>
      <c r="G794" s="227"/>
      <c r="H794" s="227"/>
      <c r="I794" s="227"/>
      <c r="J794" s="228"/>
      <c r="K794" s="227"/>
      <c r="L794" s="227"/>
      <c r="M794" s="238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  <c r="AA794" s="227"/>
      <c r="AB794" s="227"/>
      <c r="AC794" s="227"/>
      <c r="AD794" s="227"/>
      <c r="AE794" s="227"/>
      <c r="AF794" s="227"/>
      <c r="AG794" s="227"/>
      <c r="AH794" s="227"/>
      <c r="AI794" s="227"/>
      <c r="AJ794" s="227"/>
      <c r="AK794" s="227"/>
      <c r="AL794" s="227"/>
    </row>
    <row r="795" spans="1:38" ht="12.75">
      <c r="A795" s="225"/>
      <c r="B795" s="227"/>
      <c r="D795" s="227"/>
      <c r="E795" s="227"/>
      <c r="F795" s="227"/>
      <c r="G795" s="227"/>
      <c r="H795" s="227"/>
      <c r="I795" s="227"/>
      <c r="J795" s="228"/>
      <c r="K795" s="227"/>
      <c r="L795" s="227"/>
      <c r="M795" s="238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  <c r="AA795" s="227"/>
      <c r="AB795" s="227"/>
      <c r="AC795" s="227"/>
      <c r="AD795" s="227"/>
      <c r="AE795" s="227"/>
      <c r="AF795" s="227"/>
      <c r="AG795" s="227"/>
      <c r="AH795" s="227"/>
      <c r="AI795" s="227"/>
      <c r="AJ795" s="227"/>
      <c r="AK795" s="227"/>
      <c r="AL795" s="227"/>
    </row>
    <row r="796" spans="1:38" ht="12.75">
      <c r="A796" s="225"/>
      <c r="B796" s="227"/>
      <c r="D796" s="227"/>
      <c r="E796" s="227"/>
      <c r="F796" s="227"/>
      <c r="G796" s="227"/>
      <c r="H796" s="227"/>
      <c r="I796" s="227"/>
      <c r="J796" s="228"/>
      <c r="K796" s="227"/>
      <c r="L796" s="227"/>
      <c r="M796" s="238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  <c r="AA796" s="227"/>
      <c r="AB796" s="227"/>
      <c r="AC796" s="227"/>
      <c r="AD796" s="227"/>
      <c r="AE796" s="227"/>
      <c r="AF796" s="227"/>
      <c r="AG796" s="227"/>
      <c r="AH796" s="227"/>
      <c r="AI796" s="227"/>
      <c r="AJ796" s="227"/>
      <c r="AK796" s="227"/>
      <c r="AL796" s="227"/>
    </row>
    <row r="797" spans="1:38" ht="12.75">
      <c r="A797" s="225"/>
      <c r="B797" s="227"/>
      <c r="D797" s="227"/>
      <c r="E797" s="227"/>
      <c r="F797" s="227"/>
      <c r="G797" s="227"/>
      <c r="H797" s="227"/>
      <c r="I797" s="227"/>
      <c r="J797" s="228"/>
      <c r="K797" s="227"/>
      <c r="L797" s="227"/>
      <c r="M797" s="238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  <c r="AA797" s="227"/>
      <c r="AB797" s="227"/>
      <c r="AC797" s="227"/>
      <c r="AD797" s="227"/>
      <c r="AE797" s="227"/>
      <c r="AF797" s="227"/>
      <c r="AG797" s="227"/>
      <c r="AH797" s="227"/>
      <c r="AI797" s="227"/>
      <c r="AJ797" s="227"/>
      <c r="AK797" s="227"/>
      <c r="AL797" s="227"/>
    </row>
    <row r="798" spans="1:38" ht="12.75">
      <c r="A798" s="225"/>
      <c r="B798" s="227"/>
      <c r="D798" s="227"/>
      <c r="E798" s="227"/>
      <c r="F798" s="227"/>
      <c r="G798" s="227"/>
      <c r="H798" s="227"/>
      <c r="I798" s="227"/>
      <c r="J798" s="228"/>
      <c r="K798" s="227"/>
      <c r="L798" s="227"/>
      <c r="M798" s="238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  <c r="AA798" s="227"/>
      <c r="AB798" s="227"/>
      <c r="AC798" s="227"/>
      <c r="AD798" s="227"/>
      <c r="AE798" s="227"/>
      <c r="AF798" s="227"/>
      <c r="AG798" s="227"/>
      <c r="AH798" s="227"/>
      <c r="AI798" s="227"/>
      <c r="AJ798" s="227"/>
      <c r="AK798" s="227"/>
      <c r="AL798" s="227"/>
    </row>
    <row r="799" spans="1:38" ht="12.75">
      <c r="A799" s="225"/>
      <c r="B799" s="227"/>
      <c r="D799" s="227"/>
      <c r="E799" s="227"/>
      <c r="F799" s="227"/>
      <c r="G799" s="227"/>
      <c r="H799" s="227"/>
      <c r="I799" s="227"/>
      <c r="J799" s="228"/>
      <c r="K799" s="227"/>
      <c r="L799" s="227"/>
      <c r="M799" s="238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  <c r="AA799" s="227"/>
      <c r="AB799" s="227"/>
      <c r="AC799" s="227"/>
      <c r="AD799" s="227"/>
      <c r="AE799" s="227"/>
      <c r="AF799" s="227"/>
      <c r="AG799" s="227"/>
      <c r="AH799" s="227"/>
      <c r="AI799" s="227"/>
      <c r="AJ799" s="227"/>
      <c r="AK799" s="227"/>
      <c r="AL799" s="227"/>
    </row>
    <row r="800" spans="1:38" ht="12.75">
      <c r="A800" s="225"/>
      <c r="B800" s="227"/>
      <c r="D800" s="227"/>
      <c r="E800" s="227"/>
      <c r="F800" s="227"/>
      <c r="G800" s="227"/>
      <c r="H800" s="227"/>
      <c r="I800" s="227"/>
      <c r="J800" s="228"/>
      <c r="K800" s="227"/>
      <c r="L800" s="227"/>
      <c r="M800" s="238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  <c r="AA800" s="227"/>
      <c r="AB800" s="227"/>
      <c r="AC800" s="227"/>
      <c r="AD800" s="227"/>
      <c r="AE800" s="227"/>
      <c r="AF800" s="227"/>
      <c r="AG800" s="227"/>
      <c r="AH800" s="227"/>
      <c r="AI800" s="227"/>
      <c r="AJ800" s="227"/>
      <c r="AK800" s="227"/>
      <c r="AL800" s="227"/>
    </row>
    <row r="801" spans="1:38" ht="12.75">
      <c r="A801" s="225"/>
      <c r="B801" s="227"/>
      <c r="D801" s="227"/>
      <c r="E801" s="227"/>
      <c r="F801" s="227"/>
      <c r="G801" s="227"/>
      <c r="H801" s="227"/>
      <c r="I801" s="227"/>
      <c r="J801" s="228"/>
      <c r="K801" s="227"/>
      <c r="L801" s="227"/>
      <c r="M801" s="238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  <c r="AA801" s="227"/>
      <c r="AB801" s="227"/>
      <c r="AC801" s="227"/>
      <c r="AD801" s="227"/>
      <c r="AE801" s="227"/>
      <c r="AF801" s="227"/>
      <c r="AG801" s="227"/>
      <c r="AH801" s="227"/>
      <c r="AI801" s="227"/>
      <c r="AJ801" s="227"/>
      <c r="AK801" s="227"/>
      <c r="AL801" s="227"/>
    </row>
    <row r="802" spans="1:38" ht="12.75">
      <c r="A802" s="225"/>
      <c r="B802" s="227"/>
      <c r="D802" s="227"/>
      <c r="E802" s="227"/>
      <c r="F802" s="227"/>
      <c r="G802" s="227"/>
      <c r="H802" s="227"/>
      <c r="I802" s="227"/>
      <c r="J802" s="228"/>
      <c r="K802" s="227"/>
      <c r="L802" s="227"/>
      <c r="M802" s="238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  <c r="AA802" s="227"/>
      <c r="AB802" s="227"/>
      <c r="AC802" s="227"/>
      <c r="AD802" s="227"/>
      <c r="AE802" s="227"/>
      <c r="AF802" s="227"/>
      <c r="AG802" s="227"/>
      <c r="AH802" s="227"/>
      <c r="AI802" s="227"/>
      <c r="AJ802" s="227"/>
      <c r="AK802" s="227"/>
      <c r="AL802" s="227"/>
    </row>
    <row r="803" spans="1:38" ht="12.75">
      <c r="A803" s="225"/>
      <c r="B803" s="227"/>
      <c r="D803" s="227"/>
      <c r="E803" s="227"/>
      <c r="F803" s="227"/>
      <c r="G803" s="227"/>
      <c r="H803" s="227"/>
      <c r="I803" s="227"/>
      <c r="J803" s="228"/>
      <c r="K803" s="227"/>
      <c r="L803" s="227"/>
      <c r="M803" s="238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  <c r="AA803" s="227"/>
      <c r="AB803" s="227"/>
      <c r="AC803" s="227"/>
      <c r="AD803" s="227"/>
      <c r="AE803" s="227"/>
      <c r="AF803" s="227"/>
      <c r="AG803" s="227"/>
      <c r="AH803" s="227"/>
      <c r="AI803" s="227"/>
      <c r="AJ803" s="227"/>
      <c r="AK803" s="227"/>
      <c r="AL803" s="227"/>
    </row>
    <row r="804" spans="1:38" ht="12.75">
      <c r="A804" s="225"/>
      <c r="B804" s="227"/>
      <c r="D804" s="227"/>
      <c r="E804" s="227"/>
      <c r="F804" s="227"/>
      <c r="G804" s="227"/>
      <c r="H804" s="227"/>
      <c r="I804" s="227"/>
      <c r="J804" s="228"/>
      <c r="K804" s="227"/>
      <c r="L804" s="227"/>
      <c r="M804" s="238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  <c r="AA804" s="227"/>
      <c r="AB804" s="227"/>
      <c r="AC804" s="227"/>
      <c r="AD804" s="227"/>
      <c r="AE804" s="227"/>
      <c r="AF804" s="227"/>
      <c r="AG804" s="227"/>
      <c r="AH804" s="227"/>
      <c r="AI804" s="227"/>
      <c r="AJ804" s="227"/>
      <c r="AK804" s="227"/>
      <c r="AL804" s="227"/>
    </row>
    <row r="805" spans="1:38" ht="12.75">
      <c r="A805" s="225"/>
      <c r="B805" s="227"/>
      <c r="D805" s="227"/>
      <c r="E805" s="227"/>
      <c r="F805" s="227"/>
      <c r="G805" s="227"/>
      <c r="H805" s="227"/>
      <c r="I805" s="227"/>
      <c r="J805" s="228"/>
      <c r="K805" s="227"/>
      <c r="L805" s="227"/>
      <c r="M805" s="238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  <c r="AA805" s="227"/>
      <c r="AB805" s="227"/>
      <c r="AC805" s="227"/>
      <c r="AD805" s="227"/>
      <c r="AE805" s="227"/>
      <c r="AF805" s="227"/>
      <c r="AG805" s="227"/>
      <c r="AH805" s="227"/>
      <c r="AI805" s="227"/>
      <c r="AJ805" s="227"/>
      <c r="AK805" s="227"/>
      <c r="AL805" s="227"/>
    </row>
    <row r="806" spans="1:38" ht="12.75">
      <c r="A806" s="225"/>
      <c r="B806" s="227"/>
      <c r="D806" s="227"/>
      <c r="E806" s="227"/>
      <c r="F806" s="227"/>
      <c r="G806" s="227"/>
      <c r="H806" s="227"/>
      <c r="I806" s="227"/>
      <c r="J806" s="228"/>
      <c r="K806" s="227"/>
      <c r="L806" s="227"/>
      <c r="M806" s="238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  <c r="AA806" s="227"/>
      <c r="AB806" s="227"/>
      <c r="AC806" s="227"/>
      <c r="AD806" s="227"/>
      <c r="AE806" s="227"/>
      <c r="AF806" s="227"/>
      <c r="AG806" s="227"/>
      <c r="AH806" s="227"/>
      <c r="AI806" s="227"/>
      <c r="AJ806" s="227"/>
      <c r="AK806" s="227"/>
      <c r="AL806" s="227"/>
    </row>
    <row r="807" spans="1:38" ht="12.75">
      <c r="A807" s="225"/>
      <c r="B807" s="227"/>
      <c r="D807" s="227"/>
      <c r="E807" s="227"/>
      <c r="F807" s="227"/>
      <c r="G807" s="227"/>
      <c r="H807" s="227"/>
      <c r="I807" s="227"/>
      <c r="J807" s="228"/>
      <c r="K807" s="227"/>
      <c r="L807" s="227"/>
      <c r="M807" s="238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  <c r="AA807" s="227"/>
      <c r="AB807" s="227"/>
      <c r="AC807" s="227"/>
      <c r="AD807" s="227"/>
      <c r="AE807" s="227"/>
      <c r="AF807" s="227"/>
      <c r="AG807" s="227"/>
      <c r="AH807" s="227"/>
      <c r="AI807" s="227"/>
      <c r="AJ807" s="227"/>
      <c r="AK807" s="227"/>
      <c r="AL807" s="227"/>
    </row>
    <row r="808" spans="1:38" ht="12.75">
      <c r="A808" s="225"/>
      <c r="B808" s="227"/>
      <c r="D808" s="227"/>
      <c r="E808" s="227"/>
      <c r="F808" s="227"/>
      <c r="G808" s="227"/>
      <c r="H808" s="227"/>
      <c r="I808" s="227"/>
      <c r="J808" s="228"/>
      <c r="K808" s="227"/>
      <c r="L808" s="227"/>
      <c r="M808" s="238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  <c r="AA808" s="227"/>
      <c r="AB808" s="227"/>
      <c r="AC808" s="227"/>
      <c r="AD808" s="227"/>
      <c r="AE808" s="227"/>
      <c r="AF808" s="227"/>
      <c r="AG808" s="227"/>
      <c r="AH808" s="227"/>
      <c r="AI808" s="227"/>
      <c r="AJ808" s="227"/>
      <c r="AK808" s="227"/>
      <c r="AL808" s="227"/>
    </row>
    <row r="809" spans="1:38" ht="12.75">
      <c r="A809" s="225"/>
      <c r="B809" s="227"/>
      <c r="D809" s="227"/>
      <c r="E809" s="227"/>
      <c r="F809" s="227"/>
      <c r="G809" s="227"/>
      <c r="H809" s="227"/>
      <c r="I809" s="227"/>
      <c r="J809" s="228"/>
      <c r="K809" s="227"/>
      <c r="L809" s="227"/>
      <c r="M809" s="238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  <c r="AA809" s="227"/>
      <c r="AB809" s="227"/>
      <c r="AC809" s="227"/>
      <c r="AD809" s="227"/>
      <c r="AE809" s="227"/>
      <c r="AF809" s="227"/>
      <c r="AG809" s="227"/>
      <c r="AH809" s="227"/>
      <c r="AI809" s="227"/>
      <c r="AJ809" s="227"/>
      <c r="AK809" s="227"/>
      <c r="AL809" s="227"/>
    </row>
    <row r="810" spans="1:38" ht="12.75">
      <c r="A810" s="225"/>
      <c r="B810" s="227"/>
      <c r="D810" s="227"/>
      <c r="E810" s="227"/>
      <c r="F810" s="227"/>
      <c r="G810" s="227"/>
      <c r="H810" s="227"/>
      <c r="I810" s="227"/>
      <c r="J810" s="228"/>
      <c r="K810" s="227"/>
      <c r="L810" s="227"/>
      <c r="M810" s="238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  <c r="AA810" s="227"/>
      <c r="AB810" s="227"/>
      <c r="AC810" s="227"/>
      <c r="AD810" s="227"/>
      <c r="AE810" s="227"/>
      <c r="AF810" s="227"/>
      <c r="AG810" s="227"/>
      <c r="AH810" s="227"/>
      <c r="AI810" s="227"/>
      <c r="AJ810" s="227"/>
      <c r="AK810" s="227"/>
      <c r="AL810" s="227"/>
    </row>
    <row r="811" spans="1:38" ht="12.75">
      <c r="A811" s="225"/>
      <c r="B811" s="227"/>
      <c r="D811" s="227"/>
      <c r="E811" s="227"/>
      <c r="F811" s="227"/>
      <c r="G811" s="227"/>
      <c r="H811" s="227"/>
      <c r="I811" s="227"/>
      <c r="J811" s="228"/>
      <c r="K811" s="227"/>
      <c r="L811" s="227"/>
      <c r="M811" s="238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  <c r="AA811" s="227"/>
      <c r="AB811" s="227"/>
      <c r="AC811" s="227"/>
      <c r="AD811" s="227"/>
      <c r="AE811" s="227"/>
      <c r="AF811" s="227"/>
      <c r="AG811" s="227"/>
      <c r="AH811" s="227"/>
      <c r="AI811" s="227"/>
      <c r="AJ811" s="227"/>
      <c r="AK811" s="227"/>
      <c r="AL811" s="227"/>
    </row>
    <row r="812" spans="1:38" ht="12.75">
      <c r="A812" s="225"/>
      <c r="B812" s="227"/>
      <c r="D812" s="227"/>
      <c r="E812" s="227"/>
      <c r="F812" s="227"/>
      <c r="G812" s="227"/>
      <c r="H812" s="227"/>
      <c r="I812" s="227"/>
      <c r="J812" s="228"/>
      <c r="K812" s="227"/>
      <c r="L812" s="227"/>
      <c r="M812" s="238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  <c r="AA812" s="227"/>
      <c r="AB812" s="227"/>
      <c r="AC812" s="227"/>
      <c r="AD812" s="227"/>
      <c r="AE812" s="227"/>
      <c r="AF812" s="227"/>
      <c r="AG812" s="227"/>
      <c r="AH812" s="227"/>
      <c r="AI812" s="227"/>
      <c r="AJ812" s="227"/>
      <c r="AK812" s="227"/>
      <c r="AL812" s="227"/>
    </row>
    <row r="813" spans="1:38" ht="12.75">
      <c r="A813" s="225"/>
      <c r="B813" s="227"/>
      <c r="D813" s="227"/>
      <c r="E813" s="227"/>
      <c r="F813" s="227"/>
      <c r="G813" s="227"/>
      <c r="H813" s="227"/>
      <c r="I813" s="227"/>
      <c r="J813" s="228"/>
      <c r="K813" s="227"/>
      <c r="L813" s="227"/>
      <c r="M813" s="238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  <c r="AA813" s="227"/>
      <c r="AB813" s="227"/>
      <c r="AC813" s="227"/>
      <c r="AD813" s="227"/>
      <c r="AE813" s="227"/>
      <c r="AF813" s="227"/>
      <c r="AG813" s="227"/>
      <c r="AH813" s="227"/>
      <c r="AI813" s="227"/>
      <c r="AJ813" s="227"/>
      <c r="AK813" s="227"/>
      <c r="AL813" s="227"/>
    </row>
    <row r="814" spans="1:38" ht="12.75">
      <c r="A814" s="225"/>
      <c r="B814" s="227"/>
      <c r="D814" s="227"/>
      <c r="E814" s="227"/>
      <c r="F814" s="227"/>
      <c r="G814" s="227"/>
      <c r="H814" s="227"/>
      <c r="I814" s="227"/>
      <c r="J814" s="228"/>
      <c r="K814" s="227"/>
      <c r="L814" s="227"/>
      <c r="M814" s="238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  <c r="AA814" s="227"/>
      <c r="AB814" s="227"/>
      <c r="AC814" s="227"/>
      <c r="AD814" s="227"/>
      <c r="AE814" s="227"/>
      <c r="AF814" s="227"/>
      <c r="AG814" s="227"/>
      <c r="AH814" s="227"/>
      <c r="AI814" s="227"/>
      <c r="AJ814" s="227"/>
      <c r="AK814" s="227"/>
      <c r="AL814" s="227"/>
    </row>
    <row r="815" spans="1:38" ht="12.75">
      <c r="A815" s="225"/>
      <c r="B815" s="227"/>
      <c r="D815" s="227"/>
      <c r="E815" s="227"/>
      <c r="F815" s="227"/>
      <c r="G815" s="227"/>
      <c r="H815" s="227"/>
      <c r="I815" s="227"/>
      <c r="J815" s="228"/>
      <c r="K815" s="227"/>
      <c r="L815" s="227"/>
      <c r="M815" s="238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  <c r="AA815" s="227"/>
      <c r="AB815" s="227"/>
      <c r="AC815" s="227"/>
      <c r="AD815" s="227"/>
      <c r="AE815" s="227"/>
      <c r="AF815" s="227"/>
      <c r="AG815" s="227"/>
      <c r="AH815" s="227"/>
      <c r="AI815" s="227"/>
      <c r="AJ815" s="227"/>
      <c r="AK815" s="227"/>
      <c r="AL815" s="227"/>
    </row>
    <row r="816" spans="1:38" ht="12.75">
      <c r="A816" s="225"/>
      <c r="B816" s="227"/>
      <c r="D816" s="227"/>
      <c r="E816" s="227"/>
      <c r="F816" s="227"/>
      <c r="G816" s="227"/>
      <c r="H816" s="227"/>
      <c r="I816" s="227"/>
      <c r="J816" s="228"/>
      <c r="K816" s="227"/>
      <c r="L816" s="227"/>
      <c r="M816" s="238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  <c r="AA816" s="227"/>
      <c r="AB816" s="227"/>
      <c r="AC816" s="227"/>
      <c r="AD816" s="227"/>
      <c r="AE816" s="227"/>
      <c r="AF816" s="227"/>
      <c r="AG816" s="227"/>
      <c r="AH816" s="227"/>
      <c r="AI816" s="227"/>
      <c r="AJ816" s="227"/>
      <c r="AK816" s="227"/>
      <c r="AL816" s="227"/>
    </row>
    <row r="817" spans="1:38" ht="12.75">
      <c r="A817" s="225"/>
      <c r="B817" s="227"/>
      <c r="D817" s="227"/>
      <c r="E817" s="227"/>
      <c r="F817" s="227"/>
      <c r="G817" s="227"/>
      <c r="H817" s="227"/>
      <c r="I817" s="227"/>
      <c r="J817" s="228"/>
      <c r="K817" s="227"/>
      <c r="L817" s="227"/>
      <c r="M817" s="238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  <c r="AA817" s="227"/>
      <c r="AB817" s="227"/>
      <c r="AC817" s="227"/>
      <c r="AD817" s="227"/>
      <c r="AE817" s="227"/>
      <c r="AF817" s="227"/>
      <c r="AG817" s="227"/>
      <c r="AH817" s="227"/>
      <c r="AI817" s="227"/>
      <c r="AJ817" s="227"/>
      <c r="AK817" s="227"/>
      <c r="AL817" s="227"/>
    </row>
    <row r="818" spans="1:38" ht="12.75">
      <c r="A818" s="225"/>
      <c r="B818" s="227"/>
      <c r="D818" s="227"/>
      <c r="E818" s="227"/>
      <c r="F818" s="227"/>
      <c r="G818" s="227"/>
      <c r="H818" s="227"/>
      <c r="I818" s="227"/>
      <c r="J818" s="228"/>
      <c r="K818" s="227"/>
      <c r="L818" s="227"/>
      <c r="M818" s="238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  <c r="AA818" s="227"/>
      <c r="AB818" s="227"/>
      <c r="AC818" s="227"/>
      <c r="AD818" s="227"/>
      <c r="AE818" s="227"/>
      <c r="AF818" s="227"/>
      <c r="AG818" s="227"/>
      <c r="AH818" s="227"/>
      <c r="AI818" s="227"/>
      <c r="AJ818" s="227"/>
      <c r="AK818" s="227"/>
      <c r="AL818" s="227"/>
    </row>
    <row r="819" spans="1:38" ht="12.75">
      <c r="A819" s="225"/>
      <c r="B819" s="227"/>
      <c r="D819" s="227"/>
      <c r="E819" s="227"/>
      <c r="F819" s="227"/>
      <c r="G819" s="227"/>
      <c r="H819" s="227"/>
      <c r="I819" s="227"/>
      <c r="J819" s="228"/>
      <c r="K819" s="227"/>
      <c r="L819" s="227"/>
      <c r="M819" s="238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  <c r="AA819" s="227"/>
      <c r="AB819" s="227"/>
      <c r="AC819" s="227"/>
      <c r="AD819" s="227"/>
      <c r="AE819" s="227"/>
      <c r="AF819" s="227"/>
      <c r="AG819" s="227"/>
      <c r="AH819" s="227"/>
      <c r="AI819" s="227"/>
      <c r="AJ819" s="227"/>
      <c r="AK819" s="227"/>
      <c r="AL819" s="227"/>
    </row>
    <row r="820" spans="1:38" ht="12.75">
      <c r="A820" s="225"/>
      <c r="B820" s="227"/>
      <c r="D820" s="227"/>
      <c r="E820" s="227"/>
      <c r="F820" s="227"/>
      <c r="G820" s="227"/>
      <c r="H820" s="227"/>
      <c r="I820" s="227"/>
      <c r="J820" s="228"/>
      <c r="K820" s="227"/>
      <c r="L820" s="227"/>
      <c r="M820" s="238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  <c r="AA820" s="227"/>
      <c r="AB820" s="227"/>
      <c r="AC820" s="227"/>
      <c r="AD820" s="227"/>
      <c r="AE820" s="227"/>
      <c r="AF820" s="227"/>
      <c r="AG820" s="227"/>
      <c r="AH820" s="227"/>
      <c r="AI820" s="227"/>
      <c r="AJ820" s="227"/>
      <c r="AK820" s="227"/>
      <c r="AL820" s="227"/>
    </row>
    <row r="821" spans="1:38" ht="12.75">
      <c r="A821" s="225"/>
      <c r="B821" s="227"/>
      <c r="D821" s="227"/>
      <c r="E821" s="227"/>
      <c r="F821" s="227"/>
      <c r="G821" s="227"/>
      <c r="H821" s="227"/>
      <c r="I821" s="227"/>
      <c r="J821" s="228"/>
      <c r="K821" s="227"/>
      <c r="L821" s="227"/>
      <c r="M821" s="238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  <c r="AA821" s="227"/>
      <c r="AB821" s="227"/>
      <c r="AC821" s="227"/>
      <c r="AD821" s="227"/>
      <c r="AE821" s="227"/>
      <c r="AF821" s="227"/>
      <c r="AG821" s="227"/>
      <c r="AH821" s="227"/>
      <c r="AI821" s="227"/>
      <c r="AJ821" s="227"/>
      <c r="AK821" s="227"/>
      <c r="AL821" s="227"/>
    </row>
    <row r="822" spans="1:38" ht="12.75">
      <c r="A822" s="225"/>
      <c r="B822" s="227"/>
      <c r="D822" s="227"/>
      <c r="E822" s="227"/>
      <c r="F822" s="227"/>
      <c r="G822" s="227"/>
      <c r="H822" s="227"/>
      <c r="I822" s="227"/>
      <c r="J822" s="228"/>
      <c r="K822" s="227"/>
      <c r="L822" s="227"/>
      <c r="M822" s="238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  <c r="AA822" s="227"/>
      <c r="AB822" s="227"/>
      <c r="AC822" s="227"/>
      <c r="AD822" s="227"/>
      <c r="AE822" s="227"/>
      <c r="AF822" s="227"/>
      <c r="AG822" s="227"/>
      <c r="AH822" s="227"/>
      <c r="AI822" s="227"/>
      <c r="AJ822" s="227"/>
      <c r="AK822" s="227"/>
      <c r="AL822" s="227"/>
    </row>
    <row r="823" spans="1:38" ht="12.75">
      <c r="A823" s="225"/>
      <c r="B823" s="227"/>
      <c r="D823" s="227"/>
      <c r="E823" s="227"/>
      <c r="F823" s="227"/>
      <c r="G823" s="227"/>
      <c r="H823" s="227"/>
      <c r="I823" s="227"/>
      <c r="J823" s="228"/>
      <c r="K823" s="227"/>
      <c r="L823" s="227"/>
      <c r="M823" s="238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  <c r="AA823" s="227"/>
      <c r="AB823" s="227"/>
      <c r="AC823" s="227"/>
      <c r="AD823" s="227"/>
      <c r="AE823" s="227"/>
      <c r="AF823" s="227"/>
      <c r="AG823" s="227"/>
      <c r="AH823" s="227"/>
      <c r="AI823" s="227"/>
      <c r="AJ823" s="227"/>
      <c r="AK823" s="227"/>
      <c r="AL823" s="227"/>
    </row>
    <row r="824" spans="1:38" ht="12.75">
      <c r="A824" s="225"/>
      <c r="B824" s="227"/>
      <c r="D824" s="227"/>
      <c r="E824" s="227"/>
      <c r="F824" s="227"/>
      <c r="G824" s="227"/>
      <c r="H824" s="227"/>
      <c r="I824" s="227"/>
      <c r="J824" s="228"/>
      <c r="K824" s="227"/>
      <c r="L824" s="227"/>
      <c r="M824" s="238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  <c r="AA824" s="227"/>
      <c r="AB824" s="227"/>
      <c r="AC824" s="227"/>
      <c r="AD824" s="227"/>
      <c r="AE824" s="227"/>
      <c r="AF824" s="227"/>
      <c r="AG824" s="227"/>
      <c r="AH824" s="227"/>
      <c r="AI824" s="227"/>
      <c r="AJ824" s="227"/>
      <c r="AK824" s="227"/>
      <c r="AL824" s="227"/>
    </row>
    <row r="825" spans="1:38" ht="12.75">
      <c r="A825" s="225"/>
      <c r="B825" s="227"/>
      <c r="D825" s="227"/>
      <c r="E825" s="227"/>
      <c r="F825" s="227"/>
      <c r="G825" s="227"/>
      <c r="H825" s="227"/>
      <c r="I825" s="227"/>
      <c r="J825" s="228"/>
      <c r="K825" s="227"/>
      <c r="L825" s="227"/>
      <c r="M825" s="238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  <c r="AA825" s="227"/>
      <c r="AB825" s="227"/>
      <c r="AC825" s="227"/>
      <c r="AD825" s="227"/>
      <c r="AE825" s="227"/>
      <c r="AF825" s="227"/>
      <c r="AG825" s="227"/>
      <c r="AH825" s="227"/>
      <c r="AI825" s="227"/>
      <c r="AJ825" s="227"/>
      <c r="AK825" s="227"/>
      <c r="AL825" s="227"/>
    </row>
    <row r="826" spans="1:38" ht="12.75">
      <c r="A826" s="225"/>
      <c r="B826" s="227"/>
      <c r="D826" s="227"/>
      <c r="E826" s="227"/>
      <c r="F826" s="227"/>
      <c r="G826" s="227"/>
      <c r="H826" s="227"/>
      <c r="I826" s="227"/>
      <c r="J826" s="228"/>
      <c r="K826" s="227"/>
      <c r="L826" s="227"/>
      <c r="M826" s="238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  <c r="AA826" s="227"/>
      <c r="AB826" s="227"/>
      <c r="AC826" s="227"/>
      <c r="AD826" s="227"/>
      <c r="AE826" s="227"/>
      <c r="AF826" s="227"/>
      <c r="AG826" s="227"/>
      <c r="AH826" s="227"/>
      <c r="AI826" s="227"/>
      <c r="AJ826" s="227"/>
      <c r="AK826" s="227"/>
      <c r="AL826" s="227"/>
    </row>
    <row r="827" spans="1:38" ht="12.75">
      <c r="A827" s="225"/>
      <c r="B827" s="227"/>
      <c r="D827" s="227"/>
      <c r="E827" s="227"/>
      <c r="F827" s="227"/>
      <c r="G827" s="227"/>
      <c r="H827" s="227"/>
      <c r="I827" s="227"/>
      <c r="J827" s="228"/>
      <c r="K827" s="227"/>
      <c r="L827" s="227"/>
      <c r="M827" s="238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  <c r="AA827" s="227"/>
      <c r="AB827" s="227"/>
      <c r="AC827" s="227"/>
      <c r="AD827" s="227"/>
      <c r="AE827" s="227"/>
      <c r="AF827" s="227"/>
      <c r="AG827" s="227"/>
      <c r="AH827" s="227"/>
      <c r="AI827" s="227"/>
      <c r="AJ827" s="227"/>
      <c r="AK827" s="227"/>
      <c r="AL827" s="227"/>
    </row>
    <row r="828" spans="1:38" ht="12.75">
      <c r="A828" s="225"/>
      <c r="B828" s="227"/>
      <c r="D828" s="227"/>
      <c r="E828" s="227"/>
      <c r="F828" s="227"/>
      <c r="G828" s="227"/>
      <c r="H828" s="227"/>
      <c r="I828" s="227"/>
      <c r="J828" s="228"/>
      <c r="K828" s="227"/>
      <c r="L828" s="227"/>
      <c r="M828" s="238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  <c r="AA828" s="227"/>
      <c r="AB828" s="227"/>
      <c r="AC828" s="227"/>
      <c r="AD828" s="227"/>
      <c r="AE828" s="227"/>
      <c r="AF828" s="227"/>
      <c r="AG828" s="227"/>
      <c r="AH828" s="227"/>
      <c r="AI828" s="227"/>
      <c r="AJ828" s="227"/>
      <c r="AK828" s="227"/>
      <c r="AL828" s="227"/>
    </row>
    <row r="829" spans="1:38" ht="12.75">
      <c r="A829" s="225"/>
      <c r="B829" s="227"/>
      <c r="D829" s="227"/>
      <c r="E829" s="227"/>
      <c r="F829" s="227"/>
      <c r="G829" s="227"/>
      <c r="H829" s="227"/>
      <c r="I829" s="227"/>
      <c r="J829" s="228"/>
      <c r="K829" s="227"/>
      <c r="L829" s="227"/>
      <c r="M829" s="238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  <c r="AA829" s="227"/>
      <c r="AB829" s="227"/>
      <c r="AC829" s="227"/>
      <c r="AD829" s="227"/>
      <c r="AE829" s="227"/>
      <c r="AF829" s="227"/>
      <c r="AG829" s="227"/>
      <c r="AH829" s="227"/>
      <c r="AI829" s="227"/>
      <c r="AJ829" s="227"/>
      <c r="AK829" s="227"/>
      <c r="AL829" s="227"/>
    </row>
    <row r="830" spans="1:38" ht="12.75">
      <c r="A830" s="225"/>
      <c r="B830" s="227"/>
      <c r="D830" s="227"/>
      <c r="E830" s="227"/>
      <c r="F830" s="227"/>
      <c r="G830" s="227"/>
      <c r="H830" s="227"/>
      <c r="I830" s="227"/>
      <c r="J830" s="228"/>
      <c r="K830" s="227"/>
      <c r="L830" s="227"/>
      <c r="M830" s="238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  <c r="AA830" s="227"/>
      <c r="AB830" s="227"/>
      <c r="AC830" s="227"/>
      <c r="AD830" s="227"/>
      <c r="AE830" s="227"/>
      <c r="AF830" s="227"/>
      <c r="AG830" s="227"/>
      <c r="AH830" s="227"/>
      <c r="AI830" s="227"/>
      <c r="AJ830" s="227"/>
      <c r="AK830" s="227"/>
      <c r="AL830" s="227"/>
    </row>
    <row r="831" spans="1:38" ht="12.75">
      <c r="A831" s="225"/>
      <c r="B831" s="227"/>
      <c r="D831" s="227"/>
      <c r="E831" s="227"/>
      <c r="F831" s="227"/>
      <c r="G831" s="227"/>
      <c r="H831" s="227"/>
      <c r="I831" s="227"/>
      <c r="J831" s="228"/>
      <c r="K831" s="227"/>
      <c r="L831" s="227"/>
      <c r="M831" s="238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  <c r="AA831" s="227"/>
      <c r="AB831" s="227"/>
      <c r="AC831" s="227"/>
      <c r="AD831" s="227"/>
      <c r="AE831" s="227"/>
      <c r="AF831" s="227"/>
      <c r="AG831" s="227"/>
      <c r="AH831" s="227"/>
      <c r="AI831" s="227"/>
      <c r="AJ831" s="227"/>
      <c r="AK831" s="227"/>
      <c r="AL831" s="227"/>
    </row>
    <row r="832" spans="1:38" ht="12.75">
      <c r="A832" s="225"/>
      <c r="B832" s="227"/>
      <c r="D832" s="227"/>
      <c r="E832" s="227"/>
      <c r="F832" s="227"/>
      <c r="G832" s="227"/>
      <c r="H832" s="227"/>
      <c r="I832" s="227"/>
      <c r="J832" s="228"/>
      <c r="K832" s="227"/>
      <c r="L832" s="227"/>
      <c r="M832" s="238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  <c r="AA832" s="227"/>
      <c r="AB832" s="227"/>
      <c r="AC832" s="227"/>
      <c r="AD832" s="227"/>
      <c r="AE832" s="227"/>
      <c r="AF832" s="227"/>
      <c r="AG832" s="227"/>
      <c r="AH832" s="227"/>
      <c r="AI832" s="227"/>
      <c r="AJ832" s="227"/>
      <c r="AK832" s="227"/>
      <c r="AL832" s="227"/>
    </row>
    <row r="833" spans="1:38" ht="12.75">
      <c r="A833" s="225"/>
      <c r="B833" s="227"/>
      <c r="D833" s="227"/>
      <c r="E833" s="227"/>
      <c r="F833" s="227"/>
      <c r="G833" s="227"/>
      <c r="H833" s="227"/>
      <c r="I833" s="227"/>
      <c r="J833" s="228"/>
      <c r="K833" s="227"/>
      <c r="L833" s="227"/>
      <c r="M833" s="238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  <c r="AA833" s="227"/>
      <c r="AB833" s="227"/>
      <c r="AC833" s="227"/>
      <c r="AD833" s="227"/>
      <c r="AE833" s="227"/>
      <c r="AF833" s="227"/>
      <c r="AG833" s="227"/>
      <c r="AH833" s="227"/>
      <c r="AI833" s="227"/>
      <c r="AJ833" s="227"/>
      <c r="AK833" s="227"/>
      <c r="AL833" s="227"/>
    </row>
    <row r="834" spans="1:38" ht="12.75">
      <c r="A834" s="225"/>
      <c r="B834" s="227"/>
      <c r="D834" s="227"/>
      <c r="E834" s="227"/>
      <c r="F834" s="227"/>
      <c r="G834" s="227"/>
      <c r="H834" s="227"/>
      <c r="I834" s="227"/>
      <c r="J834" s="228"/>
      <c r="K834" s="227"/>
      <c r="L834" s="227"/>
      <c r="M834" s="238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  <c r="AA834" s="227"/>
      <c r="AB834" s="227"/>
      <c r="AC834" s="227"/>
      <c r="AD834" s="227"/>
      <c r="AE834" s="227"/>
      <c r="AF834" s="227"/>
      <c r="AG834" s="227"/>
      <c r="AH834" s="227"/>
      <c r="AI834" s="227"/>
      <c r="AJ834" s="227"/>
      <c r="AK834" s="227"/>
      <c r="AL834" s="227"/>
    </row>
    <row r="835" spans="1:38" ht="12.75">
      <c r="A835" s="225"/>
      <c r="B835" s="227"/>
      <c r="D835" s="227"/>
      <c r="E835" s="227"/>
      <c r="F835" s="227"/>
      <c r="G835" s="227"/>
      <c r="H835" s="227"/>
      <c r="I835" s="227"/>
      <c r="J835" s="228"/>
      <c r="K835" s="227"/>
      <c r="L835" s="227"/>
      <c r="M835" s="238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  <c r="AA835" s="227"/>
      <c r="AB835" s="227"/>
      <c r="AC835" s="227"/>
      <c r="AD835" s="227"/>
      <c r="AE835" s="227"/>
      <c r="AF835" s="227"/>
      <c r="AG835" s="227"/>
      <c r="AH835" s="227"/>
      <c r="AI835" s="227"/>
      <c r="AJ835" s="227"/>
      <c r="AK835" s="227"/>
      <c r="AL835" s="227"/>
    </row>
    <row r="836" spans="1:38" ht="12.75">
      <c r="A836" s="225"/>
      <c r="B836" s="227"/>
      <c r="D836" s="227"/>
      <c r="E836" s="227"/>
      <c r="F836" s="227"/>
      <c r="G836" s="227"/>
      <c r="H836" s="227"/>
      <c r="I836" s="227"/>
      <c r="J836" s="228"/>
      <c r="K836" s="227"/>
      <c r="L836" s="227"/>
      <c r="M836" s="238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  <c r="AA836" s="227"/>
      <c r="AB836" s="227"/>
      <c r="AC836" s="227"/>
      <c r="AD836" s="227"/>
      <c r="AE836" s="227"/>
      <c r="AF836" s="227"/>
      <c r="AG836" s="227"/>
      <c r="AH836" s="227"/>
      <c r="AI836" s="227"/>
      <c r="AJ836" s="227"/>
      <c r="AK836" s="227"/>
      <c r="AL836" s="227"/>
    </row>
    <row r="837" spans="1:38" ht="12.75">
      <c r="A837" s="225"/>
      <c r="B837" s="227"/>
      <c r="D837" s="227"/>
      <c r="E837" s="227"/>
      <c r="F837" s="227"/>
      <c r="G837" s="227"/>
      <c r="H837" s="227"/>
      <c r="I837" s="227"/>
      <c r="J837" s="228"/>
      <c r="K837" s="227"/>
      <c r="L837" s="227"/>
      <c r="M837" s="238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  <c r="AA837" s="227"/>
      <c r="AB837" s="227"/>
      <c r="AC837" s="227"/>
      <c r="AD837" s="227"/>
      <c r="AE837" s="227"/>
      <c r="AF837" s="227"/>
      <c r="AG837" s="227"/>
      <c r="AH837" s="227"/>
      <c r="AI837" s="227"/>
      <c r="AJ837" s="227"/>
      <c r="AK837" s="227"/>
      <c r="AL837" s="227"/>
    </row>
    <row r="838" spans="1:38" ht="12.75">
      <c r="A838" s="225"/>
      <c r="B838" s="227"/>
      <c r="D838" s="227"/>
      <c r="E838" s="227"/>
      <c r="F838" s="227"/>
      <c r="G838" s="227"/>
      <c r="H838" s="227"/>
      <c r="I838" s="227"/>
      <c r="J838" s="228"/>
      <c r="K838" s="227"/>
      <c r="L838" s="227"/>
      <c r="M838" s="238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  <c r="AA838" s="227"/>
      <c r="AB838" s="227"/>
      <c r="AC838" s="227"/>
      <c r="AD838" s="227"/>
      <c r="AE838" s="227"/>
      <c r="AF838" s="227"/>
      <c r="AG838" s="227"/>
      <c r="AH838" s="227"/>
      <c r="AI838" s="227"/>
      <c r="AJ838" s="227"/>
      <c r="AK838" s="227"/>
      <c r="AL838" s="227"/>
    </row>
    <row r="839" spans="1:38" ht="12.75">
      <c r="A839" s="225"/>
      <c r="B839" s="227"/>
      <c r="D839" s="227"/>
      <c r="E839" s="227"/>
      <c r="F839" s="227"/>
      <c r="G839" s="227"/>
      <c r="H839" s="227"/>
      <c r="I839" s="227"/>
      <c r="J839" s="228"/>
      <c r="K839" s="227"/>
      <c r="L839" s="227"/>
      <c r="M839" s="238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  <c r="AA839" s="227"/>
      <c r="AB839" s="227"/>
      <c r="AC839" s="227"/>
      <c r="AD839" s="227"/>
      <c r="AE839" s="227"/>
      <c r="AF839" s="227"/>
      <c r="AG839" s="227"/>
      <c r="AH839" s="227"/>
      <c r="AI839" s="227"/>
      <c r="AJ839" s="227"/>
      <c r="AK839" s="227"/>
      <c r="AL839" s="227"/>
    </row>
    <row r="840" spans="1:38" ht="12.75">
      <c r="A840" s="225"/>
      <c r="B840" s="227"/>
      <c r="D840" s="227"/>
      <c r="E840" s="227"/>
      <c r="F840" s="227"/>
      <c r="G840" s="227"/>
      <c r="H840" s="227"/>
      <c r="I840" s="227"/>
      <c r="J840" s="228"/>
      <c r="K840" s="227"/>
      <c r="L840" s="227"/>
      <c r="M840" s="238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  <c r="AA840" s="227"/>
      <c r="AB840" s="227"/>
      <c r="AC840" s="227"/>
      <c r="AD840" s="227"/>
      <c r="AE840" s="227"/>
      <c r="AF840" s="227"/>
      <c r="AG840" s="227"/>
      <c r="AH840" s="227"/>
      <c r="AI840" s="227"/>
      <c r="AJ840" s="227"/>
      <c r="AK840" s="227"/>
      <c r="AL840" s="227"/>
    </row>
    <row r="841" spans="1:38" ht="12.75">
      <c r="A841" s="225"/>
      <c r="B841" s="227"/>
      <c r="D841" s="227"/>
      <c r="E841" s="227"/>
      <c r="F841" s="227"/>
      <c r="G841" s="227"/>
      <c r="H841" s="227"/>
      <c r="I841" s="227"/>
      <c r="J841" s="228"/>
      <c r="K841" s="227"/>
      <c r="L841" s="227"/>
      <c r="M841" s="238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  <c r="AA841" s="227"/>
      <c r="AB841" s="227"/>
      <c r="AC841" s="227"/>
      <c r="AD841" s="227"/>
      <c r="AE841" s="227"/>
      <c r="AF841" s="227"/>
      <c r="AG841" s="227"/>
      <c r="AH841" s="227"/>
      <c r="AI841" s="227"/>
      <c r="AJ841" s="227"/>
      <c r="AK841" s="227"/>
      <c r="AL841" s="227"/>
    </row>
    <row r="842" spans="1:38" ht="12.75">
      <c r="A842" s="225"/>
      <c r="B842" s="227"/>
      <c r="D842" s="227"/>
      <c r="E842" s="227"/>
      <c r="F842" s="227"/>
      <c r="G842" s="227"/>
      <c r="H842" s="227"/>
      <c r="I842" s="227"/>
      <c r="J842" s="228"/>
      <c r="K842" s="227"/>
      <c r="L842" s="227"/>
      <c r="M842" s="238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  <c r="AA842" s="227"/>
      <c r="AB842" s="227"/>
      <c r="AC842" s="227"/>
      <c r="AD842" s="227"/>
      <c r="AE842" s="227"/>
      <c r="AF842" s="227"/>
      <c r="AG842" s="227"/>
      <c r="AH842" s="227"/>
      <c r="AI842" s="227"/>
      <c r="AJ842" s="227"/>
      <c r="AK842" s="227"/>
      <c r="AL842" s="227"/>
    </row>
    <row r="843" spans="1:38" ht="12.75">
      <c r="A843" s="225"/>
      <c r="B843" s="227"/>
      <c r="D843" s="227"/>
      <c r="E843" s="227"/>
      <c r="F843" s="227"/>
      <c r="G843" s="227"/>
      <c r="H843" s="227"/>
      <c r="I843" s="227"/>
      <c r="J843" s="228"/>
      <c r="K843" s="227"/>
      <c r="L843" s="227"/>
      <c r="M843" s="238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  <c r="AA843" s="227"/>
      <c r="AB843" s="227"/>
      <c r="AC843" s="227"/>
      <c r="AD843" s="227"/>
      <c r="AE843" s="227"/>
      <c r="AF843" s="227"/>
      <c r="AG843" s="227"/>
      <c r="AH843" s="227"/>
      <c r="AI843" s="227"/>
      <c r="AJ843" s="227"/>
      <c r="AK843" s="227"/>
      <c r="AL843" s="227"/>
    </row>
    <row r="844" spans="1:38" ht="12.75">
      <c r="A844" s="225"/>
      <c r="B844" s="227"/>
      <c r="D844" s="227"/>
      <c r="E844" s="227"/>
      <c r="F844" s="227"/>
      <c r="G844" s="227"/>
      <c r="H844" s="227"/>
      <c r="I844" s="227"/>
      <c r="J844" s="228"/>
      <c r="K844" s="227"/>
      <c r="L844" s="227"/>
      <c r="M844" s="238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  <c r="AA844" s="227"/>
      <c r="AB844" s="227"/>
      <c r="AC844" s="227"/>
      <c r="AD844" s="227"/>
      <c r="AE844" s="227"/>
      <c r="AF844" s="227"/>
      <c r="AG844" s="227"/>
      <c r="AH844" s="227"/>
      <c r="AI844" s="227"/>
      <c r="AJ844" s="227"/>
      <c r="AK844" s="227"/>
      <c r="AL844" s="227"/>
    </row>
    <row r="845" spans="1:38" ht="12.75">
      <c r="A845" s="225"/>
      <c r="B845" s="227"/>
      <c r="D845" s="227"/>
      <c r="E845" s="227"/>
      <c r="F845" s="227"/>
      <c r="G845" s="227"/>
      <c r="H845" s="227"/>
      <c r="I845" s="227"/>
      <c r="J845" s="228"/>
      <c r="K845" s="227"/>
      <c r="L845" s="227"/>
      <c r="M845" s="238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  <c r="AA845" s="227"/>
      <c r="AB845" s="227"/>
      <c r="AC845" s="227"/>
      <c r="AD845" s="227"/>
      <c r="AE845" s="227"/>
      <c r="AF845" s="227"/>
      <c r="AG845" s="227"/>
      <c r="AH845" s="227"/>
      <c r="AI845" s="227"/>
      <c r="AJ845" s="227"/>
      <c r="AK845" s="227"/>
      <c r="AL845" s="227"/>
    </row>
    <row r="846" spans="1:38" ht="12.75">
      <c r="A846" s="225"/>
      <c r="B846" s="227"/>
      <c r="D846" s="227"/>
      <c r="E846" s="227"/>
      <c r="F846" s="227"/>
      <c r="G846" s="227"/>
      <c r="H846" s="227"/>
      <c r="I846" s="227"/>
      <c r="J846" s="228"/>
      <c r="K846" s="227"/>
      <c r="L846" s="227"/>
      <c r="M846" s="238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  <c r="AA846" s="227"/>
      <c r="AB846" s="227"/>
      <c r="AC846" s="227"/>
      <c r="AD846" s="227"/>
      <c r="AE846" s="227"/>
      <c r="AF846" s="227"/>
      <c r="AG846" s="227"/>
      <c r="AH846" s="227"/>
      <c r="AI846" s="227"/>
      <c r="AJ846" s="227"/>
      <c r="AK846" s="227"/>
      <c r="AL846" s="227"/>
    </row>
    <row r="847" spans="1:38" ht="12.75">
      <c r="A847" s="225"/>
      <c r="B847" s="227"/>
      <c r="D847" s="227"/>
      <c r="E847" s="227"/>
      <c r="F847" s="227"/>
      <c r="G847" s="227"/>
      <c r="H847" s="227"/>
      <c r="I847" s="227"/>
      <c r="J847" s="228"/>
      <c r="K847" s="227"/>
      <c r="L847" s="227"/>
      <c r="M847" s="238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  <c r="AA847" s="227"/>
      <c r="AB847" s="227"/>
      <c r="AC847" s="227"/>
      <c r="AD847" s="227"/>
      <c r="AE847" s="227"/>
      <c r="AF847" s="227"/>
      <c r="AG847" s="227"/>
      <c r="AH847" s="227"/>
      <c r="AI847" s="227"/>
      <c r="AJ847" s="227"/>
      <c r="AK847" s="227"/>
      <c r="AL847" s="227"/>
    </row>
    <row r="848" spans="1:38" ht="12.75">
      <c r="A848" s="225"/>
      <c r="B848" s="227"/>
      <c r="D848" s="227"/>
      <c r="E848" s="227"/>
      <c r="F848" s="227"/>
      <c r="G848" s="227"/>
      <c r="H848" s="227"/>
      <c r="I848" s="227"/>
      <c r="J848" s="228"/>
      <c r="K848" s="227"/>
      <c r="L848" s="227"/>
      <c r="M848" s="238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  <c r="AA848" s="227"/>
      <c r="AB848" s="227"/>
      <c r="AC848" s="227"/>
      <c r="AD848" s="227"/>
      <c r="AE848" s="227"/>
      <c r="AF848" s="227"/>
      <c r="AG848" s="227"/>
      <c r="AH848" s="227"/>
      <c r="AI848" s="227"/>
      <c r="AJ848" s="227"/>
      <c r="AK848" s="227"/>
      <c r="AL848" s="227"/>
    </row>
    <row r="849" spans="1:38" ht="12.75">
      <c r="A849" s="225"/>
      <c r="B849" s="227"/>
      <c r="D849" s="227"/>
      <c r="E849" s="227"/>
      <c r="F849" s="227"/>
      <c r="G849" s="227"/>
      <c r="H849" s="227"/>
      <c r="I849" s="227"/>
      <c r="J849" s="228"/>
      <c r="K849" s="227"/>
      <c r="L849" s="227"/>
      <c r="M849" s="238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  <c r="AA849" s="227"/>
      <c r="AB849" s="227"/>
      <c r="AC849" s="227"/>
      <c r="AD849" s="227"/>
      <c r="AE849" s="227"/>
      <c r="AF849" s="227"/>
      <c r="AG849" s="227"/>
      <c r="AH849" s="227"/>
      <c r="AI849" s="227"/>
      <c r="AJ849" s="227"/>
      <c r="AK849" s="227"/>
      <c r="AL849" s="227"/>
    </row>
    <row r="850" spans="1:38" ht="12.75">
      <c r="A850" s="225"/>
      <c r="B850" s="227"/>
      <c r="D850" s="227"/>
      <c r="E850" s="227"/>
      <c r="F850" s="227"/>
      <c r="G850" s="227"/>
      <c r="H850" s="227"/>
      <c r="I850" s="227"/>
      <c r="J850" s="228"/>
      <c r="K850" s="227"/>
      <c r="L850" s="227"/>
      <c r="M850" s="238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  <c r="AA850" s="227"/>
      <c r="AB850" s="227"/>
      <c r="AC850" s="227"/>
      <c r="AD850" s="227"/>
      <c r="AE850" s="227"/>
      <c r="AF850" s="227"/>
      <c r="AG850" s="227"/>
      <c r="AH850" s="227"/>
      <c r="AI850" s="227"/>
      <c r="AJ850" s="227"/>
      <c r="AK850" s="227"/>
      <c r="AL850" s="227"/>
    </row>
    <row r="851" spans="1:38" ht="12.75">
      <c r="A851" s="225"/>
      <c r="B851" s="227"/>
      <c r="D851" s="227"/>
      <c r="E851" s="227"/>
      <c r="F851" s="227"/>
      <c r="G851" s="227"/>
      <c r="H851" s="227"/>
      <c r="I851" s="227"/>
      <c r="J851" s="228"/>
      <c r="K851" s="227"/>
      <c r="L851" s="227"/>
      <c r="M851" s="238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  <c r="AA851" s="227"/>
      <c r="AB851" s="227"/>
      <c r="AC851" s="227"/>
      <c r="AD851" s="227"/>
      <c r="AE851" s="227"/>
      <c r="AF851" s="227"/>
      <c r="AG851" s="227"/>
      <c r="AH851" s="227"/>
      <c r="AI851" s="227"/>
      <c r="AJ851" s="227"/>
      <c r="AK851" s="227"/>
      <c r="AL851" s="227"/>
    </row>
    <row r="852" spans="1:38" ht="12.75">
      <c r="A852" s="225"/>
      <c r="B852" s="227"/>
      <c r="D852" s="227"/>
      <c r="E852" s="227"/>
      <c r="F852" s="227"/>
      <c r="G852" s="227"/>
      <c r="H852" s="227"/>
      <c r="I852" s="227"/>
      <c r="J852" s="228"/>
      <c r="K852" s="227"/>
      <c r="L852" s="227"/>
      <c r="M852" s="238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  <c r="AA852" s="227"/>
      <c r="AB852" s="227"/>
      <c r="AC852" s="227"/>
      <c r="AD852" s="227"/>
      <c r="AE852" s="227"/>
      <c r="AF852" s="227"/>
      <c r="AG852" s="227"/>
      <c r="AH852" s="227"/>
      <c r="AI852" s="227"/>
      <c r="AJ852" s="227"/>
      <c r="AK852" s="227"/>
      <c r="AL852" s="227"/>
    </row>
    <row r="853" spans="1:38" ht="12.75">
      <c r="A853" s="225"/>
      <c r="B853" s="227"/>
      <c r="D853" s="227"/>
      <c r="E853" s="227"/>
      <c r="F853" s="227"/>
      <c r="G853" s="227"/>
      <c r="H853" s="227"/>
      <c r="I853" s="227"/>
      <c r="J853" s="228"/>
      <c r="K853" s="227"/>
      <c r="L853" s="227"/>
      <c r="M853" s="238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  <c r="AA853" s="227"/>
      <c r="AB853" s="227"/>
      <c r="AC853" s="227"/>
      <c r="AD853" s="227"/>
      <c r="AE853" s="227"/>
      <c r="AF853" s="227"/>
      <c r="AG853" s="227"/>
      <c r="AH853" s="227"/>
      <c r="AI853" s="227"/>
      <c r="AJ853" s="227"/>
      <c r="AK853" s="227"/>
      <c r="AL853" s="227"/>
    </row>
    <row r="854" spans="1:38" ht="12.75">
      <c r="A854" s="225"/>
      <c r="B854" s="227"/>
      <c r="D854" s="227"/>
      <c r="E854" s="227"/>
      <c r="F854" s="227"/>
      <c r="G854" s="227"/>
      <c r="H854" s="227"/>
      <c r="I854" s="227"/>
      <c r="J854" s="228"/>
      <c r="K854" s="227"/>
      <c r="L854" s="227"/>
      <c r="M854" s="238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  <c r="AA854" s="227"/>
      <c r="AB854" s="227"/>
      <c r="AC854" s="227"/>
      <c r="AD854" s="227"/>
      <c r="AE854" s="227"/>
      <c r="AF854" s="227"/>
      <c r="AG854" s="227"/>
      <c r="AH854" s="227"/>
      <c r="AI854" s="227"/>
      <c r="AJ854" s="227"/>
      <c r="AK854" s="227"/>
      <c r="AL854" s="227"/>
    </row>
    <row r="855" spans="1:38" ht="12.75">
      <c r="A855" s="225"/>
      <c r="B855" s="227"/>
      <c r="D855" s="227"/>
      <c r="E855" s="227"/>
      <c r="F855" s="227"/>
      <c r="G855" s="227"/>
      <c r="H855" s="227"/>
      <c r="I855" s="227"/>
      <c r="J855" s="228"/>
      <c r="K855" s="227"/>
      <c r="L855" s="227"/>
      <c r="M855" s="238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  <c r="AA855" s="227"/>
      <c r="AB855" s="227"/>
      <c r="AC855" s="227"/>
      <c r="AD855" s="227"/>
      <c r="AE855" s="227"/>
      <c r="AF855" s="227"/>
      <c r="AG855" s="227"/>
      <c r="AH855" s="227"/>
      <c r="AI855" s="227"/>
      <c r="AJ855" s="227"/>
      <c r="AK855" s="227"/>
      <c r="AL855" s="227"/>
    </row>
    <row r="856" spans="1:38" ht="12.75">
      <c r="A856" s="225"/>
      <c r="B856" s="227"/>
      <c r="D856" s="227"/>
      <c r="E856" s="227"/>
      <c r="F856" s="227"/>
      <c r="G856" s="227"/>
      <c r="H856" s="227"/>
      <c r="I856" s="227"/>
      <c r="J856" s="228"/>
      <c r="K856" s="227"/>
      <c r="L856" s="227"/>
      <c r="M856" s="238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  <c r="AA856" s="227"/>
      <c r="AB856" s="227"/>
      <c r="AC856" s="227"/>
      <c r="AD856" s="227"/>
      <c r="AE856" s="227"/>
      <c r="AF856" s="227"/>
      <c r="AG856" s="227"/>
      <c r="AH856" s="227"/>
      <c r="AI856" s="227"/>
      <c r="AJ856" s="227"/>
      <c r="AK856" s="227"/>
      <c r="AL856" s="227"/>
    </row>
    <row r="857" spans="1:38" ht="12.75">
      <c r="A857" s="225"/>
      <c r="B857" s="227"/>
      <c r="D857" s="227"/>
      <c r="E857" s="227"/>
      <c r="F857" s="227"/>
      <c r="G857" s="227"/>
      <c r="H857" s="227"/>
      <c r="I857" s="227"/>
      <c r="J857" s="228"/>
      <c r="K857" s="227"/>
      <c r="L857" s="227"/>
      <c r="M857" s="238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  <c r="AA857" s="227"/>
      <c r="AB857" s="227"/>
      <c r="AC857" s="227"/>
      <c r="AD857" s="227"/>
      <c r="AE857" s="227"/>
      <c r="AF857" s="227"/>
      <c r="AG857" s="227"/>
      <c r="AH857" s="227"/>
      <c r="AI857" s="227"/>
      <c r="AJ857" s="227"/>
      <c r="AK857" s="227"/>
      <c r="AL857" s="227"/>
    </row>
    <row r="858" spans="1:38" ht="12.75">
      <c r="A858" s="225"/>
      <c r="B858" s="227"/>
      <c r="D858" s="227"/>
      <c r="E858" s="227"/>
      <c r="F858" s="227"/>
      <c r="G858" s="227"/>
      <c r="H858" s="227"/>
      <c r="I858" s="227"/>
      <c r="J858" s="228"/>
      <c r="K858" s="227"/>
      <c r="L858" s="227"/>
      <c r="M858" s="238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  <c r="AA858" s="227"/>
      <c r="AB858" s="227"/>
      <c r="AC858" s="227"/>
      <c r="AD858" s="227"/>
      <c r="AE858" s="227"/>
      <c r="AF858" s="227"/>
      <c r="AG858" s="227"/>
      <c r="AH858" s="227"/>
      <c r="AI858" s="227"/>
      <c r="AJ858" s="227"/>
      <c r="AK858" s="227"/>
      <c r="AL858" s="227"/>
    </row>
    <row r="859" spans="1:38" ht="12.75">
      <c r="A859" s="225"/>
      <c r="B859" s="227"/>
      <c r="D859" s="227"/>
      <c r="E859" s="227"/>
      <c r="F859" s="227"/>
      <c r="G859" s="227"/>
      <c r="H859" s="227"/>
      <c r="I859" s="227"/>
      <c r="J859" s="228"/>
      <c r="K859" s="227"/>
      <c r="L859" s="227"/>
      <c r="M859" s="238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  <c r="AA859" s="227"/>
      <c r="AB859" s="227"/>
      <c r="AC859" s="227"/>
      <c r="AD859" s="227"/>
      <c r="AE859" s="227"/>
      <c r="AF859" s="227"/>
      <c r="AG859" s="227"/>
      <c r="AH859" s="227"/>
      <c r="AI859" s="227"/>
      <c r="AJ859" s="227"/>
      <c r="AK859" s="227"/>
      <c r="AL859" s="227"/>
    </row>
    <row r="860" spans="1:38" ht="12.75">
      <c r="A860" s="225"/>
      <c r="B860" s="227"/>
      <c r="D860" s="227"/>
      <c r="E860" s="227"/>
      <c r="F860" s="227"/>
      <c r="G860" s="227"/>
      <c r="H860" s="227"/>
      <c r="I860" s="227"/>
      <c r="J860" s="228"/>
      <c r="K860" s="227"/>
      <c r="L860" s="227"/>
      <c r="M860" s="238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  <c r="AA860" s="227"/>
      <c r="AB860" s="227"/>
      <c r="AC860" s="227"/>
      <c r="AD860" s="227"/>
      <c r="AE860" s="227"/>
      <c r="AF860" s="227"/>
      <c r="AG860" s="227"/>
      <c r="AH860" s="227"/>
      <c r="AI860" s="227"/>
      <c r="AJ860" s="227"/>
      <c r="AK860" s="227"/>
      <c r="AL860" s="227"/>
    </row>
    <row r="861" spans="1:38" ht="12.75">
      <c r="A861" s="225"/>
      <c r="B861" s="227"/>
      <c r="D861" s="227"/>
      <c r="E861" s="227"/>
      <c r="F861" s="227"/>
      <c r="G861" s="227"/>
      <c r="H861" s="227"/>
      <c r="I861" s="227"/>
      <c r="J861" s="228"/>
      <c r="K861" s="227"/>
      <c r="L861" s="227"/>
      <c r="M861" s="238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  <c r="AA861" s="227"/>
      <c r="AB861" s="227"/>
      <c r="AC861" s="227"/>
      <c r="AD861" s="227"/>
      <c r="AE861" s="227"/>
      <c r="AF861" s="227"/>
      <c r="AG861" s="227"/>
      <c r="AH861" s="227"/>
      <c r="AI861" s="227"/>
      <c r="AJ861" s="227"/>
      <c r="AK861" s="227"/>
      <c r="AL861" s="227"/>
    </row>
    <row r="862" spans="1:38" ht="12.75">
      <c r="A862" s="225"/>
      <c r="B862" s="227"/>
      <c r="D862" s="227"/>
      <c r="E862" s="227"/>
      <c r="F862" s="227"/>
      <c r="G862" s="227"/>
      <c r="H862" s="227"/>
      <c r="I862" s="227"/>
      <c r="J862" s="228"/>
      <c r="K862" s="227"/>
      <c r="L862" s="227"/>
      <c r="M862" s="238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  <c r="AA862" s="227"/>
      <c r="AB862" s="227"/>
      <c r="AC862" s="227"/>
      <c r="AD862" s="227"/>
      <c r="AE862" s="227"/>
      <c r="AF862" s="227"/>
      <c r="AG862" s="227"/>
      <c r="AH862" s="227"/>
      <c r="AI862" s="227"/>
      <c r="AJ862" s="227"/>
      <c r="AK862" s="227"/>
      <c r="AL862" s="227"/>
    </row>
    <row r="863" spans="1:38" ht="12.75">
      <c r="A863" s="225"/>
      <c r="B863" s="227"/>
      <c r="D863" s="227"/>
      <c r="E863" s="227"/>
      <c r="F863" s="227"/>
      <c r="G863" s="227"/>
      <c r="H863" s="227"/>
      <c r="I863" s="227"/>
      <c r="J863" s="228"/>
      <c r="K863" s="227"/>
      <c r="L863" s="227"/>
      <c r="M863" s="238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  <c r="AA863" s="227"/>
      <c r="AB863" s="227"/>
      <c r="AC863" s="227"/>
      <c r="AD863" s="227"/>
      <c r="AE863" s="227"/>
      <c r="AF863" s="227"/>
      <c r="AG863" s="227"/>
      <c r="AH863" s="227"/>
      <c r="AI863" s="227"/>
      <c r="AJ863" s="227"/>
      <c r="AK863" s="227"/>
      <c r="AL863" s="227"/>
    </row>
    <row r="864" spans="1:38" ht="12.75">
      <c r="A864" s="225"/>
      <c r="B864" s="227"/>
      <c r="D864" s="227"/>
      <c r="E864" s="227"/>
      <c r="F864" s="227"/>
      <c r="G864" s="227"/>
      <c r="H864" s="227"/>
      <c r="I864" s="227"/>
      <c r="J864" s="228"/>
      <c r="K864" s="227"/>
      <c r="L864" s="227"/>
      <c r="M864" s="238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  <c r="AA864" s="227"/>
      <c r="AB864" s="227"/>
      <c r="AC864" s="227"/>
      <c r="AD864" s="227"/>
      <c r="AE864" s="227"/>
      <c r="AF864" s="227"/>
      <c r="AG864" s="227"/>
      <c r="AH864" s="227"/>
      <c r="AI864" s="227"/>
      <c r="AJ864" s="227"/>
      <c r="AK864" s="227"/>
      <c r="AL864" s="227"/>
    </row>
    <row r="865" spans="1:38" ht="12.75">
      <c r="A865" s="225"/>
      <c r="B865" s="227"/>
      <c r="D865" s="227"/>
      <c r="E865" s="227"/>
      <c r="F865" s="227"/>
      <c r="G865" s="227"/>
      <c r="H865" s="227"/>
      <c r="I865" s="227"/>
      <c r="J865" s="228"/>
      <c r="K865" s="227"/>
      <c r="L865" s="227"/>
      <c r="M865" s="238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  <c r="AA865" s="227"/>
      <c r="AB865" s="227"/>
      <c r="AC865" s="227"/>
      <c r="AD865" s="227"/>
      <c r="AE865" s="227"/>
      <c r="AF865" s="227"/>
      <c r="AG865" s="227"/>
      <c r="AH865" s="227"/>
      <c r="AI865" s="227"/>
      <c r="AJ865" s="227"/>
      <c r="AK865" s="227"/>
      <c r="AL865" s="227"/>
    </row>
    <row r="866" spans="1:38" ht="12.75">
      <c r="A866" s="225"/>
      <c r="B866" s="227"/>
      <c r="D866" s="227"/>
      <c r="E866" s="227"/>
      <c r="F866" s="227"/>
      <c r="G866" s="227"/>
      <c r="H866" s="227"/>
      <c r="I866" s="227"/>
      <c r="J866" s="228"/>
      <c r="K866" s="227"/>
      <c r="L866" s="227"/>
      <c r="M866" s="238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  <c r="AA866" s="227"/>
      <c r="AB866" s="227"/>
      <c r="AC866" s="227"/>
      <c r="AD866" s="227"/>
      <c r="AE866" s="227"/>
      <c r="AF866" s="227"/>
      <c r="AG866" s="227"/>
      <c r="AH866" s="227"/>
      <c r="AI866" s="227"/>
      <c r="AJ866" s="227"/>
      <c r="AK866" s="227"/>
      <c r="AL866" s="227"/>
    </row>
    <row r="867" spans="1:38" ht="12.75">
      <c r="A867" s="225"/>
      <c r="B867" s="227"/>
      <c r="D867" s="227"/>
      <c r="E867" s="227"/>
      <c r="F867" s="227"/>
      <c r="G867" s="227"/>
      <c r="H867" s="227"/>
      <c r="I867" s="227"/>
      <c r="J867" s="228"/>
      <c r="K867" s="227"/>
      <c r="L867" s="227"/>
      <c r="M867" s="238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  <c r="AA867" s="227"/>
      <c r="AB867" s="227"/>
      <c r="AC867" s="227"/>
      <c r="AD867" s="227"/>
      <c r="AE867" s="227"/>
      <c r="AF867" s="227"/>
      <c r="AG867" s="227"/>
      <c r="AH867" s="227"/>
      <c r="AI867" s="227"/>
      <c r="AJ867" s="227"/>
      <c r="AK867" s="227"/>
      <c r="AL867" s="227"/>
    </row>
    <row r="868" spans="1:38" ht="12.75">
      <c r="A868" s="225"/>
      <c r="B868" s="227"/>
      <c r="D868" s="227"/>
      <c r="E868" s="227"/>
      <c r="F868" s="227"/>
      <c r="G868" s="227"/>
      <c r="H868" s="227"/>
      <c r="I868" s="227"/>
      <c r="J868" s="228"/>
      <c r="K868" s="227"/>
      <c r="L868" s="227"/>
      <c r="M868" s="238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  <c r="AA868" s="227"/>
      <c r="AB868" s="227"/>
      <c r="AC868" s="227"/>
      <c r="AD868" s="227"/>
      <c r="AE868" s="227"/>
      <c r="AF868" s="227"/>
      <c r="AG868" s="227"/>
      <c r="AH868" s="227"/>
      <c r="AI868" s="227"/>
      <c r="AJ868" s="227"/>
      <c r="AK868" s="227"/>
      <c r="AL868" s="227"/>
    </row>
    <row r="869" spans="1:38" ht="12.75">
      <c r="A869" s="225"/>
      <c r="B869" s="227"/>
      <c r="D869" s="227"/>
      <c r="E869" s="227"/>
      <c r="F869" s="227"/>
      <c r="G869" s="227"/>
      <c r="H869" s="227"/>
      <c r="I869" s="227"/>
      <c r="J869" s="228"/>
      <c r="K869" s="227"/>
      <c r="L869" s="227"/>
      <c r="M869" s="238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  <c r="AA869" s="227"/>
      <c r="AB869" s="227"/>
      <c r="AC869" s="227"/>
      <c r="AD869" s="227"/>
      <c r="AE869" s="227"/>
      <c r="AF869" s="227"/>
      <c r="AG869" s="227"/>
      <c r="AH869" s="227"/>
      <c r="AI869" s="227"/>
      <c r="AJ869" s="227"/>
      <c r="AK869" s="227"/>
      <c r="AL869" s="227"/>
    </row>
    <row r="870" spans="1:38" ht="12.75">
      <c r="A870" s="225"/>
      <c r="B870" s="227"/>
      <c r="D870" s="227"/>
      <c r="E870" s="227"/>
      <c r="F870" s="227"/>
      <c r="G870" s="227"/>
      <c r="H870" s="227"/>
      <c r="I870" s="227"/>
      <c r="J870" s="228"/>
      <c r="K870" s="227"/>
      <c r="L870" s="227"/>
      <c r="M870" s="238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  <c r="AA870" s="227"/>
      <c r="AB870" s="227"/>
      <c r="AC870" s="227"/>
      <c r="AD870" s="227"/>
      <c r="AE870" s="227"/>
      <c r="AF870" s="227"/>
      <c r="AG870" s="227"/>
      <c r="AH870" s="227"/>
      <c r="AI870" s="227"/>
      <c r="AJ870" s="227"/>
      <c r="AK870" s="227"/>
      <c r="AL870" s="227"/>
    </row>
    <row r="871" spans="1:38" ht="12.75">
      <c r="A871" s="225"/>
      <c r="B871" s="227"/>
      <c r="D871" s="227"/>
      <c r="E871" s="227"/>
      <c r="F871" s="227"/>
      <c r="G871" s="227"/>
      <c r="H871" s="227"/>
      <c r="I871" s="227"/>
      <c r="J871" s="228"/>
      <c r="K871" s="227"/>
      <c r="L871" s="227"/>
      <c r="M871" s="238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  <c r="AA871" s="227"/>
      <c r="AB871" s="227"/>
      <c r="AC871" s="227"/>
      <c r="AD871" s="227"/>
      <c r="AE871" s="227"/>
      <c r="AF871" s="227"/>
      <c r="AG871" s="227"/>
      <c r="AH871" s="227"/>
      <c r="AI871" s="227"/>
      <c r="AJ871" s="227"/>
      <c r="AK871" s="227"/>
      <c r="AL871" s="227"/>
    </row>
    <row r="872" spans="1:38" ht="12.75">
      <c r="A872" s="225"/>
      <c r="B872" s="227"/>
      <c r="D872" s="227"/>
      <c r="E872" s="227"/>
      <c r="F872" s="227"/>
      <c r="G872" s="227"/>
      <c r="H872" s="227"/>
      <c r="I872" s="227"/>
      <c r="J872" s="228"/>
      <c r="K872" s="227"/>
      <c r="L872" s="227"/>
      <c r="M872" s="238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  <c r="AA872" s="227"/>
      <c r="AB872" s="227"/>
      <c r="AC872" s="227"/>
      <c r="AD872" s="227"/>
      <c r="AE872" s="227"/>
      <c r="AF872" s="227"/>
      <c r="AG872" s="227"/>
      <c r="AH872" s="227"/>
      <c r="AI872" s="227"/>
      <c r="AJ872" s="227"/>
      <c r="AK872" s="227"/>
      <c r="AL872" s="227"/>
    </row>
    <row r="873" spans="1:38" ht="12.75">
      <c r="A873" s="225"/>
      <c r="B873" s="227"/>
      <c r="D873" s="227"/>
      <c r="E873" s="227"/>
      <c r="F873" s="227"/>
      <c r="G873" s="227"/>
      <c r="H873" s="227"/>
      <c r="I873" s="227"/>
      <c r="J873" s="228"/>
      <c r="K873" s="227"/>
      <c r="L873" s="227"/>
      <c r="M873" s="238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  <c r="AA873" s="227"/>
      <c r="AB873" s="227"/>
      <c r="AC873" s="227"/>
      <c r="AD873" s="227"/>
      <c r="AE873" s="227"/>
      <c r="AF873" s="227"/>
      <c r="AG873" s="227"/>
      <c r="AH873" s="227"/>
      <c r="AI873" s="227"/>
      <c r="AJ873" s="227"/>
      <c r="AK873" s="227"/>
      <c r="AL873" s="227"/>
    </row>
    <row r="874" spans="1:38" ht="12.75">
      <c r="A874" s="225"/>
      <c r="B874" s="227"/>
      <c r="D874" s="227"/>
      <c r="E874" s="227"/>
      <c r="F874" s="227"/>
      <c r="G874" s="227"/>
      <c r="H874" s="227"/>
      <c r="I874" s="227"/>
      <c r="J874" s="228"/>
      <c r="K874" s="227"/>
      <c r="L874" s="227"/>
      <c r="M874" s="238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  <c r="AA874" s="227"/>
      <c r="AB874" s="227"/>
      <c r="AC874" s="227"/>
      <c r="AD874" s="227"/>
      <c r="AE874" s="227"/>
      <c r="AF874" s="227"/>
      <c r="AG874" s="227"/>
      <c r="AH874" s="227"/>
      <c r="AI874" s="227"/>
      <c r="AJ874" s="227"/>
      <c r="AK874" s="227"/>
      <c r="AL874" s="227"/>
    </row>
    <row r="875" spans="1:38" ht="12.75">
      <c r="A875" s="225"/>
      <c r="B875" s="227"/>
      <c r="D875" s="227"/>
      <c r="E875" s="227"/>
      <c r="F875" s="227"/>
      <c r="G875" s="227"/>
      <c r="H875" s="227"/>
      <c r="I875" s="227"/>
      <c r="J875" s="228"/>
      <c r="K875" s="227"/>
      <c r="L875" s="227"/>
      <c r="M875" s="238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  <c r="AA875" s="227"/>
      <c r="AB875" s="227"/>
      <c r="AC875" s="227"/>
      <c r="AD875" s="227"/>
      <c r="AE875" s="227"/>
      <c r="AF875" s="227"/>
      <c r="AG875" s="227"/>
      <c r="AH875" s="227"/>
      <c r="AI875" s="227"/>
      <c r="AJ875" s="227"/>
      <c r="AK875" s="227"/>
      <c r="AL875" s="227"/>
    </row>
    <row r="876" spans="1:38" ht="12.75">
      <c r="A876" s="225"/>
      <c r="B876" s="227"/>
      <c r="D876" s="227"/>
      <c r="E876" s="227"/>
      <c r="F876" s="227"/>
      <c r="G876" s="227"/>
      <c r="H876" s="227"/>
      <c r="I876" s="227"/>
      <c r="J876" s="228"/>
      <c r="K876" s="227"/>
      <c r="L876" s="227"/>
      <c r="M876" s="238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  <c r="AA876" s="227"/>
      <c r="AB876" s="227"/>
      <c r="AC876" s="227"/>
      <c r="AD876" s="227"/>
      <c r="AE876" s="227"/>
      <c r="AF876" s="227"/>
      <c r="AG876" s="227"/>
      <c r="AH876" s="227"/>
      <c r="AI876" s="227"/>
      <c r="AJ876" s="227"/>
      <c r="AK876" s="227"/>
      <c r="AL876" s="227"/>
    </row>
    <row r="877" spans="1:38" ht="12.75">
      <c r="A877" s="225"/>
      <c r="B877" s="227"/>
      <c r="D877" s="227"/>
      <c r="E877" s="227"/>
      <c r="F877" s="227"/>
      <c r="G877" s="227"/>
      <c r="H877" s="227"/>
      <c r="I877" s="227"/>
      <c r="J877" s="228"/>
      <c r="K877" s="227"/>
      <c r="L877" s="227"/>
      <c r="M877" s="238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  <c r="AA877" s="227"/>
      <c r="AB877" s="227"/>
      <c r="AC877" s="227"/>
      <c r="AD877" s="227"/>
      <c r="AE877" s="227"/>
      <c r="AF877" s="227"/>
      <c r="AG877" s="227"/>
      <c r="AH877" s="227"/>
      <c r="AI877" s="227"/>
      <c r="AJ877" s="227"/>
      <c r="AK877" s="227"/>
      <c r="AL877" s="227"/>
    </row>
    <row r="878" spans="1:38" ht="12.75">
      <c r="A878" s="225"/>
      <c r="B878" s="227"/>
      <c r="D878" s="227"/>
      <c r="E878" s="227"/>
      <c r="F878" s="227"/>
      <c r="G878" s="227"/>
      <c r="H878" s="227"/>
      <c r="I878" s="227"/>
      <c r="J878" s="228"/>
      <c r="K878" s="227"/>
      <c r="L878" s="227"/>
      <c r="M878" s="238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  <c r="AA878" s="227"/>
      <c r="AB878" s="227"/>
      <c r="AC878" s="227"/>
      <c r="AD878" s="227"/>
      <c r="AE878" s="227"/>
      <c r="AF878" s="227"/>
      <c r="AG878" s="227"/>
      <c r="AH878" s="227"/>
      <c r="AI878" s="227"/>
      <c r="AJ878" s="227"/>
      <c r="AK878" s="227"/>
      <c r="AL878" s="227"/>
    </row>
    <row r="879" spans="1:38" ht="12.75">
      <c r="A879" s="225"/>
      <c r="B879" s="227"/>
      <c r="D879" s="227"/>
      <c r="E879" s="227"/>
      <c r="F879" s="227"/>
      <c r="G879" s="227"/>
      <c r="H879" s="227"/>
      <c r="I879" s="227"/>
      <c r="J879" s="228"/>
      <c r="K879" s="227"/>
      <c r="L879" s="227"/>
      <c r="M879" s="238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  <c r="AA879" s="227"/>
      <c r="AB879" s="227"/>
      <c r="AC879" s="227"/>
      <c r="AD879" s="227"/>
      <c r="AE879" s="227"/>
      <c r="AF879" s="227"/>
      <c r="AG879" s="227"/>
      <c r="AH879" s="227"/>
      <c r="AI879" s="227"/>
      <c r="AJ879" s="227"/>
      <c r="AK879" s="227"/>
      <c r="AL879" s="227"/>
    </row>
    <row r="880" spans="1:38" ht="12.75">
      <c r="A880" s="225"/>
      <c r="B880" s="227"/>
      <c r="D880" s="227"/>
      <c r="E880" s="227"/>
      <c r="F880" s="227"/>
      <c r="G880" s="227"/>
      <c r="H880" s="227"/>
      <c r="I880" s="227"/>
      <c r="J880" s="228"/>
      <c r="K880" s="227"/>
      <c r="L880" s="227"/>
      <c r="M880" s="238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  <c r="AA880" s="227"/>
      <c r="AB880" s="227"/>
      <c r="AC880" s="227"/>
      <c r="AD880" s="227"/>
      <c r="AE880" s="227"/>
      <c r="AF880" s="227"/>
      <c r="AG880" s="227"/>
      <c r="AH880" s="227"/>
      <c r="AI880" s="227"/>
      <c r="AJ880" s="227"/>
      <c r="AK880" s="227"/>
      <c r="AL880" s="227"/>
    </row>
    <row r="881" spans="1:38" ht="12.75">
      <c r="A881" s="225"/>
      <c r="B881" s="227"/>
      <c r="D881" s="227"/>
      <c r="E881" s="227"/>
      <c r="F881" s="227"/>
      <c r="G881" s="227"/>
      <c r="H881" s="227"/>
      <c r="I881" s="227"/>
      <c r="J881" s="228"/>
      <c r="K881" s="227"/>
      <c r="L881" s="227"/>
      <c r="M881" s="238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  <c r="AA881" s="227"/>
      <c r="AB881" s="227"/>
      <c r="AC881" s="227"/>
      <c r="AD881" s="227"/>
      <c r="AE881" s="227"/>
      <c r="AF881" s="227"/>
      <c r="AG881" s="227"/>
      <c r="AH881" s="227"/>
      <c r="AI881" s="227"/>
      <c r="AJ881" s="227"/>
      <c r="AK881" s="227"/>
      <c r="AL881" s="227"/>
    </row>
    <row r="882" spans="1:38" ht="12.75">
      <c r="A882" s="225"/>
      <c r="B882" s="227"/>
      <c r="D882" s="227"/>
      <c r="E882" s="227"/>
      <c r="F882" s="227"/>
      <c r="G882" s="227"/>
      <c r="H882" s="227"/>
      <c r="I882" s="227"/>
      <c r="J882" s="228"/>
      <c r="K882" s="227"/>
      <c r="L882" s="227"/>
      <c r="M882" s="238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  <c r="AA882" s="227"/>
      <c r="AB882" s="227"/>
      <c r="AC882" s="227"/>
      <c r="AD882" s="227"/>
      <c r="AE882" s="227"/>
      <c r="AF882" s="227"/>
      <c r="AG882" s="227"/>
      <c r="AH882" s="227"/>
      <c r="AI882" s="227"/>
      <c r="AJ882" s="227"/>
      <c r="AK882" s="227"/>
      <c r="AL882" s="227"/>
    </row>
    <row r="883" spans="1:38" ht="12.75">
      <c r="A883" s="225"/>
      <c r="B883" s="227"/>
      <c r="D883" s="227"/>
      <c r="E883" s="227"/>
      <c r="F883" s="227"/>
      <c r="G883" s="227"/>
      <c r="H883" s="227"/>
      <c r="I883" s="227"/>
      <c r="J883" s="228"/>
      <c r="K883" s="227"/>
      <c r="L883" s="227"/>
      <c r="M883" s="238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  <c r="AA883" s="227"/>
      <c r="AB883" s="227"/>
      <c r="AC883" s="227"/>
      <c r="AD883" s="227"/>
      <c r="AE883" s="227"/>
      <c r="AF883" s="227"/>
      <c r="AG883" s="227"/>
      <c r="AH883" s="227"/>
      <c r="AI883" s="227"/>
      <c r="AJ883" s="227"/>
      <c r="AK883" s="227"/>
      <c r="AL883" s="227"/>
    </row>
    <row r="884" spans="1:38" ht="12.75">
      <c r="A884" s="225"/>
      <c r="B884" s="227"/>
      <c r="D884" s="227"/>
      <c r="E884" s="227"/>
      <c r="F884" s="227"/>
      <c r="G884" s="227"/>
      <c r="H884" s="227"/>
      <c r="I884" s="227"/>
      <c r="J884" s="228"/>
      <c r="K884" s="227"/>
      <c r="L884" s="227"/>
      <c r="M884" s="238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  <c r="AA884" s="227"/>
      <c r="AB884" s="227"/>
      <c r="AC884" s="227"/>
      <c r="AD884" s="227"/>
      <c r="AE884" s="227"/>
      <c r="AF884" s="227"/>
      <c r="AG884" s="227"/>
      <c r="AH884" s="227"/>
      <c r="AI884" s="227"/>
      <c r="AJ884" s="227"/>
      <c r="AK884" s="227"/>
      <c r="AL884" s="227"/>
    </row>
    <row r="885" spans="1:38" ht="12.75">
      <c r="A885" s="225"/>
      <c r="B885" s="227"/>
      <c r="D885" s="227"/>
      <c r="E885" s="227"/>
      <c r="F885" s="227"/>
      <c r="G885" s="227"/>
      <c r="H885" s="227"/>
      <c r="I885" s="227"/>
      <c r="J885" s="228"/>
      <c r="K885" s="227"/>
      <c r="L885" s="227"/>
      <c r="M885" s="238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  <c r="AA885" s="227"/>
      <c r="AB885" s="227"/>
      <c r="AC885" s="227"/>
      <c r="AD885" s="227"/>
      <c r="AE885" s="227"/>
      <c r="AF885" s="227"/>
      <c r="AG885" s="227"/>
      <c r="AH885" s="227"/>
      <c r="AI885" s="227"/>
      <c r="AJ885" s="227"/>
      <c r="AK885" s="227"/>
      <c r="AL885" s="227"/>
    </row>
    <row r="886" spans="1:38" ht="12.75">
      <c r="A886" s="225"/>
      <c r="B886" s="227"/>
      <c r="D886" s="227"/>
      <c r="E886" s="227"/>
      <c r="F886" s="227"/>
      <c r="G886" s="227"/>
      <c r="H886" s="227"/>
      <c r="I886" s="227"/>
      <c r="J886" s="228"/>
      <c r="K886" s="227"/>
      <c r="L886" s="227"/>
      <c r="M886" s="238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  <c r="AA886" s="227"/>
      <c r="AB886" s="227"/>
      <c r="AC886" s="227"/>
      <c r="AD886" s="227"/>
      <c r="AE886" s="227"/>
      <c r="AF886" s="227"/>
      <c r="AG886" s="227"/>
      <c r="AH886" s="227"/>
      <c r="AI886" s="227"/>
      <c r="AJ886" s="227"/>
      <c r="AK886" s="227"/>
      <c r="AL886" s="227"/>
    </row>
    <row r="887" spans="1:38" ht="12.75">
      <c r="A887" s="225"/>
      <c r="B887" s="227"/>
      <c r="D887" s="227"/>
      <c r="E887" s="227"/>
      <c r="F887" s="227"/>
      <c r="G887" s="227"/>
      <c r="H887" s="227"/>
      <c r="I887" s="227"/>
      <c r="J887" s="228"/>
      <c r="K887" s="227"/>
      <c r="L887" s="227"/>
      <c r="M887" s="238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  <c r="AA887" s="227"/>
      <c r="AB887" s="227"/>
      <c r="AC887" s="227"/>
      <c r="AD887" s="227"/>
      <c r="AE887" s="227"/>
      <c r="AF887" s="227"/>
      <c r="AG887" s="227"/>
      <c r="AH887" s="227"/>
      <c r="AI887" s="227"/>
      <c r="AJ887" s="227"/>
      <c r="AK887" s="227"/>
      <c r="AL887" s="227"/>
    </row>
    <row r="888" spans="1:38" ht="12.75">
      <c r="A888" s="225"/>
      <c r="B888" s="227"/>
      <c r="D888" s="227"/>
      <c r="E888" s="227"/>
      <c r="F888" s="227"/>
      <c r="G888" s="227"/>
      <c r="H888" s="227"/>
      <c r="I888" s="227"/>
      <c r="J888" s="228"/>
      <c r="K888" s="227"/>
      <c r="L888" s="227"/>
      <c r="M888" s="238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  <c r="AA888" s="227"/>
      <c r="AB888" s="227"/>
      <c r="AC888" s="227"/>
      <c r="AD888" s="227"/>
      <c r="AE888" s="227"/>
      <c r="AF888" s="227"/>
      <c r="AG888" s="227"/>
      <c r="AH888" s="227"/>
      <c r="AI888" s="227"/>
      <c r="AJ888" s="227"/>
      <c r="AK888" s="227"/>
      <c r="AL888" s="227"/>
    </row>
    <row r="889" spans="1:38" ht="12.75">
      <c r="A889" s="225"/>
      <c r="B889" s="227"/>
      <c r="D889" s="227"/>
      <c r="E889" s="227"/>
      <c r="F889" s="227"/>
      <c r="G889" s="227"/>
      <c r="H889" s="227"/>
      <c r="I889" s="227"/>
      <c r="J889" s="228"/>
      <c r="K889" s="227"/>
      <c r="L889" s="227"/>
      <c r="M889" s="238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  <c r="AA889" s="227"/>
      <c r="AB889" s="227"/>
      <c r="AC889" s="227"/>
      <c r="AD889" s="227"/>
      <c r="AE889" s="227"/>
      <c r="AF889" s="227"/>
      <c r="AG889" s="227"/>
      <c r="AH889" s="227"/>
      <c r="AI889" s="227"/>
      <c r="AJ889" s="227"/>
      <c r="AK889" s="227"/>
      <c r="AL889" s="227"/>
    </row>
    <row r="890" spans="1:38" ht="12.75">
      <c r="A890" s="225"/>
      <c r="B890" s="227"/>
      <c r="D890" s="227"/>
      <c r="E890" s="227"/>
      <c r="F890" s="227"/>
      <c r="G890" s="227"/>
      <c r="H890" s="227"/>
      <c r="I890" s="227"/>
      <c r="J890" s="228"/>
      <c r="K890" s="227"/>
      <c r="L890" s="227"/>
      <c r="M890" s="238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  <c r="AA890" s="227"/>
      <c r="AB890" s="227"/>
      <c r="AC890" s="227"/>
      <c r="AD890" s="227"/>
      <c r="AE890" s="227"/>
      <c r="AF890" s="227"/>
      <c r="AG890" s="227"/>
      <c r="AH890" s="227"/>
      <c r="AI890" s="227"/>
      <c r="AJ890" s="227"/>
      <c r="AK890" s="227"/>
      <c r="AL890" s="227"/>
    </row>
    <row r="891" spans="1:38" ht="12.75">
      <c r="A891" s="225"/>
      <c r="B891" s="227"/>
      <c r="D891" s="227"/>
      <c r="E891" s="227"/>
      <c r="F891" s="227"/>
      <c r="G891" s="227"/>
      <c r="H891" s="227"/>
      <c r="I891" s="227"/>
      <c r="J891" s="228"/>
      <c r="K891" s="227"/>
      <c r="L891" s="227"/>
      <c r="M891" s="238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  <c r="AA891" s="227"/>
      <c r="AB891" s="227"/>
      <c r="AC891" s="227"/>
      <c r="AD891" s="227"/>
      <c r="AE891" s="227"/>
      <c r="AF891" s="227"/>
      <c r="AG891" s="227"/>
      <c r="AH891" s="227"/>
      <c r="AI891" s="227"/>
      <c r="AJ891" s="227"/>
      <c r="AK891" s="227"/>
      <c r="AL891" s="227"/>
    </row>
    <row r="892" spans="1:38" ht="12.75">
      <c r="A892" s="225"/>
      <c r="B892" s="227"/>
      <c r="D892" s="227"/>
      <c r="E892" s="227"/>
      <c r="F892" s="227"/>
      <c r="G892" s="227"/>
      <c r="H892" s="227"/>
      <c r="I892" s="227"/>
      <c r="J892" s="228"/>
      <c r="K892" s="227"/>
      <c r="L892" s="227"/>
      <c r="M892" s="238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  <c r="AA892" s="227"/>
      <c r="AB892" s="227"/>
      <c r="AC892" s="227"/>
      <c r="AD892" s="227"/>
      <c r="AE892" s="227"/>
      <c r="AF892" s="227"/>
      <c r="AG892" s="227"/>
      <c r="AH892" s="227"/>
      <c r="AI892" s="227"/>
      <c r="AJ892" s="227"/>
      <c r="AK892" s="227"/>
      <c r="AL892" s="227"/>
    </row>
    <row r="893" spans="1:38" ht="12.75">
      <c r="A893" s="225"/>
      <c r="B893" s="227"/>
      <c r="D893" s="227"/>
      <c r="E893" s="227"/>
      <c r="F893" s="227"/>
      <c r="G893" s="227"/>
      <c r="H893" s="227"/>
      <c r="I893" s="227"/>
      <c r="J893" s="228"/>
      <c r="K893" s="227"/>
      <c r="L893" s="227"/>
      <c r="M893" s="238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  <c r="AA893" s="227"/>
      <c r="AB893" s="227"/>
      <c r="AC893" s="227"/>
      <c r="AD893" s="227"/>
      <c r="AE893" s="227"/>
      <c r="AF893" s="227"/>
      <c r="AG893" s="227"/>
      <c r="AH893" s="227"/>
      <c r="AI893" s="227"/>
      <c r="AJ893" s="227"/>
      <c r="AK893" s="227"/>
      <c r="AL893" s="227"/>
    </row>
    <row r="894" spans="1:38" ht="12.75">
      <c r="A894" s="225"/>
      <c r="B894" s="227"/>
      <c r="D894" s="227"/>
      <c r="E894" s="227"/>
      <c r="F894" s="227"/>
      <c r="G894" s="227"/>
      <c r="H894" s="227"/>
      <c r="I894" s="227"/>
      <c r="J894" s="228"/>
      <c r="K894" s="227"/>
      <c r="L894" s="227"/>
      <c r="M894" s="238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  <c r="AA894" s="227"/>
      <c r="AB894" s="227"/>
      <c r="AC894" s="227"/>
      <c r="AD894" s="227"/>
      <c r="AE894" s="227"/>
      <c r="AF894" s="227"/>
      <c r="AG894" s="227"/>
      <c r="AH894" s="227"/>
      <c r="AI894" s="227"/>
      <c r="AJ894" s="227"/>
      <c r="AK894" s="227"/>
      <c r="AL894" s="227"/>
    </row>
    <row r="895" spans="1:38" ht="12.75">
      <c r="A895" s="225"/>
      <c r="B895" s="227"/>
      <c r="D895" s="227"/>
      <c r="E895" s="227"/>
      <c r="F895" s="227"/>
      <c r="G895" s="227"/>
      <c r="H895" s="227"/>
      <c r="I895" s="227"/>
      <c r="J895" s="228"/>
      <c r="K895" s="227"/>
      <c r="L895" s="227"/>
      <c r="M895" s="238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  <c r="AA895" s="227"/>
      <c r="AB895" s="227"/>
      <c r="AC895" s="227"/>
      <c r="AD895" s="227"/>
      <c r="AE895" s="227"/>
      <c r="AF895" s="227"/>
      <c r="AG895" s="227"/>
      <c r="AH895" s="227"/>
      <c r="AI895" s="227"/>
      <c r="AJ895" s="227"/>
      <c r="AK895" s="227"/>
      <c r="AL895" s="227"/>
    </row>
    <row r="896" spans="1:38" ht="12.75">
      <c r="A896" s="225"/>
      <c r="B896" s="227"/>
      <c r="D896" s="227"/>
      <c r="E896" s="227"/>
      <c r="F896" s="227"/>
      <c r="G896" s="227"/>
      <c r="H896" s="227"/>
      <c r="I896" s="227"/>
      <c r="J896" s="228"/>
      <c r="K896" s="227"/>
      <c r="L896" s="227"/>
      <c r="M896" s="238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  <c r="AA896" s="227"/>
      <c r="AB896" s="227"/>
      <c r="AC896" s="227"/>
      <c r="AD896" s="227"/>
      <c r="AE896" s="227"/>
      <c r="AF896" s="227"/>
      <c r="AG896" s="227"/>
      <c r="AH896" s="227"/>
      <c r="AI896" s="227"/>
      <c r="AJ896" s="227"/>
      <c r="AK896" s="227"/>
      <c r="AL896" s="227"/>
    </row>
    <row r="897" spans="1:38" ht="12.75">
      <c r="A897" s="225"/>
      <c r="B897" s="227"/>
      <c r="D897" s="227"/>
      <c r="E897" s="227"/>
      <c r="F897" s="227"/>
      <c r="G897" s="227"/>
      <c r="H897" s="227"/>
      <c r="I897" s="227"/>
      <c r="J897" s="228"/>
      <c r="K897" s="227"/>
      <c r="L897" s="227"/>
      <c r="M897" s="238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  <c r="AA897" s="227"/>
      <c r="AB897" s="227"/>
      <c r="AC897" s="227"/>
      <c r="AD897" s="227"/>
      <c r="AE897" s="227"/>
      <c r="AF897" s="227"/>
      <c r="AG897" s="227"/>
      <c r="AH897" s="227"/>
      <c r="AI897" s="227"/>
      <c r="AJ897" s="227"/>
      <c r="AK897" s="227"/>
      <c r="AL897" s="227"/>
    </row>
    <row r="898" spans="1:38" ht="12.75">
      <c r="A898" s="225"/>
      <c r="B898" s="227"/>
      <c r="D898" s="227"/>
      <c r="E898" s="227"/>
      <c r="F898" s="227"/>
      <c r="G898" s="227"/>
      <c r="H898" s="227"/>
      <c r="I898" s="227"/>
      <c r="J898" s="228"/>
      <c r="K898" s="227"/>
      <c r="L898" s="227"/>
      <c r="M898" s="238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  <c r="AA898" s="227"/>
      <c r="AB898" s="227"/>
      <c r="AC898" s="227"/>
      <c r="AD898" s="227"/>
      <c r="AE898" s="227"/>
      <c r="AF898" s="227"/>
      <c r="AG898" s="227"/>
      <c r="AH898" s="227"/>
      <c r="AI898" s="227"/>
      <c r="AJ898" s="227"/>
      <c r="AK898" s="227"/>
      <c r="AL898" s="227"/>
    </row>
    <row r="899" spans="1:38" ht="12.75">
      <c r="A899" s="225"/>
      <c r="B899" s="227"/>
      <c r="D899" s="227"/>
      <c r="E899" s="227"/>
      <c r="F899" s="227"/>
      <c r="G899" s="227"/>
      <c r="H899" s="227"/>
      <c r="I899" s="227"/>
      <c r="J899" s="228"/>
      <c r="K899" s="227"/>
      <c r="L899" s="227"/>
      <c r="M899" s="238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  <c r="AA899" s="227"/>
      <c r="AB899" s="227"/>
      <c r="AC899" s="227"/>
      <c r="AD899" s="227"/>
      <c r="AE899" s="227"/>
      <c r="AF899" s="227"/>
      <c r="AG899" s="227"/>
      <c r="AH899" s="227"/>
      <c r="AI899" s="227"/>
      <c r="AJ899" s="227"/>
      <c r="AK899" s="227"/>
      <c r="AL899" s="227"/>
    </row>
    <row r="900" spans="1:38" ht="12.75">
      <c r="A900" s="225"/>
      <c r="B900" s="227"/>
      <c r="D900" s="227"/>
      <c r="E900" s="227"/>
      <c r="F900" s="227"/>
      <c r="G900" s="227"/>
      <c r="H900" s="227"/>
      <c r="I900" s="227"/>
      <c r="J900" s="228"/>
      <c r="K900" s="227"/>
      <c r="L900" s="227"/>
      <c r="M900" s="238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  <c r="AA900" s="227"/>
      <c r="AB900" s="227"/>
      <c r="AC900" s="227"/>
      <c r="AD900" s="227"/>
      <c r="AE900" s="227"/>
      <c r="AF900" s="227"/>
      <c r="AG900" s="227"/>
      <c r="AH900" s="227"/>
      <c r="AI900" s="227"/>
      <c r="AJ900" s="227"/>
      <c r="AK900" s="227"/>
      <c r="AL900" s="227"/>
    </row>
    <row r="901" spans="1:38" ht="12.75">
      <c r="A901" s="225"/>
      <c r="B901" s="227"/>
      <c r="D901" s="227"/>
      <c r="E901" s="227"/>
      <c r="F901" s="227"/>
      <c r="G901" s="227"/>
      <c r="H901" s="227"/>
      <c r="I901" s="227"/>
      <c r="J901" s="228"/>
      <c r="K901" s="227"/>
      <c r="L901" s="227"/>
      <c r="M901" s="238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  <c r="AA901" s="227"/>
      <c r="AB901" s="227"/>
      <c r="AC901" s="227"/>
      <c r="AD901" s="227"/>
      <c r="AE901" s="227"/>
      <c r="AF901" s="227"/>
      <c r="AG901" s="227"/>
      <c r="AH901" s="227"/>
      <c r="AI901" s="227"/>
      <c r="AJ901" s="227"/>
      <c r="AK901" s="227"/>
      <c r="AL901" s="227"/>
    </row>
    <row r="902" spans="1:38" ht="12.75">
      <c r="A902" s="225"/>
      <c r="B902" s="227"/>
      <c r="D902" s="227"/>
      <c r="E902" s="227"/>
      <c r="F902" s="227"/>
      <c r="G902" s="227"/>
      <c r="H902" s="227"/>
      <c r="I902" s="227"/>
      <c r="J902" s="228"/>
      <c r="K902" s="227"/>
      <c r="L902" s="227"/>
      <c r="M902" s="238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  <c r="AA902" s="227"/>
      <c r="AB902" s="227"/>
      <c r="AC902" s="227"/>
      <c r="AD902" s="227"/>
      <c r="AE902" s="227"/>
      <c r="AF902" s="227"/>
      <c r="AG902" s="227"/>
      <c r="AH902" s="227"/>
      <c r="AI902" s="227"/>
      <c r="AJ902" s="227"/>
      <c r="AK902" s="227"/>
      <c r="AL902" s="227"/>
    </row>
    <row r="903" spans="1:38" ht="12.75">
      <c r="A903" s="225"/>
      <c r="B903" s="227"/>
      <c r="D903" s="227"/>
      <c r="E903" s="227"/>
      <c r="F903" s="227"/>
      <c r="G903" s="227"/>
      <c r="H903" s="227"/>
      <c r="I903" s="227"/>
      <c r="J903" s="228"/>
      <c r="K903" s="227"/>
      <c r="L903" s="227"/>
      <c r="M903" s="238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  <c r="AA903" s="227"/>
      <c r="AB903" s="227"/>
      <c r="AC903" s="227"/>
      <c r="AD903" s="227"/>
      <c r="AE903" s="227"/>
      <c r="AF903" s="227"/>
      <c r="AG903" s="227"/>
      <c r="AH903" s="227"/>
      <c r="AI903" s="227"/>
      <c r="AJ903" s="227"/>
      <c r="AK903" s="227"/>
      <c r="AL903" s="227"/>
    </row>
    <row r="904" spans="1:38" ht="12.75">
      <c r="A904" s="225"/>
      <c r="B904" s="227"/>
      <c r="D904" s="227"/>
      <c r="E904" s="227"/>
      <c r="F904" s="227"/>
      <c r="G904" s="227"/>
      <c r="H904" s="227"/>
      <c r="I904" s="227"/>
      <c r="J904" s="228"/>
      <c r="K904" s="227"/>
      <c r="L904" s="227"/>
      <c r="M904" s="238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  <c r="AA904" s="227"/>
      <c r="AB904" s="227"/>
      <c r="AC904" s="227"/>
      <c r="AD904" s="227"/>
      <c r="AE904" s="227"/>
      <c r="AF904" s="227"/>
      <c r="AG904" s="227"/>
      <c r="AH904" s="227"/>
      <c r="AI904" s="227"/>
      <c r="AJ904" s="227"/>
      <c r="AK904" s="227"/>
      <c r="AL904" s="227"/>
    </row>
    <row r="905" spans="1:38" ht="12.75">
      <c r="A905" s="225"/>
      <c r="B905" s="227"/>
      <c r="D905" s="227"/>
      <c r="E905" s="227"/>
      <c r="F905" s="227"/>
      <c r="G905" s="227"/>
      <c r="H905" s="227"/>
      <c r="I905" s="227"/>
      <c r="J905" s="228"/>
      <c r="K905" s="227"/>
      <c r="L905" s="227"/>
      <c r="M905" s="238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  <c r="AA905" s="227"/>
      <c r="AB905" s="227"/>
      <c r="AC905" s="227"/>
      <c r="AD905" s="227"/>
      <c r="AE905" s="227"/>
      <c r="AF905" s="227"/>
      <c r="AG905" s="227"/>
      <c r="AH905" s="227"/>
      <c r="AI905" s="227"/>
      <c r="AJ905" s="227"/>
      <c r="AK905" s="227"/>
      <c r="AL905" s="227"/>
    </row>
    <row r="906" spans="1:38" ht="12.75">
      <c r="A906" s="225"/>
      <c r="B906" s="227"/>
      <c r="D906" s="227"/>
      <c r="E906" s="227"/>
      <c r="F906" s="227"/>
      <c r="G906" s="227"/>
      <c r="H906" s="227"/>
      <c r="I906" s="227"/>
      <c r="J906" s="228"/>
      <c r="K906" s="227"/>
      <c r="L906" s="227"/>
      <c r="M906" s="238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  <c r="AA906" s="227"/>
      <c r="AB906" s="227"/>
      <c r="AC906" s="227"/>
      <c r="AD906" s="227"/>
      <c r="AE906" s="227"/>
      <c r="AF906" s="227"/>
      <c r="AG906" s="227"/>
      <c r="AH906" s="227"/>
      <c r="AI906" s="227"/>
      <c r="AJ906" s="227"/>
      <c r="AK906" s="227"/>
      <c r="AL906" s="227"/>
    </row>
    <row r="907" spans="1:38" ht="12.75">
      <c r="A907" s="225"/>
      <c r="B907" s="227"/>
      <c r="D907" s="227"/>
      <c r="E907" s="227"/>
      <c r="F907" s="227"/>
      <c r="G907" s="227"/>
      <c r="H907" s="227"/>
      <c r="I907" s="227"/>
      <c r="J907" s="228"/>
      <c r="K907" s="227"/>
      <c r="L907" s="227"/>
      <c r="M907" s="238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  <c r="AA907" s="227"/>
      <c r="AB907" s="227"/>
      <c r="AC907" s="227"/>
      <c r="AD907" s="227"/>
      <c r="AE907" s="227"/>
      <c r="AF907" s="227"/>
      <c r="AG907" s="227"/>
      <c r="AH907" s="227"/>
      <c r="AI907" s="227"/>
      <c r="AJ907" s="227"/>
      <c r="AK907" s="227"/>
      <c r="AL907" s="227"/>
    </row>
    <row r="908" spans="1:38" ht="12.75">
      <c r="A908" s="225"/>
      <c r="B908" s="227"/>
      <c r="D908" s="227"/>
      <c r="E908" s="227"/>
      <c r="F908" s="227"/>
      <c r="G908" s="227"/>
      <c r="H908" s="227"/>
      <c r="I908" s="227"/>
      <c r="J908" s="228"/>
      <c r="K908" s="227"/>
      <c r="L908" s="227"/>
      <c r="M908" s="238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  <c r="AA908" s="227"/>
      <c r="AB908" s="227"/>
      <c r="AC908" s="227"/>
      <c r="AD908" s="227"/>
      <c r="AE908" s="227"/>
      <c r="AF908" s="227"/>
      <c r="AG908" s="227"/>
      <c r="AH908" s="227"/>
      <c r="AI908" s="227"/>
      <c r="AJ908" s="227"/>
      <c r="AK908" s="227"/>
      <c r="AL908" s="227"/>
    </row>
    <row r="909" spans="1:38" ht="12.75">
      <c r="A909" s="225"/>
      <c r="B909" s="227"/>
      <c r="D909" s="227"/>
      <c r="E909" s="227"/>
      <c r="F909" s="227"/>
      <c r="G909" s="227"/>
      <c r="H909" s="227"/>
      <c r="I909" s="227"/>
      <c r="J909" s="228"/>
      <c r="K909" s="227"/>
      <c r="L909" s="227"/>
      <c r="M909" s="238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  <c r="AA909" s="227"/>
      <c r="AB909" s="227"/>
      <c r="AC909" s="227"/>
      <c r="AD909" s="227"/>
      <c r="AE909" s="227"/>
      <c r="AF909" s="227"/>
      <c r="AG909" s="227"/>
      <c r="AH909" s="227"/>
      <c r="AI909" s="227"/>
      <c r="AJ909" s="227"/>
      <c r="AK909" s="227"/>
      <c r="AL909" s="227"/>
    </row>
    <row r="910" spans="1:38" ht="12.75">
      <c r="A910" s="225"/>
      <c r="B910" s="227"/>
      <c r="D910" s="227"/>
      <c r="E910" s="227"/>
      <c r="F910" s="227"/>
      <c r="G910" s="227"/>
      <c r="H910" s="227"/>
      <c r="I910" s="227"/>
      <c r="J910" s="228"/>
      <c r="K910" s="227"/>
      <c r="L910" s="227"/>
      <c r="M910" s="238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  <c r="AA910" s="227"/>
      <c r="AB910" s="227"/>
      <c r="AC910" s="227"/>
      <c r="AD910" s="227"/>
      <c r="AE910" s="227"/>
      <c r="AF910" s="227"/>
      <c r="AG910" s="227"/>
      <c r="AH910" s="227"/>
      <c r="AI910" s="227"/>
      <c r="AJ910" s="227"/>
      <c r="AK910" s="227"/>
      <c r="AL910" s="227"/>
    </row>
    <row r="911" spans="1:38" ht="12.75">
      <c r="A911" s="225"/>
      <c r="B911" s="227"/>
      <c r="D911" s="227"/>
      <c r="E911" s="227"/>
      <c r="F911" s="227"/>
      <c r="G911" s="227"/>
      <c r="H911" s="227"/>
      <c r="I911" s="227"/>
      <c r="J911" s="228"/>
      <c r="K911" s="227"/>
      <c r="L911" s="227"/>
      <c r="M911" s="238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  <c r="AA911" s="227"/>
      <c r="AB911" s="227"/>
      <c r="AC911" s="227"/>
      <c r="AD911" s="227"/>
      <c r="AE911" s="227"/>
      <c r="AF911" s="227"/>
      <c r="AG911" s="227"/>
      <c r="AH911" s="227"/>
      <c r="AI911" s="227"/>
      <c r="AJ911" s="227"/>
      <c r="AK911" s="227"/>
      <c r="AL911" s="227"/>
    </row>
    <row r="912" spans="1:38" ht="12.75">
      <c r="A912" s="225"/>
      <c r="B912" s="227"/>
      <c r="D912" s="227"/>
      <c r="E912" s="227"/>
      <c r="F912" s="227"/>
      <c r="G912" s="227"/>
      <c r="H912" s="227"/>
      <c r="I912" s="227"/>
      <c r="J912" s="228"/>
      <c r="K912" s="227"/>
      <c r="L912" s="227"/>
      <c r="M912" s="238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  <c r="AA912" s="227"/>
      <c r="AB912" s="227"/>
      <c r="AC912" s="227"/>
      <c r="AD912" s="227"/>
      <c r="AE912" s="227"/>
      <c r="AF912" s="227"/>
      <c r="AG912" s="227"/>
      <c r="AH912" s="227"/>
      <c r="AI912" s="227"/>
      <c r="AJ912" s="227"/>
      <c r="AK912" s="227"/>
      <c r="AL912" s="227"/>
    </row>
    <row r="913" spans="1:38" ht="12.75">
      <c r="A913" s="225"/>
      <c r="B913" s="227"/>
      <c r="D913" s="227"/>
      <c r="E913" s="227"/>
      <c r="F913" s="227"/>
      <c r="G913" s="227"/>
      <c r="H913" s="227"/>
      <c r="I913" s="227"/>
      <c r="J913" s="228"/>
      <c r="K913" s="227"/>
      <c r="L913" s="227"/>
      <c r="M913" s="238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  <c r="AA913" s="227"/>
      <c r="AB913" s="227"/>
      <c r="AC913" s="227"/>
      <c r="AD913" s="227"/>
      <c r="AE913" s="227"/>
      <c r="AF913" s="227"/>
      <c r="AG913" s="227"/>
      <c r="AH913" s="227"/>
      <c r="AI913" s="227"/>
      <c r="AJ913" s="227"/>
      <c r="AK913" s="227"/>
      <c r="AL913" s="227"/>
    </row>
    <row r="914" spans="1:38" ht="12.75">
      <c r="A914" s="225"/>
      <c r="B914" s="227"/>
      <c r="D914" s="227"/>
      <c r="E914" s="227"/>
      <c r="F914" s="227"/>
      <c r="G914" s="227"/>
      <c r="H914" s="227"/>
      <c r="I914" s="227"/>
      <c r="J914" s="228"/>
      <c r="K914" s="227"/>
      <c r="L914" s="227"/>
      <c r="M914" s="238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  <c r="AA914" s="227"/>
      <c r="AB914" s="227"/>
      <c r="AC914" s="227"/>
      <c r="AD914" s="227"/>
      <c r="AE914" s="227"/>
      <c r="AF914" s="227"/>
      <c r="AG914" s="227"/>
      <c r="AH914" s="227"/>
      <c r="AI914" s="227"/>
      <c r="AJ914" s="227"/>
      <c r="AK914" s="227"/>
      <c r="AL914" s="227"/>
    </row>
    <row r="915" spans="1:38" ht="12.75">
      <c r="A915" s="225"/>
      <c r="B915" s="227"/>
      <c r="D915" s="227"/>
      <c r="E915" s="227"/>
      <c r="F915" s="227"/>
      <c r="G915" s="227"/>
      <c r="H915" s="227"/>
      <c r="I915" s="227"/>
      <c r="J915" s="228"/>
      <c r="K915" s="227"/>
      <c r="L915" s="227"/>
      <c r="M915" s="238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  <c r="AA915" s="227"/>
      <c r="AB915" s="227"/>
      <c r="AC915" s="227"/>
      <c r="AD915" s="227"/>
      <c r="AE915" s="227"/>
      <c r="AF915" s="227"/>
      <c r="AG915" s="227"/>
      <c r="AH915" s="227"/>
      <c r="AI915" s="227"/>
      <c r="AJ915" s="227"/>
      <c r="AK915" s="227"/>
      <c r="AL915" s="227"/>
    </row>
    <row r="916" spans="1:38" ht="12.75">
      <c r="A916" s="225"/>
      <c r="B916" s="227"/>
      <c r="D916" s="227"/>
      <c r="E916" s="227"/>
      <c r="F916" s="227"/>
      <c r="G916" s="227"/>
      <c r="H916" s="227"/>
      <c r="I916" s="227"/>
      <c r="J916" s="228"/>
      <c r="K916" s="227"/>
      <c r="L916" s="227"/>
      <c r="M916" s="238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  <c r="AA916" s="227"/>
      <c r="AB916" s="227"/>
      <c r="AC916" s="227"/>
      <c r="AD916" s="227"/>
      <c r="AE916" s="227"/>
      <c r="AF916" s="227"/>
      <c r="AG916" s="227"/>
      <c r="AH916" s="227"/>
      <c r="AI916" s="227"/>
      <c r="AJ916" s="227"/>
      <c r="AK916" s="227"/>
      <c r="AL916" s="227"/>
    </row>
    <row r="917" spans="1:38" ht="12.75">
      <c r="A917" s="225"/>
      <c r="B917" s="227"/>
      <c r="D917" s="227"/>
      <c r="E917" s="227"/>
      <c r="F917" s="227"/>
      <c r="G917" s="227"/>
      <c r="H917" s="227"/>
      <c r="I917" s="227"/>
      <c r="J917" s="228"/>
      <c r="K917" s="227"/>
      <c r="L917" s="227"/>
      <c r="M917" s="238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  <c r="AA917" s="227"/>
      <c r="AB917" s="227"/>
      <c r="AC917" s="227"/>
      <c r="AD917" s="227"/>
      <c r="AE917" s="227"/>
      <c r="AF917" s="227"/>
      <c r="AG917" s="227"/>
      <c r="AH917" s="227"/>
      <c r="AI917" s="227"/>
      <c r="AJ917" s="227"/>
      <c r="AK917" s="227"/>
      <c r="AL917" s="227"/>
    </row>
    <row r="918" spans="1:38" ht="12.75">
      <c r="A918" s="225"/>
      <c r="B918" s="227"/>
      <c r="D918" s="227"/>
      <c r="E918" s="227"/>
      <c r="F918" s="227"/>
      <c r="G918" s="227"/>
      <c r="H918" s="227"/>
      <c r="I918" s="227"/>
      <c r="J918" s="228"/>
      <c r="K918" s="227"/>
      <c r="L918" s="227"/>
      <c r="M918" s="238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  <c r="AA918" s="227"/>
      <c r="AB918" s="227"/>
      <c r="AC918" s="227"/>
      <c r="AD918" s="227"/>
      <c r="AE918" s="227"/>
      <c r="AF918" s="227"/>
      <c r="AG918" s="227"/>
      <c r="AH918" s="227"/>
      <c r="AI918" s="227"/>
      <c r="AJ918" s="227"/>
      <c r="AK918" s="227"/>
      <c r="AL918" s="227"/>
    </row>
    <row r="919" spans="1:38" ht="12.75">
      <c r="A919" s="225"/>
      <c r="B919" s="227"/>
      <c r="D919" s="227"/>
      <c r="E919" s="227"/>
      <c r="F919" s="227"/>
      <c r="G919" s="227"/>
      <c r="H919" s="227"/>
      <c r="I919" s="227"/>
      <c r="J919" s="228"/>
      <c r="K919" s="227"/>
      <c r="L919" s="227"/>
      <c r="M919" s="238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  <c r="AA919" s="227"/>
      <c r="AB919" s="227"/>
      <c r="AC919" s="227"/>
      <c r="AD919" s="227"/>
      <c r="AE919" s="227"/>
      <c r="AF919" s="227"/>
      <c r="AG919" s="227"/>
      <c r="AH919" s="227"/>
      <c r="AI919" s="227"/>
      <c r="AJ919" s="227"/>
      <c r="AK919" s="227"/>
      <c r="AL919" s="227"/>
    </row>
    <row r="920" spans="1:38" ht="12.75">
      <c r="A920" s="225"/>
      <c r="B920" s="227"/>
      <c r="D920" s="227"/>
      <c r="E920" s="227"/>
      <c r="F920" s="227"/>
      <c r="G920" s="227"/>
      <c r="H920" s="227"/>
      <c r="I920" s="227"/>
      <c r="J920" s="228"/>
      <c r="K920" s="227"/>
      <c r="L920" s="227"/>
      <c r="M920" s="238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  <c r="AA920" s="227"/>
      <c r="AB920" s="227"/>
      <c r="AC920" s="227"/>
      <c r="AD920" s="227"/>
      <c r="AE920" s="227"/>
      <c r="AF920" s="227"/>
      <c r="AG920" s="227"/>
      <c r="AH920" s="227"/>
      <c r="AI920" s="227"/>
      <c r="AJ920" s="227"/>
      <c r="AK920" s="227"/>
      <c r="AL920" s="227"/>
    </row>
    <row r="921" spans="1:38" ht="12.75">
      <c r="A921" s="225"/>
      <c r="B921" s="227"/>
      <c r="D921" s="227"/>
      <c r="E921" s="227"/>
      <c r="F921" s="227"/>
      <c r="G921" s="227"/>
      <c r="H921" s="227"/>
      <c r="I921" s="227"/>
      <c r="J921" s="228"/>
      <c r="K921" s="227"/>
      <c r="L921" s="227"/>
      <c r="M921" s="238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  <c r="AA921" s="227"/>
      <c r="AB921" s="227"/>
      <c r="AC921" s="227"/>
      <c r="AD921" s="227"/>
      <c r="AE921" s="227"/>
      <c r="AF921" s="227"/>
      <c r="AG921" s="227"/>
      <c r="AH921" s="227"/>
      <c r="AI921" s="227"/>
      <c r="AJ921" s="227"/>
      <c r="AK921" s="227"/>
      <c r="AL921" s="227"/>
    </row>
    <row r="922" spans="1:38" ht="12.75">
      <c r="A922" s="225"/>
      <c r="B922" s="227"/>
      <c r="D922" s="227"/>
      <c r="E922" s="227"/>
      <c r="F922" s="227"/>
      <c r="G922" s="227"/>
      <c r="H922" s="227"/>
      <c r="I922" s="227"/>
      <c r="J922" s="228"/>
      <c r="K922" s="227"/>
      <c r="L922" s="227"/>
      <c r="M922" s="238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  <c r="AA922" s="227"/>
      <c r="AB922" s="227"/>
      <c r="AC922" s="227"/>
      <c r="AD922" s="227"/>
      <c r="AE922" s="227"/>
      <c r="AF922" s="227"/>
      <c r="AG922" s="227"/>
      <c r="AH922" s="227"/>
      <c r="AI922" s="227"/>
      <c r="AJ922" s="227"/>
      <c r="AK922" s="227"/>
      <c r="AL922" s="227"/>
    </row>
    <row r="923" spans="1:38" ht="12.75">
      <c r="A923" s="225"/>
      <c r="B923" s="227"/>
      <c r="D923" s="227"/>
      <c r="E923" s="227"/>
      <c r="F923" s="227"/>
      <c r="G923" s="227"/>
      <c r="H923" s="227"/>
      <c r="I923" s="227"/>
      <c r="J923" s="228"/>
      <c r="K923" s="227"/>
      <c r="L923" s="227"/>
      <c r="M923" s="238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  <c r="AA923" s="227"/>
      <c r="AB923" s="227"/>
      <c r="AC923" s="227"/>
      <c r="AD923" s="227"/>
      <c r="AE923" s="227"/>
      <c r="AF923" s="227"/>
      <c r="AG923" s="227"/>
      <c r="AH923" s="227"/>
      <c r="AI923" s="227"/>
      <c r="AJ923" s="227"/>
      <c r="AK923" s="227"/>
      <c r="AL923" s="227"/>
    </row>
    <row r="924" spans="1:38" ht="12.75">
      <c r="A924" s="225"/>
      <c r="B924" s="227"/>
      <c r="D924" s="227"/>
      <c r="E924" s="227"/>
      <c r="F924" s="227"/>
      <c r="G924" s="227"/>
      <c r="H924" s="227"/>
      <c r="I924" s="227"/>
      <c r="J924" s="228"/>
      <c r="K924" s="227"/>
      <c r="L924" s="227"/>
      <c r="M924" s="238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  <c r="AA924" s="227"/>
      <c r="AB924" s="227"/>
      <c r="AC924" s="227"/>
      <c r="AD924" s="227"/>
      <c r="AE924" s="227"/>
      <c r="AF924" s="227"/>
      <c r="AG924" s="227"/>
      <c r="AH924" s="227"/>
      <c r="AI924" s="227"/>
      <c r="AJ924" s="227"/>
      <c r="AK924" s="227"/>
      <c r="AL924" s="227"/>
    </row>
    <row r="925" spans="1:38" ht="12.75">
      <c r="A925" s="225"/>
      <c r="B925" s="227"/>
      <c r="D925" s="227"/>
      <c r="E925" s="227"/>
      <c r="F925" s="227"/>
      <c r="G925" s="227"/>
      <c r="H925" s="227"/>
      <c r="I925" s="227"/>
      <c r="J925" s="228"/>
      <c r="K925" s="227"/>
      <c r="L925" s="227"/>
      <c r="M925" s="238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  <c r="AA925" s="227"/>
      <c r="AB925" s="227"/>
      <c r="AC925" s="227"/>
      <c r="AD925" s="227"/>
      <c r="AE925" s="227"/>
      <c r="AF925" s="227"/>
      <c r="AG925" s="227"/>
      <c r="AH925" s="227"/>
      <c r="AI925" s="227"/>
      <c r="AJ925" s="227"/>
      <c r="AK925" s="227"/>
      <c r="AL925" s="227"/>
    </row>
    <row r="926" spans="1:38" ht="12.75">
      <c r="A926" s="225"/>
      <c r="B926" s="227"/>
      <c r="D926" s="227"/>
      <c r="E926" s="227"/>
      <c r="F926" s="227"/>
      <c r="G926" s="227"/>
      <c r="H926" s="227"/>
      <c r="I926" s="227"/>
      <c r="J926" s="228"/>
      <c r="K926" s="227"/>
      <c r="L926" s="227"/>
      <c r="M926" s="238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  <c r="AA926" s="227"/>
      <c r="AB926" s="227"/>
      <c r="AC926" s="227"/>
      <c r="AD926" s="227"/>
      <c r="AE926" s="227"/>
      <c r="AF926" s="227"/>
      <c r="AG926" s="227"/>
      <c r="AH926" s="227"/>
      <c r="AI926" s="227"/>
      <c r="AJ926" s="227"/>
      <c r="AK926" s="227"/>
      <c r="AL926" s="227"/>
    </row>
    <row r="927" spans="1:38" ht="12.75">
      <c r="A927" s="225"/>
      <c r="B927" s="227"/>
      <c r="D927" s="227"/>
      <c r="E927" s="227"/>
      <c r="F927" s="227"/>
      <c r="G927" s="227"/>
      <c r="H927" s="227"/>
      <c r="I927" s="227"/>
      <c r="J927" s="228"/>
      <c r="K927" s="227"/>
      <c r="L927" s="227"/>
      <c r="M927" s="238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  <c r="AA927" s="227"/>
      <c r="AB927" s="227"/>
      <c r="AC927" s="227"/>
      <c r="AD927" s="227"/>
      <c r="AE927" s="227"/>
      <c r="AF927" s="227"/>
      <c r="AG927" s="227"/>
      <c r="AH927" s="227"/>
      <c r="AI927" s="227"/>
      <c r="AJ927" s="227"/>
      <c r="AK927" s="227"/>
      <c r="AL927" s="227"/>
    </row>
    <row r="928" spans="1:38" ht="12.75">
      <c r="A928" s="225"/>
      <c r="B928" s="227"/>
      <c r="D928" s="227"/>
      <c r="E928" s="227"/>
      <c r="F928" s="227"/>
      <c r="G928" s="227"/>
      <c r="H928" s="227"/>
      <c r="I928" s="227"/>
      <c r="J928" s="228"/>
      <c r="K928" s="227"/>
      <c r="L928" s="227"/>
      <c r="M928" s="238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  <c r="AA928" s="227"/>
      <c r="AB928" s="227"/>
      <c r="AC928" s="227"/>
      <c r="AD928" s="227"/>
      <c r="AE928" s="227"/>
      <c r="AF928" s="227"/>
      <c r="AG928" s="227"/>
      <c r="AH928" s="227"/>
      <c r="AI928" s="227"/>
      <c r="AJ928" s="227"/>
      <c r="AK928" s="227"/>
      <c r="AL928" s="227"/>
    </row>
    <row r="929" spans="1:38" ht="12.75">
      <c r="A929" s="225"/>
      <c r="B929" s="227"/>
      <c r="D929" s="227"/>
      <c r="E929" s="227"/>
      <c r="F929" s="227"/>
      <c r="G929" s="227"/>
      <c r="H929" s="227"/>
      <c r="I929" s="227"/>
      <c r="J929" s="228"/>
      <c r="K929" s="227"/>
      <c r="L929" s="227"/>
      <c r="M929" s="238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  <c r="AA929" s="227"/>
      <c r="AB929" s="227"/>
      <c r="AC929" s="227"/>
      <c r="AD929" s="227"/>
      <c r="AE929" s="227"/>
      <c r="AF929" s="227"/>
      <c r="AG929" s="227"/>
      <c r="AH929" s="227"/>
      <c r="AI929" s="227"/>
      <c r="AJ929" s="227"/>
      <c r="AK929" s="227"/>
      <c r="AL929" s="227"/>
    </row>
    <row r="930" spans="1:38" ht="12.75">
      <c r="A930" s="225"/>
      <c r="B930" s="227"/>
      <c r="D930" s="227"/>
      <c r="E930" s="227"/>
      <c r="F930" s="227"/>
      <c r="G930" s="227"/>
      <c r="H930" s="227"/>
      <c r="I930" s="227"/>
      <c r="J930" s="228"/>
      <c r="K930" s="227"/>
      <c r="L930" s="227"/>
      <c r="M930" s="238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  <c r="AA930" s="227"/>
      <c r="AB930" s="227"/>
      <c r="AC930" s="227"/>
      <c r="AD930" s="227"/>
      <c r="AE930" s="227"/>
      <c r="AF930" s="227"/>
      <c r="AG930" s="227"/>
      <c r="AH930" s="227"/>
      <c r="AI930" s="227"/>
      <c r="AJ930" s="227"/>
      <c r="AK930" s="227"/>
      <c r="AL930" s="227"/>
    </row>
    <row r="931" spans="1:38" ht="12.75">
      <c r="A931" s="225"/>
      <c r="B931" s="227"/>
      <c r="D931" s="227"/>
      <c r="E931" s="227"/>
      <c r="F931" s="227"/>
      <c r="G931" s="227"/>
      <c r="H931" s="227"/>
      <c r="I931" s="227"/>
      <c r="J931" s="228"/>
      <c r="K931" s="227"/>
      <c r="L931" s="227"/>
      <c r="M931" s="238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  <c r="AA931" s="227"/>
      <c r="AB931" s="227"/>
      <c r="AC931" s="227"/>
      <c r="AD931" s="227"/>
      <c r="AE931" s="227"/>
      <c r="AF931" s="227"/>
      <c r="AG931" s="227"/>
      <c r="AH931" s="227"/>
      <c r="AI931" s="227"/>
      <c r="AJ931" s="227"/>
      <c r="AK931" s="227"/>
      <c r="AL931" s="227"/>
    </row>
    <row r="932" spans="1:38" ht="12.75">
      <c r="A932" s="225"/>
      <c r="B932" s="227"/>
      <c r="D932" s="227"/>
      <c r="E932" s="227"/>
      <c r="F932" s="227"/>
      <c r="G932" s="227"/>
      <c r="H932" s="227"/>
      <c r="I932" s="227"/>
      <c r="J932" s="228"/>
      <c r="K932" s="227"/>
      <c r="L932" s="227"/>
      <c r="M932" s="238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  <c r="AA932" s="227"/>
      <c r="AB932" s="227"/>
      <c r="AC932" s="227"/>
      <c r="AD932" s="227"/>
      <c r="AE932" s="227"/>
      <c r="AF932" s="227"/>
      <c r="AG932" s="227"/>
      <c r="AH932" s="227"/>
      <c r="AI932" s="227"/>
      <c r="AJ932" s="227"/>
      <c r="AK932" s="227"/>
      <c r="AL932" s="227"/>
    </row>
    <row r="933" spans="1:38" ht="12.75">
      <c r="A933" s="225"/>
      <c r="B933" s="227"/>
      <c r="D933" s="227"/>
      <c r="E933" s="227"/>
      <c r="F933" s="227"/>
      <c r="G933" s="227"/>
      <c r="H933" s="227"/>
      <c r="I933" s="227"/>
      <c r="J933" s="228"/>
      <c r="K933" s="227"/>
      <c r="L933" s="227"/>
      <c r="M933" s="238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  <c r="AA933" s="227"/>
      <c r="AB933" s="227"/>
      <c r="AC933" s="227"/>
      <c r="AD933" s="227"/>
      <c r="AE933" s="227"/>
      <c r="AF933" s="227"/>
      <c r="AG933" s="227"/>
      <c r="AH933" s="227"/>
      <c r="AI933" s="227"/>
      <c r="AJ933" s="227"/>
      <c r="AK933" s="227"/>
      <c r="AL933" s="227"/>
    </row>
    <row r="934" spans="1:38" ht="12.75">
      <c r="A934" s="225"/>
      <c r="B934" s="227"/>
      <c r="D934" s="227"/>
      <c r="E934" s="227"/>
      <c r="F934" s="227"/>
      <c r="G934" s="227"/>
      <c r="H934" s="227"/>
      <c r="I934" s="227"/>
      <c r="J934" s="228"/>
      <c r="K934" s="227"/>
      <c r="L934" s="227"/>
      <c r="M934" s="238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  <c r="AA934" s="227"/>
      <c r="AB934" s="227"/>
      <c r="AC934" s="227"/>
      <c r="AD934" s="227"/>
      <c r="AE934" s="227"/>
      <c r="AF934" s="227"/>
      <c r="AG934" s="227"/>
      <c r="AH934" s="227"/>
      <c r="AI934" s="227"/>
      <c r="AJ934" s="227"/>
      <c r="AK934" s="227"/>
      <c r="AL934" s="227"/>
    </row>
    <row r="935" spans="1:38" ht="12.75">
      <c r="A935" s="225"/>
      <c r="B935" s="227"/>
      <c r="D935" s="227"/>
      <c r="E935" s="227"/>
      <c r="F935" s="227"/>
      <c r="G935" s="227"/>
      <c r="H935" s="227"/>
      <c r="I935" s="227"/>
      <c r="J935" s="228"/>
      <c r="K935" s="227"/>
      <c r="L935" s="227"/>
      <c r="M935" s="238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  <c r="AA935" s="227"/>
      <c r="AB935" s="227"/>
      <c r="AC935" s="227"/>
      <c r="AD935" s="227"/>
      <c r="AE935" s="227"/>
      <c r="AF935" s="227"/>
      <c r="AG935" s="227"/>
      <c r="AH935" s="227"/>
      <c r="AI935" s="227"/>
      <c r="AJ935" s="227"/>
      <c r="AK935" s="227"/>
      <c r="AL935" s="227"/>
    </row>
    <row r="936" spans="1:38" ht="12.75">
      <c r="A936" s="225"/>
      <c r="B936" s="227"/>
      <c r="D936" s="227"/>
      <c r="E936" s="227"/>
      <c r="F936" s="227"/>
      <c r="G936" s="227"/>
      <c r="H936" s="227"/>
      <c r="I936" s="227"/>
      <c r="J936" s="228"/>
      <c r="K936" s="227"/>
      <c r="L936" s="227"/>
      <c r="M936" s="238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  <c r="AA936" s="227"/>
      <c r="AB936" s="227"/>
      <c r="AC936" s="227"/>
      <c r="AD936" s="227"/>
      <c r="AE936" s="227"/>
      <c r="AF936" s="227"/>
      <c r="AG936" s="227"/>
      <c r="AH936" s="227"/>
      <c r="AI936" s="227"/>
      <c r="AJ936" s="227"/>
      <c r="AK936" s="227"/>
      <c r="AL936" s="227"/>
    </row>
    <row r="937" spans="1:38" ht="12.75">
      <c r="A937" s="225"/>
      <c r="B937" s="227"/>
      <c r="D937" s="227"/>
      <c r="E937" s="227"/>
      <c r="F937" s="227"/>
      <c r="G937" s="227"/>
      <c r="H937" s="227"/>
      <c r="I937" s="227"/>
      <c r="J937" s="228"/>
      <c r="K937" s="227"/>
      <c r="L937" s="227"/>
      <c r="M937" s="238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  <c r="AA937" s="227"/>
      <c r="AB937" s="227"/>
      <c r="AC937" s="227"/>
      <c r="AD937" s="227"/>
      <c r="AE937" s="227"/>
      <c r="AF937" s="227"/>
      <c r="AG937" s="227"/>
      <c r="AH937" s="227"/>
      <c r="AI937" s="227"/>
      <c r="AJ937" s="227"/>
      <c r="AK937" s="227"/>
      <c r="AL937" s="227"/>
    </row>
    <row r="938" spans="1:38" ht="12.75">
      <c r="A938" s="225"/>
      <c r="B938" s="227"/>
      <c r="D938" s="227"/>
      <c r="E938" s="227"/>
      <c r="F938" s="227"/>
      <c r="G938" s="227"/>
      <c r="H938" s="227"/>
      <c r="I938" s="227"/>
      <c r="J938" s="228"/>
      <c r="K938" s="227"/>
      <c r="L938" s="227"/>
      <c r="M938" s="238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  <c r="AA938" s="227"/>
      <c r="AB938" s="227"/>
      <c r="AC938" s="227"/>
      <c r="AD938" s="227"/>
      <c r="AE938" s="227"/>
      <c r="AF938" s="227"/>
      <c r="AG938" s="227"/>
      <c r="AH938" s="227"/>
      <c r="AI938" s="227"/>
      <c r="AJ938" s="227"/>
      <c r="AK938" s="227"/>
      <c r="AL938" s="227"/>
    </row>
    <row r="939" spans="1:38" ht="12.75">
      <c r="A939" s="225"/>
      <c r="B939" s="227"/>
      <c r="D939" s="227"/>
      <c r="E939" s="227"/>
      <c r="F939" s="227"/>
      <c r="G939" s="227"/>
      <c r="H939" s="227"/>
      <c r="I939" s="227"/>
      <c r="J939" s="228"/>
      <c r="K939" s="227"/>
      <c r="L939" s="227"/>
      <c r="M939" s="238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  <c r="AA939" s="227"/>
      <c r="AB939" s="227"/>
      <c r="AC939" s="227"/>
      <c r="AD939" s="227"/>
      <c r="AE939" s="227"/>
      <c r="AF939" s="227"/>
      <c r="AG939" s="227"/>
      <c r="AH939" s="227"/>
      <c r="AI939" s="227"/>
      <c r="AJ939" s="227"/>
      <c r="AK939" s="227"/>
      <c r="AL939" s="227"/>
    </row>
    <row r="940" spans="1:38" ht="12.75">
      <c r="A940" s="225"/>
      <c r="B940" s="227"/>
      <c r="D940" s="227"/>
      <c r="E940" s="227"/>
      <c r="F940" s="227"/>
      <c r="G940" s="227"/>
      <c r="H940" s="227"/>
      <c r="I940" s="227"/>
      <c r="J940" s="228"/>
      <c r="K940" s="227"/>
      <c r="L940" s="227"/>
      <c r="M940" s="238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  <c r="AA940" s="227"/>
      <c r="AB940" s="227"/>
      <c r="AC940" s="227"/>
      <c r="AD940" s="227"/>
      <c r="AE940" s="227"/>
      <c r="AF940" s="227"/>
      <c r="AG940" s="227"/>
      <c r="AH940" s="227"/>
      <c r="AI940" s="227"/>
      <c r="AJ940" s="227"/>
      <c r="AK940" s="227"/>
      <c r="AL940" s="227"/>
    </row>
    <row r="941" spans="1:38" ht="12.75">
      <c r="A941" s="225"/>
      <c r="B941" s="227"/>
      <c r="D941" s="227"/>
      <c r="E941" s="227"/>
      <c r="F941" s="227"/>
      <c r="G941" s="227"/>
      <c r="H941" s="227"/>
      <c r="I941" s="227"/>
      <c r="J941" s="228"/>
      <c r="K941" s="227"/>
      <c r="L941" s="227"/>
      <c r="M941" s="238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  <c r="AA941" s="227"/>
      <c r="AB941" s="227"/>
      <c r="AC941" s="227"/>
      <c r="AD941" s="227"/>
      <c r="AE941" s="227"/>
      <c r="AF941" s="227"/>
      <c r="AG941" s="227"/>
      <c r="AH941" s="227"/>
      <c r="AI941" s="227"/>
      <c r="AJ941" s="227"/>
      <c r="AK941" s="227"/>
      <c r="AL941" s="227"/>
    </row>
    <row r="942" spans="1:38" ht="12.75">
      <c r="A942" s="225"/>
      <c r="B942" s="227"/>
      <c r="D942" s="227"/>
      <c r="E942" s="227"/>
      <c r="F942" s="227"/>
      <c r="G942" s="227"/>
      <c r="H942" s="227"/>
      <c r="I942" s="227"/>
      <c r="J942" s="228"/>
      <c r="K942" s="227"/>
      <c r="L942" s="227"/>
      <c r="M942" s="238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  <c r="AA942" s="227"/>
      <c r="AB942" s="227"/>
      <c r="AC942" s="227"/>
      <c r="AD942" s="227"/>
      <c r="AE942" s="227"/>
      <c r="AF942" s="227"/>
      <c r="AG942" s="227"/>
      <c r="AH942" s="227"/>
      <c r="AI942" s="227"/>
      <c r="AJ942" s="227"/>
      <c r="AK942" s="227"/>
      <c r="AL942" s="227"/>
    </row>
    <row r="943" spans="1:38" ht="12.75">
      <c r="A943" s="225"/>
      <c r="B943" s="227"/>
      <c r="D943" s="227"/>
      <c r="E943" s="227"/>
      <c r="F943" s="227"/>
      <c r="G943" s="227"/>
      <c r="H943" s="227"/>
      <c r="I943" s="227"/>
      <c r="J943" s="228"/>
      <c r="K943" s="227"/>
      <c r="L943" s="227"/>
      <c r="M943" s="238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  <c r="AA943" s="227"/>
      <c r="AB943" s="227"/>
      <c r="AC943" s="227"/>
      <c r="AD943" s="227"/>
      <c r="AE943" s="227"/>
      <c r="AF943" s="227"/>
      <c r="AG943" s="227"/>
      <c r="AH943" s="227"/>
      <c r="AI943" s="227"/>
      <c r="AJ943" s="227"/>
      <c r="AK943" s="227"/>
      <c r="AL943" s="227"/>
    </row>
    <row r="944" spans="1:38" ht="12.75">
      <c r="A944" s="225"/>
      <c r="B944" s="227"/>
      <c r="D944" s="227"/>
      <c r="E944" s="227"/>
      <c r="F944" s="227"/>
      <c r="G944" s="227"/>
      <c r="H944" s="227"/>
      <c r="I944" s="227"/>
      <c r="J944" s="228"/>
      <c r="K944" s="227"/>
      <c r="L944" s="227"/>
      <c r="M944" s="238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  <c r="AA944" s="227"/>
      <c r="AB944" s="227"/>
      <c r="AC944" s="227"/>
      <c r="AD944" s="227"/>
      <c r="AE944" s="227"/>
      <c r="AF944" s="227"/>
      <c r="AG944" s="227"/>
      <c r="AH944" s="227"/>
      <c r="AI944" s="227"/>
      <c r="AJ944" s="227"/>
      <c r="AK944" s="227"/>
      <c r="AL944" s="227"/>
    </row>
    <row r="945" spans="1:38" ht="12.75">
      <c r="A945" s="225"/>
      <c r="B945" s="227"/>
      <c r="D945" s="227"/>
      <c r="E945" s="227"/>
      <c r="F945" s="227"/>
      <c r="G945" s="227"/>
      <c r="H945" s="227"/>
      <c r="I945" s="227"/>
      <c r="J945" s="228"/>
      <c r="K945" s="227"/>
      <c r="L945" s="227"/>
      <c r="M945" s="238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  <c r="AA945" s="227"/>
      <c r="AB945" s="227"/>
      <c r="AC945" s="227"/>
      <c r="AD945" s="227"/>
      <c r="AE945" s="227"/>
      <c r="AF945" s="227"/>
      <c r="AG945" s="227"/>
      <c r="AH945" s="227"/>
      <c r="AI945" s="227"/>
      <c r="AJ945" s="227"/>
      <c r="AK945" s="227"/>
      <c r="AL945" s="227"/>
    </row>
    <row r="946" spans="1:38" ht="12.75">
      <c r="A946" s="225"/>
      <c r="B946" s="227"/>
      <c r="D946" s="227"/>
      <c r="E946" s="227"/>
      <c r="F946" s="227"/>
      <c r="G946" s="227"/>
      <c r="H946" s="227"/>
      <c r="I946" s="227"/>
      <c r="J946" s="228"/>
      <c r="K946" s="227"/>
      <c r="L946" s="227"/>
      <c r="M946" s="238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  <c r="AA946" s="227"/>
      <c r="AB946" s="227"/>
      <c r="AC946" s="227"/>
      <c r="AD946" s="227"/>
      <c r="AE946" s="227"/>
      <c r="AF946" s="227"/>
      <c r="AG946" s="227"/>
      <c r="AH946" s="227"/>
      <c r="AI946" s="227"/>
      <c r="AJ946" s="227"/>
      <c r="AK946" s="227"/>
      <c r="AL946" s="227"/>
    </row>
    <row r="947" spans="1:38" ht="12.75">
      <c r="A947" s="225"/>
      <c r="B947" s="227"/>
      <c r="D947" s="227"/>
      <c r="E947" s="227"/>
      <c r="F947" s="227"/>
      <c r="G947" s="227"/>
      <c r="H947" s="227"/>
      <c r="I947" s="227"/>
      <c r="J947" s="228"/>
      <c r="K947" s="227"/>
      <c r="L947" s="227"/>
      <c r="M947" s="238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  <c r="AA947" s="227"/>
      <c r="AB947" s="227"/>
      <c r="AC947" s="227"/>
      <c r="AD947" s="227"/>
      <c r="AE947" s="227"/>
      <c r="AF947" s="227"/>
      <c r="AG947" s="227"/>
      <c r="AH947" s="227"/>
      <c r="AI947" s="227"/>
      <c r="AJ947" s="227"/>
      <c r="AK947" s="227"/>
      <c r="AL947" s="227"/>
    </row>
    <row r="948" spans="1:38" ht="12.75">
      <c r="A948" s="225"/>
      <c r="B948" s="227"/>
      <c r="D948" s="227"/>
      <c r="E948" s="227"/>
      <c r="F948" s="227"/>
      <c r="G948" s="227"/>
      <c r="H948" s="227"/>
      <c r="I948" s="227"/>
      <c r="J948" s="228"/>
      <c r="K948" s="227"/>
      <c r="L948" s="227"/>
      <c r="M948" s="238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  <c r="AA948" s="227"/>
      <c r="AB948" s="227"/>
      <c r="AC948" s="227"/>
      <c r="AD948" s="227"/>
      <c r="AE948" s="227"/>
      <c r="AF948" s="227"/>
      <c r="AG948" s="227"/>
      <c r="AH948" s="227"/>
      <c r="AI948" s="227"/>
      <c r="AJ948" s="227"/>
      <c r="AK948" s="227"/>
      <c r="AL948" s="227"/>
    </row>
    <row r="949" spans="1:38" ht="12.75">
      <c r="A949" s="225"/>
      <c r="B949" s="227"/>
      <c r="D949" s="227"/>
      <c r="E949" s="227"/>
      <c r="F949" s="227"/>
      <c r="G949" s="227"/>
      <c r="H949" s="227"/>
      <c r="I949" s="227"/>
      <c r="J949" s="228"/>
      <c r="K949" s="227"/>
      <c r="L949" s="227"/>
      <c r="M949" s="238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  <c r="AA949" s="227"/>
      <c r="AB949" s="227"/>
      <c r="AC949" s="227"/>
      <c r="AD949" s="227"/>
      <c r="AE949" s="227"/>
      <c r="AF949" s="227"/>
      <c r="AG949" s="227"/>
      <c r="AH949" s="227"/>
      <c r="AI949" s="227"/>
      <c r="AJ949" s="227"/>
      <c r="AK949" s="227"/>
      <c r="AL949" s="227"/>
    </row>
    <row r="950" spans="1:38" ht="12.75">
      <c r="A950" s="225"/>
      <c r="B950" s="227"/>
      <c r="D950" s="227"/>
      <c r="E950" s="227"/>
      <c r="F950" s="227"/>
      <c r="G950" s="227"/>
      <c r="H950" s="227"/>
      <c r="I950" s="227"/>
      <c r="J950" s="228"/>
      <c r="K950" s="227"/>
      <c r="L950" s="227"/>
      <c r="M950" s="238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  <c r="AA950" s="227"/>
      <c r="AB950" s="227"/>
      <c r="AC950" s="227"/>
      <c r="AD950" s="227"/>
      <c r="AE950" s="227"/>
      <c r="AF950" s="227"/>
      <c r="AG950" s="227"/>
      <c r="AH950" s="227"/>
      <c r="AI950" s="227"/>
      <c r="AJ950" s="227"/>
      <c r="AK950" s="227"/>
      <c r="AL950" s="227"/>
    </row>
    <row r="951" spans="1:38" ht="12.75">
      <c r="A951" s="225"/>
      <c r="B951" s="227"/>
      <c r="D951" s="227"/>
      <c r="E951" s="227"/>
      <c r="F951" s="227"/>
      <c r="G951" s="227"/>
      <c r="H951" s="227"/>
      <c r="I951" s="227"/>
      <c r="J951" s="228"/>
      <c r="K951" s="227"/>
      <c r="L951" s="227"/>
      <c r="M951" s="238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  <c r="AA951" s="227"/>
      <c r="AB951" s="227"/>
      <c r="AC951" s="227"/>
      <c r="AD951" s="227"/>
      <c r="AE951" s="227"/>
      <c r="AF951" s="227"/>
      <c r="AG951" s="227"/>
      <c r="AH951" s="227"/>
      <c r="AI951" s="227"/>
      <c r="AJ951" s="227"/>
      <c r="AK951" s="227"/>
      <c r="AL951" s="227"/>
    </row>
    <row r="952" spans="1:38" ht="12.75">
      <c r="A952" s="225"/>
      <c r="B952" s="227"/>
      <c r="D952" s="227"/>
      <c r="E952" s="227"/>
      <c r="F952" s="227"/>
      <c r="G952" s="227"/>
      <c r="H952" s="227"/>
      <c r="I952" s="227"/>
      <c r="J952" s="228"/>
      <c r="K952" s="227"/>
      <c r="L952" s="227"/>
      <c r="M952" s="238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  <c r="AA952" s="227"/>
      <c r="AB952" s="227"/>
      <c r="AC952" s="227"/>
      <c r="AD952" s="227"/>
      <c r="AE952" s="227"/>
      <c r="AF952" s="227"/>
      <c r="AG952" s="227"/>
      <c r="AH952" s="227"/>
      <c r="AI952" s="227"/>
      <c r="AJ952" s="227"/>
      <c r="AK952" s="227"/>
      <c r="AL952" s="227"/>
    </row>
    <row r="953" spans="1:38" ht="12.75">
      <c r="A953" s="225"/>
      <c r="B953" s="227"/>
      <c r="D953" s="227"/>
      <c r="E953" s="227"/>
      <c r="F953" s="227"/>
      <c r="G953" s="227"/>
      <c r="H953" s="227"/>
      <c r="I953" s="227"/>
      <c r="J953" s="228"/>
      <c r="K953" s="227"/>
      <c r="L953" s="227"/>
      <c r="M953" s="238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  <c r="AA953" s="227"/>
      <c r="AB953" s="227"/>
      <c r="AC953" s="227"/>
      <c r="AD953" s="227"/>
      <c r="AE953" s="227"/>
      <c r="AF953" s="227"/>
      <c r="AG953" s="227"/>
      <c r="AH953" s="227"/>
      <c r="AI953" s="227"/>
      <c r="AJ953" s="227"/>
      <c r="AK953" s="227"/>
      <c r="AL953" s="227"/>
    </row>
    <row r="954" spans="1:38" ht="12.75">
      <c r="A954" s="225"/>
      <c r="B954" s="227"/>
      <c r="D954" s="227"/>
      <c r="E954" s="227"/>
      <c r="F954" s="227"/>
      <c r="G954" s="227"/>
      <c r="H954" s="227"/>
      <c r="I954" s="227"/>
      <c r="J954" s="228"/>
      <c r="K954" s="227"/>
      <c r="L954" s="227"/>
      <c r="M954" s="238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  <c r="AA954" s="227"/>
      <c r="AB954" s="227"/>
      <c r="AC954" s="227"/>
      <c r="AD954" s="227"/>
      <c r="AE954" s="227"/>
      <c r="AF954" s="227"/>
      <c r="AG954" s="227"/>
      <c r="AH954" s="227"/>
      <c r="AI954" s="227"/>
      <c r="AJ954" s="227"/>
      <c r="AK954" s="227"/>
      <c r="AL954" s="227"/>
    </row>
    <row r="955" spans="1:38" ht="12.75">
      <c r="A955" s="225"/>
      <c r="B955" s="227"/>
      <c r="D955" s="227"/>
      <c r="E955" s="227"/>
      <c r="F955" s="227"/>
      <c r="G955" s="227"/>
      <c r="H955" s="227"/>
      <c r="I955" s="227"/>
      <c r="J955" s="228"/>
      <c r="K955" s="227"/>
      <c r="L955" s="227"/>
      <c r="M955" s="238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  <c r="AA955" s="227"/>
      <c r="AB955" s="227"/>
      <c r="AC955" s="227"/>
      <c r="AD955" s="227"/>
      <c r="AE955" s="227"/>
      <c r="AF955" s="227"/>
      <c r="AG955" s="227"/>
      <c r="AH955" s="227"/>
      <c r="AI955" s="227"/>
      <c r="AJ955" s="227"/>
      <c r="AK955" s="227"/>
      <c r="AL955" s="227"/>
    </row>
    <row r="956" spans="1:38" ht="12.75">
      <c r="A956" s="225"/>
      <c r="B956" s="227"/>
      <c r="D956" s="227"/>
      <c r="E956" s="227"/>
      <c r="F956" s="227"/>
      <c r="G956" s="227"/>
      <c r="H956" s="227"/>
      <c r="I956" s="227"/>
      <c r="J956" s="228"/>
      <c r="K956" s="227"/>
      <c r="L956" s="227"/>
      <c r="M956" s="238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  <c r="AA956" s="227"/>
      <c r="AB956" s="227"/>
      <c r="AC956" s="227"/>
      <c r="AD956" s="227"/>
      <c r="AE956" s="227"/>
      <c r="AF956" s="227"/>
      <c r="AG956" s="227"/>
      <c r="AH956" s="227"/>
      <c r="AI956" s="227"/>
      <c r="AJ956" s="227"/>
      <c r="AK956" s="227"/>
      <c r="AL956" s="227"/>
    </row>
    <row r="957" spans="1:38" ht="12.75">
      <c r="A957" s="225"/>
      <c r="B957" s="227"/>
      <c r="D957" s="227"/>
      <c r="E957" s="227"/>
      <c r="F957" s="227"/>
      <c r="G957" s="227"/>
      <c r="H957" s="227"/>
      <c r="I957" s="227"/>
      <c r="J957" s="228"/>
      <c r="K957" s="227"/>
      <c r="L957" s="227"/>
      <c r="M957" s="238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  <c r="AA957" s="227"/>
      <c r="AB957" s="227"/>
      <c r="AC957" s="227"/>
      <c r="AD957" s="227"/>
      <c r="AE957" s="227"/>
      <c r="AF957" s="227"/>
      <c r="AG957" s="227"/>
      <c r="AH957" s="227"/>
      <c r="AI957" s="227"/>
      <c r="AJ957" s="227"/>
      <c r="AK957" s="227"/>
      <c r="AL957" s="227"/>
    </row>
    <row r="958" spans="1:38" ht="12.75">
      <c r="A958" s="225"/>
      <c r="B958" s="227"/>
      <c r="D958" s="227"/>
      <c r="E958" s="227"/>
      <c r="F958" s="227"/>
      <c r="G958" s="227"/>
      <c r="H958" s="227"/>
      <c r="I958" s="227"/>
      <c r="J958" s="228"/>
      <c r="K958" s="227"/>
      <c r="L958" s="227"/>
      <c r="M958" s="238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  <c r="AA958" s="227"/>
      <c r="AB958" s="227"/>
      <c r="AC958" s="227"/>
      <c r="AD958" s="227"/>
      <c r="AE958" s="227"/>
      <c r="AF958" s="227"/>
      <c r="AG958" s="227"/>
      <c r="AH958" s="227"/>
      <c r="AI958" s="227"/>
      <c r="AJ958" s="227"/>
      <c r="AK958" s="227"/>
      <c r="AL958" s="227"/>
    </row>
    <row r="959" spans="1:38" ht="12.75">
      <c r="A959" s="225"/>
      <c r="B959" s="227"/>
      <c r="D959" s="227"/>
      <c r="E959" s="227"/>
      <c r="F959" s="227"/>
      <c r="G959" s="227"/>
      <c r="H959" s="227"/>
      <c r="I959" s="227"/>
      <c r="J959" s="228"/>
      <c r="K959" s="227"/>
      <c r="L959" s="227"/>
      <c r="M959" s="238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  <c r="AA959" s="227"/>
      <c r="AB959" s="227"/>
      <c r="AC959" s="227"/>
      <c r="AD959" s="227"/>
      <c r="AE959" s="227"/>
      <c r="AF959" s="227"/>
      <c r="AG959" s="227"/>
      <c r="AH959" s="227"/>
      <c r="AI959" s="227"/>
      <c r="AJ959" s="227"/>
      <c r="AK959" s="227"/>
      <c r="AL959" s="227"/>
    </row>
    <row r="960" spans="1:38" ht="12.75">
      <c r="A960" s="225"/>
      <c r="B960" s="227"/>
      <c r="D960" s="227"/>
      <c r="E960" s="227"/>
      <c r="F960" s="227"/>
      <c r="G960" s="227"/>
      <c r="H960" s="227"/>
      <c r="I960" s="227"/>
      <c r="J960" s="228"/>
      <c r="K960" s="227"/>
      <c r="L960" s="227"/>
      <c r="M960" s="238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  <c r="AA960" s="227"/>
      <c r="AB960" s="227"/>
      <c r="AC960" s="227"/>
      <c r="AD960" s="227"/>
      <c r="AE960" s="227"/>
      <c r="AF960" s="227"/>
      <c r="AG960" s="227"/>
      <c r="AH960" s="227"/>
      <c r="AI960" s="227"/>
      <c r="AJ960" s="227"/>
      <c r="AK960" s="227"/>
      <c r="AL960" s="227"/>
    </row>
    <row r="961" spans="1:38" ht="12.75">
      <c r="A961" s="225"/>
      <c r="B961" s="227"/>
      <c r="D961" s="227"/>
      <c r="E961" s="227"/>
      <c r="F961" s="227"/>
      <c r="G961" s="227"/>
      <c r="H961" s="227"/>
      <c r="I961" s="227"/>
      <c r="J961" s="228"/>
      <c r="K961" s="227"/>
      <c r="L961" s="227"/>
      <c r="M961" s="238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  <c r="AA961" s="227"/>
      <c r="AB961" s="227"/>
      <c r="AC961" s="227"/>
      <c r="AD961" s="227"/>
      <c r="AE961" s="227"/>
      <c r="AF961" s="227"/>
      <c r="AG961" s="227"/>
      <c r="AH961" s="227"/>
      <c r="AI961" s="227"/>
      <c r="AJ961" s="227"/>
      <c r="AK961" s="227"/>
      <c r="AL961" s="227"/>
    </row>
    <row r="962" spans="1:38" ht="12.75">
      <c r="A962" s="225"/>
      <c r="B962" s="227"/>
      <c r="D962" s="227"/>
      <c r="E962" s="227"/>
      <c r="F962" s="227"/>
      <c r="G962" s="227"/>
      <c r="H962" s="227"/>
      <c r="I962" s="227"/>
      <c r="J962" s="228"/>
      <c r="K962" s="227"/>
      <c r="L962" s="227"/>
      <c r="M962" s="238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  <c r="AA962" s="227"/>
      <c r="AB962" s="227"/>
      <c r="AC962" s="227"/>
      <c r="AD962" s="227"/>
      <c r="AE962" s="227"/>
      <c r="AF962" s="227"/>
      <c r="AG962" s="227"/>
      <c r="AH962" s="227"/>
      <c r="AI962" s="227"/>
      <c r="AJ962" s="227"/>
      <c r="AK962" s="227"/>
      <c r="AL962" s="227"/>
    </row>
    <row r="963" spans="1:38" ht="12.75">
      <c r="A963" s="225"/>
      <c r="B963" s="227"/>
      <c r="D963" s="227"/>
      <c r="E963" s="227"/>
      <c r="F963" s="227"/>
      <c r="G963" s="227"/>
      <c r="H963" s="227"/>
      <c r="I963" s="227"/>
      <c r="J963" s="228"/>
      <c r="K963" s="227"/>
      <c r="L963" s="227"/>
      <c r="M963" s="238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  <c r="AA963" s="227"/>
      <c r="AB963" s="227"/>
      <c r="AC963" s="227"/>
      <c r="AD963" s="227"/>
      <c r="AE963" s="227"/>
      <c r="AF963" s="227"/>
      <c r="AG963" s="227"/>
      <c r="AH963" s="227"/>
      <c r="AI963" s="227"/>
      <c r="AJ963" s="227"/>
      <c r="AK963" s="227"/>
      <c r="AL963" s="227"/>
    </row>
    <row r="964" spans="1:38" ht="12.75">
      <c r="A964" s="225"/>
      <c r="B964" s="227"/>
      <c r="D964" s="227"/>
      <c r="E964" s="227"/>
      <c r="F964" s="227"/>
      <c r="G964" s="227"/>
      <c r="H964" s="227"/>
      <c r="I964" s="227"/>
      <c r="J964" s="228"/>
      <c r="K964" s="227"/>
      <c r="L964" s="227"/>
      <c r="M964" s="238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  <c r="AA964" s="227"/>
      <c r="AB964" s="227"/>
      <c r="AC964" s="227"/>
      <c r="AD964" s="227"/>
      <c r="AE964" s="227"/>
      <c r="AF964" s="227"/>
      <c r="AG964" s="227"/>
      <c r="AH964" s="227"/>
      <c r="AI964" s="227"/>
      <c r="AJ964" s="227"/>
      <c r="AK964" s="227"/>
      <c r="AL964" s="227"/>
    </row>
    <row r="965" spans="1:38" ht="12.75">
      <c r="A965" s="225"/>
      <c r="B965" s="227"/>
      <c r="D965" s="227"/>
      <c r="E965" s="227"/>
      <c r="F965" s="227"/>
      <c r="G965" s="227"/>
      <c r="H965" s="227"/>
      <c r="I965" s="227"/>
      <c r="J965" s="228"/>
      <c r="K965" s="227"/>
      <c r="L965" s="227"/>
      <c r="M965" s="238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  <c r="AA965" s="227"/>
      <c r="AB965" s="227"/>
      <c r="AC965" s="227"/>
      <c r="AD965" s="227"/>
      <c r="AE965" s="227"/>
      <c r="AF965" s="227"/>
      <c r="AG965" s="227"/>
      <c r="AH965" s="227"/>
      <c r="AI965" s="227"/>
      <c r="AJ965" s="227"/>
      <c r="AK965" s="227"/>
      <c r="AL965" s="227"/>
    </row>
    <row r="966" spans="1:38" ht="12.75">
      <c r="A966" s="225"/>
      <c r="B966" s="227"/>
      <c r="D966" s="227"/>
      <c r="E966" s="227"/>
      <c r="F966" s="227"/>
      <c r="G966" s="227"/>
      <c r="H966" s="227"/>
      <c r="I966" s="227"/>
      <c r="J966" s="228"/>
      <c r="K966" s="227"/>
      <c r="L966" s="227"/>
      <c r="M966" s="238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  <c r="AA966" s="227"/>
      <c r="AB966" s="227"/>
      <c r="AC966" s="227"/>
      <c r="AD966" s="227"/>
      <c r="AE966" s="227"/>
      <c r="AF966" s="227"/>
      <c r="AG966" s="227"/>
      <c r="AH966" s="227"/>
      <c r="AI966" s="227"/>
      <c r="AJ966" s="227"/>
      <c r="AK966" s="227"/>
      <c r="AL966" s="227"/>
    </row>
    <row r="967" spans="1:38" ht="12.75">
      <c r="A967" s="225"/>
      <c r="B967" s="227"/>
      <c r="D967" s="227"/>
      <c r="E967" s="227"/>
      <c r="F967" s="227"/>
      <c r="G967" s="227"/>
      <c r="H967" s="227"/>
      <c r="I967" s="227"/>
      <c r="J967" s="228"/>
      <c r="K967" s="227"/>
      <c r="L967" s="227"/>
      <c r="M967" s="238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  <c r="AA967" s="227"/>
      <c r="AB967" s="227"/>
      <c r="AC967" s="227"/>
      <c r="AD967" s="227"/>
      <c r="AE967" s="227"/>
      <c r="AF967" s="227"/>
      <c r="AG967" s="227"/>
      <c r="AH967" s="227"/>
      <c r="AI967" s="227"/>
      <c r="AJ967" s="227"/>
      <c r="AK967" s="227"/>
      <c r="AL967" s="227"/>
    </row>
    <row r="968" spans="1:38" ht="12.75">
      <c r="A968" s="225"/>
      <c r="B968" s="227"/>
      <c r="D968" s="227"/>
      <c r="E968" s="227"/>
      <c r="F968" s="227"/>
      <c r="G968" s="227"/>
      <c r="H968" s="227"/>
      <c r="I968" s="227"/>
      <c r="J968" s="228"/>
      <c r="K968" s="227"/>
      <c r="L968" s="227"/>
      <c r="M968" s="238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  <c r="AA968" s="227"/>
      <c r="AB968" s="227"/>
      <c r="AC968" s="227"/>
      <c r="AD968" s="227"/>
      <c r="AE968" s="227"/>
      <c r="AF968" s="227"/>
      <c r="AG968" s="227"/>
      <c r="AH968" s="227"/>
      <c r="AI968" s="227"/>
      <c r="AJ968" s="227"/>
      <c r="AK968" s="227"/>
      <c r="AL968" s="227"/>
    </row>
    <row r="969" spans="1:38" ht="12.75">
      <c r="A969" s="225"/>
      <c r="B969" s="227"/>
      <c r="D969" s="227"/>
      <c r="E969" s="227"/>
      <c r="F969" s="227"/>
      <c r="G969" s="227"/>
      <c r="H969" s="227"/>
      <c r="I969" s="227"/>
      <c r="J969" s="228"/>
      <c r="K969" s="227"/>
      <c r="L969" s="227"/>
      <c r="M969" s="238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  <c r="AA969" s="227"/>
      <c r="AB969" s="227"/>
      <c r="AC969" s="227"/>
      <c r="AD969" s="227"/>
      <c r="AE969" s="227"/>
      <c r="AF969" s="227"/>
      <c r="AG969" s="227"/>
      <c r="AH969" s="227"/>
      <c r="AI969" s="227"/>
      <c r="AJ969" s="227"/>
      <c r="AK969" s="227"/>
      <c r="AL969" s="227"/>
    </row>
    <row r="970" spans="1:38" ht="12.75">
      <c r="A970" s="225"/>
      <c r="B970" s="227"/>
      <c r="D970" s="227"/>
      <c r="E970" s="227"/>
      <c r="F970" s="227"/>
      <c r="G970" s="227"/>
      <c r="H970" s="227"/>
      <c r="I970" s="227"/>
      <c r="J970" s="228"/>
      <c r="K970" s="227"/>
      <c r="L970" s="227"/>
      <c r="M970" s="238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  <c r="AA970" s="227"/>
      <c r="AB970" s="227"/>
      <c r="AC970" s="227"/>
      <c r="AD970" s="227"/>
      <c r="AE970" s="227"/>
      <c r="AF970" s="227"/>
      <c r="AG970" s="227"/>
      <c r="AH970" s="227"/>
      <c r="AI970" s="227"/>
      <c r="AJ970" s="227"/>
      <c r="AK970" s="227"/>
      <c r="AL970" s="227"/>
    </row>
    <row r="971" spans="1:38" ht="12.75">
      <c r="A971" s="225"/>
      <c r="B971" s="227"/>
      <c r="D971" s="227"/>
      <c r="E971" s="227"/>
      <c r="F971" s="227"/>
      <c r="G971" s="227"/>
      <c r="H971" s="227"/>
      <c r="I971" s="227"/>
      <c r="J971" s="228"/>
      <c r="K971" s="227"/>
      <c r="L971" s="227"/>
      <c r="M971" s="238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  <c r="AA971" s="227"/>
      <c r="AB971" s="227"/>
      <c r="AC971" s="227"/>
      <c r="AD971" s="227"/>
      <c r="AE971" s="227"/>
      <c r="AF971" s="227"/>
      <c r="AG971" s="227"/>
      <c r="AH971" s="227"/>
      <c r="AI971" s="227"/>
      <c r="AJ971" s="227"/>
      <c r="AK971" s="227"/>
      <c r="AL971" s="227"/>
    </row>
    <row r="972" spans="1:38" ht="12.75">
      <c r="A972" s="225"/>
      <c r="B972" s="227"/>
      <c r="D972" s="227"/>
      <c r="E972" s="227"/>
      <c r="F972" s="227"/>
      <c r="G972" s="227"/>
      <c r="H972" s="227"/>
      <c r="I972" s="227"/>
      <c r="J972" s="228"/>
      <c r="K972" s="227"/>
      <c r="L972" s="227"/>
      <c r="M972" s="238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  <c r="AA972" s="227"/>
      <c r="AB972" s="227"/>
      <c r="AC972" s="227"/>
      <c r="AD972" s="227"/>
      <c r="AE972" s="227"/>
      <c r="AF972" s="227"/>
      <c r="AG972" s="227"/>
      <c r="AH972" s="227"/>
      <c r="AI972" s="227"/>
      <c r="AJ972" s="227"/>
      <c r="AK972" s="227"/>
      <c r="AL972" s="227"/>
    </row>
    <row r="973" spans="1:38" ht="12.75">
      <c r="A973" s="225"/>
      <c r="B973" s="227"/>
      <c r="D973" s="227"/>
      <c r="E973" s="227"/>
      <c r="F973" s="227"/>
      <c r="G973" s="227"/>
      <c r="H973" s="227"/>
      <c r="I973" s="227"/>
      <c r="J973" s="228"/>
      <c r="K973" s="227"/>
      <c r="L973" s="227"/>
      <c r="M973" s="238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  <c r="AA973" s="227"/>
      <c r="AB973" s="227"/>
      <c r="AC973" s="227"/>
      <c r="AD973" s="227"/>
      <c r="AE973" s="227"/>
      <c r="AF973" s="227"/>
      <c r="AG973" s="227"/>
      <c r="AH973" s="227"/>
      <c r="AI973" s="227"/>
      <c r="AJ973" s="227"/>
      <c r="AK973" s="227"/>
      <c r="AL973" s="227"/>
    </row>
    <row r="974" spans="1:38" ht="12.75">
      <c r="A974" s="225"/>
      <c r="B974" s="227"/>
      <c r="D974" s="227"/>
      <c r="E974" s="227"/>
      <c r="F974" s="227"/>
      <c r="G974" s="227"/>
      <c r="H974" s="227"/>
      <c r="I974" s="227"/>
      <c r="J974" s="228"/>
      <c r="K974" s="227"/>
      <c r="L974" s="227"/>
      <c r="M974" s="238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  <c r="AA974" s="227"/>
      <c r="AB974" s="227"/>
      <c r="AC974" s="227"/>
      <c r="AD974" s="227"/>
      <c r="AE974" s="227"/>
      <c r="AF974" s="227"/>
      <c r="AG974" s="227"/>
      <c r="AH974" s="227"/>
      <c r="AI974" s="227"/>
      <c r="AJ974" s="227"/>
      <c r="AK974" s="227"/>
      <c r="AL974" s="227"/>
    </row>
    <row r="975" spans="1:38" ht="12.75">
      <c r="A975" s="225"/>
      <c r="B975" s="227"/>
      <c r="D975" s="227"/>
      <c r="E975" s="227"/>
      <c r="F975" s="227"/>
      <c r="G975" s="227"/>
      <c r="H975" s="227"/>
      <c r="I975" s="227"/>
      <c r="J975" s="228"/>
      <c r="K975" s="227"/>
      <c r="L975" s="227"/>
      <c r="M975" s="238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  <c r="AA975" s="227"/>
      <c r="AB975" s="227"/>
      <c r="AC975" s="227"/>
      <c r="AD975" s="227"/>
      <c r="AE975" s="227"/>
      <c r="AF975" s="227"/>
      <c r="AG975" s="227"/>
      <c r="AH975" s="227"/>
      <c r="AI975" s="227"/>
      <c r="AJ975" s="227"/>
      <c r="AK975" s="227"/>
      <c r="AL975" s="227"/>
    </row>
    <row r="976" spans="1:38" ht="12.75">
      <c r="A976" s="225"/>
      <c r="B976" s="227"/>
      <c r="D976" s="227"/>
      <c r="E976" s="227"/>
      <c r="F976" s="227"/>
      <c r="G976" s="227"/>
      <c r="H976" s="227"/>
      <c r="I976" s="227"/>
      <c r="J976" s="228"/>
      <c r="K976" s="227"/>
      <c r="L976" s="227"/>
      <c r="M976" s="238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  <c r="AA976" s="227"/>
      <c r="AB976" s="227"/>
      <c r="AC976" s="227"/>
      <c r="AD976" s="227"/>
      <c r="AE976" s="227"/>
      <c r="AF976" s="227"/>
      <c r="AG976" s="227"/>
      <c r="AH976" s="227"/>
      <c r="AI976" s="227"/>
      <c r="AJ976" s="227"/>
      <c r="AK976" s="227"/>
      <c r="AL976" s="227"/>
    </row>
    <row r="977" spans="1:38" ht="12.75">
      <c r="A977" s="225"/>
      <c r="B977" s="227"/>
      <c r="D977" s="227"/>
      <c r="E977" s="227"/>
      <c r="F977" s="227"/>
      <c r="G977" s="227"/>
      <c r="H977" s="227"/>
      <c r="I977" s="227"/>
      <c r="J977" s="228"/>
      <c r="K977" s="227"/>
      <c r="L977" s="227"/>
      <c r="M977" s="238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  <c r="AA977" s="227"/>
      <c r="AB977" s="227"/>
      <c r="AC977" s="227"/>
      <c r="AD977" s="227"/>
      <c r="AE977" s="227"/>
      <c r="AF977" s="227"/>
      <c r="AG977" s="227"/>
      <c r="AH977" s="227"/>
      <c r="AI977" s="227"/>
      <c r="AJ977" s="227"/>
      <c r="AK977" s="227"/>
      <c r="AL977" s="227"/>
    </row>
    <row r="978" spans="1:38" ht="12.75">
      <c r="A978" s="225"/>
      <c r="B978" s="227"/>
      <c r="D978" s="227"/>
      <c r="E978" s="227"/>
      <c r="F978" s="227"/>
      <c r="G978" s="227"/>
      <c r="H978" s="227"/>
      <c r="I978" s="227"/>
      <c r="J978" s="228"/>
      <c r="K978" s="227"/>
      <c r="L978" s="227"/>
      <c r="M978" s="238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  <c r="AA978" s="227"/>
      <c r="AB978" s="227"/>
      <c r="AC978" s="227"/>
      <c r="AD978" s="227"/>
      <c r="AE978" s="227"/>
      <c r="AF978" s="227"/>
      <c r="AG978" s="227"/>
      <c r="AH978" s="227"/>
      <c r="AI978" s="227"/>
      <c r="AJ978" s="227"/>
      <c r="AK978" s="227"/>
      <c r="AL978" s="227"/>
    </row>
    <row r="979" spans="1:38" ht="12.75">
      <c r="A979" s="225"/>
      <c r="B979" s="227"/>
      <c r="D979" s="227"/>
      <c r="E979" s="227"/>
      <c r="F979" s="227"/>
      <c r="G979" s="227"/>
      <c r="H979" s="227"/>
      <c r="I979" s="227"/>
      <c r="J979" s="228"/>
      <c r="K979" s="227"/>
      <c r="L979" s="227"/>
      <c r="M979" s="238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  <c r="AA979" s="227"/>
      <c r="AB979" s="227"/>
      <c r="AC979" s="227"/>
      <c r="AD979" s="227"/>
      <c r="AE979" s="227"/>
      <c r="AF979" s="227"/>
      <c r="AG979" s="227"/>
      <c r="AH979" s="227"/>
      <c r="AI979" s="227"/>
      <c r="AJ979" s="227"/>
      <c r="AK979" s="227"/>
      <c r="AL979" s="227"/>
    </row>
    <row r="980" spans="1:38" ht="12.75">
      <c r="A980" s="225"/>
      <c r="B980" s="227"/>
      <c r="D980" s="227"/>
      <c r="E980" s="227"/>
      <c r="F980" s="227"/>
      <c r="G980" s="227"/>
      <c r="H980" s="227"/>
      <c r="I980" s="227"/>
      <c r="J980" s="228"/>
      <c r="K980" s="227"/>
      <c r="L980" s="227"/>
      <c r="M980" s="238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  <c r="Z980" s="227"/>
      <c r="AA980" s="227"/>
      <c r="AB980" s="227"/>
      <c r="AC980" s="227"/>
      <c r="AD980" s="227"/>
      <c r="AE980" s="227"/>
      <c r="AF980" s="227"/>
      <c r="AG980" s="227"/>
      <c r="AH980" s="227"/>
      <c r="AI980" s="227"/>
      <c r="AJ980" s="227"/>
      <c r="AK980" s="227"/>
      <c r="AL980" s="227"/>
    </row>
    <row r="981" spans="1:38" ht="12.75">
      <c r="A981" s="225"/>
      <c r="B981" s="227"/>
      <c r="D981" s="227"/>
      <c r="E981" s="227"/>
      <c r="F981" s="227"/>
      <c r="G981" s="227"/>
      <c r="H981" s="227"/>
      <c r="I981" s="227"/>
      <c r="J981" s="228"/>
      <c r="K981" s="227"/>
      <c r="L981" s="227"/>
      <c r="M981" s="238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  <c r="AA981" s="227"/>
      <c r="AB981" s="227"/>
      <c r="AC981" s="227"/>
      <c r="AD981" s="227"/>
      <c r="AE981" s="227"/>
      <c r="AF981" s="227"/>
      <c r="AG981" s="227"/>
      <c r="AH981" s="227"/>
      <c r="AI981" s="227"/>
      <c r="AJ981" s="227"/>
      <c r="AK981" s="227"/>
      <c r="AL981" s="227"/>
    </row>
    <row r="982" spans="1:38" ht="12.75">
      <c r="A982" s="225"/>
      <c r="B982" s="227"/>
      <c r="D982" s="227"/>
      <c r="E982" s="227"/>
      <c r="F982" s="227"/>
      <c r="G982" s="227"/>
      <c r="H982" s="227"/>
      <c r="I982" s="227"/>
      <c r="J982" s="228"/>
      <c r="K982" s="227"/>
      <c r="L982" s="227"/>
      <c r="M982" s="238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  <c r="Z982" s="227"/>
      <c r="AA982" s="227"/>
      <c r="AB982" s="227"/>
      <c r="AC982" s="227"/>
      <c r="AD982" s="227"/>
      <c r="AE982" s="227"/>
      <c r="AF982" s="227"/>
      <c r="AG982" s="227"/>
      <c r="AH982" s="227"/>
      <c r="AI982" s="227"/>
      <c r="AJ982" s="227"/>
      <c r="AK982" s="227"/>
      <c r="AL982" s="227"/>
    </row>
    <row r="983" spans="1:38" ht="12.75">
      <c r="A983" s="225"/>
      <c r="B983" s="227"/>
      <c r="D983" s="227"/>
      <c r="E983" s="227"/>
      <c r="F983" s="227"/>
      <c r="G983" s="227"/>
      <c r="H983" s="227"/>
      <c r="I983" s="227"/>
      <c r="J983" s="228"/>
      <c r="K983" s="227"/>
      <c r="L983" s="227"/>
      <c r="M983" s="238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  <c r="AA983" s="227"/>
      <c r="AB983" s="227"/>
      <c r="AC983" s="227"/>
      <c r="AD983" s="227"/>
      <c r="AE983" s="227"/>
      <c r="AF983" s="227"/>
      <c r="AG983" s="227"/>
      <c r="AH983" s="227"/>
      <c r="AI983" s="227"/>
      <c r="AJ983" s="227"/>
      <c r="AK983" s="227"/>
      <c r="AL983" s="227"/>
    </row>
    <row r="984" spans="1:38" ht="12.75">
      <c r="A984" s="225"/>
      <c r="B984" s="227"/>
      <c r="D984" s="227"/>
      <c r="E984" s="227"/>
      <c r="F984" s="227"/>
      <c r="G984" s="227"/>
      <c r="H984" s="227"/>
      <c r="I984" s="227"/>
      <c r="J984" s="228"/>
      <c r="K984" s="227"/>
      <c r="L984" s="227"/>
      <c r="M984" s="238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  <c r="Z984" s="227"/>
      <c r="AA984" s="227"/>
      <c r="AB984" s="227"/>
      <c r="AC984" s="227"/>
      <c r="AD984" s="227"/>
      <c r="AE984" s="227"/>
      <c r="AF984" s="227"/>
      <c r="AG984" s="227"/>
      <c r="AH984" s="227"/>
      <c r="AI984" s="227"/>
      <c r="AJ984" s="227"/>
      <c r="AK984" s="227"/>
      <c r="AL984" s="227"/>
    </row>
    <row r="985" spans="1:38" ht="12.75">
      <c r="A985" s="225"/>
      <c r="B985" s="227"/>
      <c r="D985" s="227"/>
      <c r="E985" s="227"/>
      <c r="F985" s="227"/>
      <c r="G985" s="227"/>
      <c r="H985" s="227"/>
      <c r="I985" s="227"/>
      <c r="J985" s="228"/>
      <c r="K985" s="227"/>
      <c r="L985" s="227"/>
      <c r="M985" s="238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  <c r="AA985" s="227"/>
      <c r="AB985" s="227"/>
      <c r="AC985" s="227"/>
      <c r="AD985" s="227"/>
      <c r="AE985" s="227"/>
      <c r="AF985" s="227"/>
      <c r="AG985" s="227"/>
      <c r="AH985" s="227"/>
      <c r="AI985" s="227"/>
      <c r="AJ985" s="227"/>
      <c r="AK985" s="227"/>
      <c r="AL985" s="227"/>
    </row>
    <row r="986" spans="1:38" ht="12.75">
      <c r="A986" s="225"/>
      <c r="B986" s="227"/>
      <c r="D986" s="227"/>
      <c r="E986" s="227"/>
      <c r="F986" s="227"/>
      <c r="G986" s="227"/>
      <c r="H986" s="227"/>
      <c r="I986" s="227"/>
      <c r="J986" s="228"/>
      <c r="K986" s="227"/>
      <c r="L986" s="227"/>
      <c r="M986" s="238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  <c r="Z986" s="227"/>
      <c r="AA986" s="227"/>
      <c r="AB986" s="227"/>
      <c r="AC986" s="227"/>
      <c r="AD986" s="227"/>
      <c r="AE986" s="227"/>
      <c r="AF986" s="227"/>
      <c r="AG986" s="227"/>
      <c r="AH986" s="227"/>
      <c r="AI986" s="227"/>
      <c r="AJ986" s="227"/>
      <c r="AK986" s="227"/>
      <c r="AL986" s="227"/>
    </row>
    <row r="987" spans="1:38" ht="12.75">
      <c r="A987" s="225"/>
      <c r="B987" s="227"/>
      <c r="D987" s="227"/>
      <c r="E987" s="227"/>
      <c r="F987" s="227"/>
      <c r="G987" s="227"/>
      <c r="H987" s="227"/>
      <c r="I987" s="227"/>
      <c r="J987" s="228"/>
      <c r="K987" s="227"/>
      <c r="L987" s="227"/>
      <c r="M987" s="238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  <c r="AA987" s="227"/>
      <c r="AB987" s="227"/>
      <c r="AC987" s="227"/>
      <c r="AD987" s="227"/>
      <c r="AE987" s="227"/>
      <c r="AF987" s="227"/>
      <c r="AG987" s="227"/>
      <c r="AH987" s="227"/>
      <c r="AI987" s="227"/>
      <c r="AJ987" s="227"/>
      <c r="AK987" s="227"/>
      <c r="AL987" s="227"/>
    </row>
    <row r="988" spans="1:38" ht="12.75">
      <c r="A988" s="225"/>
      <c r="B988" s="227"/>
      <c r="D988" s="227"/>
      <c r="E988" s="227"/>
      <c r="F988" s="227"/>
      <c r="G988" s="227"/>
      <c r="H988" s="227"/>
      <c r="I988" s="227"/>
      <c r="J988" s="228"/>
      <c r="K988" s="227"/>
      <c r="L988" s="227"/>
      <c r="M988" s="238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  <c r="Z988" s="227"/>
      <c r="AA988" s="227"/>
      <c r="AB988" s="227"/>
      <c r="AC988" s="227"/>
      <c r="AD988" s="227"/>
      <c r="AE988" s="227"/>
      <c r="AF988" s="227"/>
      <c r="AG988" s="227"/>
      <c r="AH988" s="227"/>
      <c r="AI988" s="227"/>
      <c r="AJ988" s="227"/>
      <c r="AK988" s="227"/>
      <c r="AL988" s="227"/>
    </row>
    <row r="989" spans="1:38" ht="12.75">
      <c r="A989" s="225"/>
      <c r="B989" s="227"/>
      <c r="D989" s="227"/>
      <c r="E989" s="227"/>
      <c r="F989" s="227"/>
      <c r="G989" s="227"/>
      <c r="H989" s="227"/>
      <c r="I989" s="227"/>
      <c r="J989" s="228"/>
      <c r="K989" s="227"/>
      <c r="L989" s="227"/>
      <c r="M989" s="238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  <c r="AA989" s="227"/>
      <c r="AB989" s="227"/>
      <c r="AC989" s="227"/>
      <c r="AD989" s="227"/>
      <c r="AE989" s="227"/>
      <c r="AF989" s="227"/>
      <c r="AG989" s="227"/>
      <c r="AH989" s="227"/>
      <c r="AI989" s="227"/>
      <c r="AJ989" s="227"/>
      <c r="AK989" s="227"/>
      <c r="AL989" s="227"/>
    </row>
    <row r="990" spans="1:38" ht="12.75">
      <c r="A990" s="225"/>
      <c r="B990" s="227"/>
      <c r="D990" s="227"/>
      <c r="E990" s="227"/>
      <c r="F990" s="227"/>
      <c r="G990" s="227"/>
      <c r="H990" s="227"/>
      <c r="I990" s="227"/>
      <c r="J990" s="228"/>
      <c r="K990" s="227"/>
      <c r="L990" s="227"/>
      <c r="M990" s="238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  <c r="X990" s="227"/>
      <c r="Y990" s="227"/>
      <c r="Z990" s="227"/>
      <c r="AA990" s="227"/>
      <c r="AB990" s="227"/>
      <c r="AC990" s="227"/>
      <c r="AD990" s="227"/>
      <c r="AE990" s="227"/>
      <c r="AF990" s="227"/>
      <c r="AG990" s="227"/>
      <c r="AH990" s="227"/>
      <c r="AI990" s="227"/>
      <c r="AJ990" s="227"/>
      <c r="AK990" s="227"/>
      <c r="AL990" s="227"/>
    </row>
    <row r="991" spans="1:38" ht="12.75">
      <c r="A991" s="225"/>
      <c r="B991" s="227"/>
      <c r="D991" s="227"/>
      <c r="E991" s="227"/>
      <c r="F991" s="227"/>
      <c r="G991" s="227"/>
      <c r="H991" s="227"/>
      <c r="I991" s="227"/>
      <c r="J991" s="228"/>
      <c r="K991" s="227"/>
      <c r="L991" s="227"/>
      <c r="M991" s="238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  <c r="AA991" s="227"/>
      <c r="AB991" s="227"/>
      <c r="AC991" s="227"/>
      <c r="AD991" s="227"/>
      <c r="AE991" s="227"/>
      <c r="AF991" s="227"/>
      <c r="AG991" s="227"/>
      <c r="AH991" s="227"/>
      <c r="AI991" s="227"/>
      <c r="AJ991" s="227"/>
      <c r="AK991" s="227"/>
      <c r="AL991" s="227"/>
    </row>
    <row r="992" spans="1:38" ht="12.75">
      <c r="A992" s="225"/>
      <c r="B992" s="227"/>
      <c r="D992" s="227"/>
      <c r="E992" s="227"/>
      <c r="F992" s="227"/>
      <c r="G992" s="227"/>
      <c r="H992" s="227"/>
      <c r="I992" s="227"/>
      <c r="J992" s="228"/>
      <c r="K992" s="227"/>
      <c r="L992" s="227"/>
      <c r="M992" s="238"/>
      <c r="N992" s="227"/>
      <c r="O992" s="227"/>
      <c r="P992" s="227"/>
      <c r="Q992" s="227"/>
      <c r="R992" s="227"/>
      <c r="S992" s="227"/>
      <c r="T992" s="227"/>
      <c r="U992" s="227"/>
      <c r="V992" s="227"/>
      <c r="W992" s="227"/>
      <c r="X992" s="227"/>
      <c r="Y992" s="227"/>
      <c r="Z992" s="227"/>
      <c r="AA992" s="227"/>
      <c r="AB992" s="227"/>
      <c r="AC992" s="227"/>
      <c r="AD992" s="227"/>
      <c r="AE992" s="227"/>
      <c r="AF992" s="227"/>
      <c r="AG992" s="227"/>
      <c r="AH992" s="227"/>
      <c r="AI992" s="227"/>
      <c r="AJ992" s="227"/>
      <c r="AK992" s="227"/>
      <c r="AL992" s="227"/>
    </row>
    <row r="993" spans="1:38" ht="12.75">
      <c r="A993" s="225"/>
      <c r="B993" s="227"/>
      <c r="D993" s="227"/>
      <c r="E993" s="227"/>
      <c r="F993" s="227"/>
      <c r="G993" s="227"/>
      <c r="H993" s="227"/>
      <c r="I993" s="227"/>
      <c r="J993" s="228"/>
      <c r="K993" s="227"/>
      <c r="L993" s="227"/>
      <c r="M993" s="238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  <c r="X993" s="227"/>
      <c r="Y993" s="227"/>
      <c r="Z993" s="227"/>
      <c r="AA993" s="227"/>
      <c r="AB993" s="227"/>
      <c r="AC993" s="227"/>
      <c r="AD993" s="227"/>
      <c r="AE993" s="227"/>
      <c r="AF993" s="227"/>
      <c r="AG993" s="227"/>
      <c r="AH993" s="227"/>
      <c r="AI993" s="227"/>
      <c r="AJ993" s="227"/>
      <c r="AK993" s="227"/>
      <c r="AL993" s="227"/>
    </row>
    <row r="994" spans="1:38" ht="12.75">
      <c r="A994" s="225"/>
      <c r="B994" s="227"/>
      <c r="D994" s="227"/>
      <c r="E994" s="227"/>
      <c r="F994" s="227"/>
      <c r="G994" s="227"/>
      <c r="H994" s="227"/>
      <c r="I994" s="227"/>
      <c r="J994" s="228"/>
      <c r="K994" s="227"/>
      <c r="L994" s="227"/>
      <c r="M994" s="238"/>
      <c r="N994" s="227"/>
      <c r="O994" s="227"/>
      <c r="P994" s="227"/>
      <c r="Q994" s="227"/>
      <c r="R994" s="227"/>
      <c r="S994" s="227"/>
      <c r="T994" s="227"/>
      <c r="U994" s="227"/>
      <c r="V994" s="227"/>
      <c r="W994" s="227"/>
      <c r="X994" s="227"/>
      <c r="Y994" s="227"/>
      <c r="Z994" s="227"/>
      <c r="AA994" s="227"/>
      <c r="AB994" s="227"/>
      <c r="AC994" s="227"/>
      <c r="AD994" s="227"/>
      <c r="AE994" s="227"/>
      <c r="AF994" s="227"/>
      <c r="AG994" s="227"/>
      <c r="AH994" s="227"/>
      <c r="AI994" s="227"/>
      <c r="AJ994" s="227"/>
      <c r="AK994" s="227"/>
      <c r="AL994" s="227"/>
    </row>
    <row r="995" spans="1:38" ht="12.75">
      <c r="A995" s="225"/>
      <c r="B995" s="227"/>
      <c r="D995" s="227"/>
      <c r="E995" s="227"/>
      <c r="F995" s="227"/>
      <c r="G995" s="227"/>
      <c r="H995" s="227"/>
      <c r="I995" s="227"/>
      <c r="J995" s="228"/>
      <c r="K995" s="227"/>
      <c r="L995" s="227"/>
      <c r="M995" s="238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  <c r="AA995" s="227"/>
      <c r="AB995" s="227"/>
      <c r="AC995" s="227"/>
      <c r="AD995" s="227"/>
      <c r="AE995" s="227"/>
      <c r="AF995" s="227"/>
      <c r="AG995" s="227"/>
      <c r="AH995" s="227"/>
      <c r="AI995" s="227"/>
      <c r="AJ995" s="227"/>
      <c r="AK995" s="227"/>
      <c r="AL995" s="227"/>
    </row>
    <row r="996" spans="1:38" ht="12.75">
      <c r="A996" s="225"/>
      <c r="B996" s="227"/>
      <c r="D996" s="227"/>
      <c r="E996" s="227"/>
      <c r="F996" s="227"/>
      <c r="G996" s="227"/>
      <c r="H996" s="227"/>
      <c r="I996" s="227"/>
      <c r="J996" s="228"/>
      <c r="K996" s="227"/>
      <c r="L996" s="227"/>
      <c r="M996" s="238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  <c r="AA996" s="227"/>
      <c r="AB996" s="227"/>
      <c r="AC996" s="227"/>
      <c r="AD996" s="227"/>
      <c r="AE996" s="227"/>
      <c r="AF996" s="227"/>
      <c r="AG996" s="227"/>
      <c r="AH996" s="227"/>
      <c r="AI996" s="227"/>
      <c r="AJ996" s="227"/>
      <c r="AK996" s="227"/>
      <c r="AL996" s="227"/>
    </row>
    <row r="997" spans="1:38" ht="12.75">
      <c r="A997" s="225"/>
      <c r="B997" s="227"/>
      <c r="D997" s="227"/>
      <c r="E997" s="227"/>
      <c r="F997" s="227"/>
      <c r="G997" s="227"/>
      <c r="H997" s="227"/>
      <c r="I997" s="227"/>
      <c r="J997" s="228"/>
      <c r="K997" s="227"/>
      <c r="L997" s="227"/>
      <c r="M997" s="238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  <c r="AA997" s="227"/>
      <c r="AB997" s="227"/>
      <c r="AC997" s="227"/>
      <c r="AD997" s="227"/>
      <c r="AE997" s="227"/>
      <c r="AF997" s="227"/>
      <c r="AG997" s="227"/>
      <c r="AH997" s="227"/>
      <c r="AI997" s="227"/>
      <c r="AJ997" s="227"/>
      <c r="AK997" s="227"/>
      <c r="AL997" s="227"/>
    </row>
    <row r="998" spans="1:38" ht="15" customHeight="1">
      <c r="B998" s="227"/>
      <c r="D998" s="227"/>
      <c r="E998" s="227"/>
      <c r="F998" s="227"/>
      <c r="G998" s="227"/>
      <c r="H998" s="227"/>
      <c r="I998" s="227"/>
      <c r="J998" s="228"/>
      <c r="K998" s="227"/>
      <c r="L998" s="227"/>
      <c r="M998" s="238"/>
      <c r="N998" s="227"/>
    </row>
    <row r="999" spans="1:38" ht="15" customHeight="1">
      <c r="B999" s="227"/>
      <c r="D999" s="227"/>
      <c r="E999" s="227"/>
      <c r="F999" s="227"/>
      <c r="G999" s="227"/>
      <c r="H999" s="227"/>
      <c r="I999" s="227"/>
      <c r="J999" s="228"/>
      <c r="K999" s="227"/>
      <c r="L999" s="227"/>
      <c r="M999" s="238"/>
      <c r="N999" s="227"/>
    </row>
    <row r="1000" spans="1:38" ht="15" customHeight="1">
      <c r="B1000" s="227"/>
      <c r="D1000" s="227"/>
      <c r="E1000" s="227"/>
      <c r="F1000" s="227"/>
      <c r="G1000" s="227"/>
      <c r="H1000" s="227"/>
      <c r="I1000" s="227"/>
      <c r="J1000" s="228"/>
      <c r="K1000" s="227"/>
      <c r="L1000" s="227"/>
      <c r="M1000" s="238"/>
      <c r="N1000" s="227"/>
    </row>
    <row r="1001" spans="1:38" ht="15" customHeight="1">
      <c r="B1001" s="227"/>
      <c r="D1001" s="227"/>
      <c r="E1001" s="227"/>
      <c r="F1001" s="227"/>
      <c r="G1001" s="227"/>
      <c r="H1001" s="227"/>
      <c r="I1001" s="227"/>
      <c r="J1001" s="228"/>
      <c r="K1001" s="227"/>
      <c r="L1001" s="227"/>
      <c r="M1001" s="238"/>
      <c r="N1001" s="227"/>
    </row>
    <row r="1002" spans="1:38" ht="15" customHeight="1">
      <c r="B1002" s="227"/>
      <c r="D1002" s="227"/>
      <c r="E1002" s="227"/>
      <c r="F1002" s="227"/>
      <c r="G1002" s="227"/>
      <c r="H1002" s="227"/>
      <c r="I1002" s="227"/>
      <c r="J1002" s="228"/>
      <c r="K1002" s="227"/>
      <c r="L1002" s="227"/>
      <c r="M1002" s="238"/>
      <c r="N1002" s="227"/>
    </row>
    <row r="1003" spans="1:38" ht="15" customHeight="1">
      <c r="B1003" s="227"/>
      <c r="D1003" s="227"/>
      <c r="E1003" s="227"/>
      <c r="F1003" s="227"/>
      <c r="G1003" s="227"/>
      <c r="H1003" s="227"/>
      <c r="I1003" s="227"/>
      <c r="J1003" s="228"/>
      <c r="K1003" s="227"/>
      <c r="L1003" s="227"/>
      <c r="M1003" s="238"/>
      <c r="N1003" s="227"/>
    </row>
    <row r="1004" spans="1:38" ht="15" customHeight="1">
      <c r="B1004" s="227"/>
      <c r="D1004" s="227"/>
      <c r="E1004" s="227"/>
      <c r="F1004" s="227"/>
      <c r="G1004" s="227"/>
      <c r="H1004" s="227"/>
      <c r="I1004" s="227"/>
      <c r="J1004" s="228"/>
      <c r="K1004" s="227"/>
      <c r="L1004" s="227"/>
      <c r="M1004" s="238"/>
      <c r="N1004" s="227"/>
    </row>
    <row r="1005" spans="1:38" ht="15" customHeight="1">
      <c r="B1005" s="227"/>
      <c r="D1005" s="227"/>
      <c r="E1005" s="227"/>
      <c r="F1005" s="227"/>
      <c r="G1005" s="227"/>
      <c r="H1005" s="227"/>
      <c r="I1005" s="227"/>
      <c r="J1005" s="228"/>
      <c r="K1005" s="227"/>
      <c r="L1005" s="227"/>
      <c r="M1005" s="238"/>
      <c r="N1005" s="227"/>
    </row>
    <row r="1006" spans="1:38" ht="15" customHeight="1">
      <c r="B1006" s="227"/>
      <c r="D1006" s="227"/>
      <c r="E1006" s="227"/>
      <c r="F1006" s="227"/>
      <c r="G1006" s="227"/>
      <c r="H1006" s="227"/>
      <c r="I1006" s="227"/>
      <c r="J1006" s="228"/>
      <c r="K1006" s="227"/>
      <c r="L1006" s="227"/>
      <c r="M1006" s="238"/>
      <c r="N1006" s="227"/>
    </row>
    <row r="1007" spans="1:38" ht="15" customHeight="1">
      <c r="B1007" s="227"/>
      <c r="D1007" s="227"/>
      <c r="E1007" s="227"/>
      <c r="F1007" s="227"/>
      <c r="G1007" s="227"/>
      <c r="H1007" s="227"/>
      <c r="I1007" s="227"/>
      <c r="J1007" s="228"/>
      <c r="K1007" s="227"/>
      <c r="L1007" s="227"/>
      <c r="M1007" s="238"/>
      <c r="N1007" s="227"/>
    </row>
    <row r="1008" spans="1:38" ht="15" customHeight="1">
      <c r="B1008" s="227"/>
      <c r="D1008" s="227"/>
      <c r="E1008" s="227"/>
      <c r="F1008" s="227"/>
      <c r="G1008" s="227"/>
      <c r="H1008" s="227"/>
      <c r="I1008" s="227"/>
      <c r="J1008" s="228"/>
      <c r="K1008" s="227"/>
      <c r="L1008" s="227"/>
      <c r="M1008" s="238"/>
      <c r="N1008" s="227"/>
    </row>
    <row r="1009" spans="2:14" ht="15" customHeight="1">
      <c r="B1009" s="227"/>
      <c r="D1009" s="227"/>
      <c r="E1009" s="227"/>
      <c r="F1009" s="227"/>
      <c r="G1009" s="227"/>
      <c r="H1009" s="227"/>
      <c r="I1009" s="227"/>
      <c r="J1009" s="228"/>
      <c r="K1009" s="227"/>
      <c r="L1009" s="227"/>
      <c r="M1009" s="238"/>
      <c r="N1009" s="227"/>
    </row>
    <row r="1010" spans="2:14" ht="15" customHeight="1">
      <c r="B1010" s="227"/>
      <c r="D1010" s="227"/>
      <c r="E1010" s="227"/>
      <c r="F1010" s="227"/>
      <c r="G1010" s="227"/>
      <c r="H1010" s="227"/>
      <c r="I1010" s="227"/>
      <c r="J1010" s="228"/>
      <c r="K1010" s="227"/>
      <c r="L1010" s="227"/>
      <c r="M1010" s="238"/>
      <c r="N1010" s="227"/>
    </row>
    <row r="1011" spans="2:14" ht="15" customHeight="1">
      <c r="B1011" s="227"/>
      <c r="D1011" s="227"/>
      <c r="E1011" s="227"/>
      <c r="F1011" s="227"/>
      <c r="G1011" s="227"/>
      <c r="H1011" s="227"/>
      <c r="I1011" s="227"/>
      <c r="J1011" s="228"/>
      <c r="K1011" s="227"/>
      <c r="L1011" s="227"/>
      <c r="M1011" s="238"/>
      <c r="N1011" s="227"/>
    </row>
    <row r="1012" spans="2:14" ht="15" customHeight="1">
      <c r="B1012" s="227"/>
      <c r="D1012" s="227"/>
      <c r="E1012" s="227"/>
      <c r="F1012" s="227"/>
      <c r="G1012" s="227"/>
      <c r="H1012" s="227"/>
      <c r="I1012" s="227"/>
      <c r="J1012" s="228"/>
      <c r="K1012" s="227"/>
      <c r="L1012" s="227"/>
      <c r="M1012" s="238"/>
      <c r="N1012" s="227"/>
    </row>
    <row r="1013" spans="2:14" ht="15" customHeight="1">
      <c r="B1013" s="227"/>
      <c r="D1013" s="227"/>
      <c r="E1013" s="227"/>
      <c r="F1013" s="227"/>
      <c r="G1013" s="227"/>
      <c r="H1013" s="227"/>
      <c r="I1013" s="227"/>
      <c r="J1013" s="228"/>
      <c r="K1013" s="227"/>
      <c r="L1013" s="227"/>
      <c r="M1013" s="238"/>
      <c r="N1013" s="227"/>
    </row>
    <row r="1014" spans="2:14" ht="15" customHeight="1">
      <c r="B1014" s="227"/>
      <c r="D1014" s="227"/>
      <c r="E1014" s="227"/>
      <c r="F1014" s="227"/>
      <c r="G1014" s="227"/>
      <c r="H1014" s="227"/>
      <c r="I1014" s="227"/>
      <c r="J1014" s="228"/>
      <c r="K1014" s="227"/>
      <c r="L1014" s="227"/>
      <c r="M1014" s="238"/>
      <c r="N1014" s="227"/>
    </row>
    <row r="1015" spans="2:14" ht="15" customHeight="1">
      <c r="B1015" s="227"/>
      <c r="D1015" s="227"/>
      <c r="E1015" s="227"/>
      <c r="F1015" s="227"/>
      <c r="G1015" s="227"/>
      <c r="H1015" s="227"/>
      <c r="I1015" s="227"/>
      <c r="J1015" s="228"/>
      <c r="K1015" s="227"/>
      <c r="L1015" s="227"/>
      <c r="M1015" s="238"/>
      <c r="N1015" s="227"/>
    </row>
    <row r="1016" spans="2:14" ht="15" customHeight="1">
      <c r="B1016" s="227"/>
      <c r="D1016" s="227"/>
      <c r="E1016" s="227"/>
      <c r="F1016" s="227"/>
      <c r="G1016" s="227"/>
      <c r="H1016" s="227"/>
      <c r="I1016" s="227"/>
      <c r="J1016" s="228"/>
      <c r="K1016" s="227"/>
      <c r="L1016" s="227"/>
      <c r="M1016" s="238"/>
      <c r="N1016" s="227"/>
    </row>
    <row r="1017" spans="2:14" ht="15" customHeight="1">
      <c r="B1017" s="227"/>
      <c r="D1017" s="227"/>
      <c r="E1017" s="227"/>
      <c r="F1017" s="227"/>
      <c r="G1017" s="227"/>
      <c r="H1017" s="227"/>
      <c r="I1017" s="227"/>
      <c r="J1017" s="228"/>
      <c r="K1017" s="227"/>
      <c r="L1017" s="227"/>
      <c r="M1017" s="238"/>
      <c r="N1017" s="227"/>
    </row>
    <row r="1018" spans="2:14" ht="15" customHeight="1">
      <c r="B1018" s="227"/>
      <c r="D1018" s="227"/>
      <c r="E1018" s="227"/>
      <c r="F1018" s="227"/>
      <c r="G1018" s="227"/>
      <c r="H1018" s="227"/>
      <c r="I1018" s="227"/>
      <c r="J1018" s="228"/>
      <c r="K1018" s="227"/>
      <c r="L1018" s="227"/>
      <c r="M1018" s="238"/>
      <c r="N1018" s="227"/>
    </row>
    <row r="1019" spans="2:14" ht="15" customHeight="1">
      <c r="B1019" s="227"/>
      <c r="D1019" s="227"/>
      <c r="E1019" s="227"/>
      <c r="F1019" s="227"/>
      <c r="G1019" s="227"/>
      <c r="H1019" s="227"/>
      <c r="I1019" s="227"/>
      <c r="J1019" s="228"/>
      <c r="K1019" s="227"/>
      <c r="L1019" s="227"/>
      <c r="M1019" s="238"/>
      <c r="N1019" s="227"/>
    </row>
    <row r="1020" spans="2:14" ht="15" customHeight="1">
      <c r="B1020" s="227"/>
      <c r="D1020" s="227"/>
      <c r="E1020" s="227"/>
      <c r="F1020" s="227"/>
      <c r="G1020" s="227"/>
      <c r="H1020" s="227"/>
      <c r="I1020" s="227"/>
      <c r="J1020" s="228"/>
      <c r="K1020" s="227"/>
      <c r="L1020" s="227"/>
      <c r="M1020" s="238"/>
      <c r="N1020" s="227"/>
    </row>
    <row r="1021" spans="2:14" ht="15" customHeight="1">
      <c r="B1021" s="227"/>
      <c r="D1021" s="227"/>
      <c r="E1021" s="227"/>
      <c r="F1021" s="227"/>
      <c r="G1021" s="227"/>
      <c r="H1021" s="227"/>
      <c r="I1021" s="227"/>
      <c r="J1021" s="228"/>
      <c r="K1021" s="227"/>
      <c r="L1021" s="227"/>
      <c r="M1021" s="238"/>
      <c r="N1021" s="227"/>
    </row>
    <row r="1022" spans="2:14" ht="15" customHeight="1">
      <c r="B1022" s="227"/>
      <c r="D1022" s="227"/>
      <c r="E1022" s="227"/>
      <c r="F1022" s="227"/>
      <c r="G1022" s="227"/>
      <c r="H1022" s="227"/>
      <c r="I1022" s="227"/>
      <c r="J1022" s="228"/>
      <c r="K1022" s="227"/>
      <c r="L1022" s="227"/>
      <c r="M1022" s="238"/>
      <c r="N1022" s="227"/>
    </row>
    <row r="1023" spans="2:14" ht="15" customHeight="1">
      <c r="B1023" s="227"/>
      <c r="D1023" s="227"/>
      <c r="E1023" s="227"/>
      <c r="F1023" s="227"/>
      <c r="G1023" s="227"/>
      <c r="H1023" s="227"/>
      <c r="I1023" s="227"/>
      <c r="J1023" s="228"/>
      <c r="K1023" s="227"/>
      <c r="L1023" s="227"/>
      <c r="M1023" s="238"/>
      <c r="N1023" s="227"/>
    </row>
    <row r="1024" spans="2:14" ht="15" customHeight="1">
      <c r="B1024" s="227"/>
      <c r="D1024" s="227"/>
      <c r="E1024" s="227"/>
      <c r="F1024" s="227"/>
      <c r="G1024" s="227"/>
      <c r="H1024" s="227"/>
      <c r="I1024" s="227"/>
      <c r="J1024" s="228"/>
      <c r="K1024" s="227"/>
      <c r="L1024" s="227"/>
      <c r="M1024" s="238"/>
      <c r="N1024" s="227"/>
    </row>
    <row r="1025" spans="2:14" ht="15" customHeight="1">
      <c r="B1025" s="227"/>
      <c r="D1025" s="227"/>
      <c r="E1025" s="227"/>
      <c r="F1025" s="227"/>
      <c r="G1025" s="227"/>
      <c r="H1025" s="227"/>
      <c r="I1025" s="227"/>
      <c r="J1025" s="228"/>
      <c r="K1025" s="227"/>
      <c r="L1025" s="227"/>
      <c r="M1025" s="238"/>
      <c r="N1025" s="227"/>
    </row>
    <row r="1026" spans="2:14" ht="15" customHeight="1">
      <c r="B1026" s="227"/>
      <c r="D1026" s="227"/>
      <c r="E1026" s="227"/>
      <c r="F1026" s="227"/>
      <c r="G1026" s="227"/>
      <c r="H1026" s="227"/>
      <c r="I1026" s="227"/>
      <c r="J1026" s="228"/>
      <c r="K1026" s="227"/>
      <c r="L1026" s="227"/>
      <c r="M1026" s="238"/>
      <c r="N1026" s="227"/>
    </row>
    <row r="1027" spans="2:14" ht="15" customHeight="1">
      <c r="B1027" s="227"/>
      <c r="D1027" s="227"/>
      <c r="E1027" s="227"/>
      <c r="F1027" s="227"/>
      <c r="G1027" s="227"/>
      <c r="H1027" s="227"/>
      <c r="I1027" s="227"/>
      <c r="J1027" s="228"/>
      <c r="K1027" s="227"/>
      <c r="L1027" s="227"/>
      <c r="M1027" s="238"/>
      <c r="N1027" s="227"/>
    </row>
    <row r="1028" spans="2:14" ht="15" customHeight="1">
      <c r="B1028" s="227"/>
      <c r="D1028" s="227"/>
      <c r="E1028" s="227"/>
      <c r="F1028" s="227"/>
      <c r="G1028" s="227"/>
      <c r="H1028" s="227"/>
      <c r="I1028" s="227"/>
      <c r="J1028" s="228"/>
      <c r="K1028" s="227"/>
      <c r="L1028" s="227"/>
      <c r="M1028" s="238"/>
      <c r="N1028" s="227"/>
    </row>
    <row r="1029" spans="2:14" ht="15" customHeight="1">
      <c r="B1029" s="227"/>
      <c r="D1029" s="227"/>
      <c r="E1029" s="227"/>
      <c r="F1029" s="227"/>
      <c r="G1029" s="227"/>
      <c r="H1029" s="227"/>
      <c r="I1029" s="227"/>
      <c r="J1029" s="228"/>
      <c r="K1029" s="227"/>
      <c r="L1029" s="227"/>
      <c r="M1029" s="238"/>
      <c r="N1029" s="227"/>
    </row>
  </sheetData>
  <conditionalFormatting sqref="D5:D23 W5">
    <cfRule type="colorScale" priority="11">
      <colorScale>
        <cfvo type="min"/>
        <cfvo type="max"/>
        <color rgb="FFFFFFFF"/>
        <color rgb="FF57BB8A"/>
      </colorScale>
    </cfRule>
  </conditionalFormatting>
  <conditionalFormatting sqref="D5:D60 W5">
    <cfRule type="colorScale" priority="40">
      <colorScale>
        <cfvo type="percent" val="20"/>
        <cfvo type="percentile" val="50"/>
        <cfvo type="percentile" val="100"/>
        <color rgb="FFE67C73"/>
        <color rgb="FFFFD666"/>
        <color rgb="FF57BB8A"/>
      </colorScale>
    </cfRule>
  </conditionalFormatting>
  <conditionalFormatting sqref="G5:G60 Z5">
    <cfRule type="colorScale" priority="4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ataValidations count="2">
    <dataValidation type="custom" allowBlank="1" showDropDown="1" sqref="H5:J60" xr:uid="{00000000-0002-0000-0100-000000000000}">
      <formula1>OR(NOT(ISERROR(DATEVALUE(H5))), AND(ISNUMBER(H5), LEFT(CELL("format", H5))="D"))</formula1>
    </dataValidation>
    <dataValidation type="custom" allowBlank="1" showDropDown="1" sqref="D5:E60 G5:G60 M5:M60" xr:uid="{00000000-0002-0000-0100-000001000000}">
      <formula1>AND(ISNUMBER(D5),(NOT(OR(NOT(ISERROR(DATEVALUE(D5))), AND(ISNUMBER(D5), LEFT(CELL("format", D5))="D")))))</formula1>
    </dataValidation>
  </dataValidations>
  <hyperlinks>
    <hyperlink ref="V5" location="GN40D!A1" display="GN40D" xr:uid="{00000000-0004-0000-0100-000000000000}"/>
    <hyperlink ref="C52" location="YMCQD!A1" display="YMCQD" xr:uid="{00000000-0004-0000-0100-00000D000000}"/>
    <hyperlink ref="C49" location="CP34D!A1" display="CP34D" xr:uid="{00000000-0004-0000-0100-00000F000000}"/>
    <hyperlink ref="C51" location="CS38D!A1" display="CS38D" xr:uid="{00000000-0004-0000-0100-000011000000}"/>
    <hyperlink ref="C50" location="LOC3D!A1" display="LOC3D" xr:uid="{00000000-0004-0000-0100-000013000000}"/>
    <hyperlink ref="C5" location="NPCAD!A1" display="NPCAD" xr:uid="{00000000-0004-0000-0100-000015000000}"/>
    <hyperlink ref="C6" location="TTC7D!A1" display="TTC7D" xr:uid="{00000000-0004-0000-0100-000017000000}"/>
    <hyperlink ref="C47" location="YMCVO!A1" display="YMCVD" xr:uid="{00000000-0004-0000-0100-000019000000}"/>
    <hyperlink ref="C41" location="NBS1D!A1" display="NBS1D" xr:uid="{00000000-0004-0000-0100-00001B000000}"/>
    <hyperlink ref="C9" location="DNC5D!A1" display="DNC5D" xr:uid="{00000000-0004-0000-0100-00001D000000}"/>
    <hyperlink ref="C48" location="YMCVD!A1" display="YMCVD" xr:uid="{59127E79-7CAB-4142-9927-FBDD8B5FE2AF}"/>
    <hyperlink ref="C45" location="'RC2CD'!A1" display="RC2CD" xr:uid="{AE804575-C65B-44FB-8694-9D3C766DEBC1}"/>
    <hyperlink ref="C15" location="DNC3D!A1" display="DNC3D" xr:uid="{84AF5A66-1F3F-4C37-9326-62928D0A5176}"/>
    <hyperlink ref="C36" location="YM41D!A1" display="YM41D" xr:uid="{A9D9BD45-4D87-4307-BBF5-599428B83C15}"/>
    <hyperlink ref="C38" location="ZZC1D!A1" display="ZZC1D" xr:uid="{772E44B8-C170-4F57-924B-7302E867D9EB}"/>
    <hyperlink ref="C43" location="IRCJDD!A1" display="IRCJD" xr:uid="{4F9176B6-923E-4CE9-BC37-2F8E1A7A35E3}"/>
    <hyperlink ref="C46" location="LMS8D!A1" display="LMS8D" xr:uid="{D44C54E0-69C9-4D9F-9543-66CB4F508A3D}"/>
    <hyperlink ref="C40" location="VSCWD!A1" display="VSCWD" xr:uid="{048D8927-52DE-4823-AC04-F0E50B4E2080}"/>
    <hyperlink ref="C42" location="PN42D!A1" display="PN42D" xr:uid="{E21A5C38-9144-4042-ADCE-179F4D187B5A}"/>
    <hyperlink ref="C31" location="OTS2D!A1" display="OTS2D" xr:uid="{A8B455AC-0EE7-4031-BA04-2A257C8165C6}"/>
    <hyperlink ref="C37" location="YM37D!A1" display="YM37D" xr:uid="{3B2569AB-3326-4ADA-B6D8-EBFBE61AF9E8}"/>
    <hyperlink ref="C32" location="RCCRD!A1" display="RCCRD" xr:uid="{C4B12654-79E1-4D19-AC8E-45525C50203B}"/>
    <hyperlink ref="C13" location="CIC9D!A1" display="CIC9D" xr:uid="{0E4572EE-033C-4EA0-A047-CFD84B8F1F3B}"/>
    <hyperlink ref="C17" location="HJCID!A1" display="HJCID" xr:uid="{4525FA80-E1EC-4600-9B06-2D829494BC25}"/>
    <hyperlink ref="C19" location="PN36D!A1" display="PN36D" xr:uid="{9716C9B1-1913-4BEF-A4A9-87074CC2788A}"/>
    <hyperlink ref="C24" location="VSCRD!A1" display="VSCRD" xr:uid="{B832C653-62BA-45C2-8E98-3F7A64FDD358}"/>
    <hyperlink ref="C16" location="PLC2D!A1" display="PLC2D" xr:uid="{663D9F62-B256-4F6D-9255-8316767855B5}"/>
    <hyperlink ref="C10" location="OT42D!A1" display="OT42D" xr:uid="{278C10A4-B86C-47D3-BD76-1ABD45F6B557}"/>
    <hyperlink ref="C23" location="TTC9D!A1" display="TTC9D" xr:uid="{D8A473DA-1BE4-4B2F-9D02-EC6CE4FEB4FE}"/>
    <hyperlink ref="C18" location="IRCORD!A1" display="IRCORD!A1" xr:uid="{0BCE219C-1585-424E-A1F1-6F11406B4882}"/>
    <hyperlink ref="C21" location="PN35D!A1" display="PN35D" xr:uid="{4F2DEF7C-34DF-4CEB-A6C2-FA710FD2399C}"/>
    <hyperlink ref="C30" location="PN41D!A1" display="PN41D" xr:uid="{CA559C41-23CF-4004-9B51-C8333D67B2F9}"/>
    <hyperlink ref="C22" location="NPCCD!A1" display="NPCCD" xr:uid="{71B2AD2D-A6C3-4BB1-9170-9EDBC48A289E}"/>
    <hyperlink ref="C14" location="OLC6D!A1" display="OLC6D" xr:uid="{2A375480-96C0-4945-9B2C-EDEF8DA885A9}"/>
    <hyperlink ref="C29" location="VSCPD!A1" display="VSCPD" xr:uid="{DCBDA3D7-AFF0-4B92-971B-7E563CE625B0}"/>
    <hyperlink ref="C35" location="LMS7D!A1" display="LMS7D" xr:uid="{BCC95B0A-5479-4714-A09B-5B64FE4FC638}"/>
    <hyperlink ref="C25" location="YM40D!A1" display="YM40D" xr:uid="{A14DDAC8-0B08-4619-9533-DC9DF7A875AA}"/>
    <hyperlink ref="C8" location="CICAD!A1" display="CICAD" xr:uid="{89F25481-BC00-49EA-A64A-ED850EB34FCE}"/>
    <hyperlink ref="C20" location="OLC5D!A1" display="OLC5D" xr:uid="{C1233983-98B8-4B01-80FB-0D808E511967}"/>
    <hyperlink ref="C12" location="YM39D!A1" display="YM39D" xr:uid="{8ECD09D8-4923-4CDB-9088-891B3BE86663}"/>
    <hyperlink ref="C26" location="PLC3D!A1" display="PLC3D" xr:uid="{A5ECE254-0CCC-49F5-AAA5-14C977617212}"/>
    <hyperlink ref="C28" location="TLCOD!A1" display="TLCOD" xr:uid="{ED501A18-7D75-442B-AD38-8FA6698BF826}"/>
    <hyperlink ref="C39" location="TTCBD!A1" display="TTCBD" xr:uid="{9E62B080-12B0-4B3A-8122-CF1AFBE7DA3C}"/>
    <hyperlink ref="C33" location="SBC1D!A1" display="SBC1D" xr:uid="{088F59D1-C8CE-4C92-AE46-02DBC97CBE73}"/>
    <hyperlink ref="C44" location="PN38D!A1" display="PN38D" xr:uid="{86573895-7842-4205-8439-272A8792E8AF}"/>
    <hyperlink ref="C34" location="YM38D!A1" display="YM38D" xr:uid="{071533DB-3954-4947-BFA9-A8BB48EF0675}"/>
    <hyperlink ref="C27" location="PFC2D!A1" display="PFC2D" xr:uid="{90A64549-E3A3-4F07-A36A-1FDA443D2A36}"/>
    <hyperlink ref="C11" location="MCC2D!A1" display="MCC2D" xr:uid="{AB68F475-E03E-486C-AD2F-5D0E0751EF83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3B87-E2BA-4E2F-8373-F2A25ACDD8A4}">
  <sheetPr>
    <outlinePr summaryBelow="0" summaryRight="0"/>
    <pageSetUpPr fitToPage="1"/>
  </sheetPr>
  <dimension ref="A1:U984"/>
  <sheetViews>
    <sheetView tabSelected="1" zoomScale="85" zoomScaleNormal="85" workbookViewId="0">
      <pane xSplit="3" topLeftCell="D1" activePane="topRight" state="frozen"/>
      <selection pane="topRight" activeCell="G12" sqref="G12"/>
    </sheetView>
  </sheetViews>
  <sheetFormatPr baseColWidth="10" defaultColWidth="12.625" defaultRowHeight="15" customHeight="1"/>
  <cols>
    <col min="1" max="1" width="1.5" style="155" customWidth="1"/>
    <col min="2" max="2" width="12.625" style="155"/>
    <col min="3" max="3" width="16.25" style="155" customWidth="1"/>
    <col min="4" max="4" width="25.375" style="155" hidden="1" customWidth="1"/>
    <col min="5" max="5" width="25.375" style="155" customWidth="1"/>
    <col min="6" max="6" width="17.625" style="156" bestFit="1" customWidth="1"/>
    <col min="7" max="10" width="15.5" style="155" customWidth="1"/>
    <col min="11" max="11" width="15.375" style="155" bestFit="1" customWidth="1"/>
    <col min="12" max="12" width="16.25" style="155" bestFit="1" customWidth="1"/>
    <col min="13" max="13" width="15.5" style="155" customWidth="1"/>
    <col min="14" max="14" width="16.5" style="155" customWidth="1"/>
    <col min="15" max="16384" width="12.625" style="155"/>
  </cols>
  <sheetData>
    <row r="1" spans="1:21" ht="12.75">
      <c r="B1" s="156"/>
      <c r="D1" s="157"/>
      <c r="E1" s="157"/>
      <c r="F1" s="287" t="s">
        <v>143</v>
      </c>
      <c r="G1" s="288">
        <v>1</v>
      </c>
      <c r="H1" s="224"/>
      <c r="I1" s="224"/>
      <c r="J1" s="224"/>
      <c r="K1" s="158"/>
      <c r="L1" s="158"/>
      <c r="M1" s="158"/>
    </row>
    <row r="2" spans="1:21" ht="12.75" hidden="1">
      <c r="A2" s="155" t="s">
        <v>142</v>
      </c>
      <c r="B2" s="156" t="s">
        <v>142</v>
      </c>
      <c r="C2" s="155" t="s">
        <v>142</v>
      </c>
      <c r="D2" s="156" t="s">
        <v>142</v>
      </c>
      <c r="E2" s="156" t="s">
        <v>142</v>
      </c>
      <c r="F2" s="156" t="s">
        <v>144</v>
      </c>
      <c r="G2" s="160">
        <f ca="1">Main!B1</f>
        <v>46060</v>
      </c>
      <c r="H2" s="160"/>
      <c r="I2" s="160"/>
      <c r="J2" s="160"/>
      <c r="K2" s="160"/>
      <c r="L2" s="160"/>
      <c r="M2" s="160"/>
      <c r="N2" s="155" t="s">
        <v>142</v>
      </c>
    </row>
    <row r="3" spans="1:21" ht="12.75">
      <c r="B3" s="156"/>
      <c r="E3" s="156"/>
      <c r="P3" s="161"/>
    </row>
    <row r="4" spans="1:21" s="162" customFormat="1" ht="22.5" customHeight="1">
      <c r="A4" s="155"/>
      <c r="B4" s="184" t="s">
        <v>3</v>
      </c>
      <c r="C4" s="184" t="s">
        <v>615</v>
      </c>
      <c r="D4" s="184" t="s">
        <v>185</v>
      </c>
      <c r="E4" s="185" t="s">
        <v>186</v>
      </c>
      <c r="F4" s="184" t="s">
        <v>7</v>
      </c>
      <c r="G4" s="184" t="s">
        <v>613</v>
      </c>
      <c r="H4" s="184" t="s">
        <v>842</v>
      </c>
      <c r="I4" s="184" t="s">
        <v>843</v>
      </c>
      <c r="J4" s="184" t="s">
        <v>5254</v>
      </c>
      <c r="K4" s="184" t="s">
        <v>145</v>
      </c>
      <c r="L4" s="184" t="s">
        <v>146</v>
      </c>
      <c r="M4" s="184" t="s">
        <v>8</v>
      </c>
      <c r="N4" s="184" t="s">
        <v>10</v>
      </c>
    </row>
    <row r="5" spans="1:21" s="162" customFormat="1" ht="21" customHeight="1">
      <c r="A5" s="156"/>
      <c r="B5" s="318" t="s">
        <v>5287</v>
      </c>
      <c r="C5" s="191">
        <f ca="1">T13F6!J5</f>
        <v>0.34392956655451223</v>
      </c>
      <c r="D5" s="192">
        <f t="shared" ref="D5:D20" si="0">E5*$G$1</f>
        <v>144.155</v>
      </c>
      <c r="E5" s="193" cm="1">
        <f t="array" ref="E5">_xll.PrecioBD(ONs_NY85[[#This Row],[Ticker]],24,"ASK","N")</f>
        <v>144.155</v>
      </c>
      <c r="F5" s="194"/>
      <c r="G5" s="342" cm="1">
        <f t="array" ref="G5">_xll.PrecioBD(ONs_NY85[[#This Row],[Ticker]],24,"IMBALANCE","N")</f>
        <v>1.1000000000000001E-3</v>
      </c>
      <c r="H5" s="277" cm="1">
        <f t="array" ref="H5">_xll.PrecioBD(ONs_NY85[[#This Row],[Ticker]],"24","BID","N")</f>
        <v>144.15</v>
      </c>
      <c r="I5" s="281" cm="1">
        <f t="array" ref="I5">_xll.PrecioBD(ONs_NY85[[#This Row],[Ticker]],"24","ASK","N")</f>
        <v>144.155</v>
      </c>
      <c r="J5" s="203" cm="1">
        <f t="array" ref="J5">_xll.PrecioBD(ONs_NY85[[#This Row],[Ticker]],24,"QUANTITY BID","N")</f>
        <v>133127526</v>
      </c>
      <c r="K5" s="203" cm="1">
        <f t="array" ref="K5">_xll.PrecioBD(ONs_NY85[[#This Row],[Ticker]],24,"QUANTITY ASK","N")</f>
        <v>997412056</v>
      </c>
      <c r="L5" s="196" cm="1">
        <f t="array" ref="L5">_xll.PrecioBD(ONs_NY85[[#This Row],[Ticker]],24,"VOLUME AMOUNT","N")</f>
        <v>118307579222.791</v>
      </c>
      <c r="M5" s="197"/>
      <c r="N5" s="198"/>
      <c r="Q5" s="163"/>
      <c r="R5" s="164"/>
      <c r="T5" s="164"/>
      <c r="U5" s="164"/>
    </row>
    <row r="6" spans="1:21" s="162" customFormat="1" ht="21" customHeight="1">
      <c r="A6" s="156"/>
      <c r="B6" s="318" t="s">
        <v>5288</v>
      </c>
      <c r="C6" s="191"/>
      <c r="D6" s="192">
        <f t="shared" si="0"/>
        <v>123.6</v>
      </c>
      <c r="E6" s="193" cm="1">
        <f t="array" ref="E6">_xll.PrecioBD(ONs_NY85[[#This Row],[Ticker]],24,"ASK","N")</f>
        <v>123.6</v>
      </c>
      <c r="F6" s="194"/>
      <c r="G6" s="342" cm="1">
        <f t="array" ref="G6">_xll.PrecioBD(ONs_NY85[[#This Row],[Ticker]],24,"IMBALANCE","N")</f>
        <v>6.9999999999999999E-4</v>
      </c>
      <c r="H6" s="277" cm="1">
        <f t="array" ref="H6">_xll.PrecioBD(ONs_NY85[[#This Row],[Ticker]],"24","BID","N")</f>
        <v>123.58</v>
      </c>
      <c r="I6" s="281" cm="1">
        <f t="array" ref="I6">_xll.PrecioBD(ONs_NY85[[#This Row],[Ticker]],"24","ASK","N")</f>
        <v>123.6</v>
      </c>
      <c r="J6" s="203" cm="1">
        <f t="array" ref="J6">_xll.PrecioBD(ONs_NY85[[#This Row],[Ticker]],24,"QUANTITY BID","N")</f>
        <v>34468142</v>
      </c>
      <c r="K6" s="203" cm="1">
        <f t="array" ref="K6">_xll.PrecioBD(ONs_NY85[[#This Row],[Ticker]],24,"QUANTITY ASK","N")</f>
        <v>149397556</v>
      </c>
      <c r="L6" s="196" cm="1">
        <f t="array" ref="L6">_xll.PrecioBD(ONs_NY85[[#This Row],[Ticker]],24,"VOLUME AMOUNT","N")</f>
        <v>42175246297.790001</v>
      </c>
      <c r="M6" s="197"/>
      <c r="N6" s="198"/>
      <c r="Q6" s="163"/>
      <c r="R6" s="164"/>
      <c r="T6" s="164"/>
      <c r="U6" s="164"/>
    </row>
    <row r="7" spans="1:21" s="162" customFormat="1" ht="21" customHeight="1">
      <c r="A7" s="156"/>
      <c r="B7" s="319" t="s">
        <v>5289</v>
      </c>
      <c r="C7" s="191"/>
      <c r="D7" s="192">
        <f t="shared" si="0"/>
        <v>101.03</v>
      </c>
      <c r="E7" s="193" cm="1">
        <f t="array" ref="E7">_xll.PrecioBD(ONs_NY85[[#This Row],[Ticker]],24,"ASK","N")</f>
        <v>101.03</v>
      </c>
      <c r="F7" s="194"/>
      <c r="G7" s="342" cm="1">
        <f t="array" ref="G7">_xll.PrecioBD(ONs_NY85[[#This Row],[Ticker]],24,"IMBALANCE","N")</f>
        <v>1E-3</v>
      </c>
      <c r="H7" s="277" cm="1">
        <f t="array" ref="H7">_xll.PrecioBD(ONs_NY85[[#This Row],[Ticker]],"24","BID","N")</f>
        <v>101.02</v>
      </c>
      <c r="I7" s="281" cm="1">
        <f t="array" ref="I7">_xll.PrecioBD(ONs_NY85[[#This Row],[Ticker]],"24","ASK","N")</f>
        <v>101.03</v>
      </c>
      <c r="J7" s="203" cm="1">
        <f t="array" ref="J7">_xll.PrecioBD(ONs_NY85[[#This Row],[Ticker]],24,"QUANTITY BID","N")</f>
        <v>1399951</v>
      </c>
      <c r="K7" s="203" cm="1">
        <f t="array" ref="K7">_xll.PrecioBD(ONs_NY85[[#This Row],[Ticker]],24,"QUANTITY ASK","N")</f>
        <v>515051568</v>
      </c>
      <c r="L7" s="196" cm="1">
        <f t="array" ref="L7">_xll.PrecioBD(ONs_NY85[[#This Row],[Ticker]],24,"VOLUME AMOUNT","N")</f>
        <v>183842932050.50299</v>
      </c>
      <c r="M7" s="197"/>
      <c r="N7" s="198"/>
      <c r="Q7" s="163"/>
      <c r="R7" s="164"/>
      <c r="T7" s="164"/>
      <c r="U7" s="164"/>
    </row>
    <row r="8" spans="1:21" s="162" customFormat="1" ht="21" customHeight="1">
      <c r="A8" s="156"/>
      <c r="B8" s="319" t="s">
        <v>5290</v>
      </c>
      <c r="C8" s="191"/>
      <c r="D8" s="192">
        <f t="shared" si="0"/>
        <v>103.34</v>
      </c>
      <c r="E8" s="193" cm="1">
        <f t="array" ref="E8">_xll.PrecioBD(ONs_NY85[[#This Row],[Ticker]],24,"ASK","N")</f>
        <v>103.34</v>
      </c>
      <c r="F8" s="194"/>
      <c r="G8" s="342" cm="1">
        <f t="array" ref="G8">_xll.PrecioBD(ONs_NY85[[#This Row],[Ticker]],24,"IMBALANCE","N")</f>
        <v>8.0000000000000004E-4</v>
      </c>
      <c r="H8" s="278" cm="1">
        <f t="array" ref="H8">_xll.PrecioBD(ONs_NY85[[#This Row],[Ticker]],"24","BID","N")</f>
        <v>103.29</v>
      </c>
      <c r="I8" s="281" cm="1">
        <f t="array" ref="I8">_xll.PrecioBD(ONs_NY85[[#This Row],[Ticker]],"24","ASK","N")</f>
        <v>103.34</v>
      </c>
      <c r="J8" s="203" cm="1">
        <f t="array" ref="J8">_xll.PrecioBD(ONs_NY85[[#This Row],[Ticker]],24,"QUANTITY BID","N")</f>
        <v>125000</v>
      </c>
      <c r="K8" s="203" cm="1">
        <f t="array" ref="K8">_xll.PrecioBD(ONs_NY85[[#This Row],[Ticker]],24,"QUANTITY ASK","N")</f>
        <v>462153654</v>
      </c>
      <c r="L8" s="203" cm="1">
        <f t="array" ref="L8">_xll.PrecioBD(ONs_NY85[[#This Row],[Ticker]],24,"VOLUME AMOUNT","N")</f>
        <v>22479221625.009998</v>
      </c>
      <c r="M8" s="197"/>
      <c r="N8" s="198"/>
      <c r="Q8" s="163"/>
      <c r="R8" s="164"/>
      <c r="T8" s="164"/>
      <c r="U8" s="164"/>
    </row>
    <row r="9" spans="1:21" s="162" customFormat="1" ht="21" customHeight="1">
      <c r="A9" s="165"/>
      <c r="B9" s="318" t="s">
        <v>5291</v>
      </c>
      <c r="C9" s="204"/>
      <c r="D9" s="192">
        <f t="shared" si="0"/>
        <v>118.5</v>
      </c>
      <c r="E9" s="193" cm="1">
        <f t="array" ref="E9">_xll.PrecioBD(ONs_NY85[[#This Row],[Ticker]],24,"ASK","N")</f>
        <v>118.5</v>
      </c>
      <c r="F9" s="194"/>
      <c r="G9" s="342" cm="1">
        <f t="array" ref="G9">_xll.PrecioBD(ONs_NY85[[#This Row],[Ticker]],24,"IMBALANCE","N")</f>
        <v>-8.0000000000000004E-4</v>
      </c>
      <c r="H9" s="277" cm="1">
        <f t="array" ref="H9">_xll.PrecioBD(ONs_NY85[[#This Row],[Ticker]],"24","BID","N")</f>
        <v>118.47199999999999</v>
      </c>
      <c r="I9" s="281" cm="1">
        <f t="array" ref="I9">_xll.PrecioBD(ONs_NY85[[#This Row],[Ticker]],"24","ASK","N")</f>
        <v>118.5</v>
      </c>
      <c r="J9" s="203" cm="1">
        <f t="array" ref="J9">_xll.PrecioBD(ONs_NY85[[#This Row],[Ticker]],24,"QUANTITY BID","N")</f>
        <v>1690481</v>
      </c>
      <c r="K9" s="203" cm="1">
        <f t="array" ref="K9">_xll.PrecioBD(ONs_NY85[[#This Row],[Ticker]],24,"QUANTITY ASK","N")</f>
        <v>3859</v>
      </c>
      <c r="L9" s="203" cm="1">
        <f t="array" ref="L9">_xll.PrecioBD(ONs_NY85[[#This Row],[Ticker]],24,"VOLUME AMOUNT","N")</f>
        <v>7339699856.1999998</v>
      </c>
      <c r="M9" s="197"/>
      <c r="N9" s="198"/>
      <c r="Q9" s="163"/>
      <c r="R9" s="164"/>
      <c r="T9" s="164"/>
      <c r="U9" s="164"/>
    </row>
    <row r="10" spans="1:21" s="162" customFormat="1" ht="21" customHeight="1">
      <c r="A10" s="156"/>
      <c r="B10" s="318" t="s">
        <v>5292</v>
      </c>
      <c r="C10" s="204"/>
      <c r="D10" s="192">
        <f t="shared" si="0"/>
        <v>119.55</v>
      </c>
      <c r="E10" s="193" cm="1">
        <f t="array" ref="E10">_xll.PrecioBD(ONs_NY85[[#This Row],[Ticker]],24,"ASK","N")</f>
        <v>119.55</v>
      </c>
      <c r="F10" s="194"/>
      <c r="G10" s="342" cm="1">
        <f t="array" ref="G10">_xll.PrecioBD(ONs_NY85[[#This Row],[Ticker]],24,"IMBALANCE","N")</f>
        <v>-1.6000000000000001E-3</v>
      </c>
      <c r="H10" s="277" cm="1">
        <f t="array" ref="H10">_xll.PrecioBD(ONs_NY85[[#This Row],[Ticker]],"24","BID","N")</f>
        <v>119.52500000000001</v>
      </c>
      <c r="I10" s="281" cm="1">
        <f t="array" ref="I10">_xll.PrecioBD(ONs_NY85[[#This Row],[Ticker]],"24","ASK","N")</f>
        <v>119.55</v>
      </c>
      <c r="J10" s="203" cm="1">
        <f t="array" ref="J10">_xll.PrecioBD(ONs_NY85[[#This Row],[Ticker]],24,"QUANTITY BID","N")</f>
        <v>3988100</v>
      </c>
      <c r="K10" s="203" cm="1">
        <f t="array" ref="K10">_xll.PrecioBD(ONs_NY85[[#This Row],[Ticker]],24,"QUANTITY ASK","N")</f>
        <v>20427297</v>
      </c>
      <c r="L10" s="203" cm="1">
        <f t="array" ref="L10">_xll.PrecioBD(ONs_NY85[[#This Row],[Ticker]],24,"VOLUME AMOUNT","N")</f>
        <v>7308268828.79</v>
      </c>
      <c r="M10" s="197"/>
      <c r="N10" s="198"/>
      <c r="Q10" s="163"/>
      <c r="R10" s="164"/>
      <c r="T10" s="164"/>
      <c r="U10" s="164"/>
    </row>
    <row r="11" spans="1:21" s="162" customFormat="1" ht="21" customHeight="1">
      <c r="A11" s="155"/>
      <c r="B11" s="325" t="s">
        <v>5293</v>
      </c>
      <c r="C11" s="207"/>
      <c r="D11" s="192">
        <f t="shared" si="0"/>
        <v>127.65</v>
      </c>
      <c r="E11" s="193" cm="1">
        <f t="array" ref="E11">_xll.PrecioBD(ONs_NY85[[#This Row],[Ticker]],24,"ASK","N")</f>
        <v>127.65</v>
      </c>
      <c r="F11" s="194"/>
      <c r="G11" s="342" cm="1">
        <f t="array" ref="G11">_xll.PrecioBD(ONs_NY85[[#This Row],[Ticker]],24,"IMBALANCE","N")</f>
        <v>-3.5000000000000001E-3</v>
      </c>
      <c r="H11" s="279" cm="1">
        <f t="array" ref="H11">_xll.PrecioBD(ONs_NY85[[#This Row],[Ticker]],"24","BID","N")</f>
        <v>127.25</v>
      </c>
      <c r="I11" s="281" cm="1">
        <f t="array" ref="I11">_xll.PrecioBD(ONs_NY85[[#This Row],[Ticker]],"24","ASK","N")</f>
        <v>127.65</v>
      </c>
      <c r="J11" s="203" cm="1">
        <f t="array" ref="J11">_xll.PrecioBD(ONs_NY85[[#This Row],[Ticker]],24,"QUANTITY BID","N")</f>
        <v>19441749</v>
      </c>
      <c r="K11" s="203" cm="1">
        <f t="array" ref="K11">_xll.PrecioBD(ONs_NY85[[#This Row],[Ticker]],24,"QUANTITY ASK","N")</f>
        <v>500000000</v>
      </c>
      <c r="L11" s="203" cm="1">
        <f t="array" ref="L11">_xll.PrecioBD(ONs_NY85[[#This Row],[Ticker]],24,"VOLUME AMOUNT","N")</f>
        <v>13854245617.700001</v>
      </c>
      <c r="M11" s="197"/>
      <c r="N11" s="209"/>
      <c r="Q11" s="166"/>
      <c r="R11" s="164"/>
      <c r="T11" s="164"/>
      <c r="U11" s="164"/>
    </row>
    <row r="12" spans="1:21" s="162" customFormat="1" ht="21" customHeight="1">
      <c r="A12" s="156"/>
      <c r="B12" s="318" t="s">
        <v>5294</v>
      </c>
      <c r="C12" s="204"/>
      <c r="D12" s="192">
        <f t="shared" si="0"/>
        <v>100.6</v>
      </c>
      <c r="E12" s="193" cm="1">
        <f t="array" ref="E12">_xll.PrecioBD(ONs_NY85[[#This Row],[Ticker]],24,"ASK","N")</f>
        <v>100.6</v>
      </c>
      <c r="F12" s="194"/>
      <c r="G12" s="342" cm="1">
        <f t="array" ref="G12">_xll.PrecioBD(ONs_NY85[[#This Row],[Ticker]],24,"IMBALANCE","N")</f>
        <v>-8.0000000000000004E-4</v>
      </c>
      <c r="H12" s="277" cm="1">
        <f t="array" ref="H12">_xll.PrecioBD(ONs_NY85[[#This Row],[Ticker]],"24","BID","N")</f>
        <v>100.58</v>
      </c>
      <c r="I12" s="281" cm="1">
        <f t="array" ref="I12">_xll.PrecioBD(ONs_NY85[[#This Row],[Ticker]],"24","ASK","N")</f>
        <v>100.6</v>
      </c>
      <c r="J12" s="203" cm="1">
        <f t="array" ref="J12">_xll.PrecioBD(ONs_NY85[[#This Row],[Ticker]],24,"QUANTITY BID","N")</f>
        <v>19500000</v>
      </c>
      <c r="K12" s="203" cm="1">
        <f t="array" ref="K12">_xll.PrecioBD(ONs_NY85[[#This Row],[Ticker]],24,"QUANTITY ASK","N")</f>
        <v>15000000</v>
      </c>
      <c r="L12" s="203" cm="1">
        <f t="array" ref="L12">_xll.PrecioBD(ONs_NY85[[#This Row],[Ticker]],24,"VOLUME AMOUNT","N")</f>
        <v>11662343571.690001</v>
      </c>
      <c r="M12" s="197"/>
      <c r="N12" s="198"/>
      <c r="Q12" s="163"/>
      <c r="R12" s="164"/>
      <c r="T12" s="164"/>
      <c r="U12" s="164"/>
    </row>
    <row r="13" spans="1:21" s="162" customFormat="1" ht="21" customHeight="1">
      <c r="A13" s="156"/>
      <c r="B13" s="326" t="s">
        <v>5295</v>
      </c>
      <c r="C13" s="207"/>
      <c r="D13" s="192">
        <f t="shared" si="0"/>
        <v>106.15</v>
      </c>
      <c r="E13" s="193" cm="1">
        <f t="array" ref="E13">_xll.PrecioBD(ONs_NY85[[#This Row],[Ticker]],24,"ASK","N")</f>
        <v>106.15</v>
      </c>
      <c r="F13" s="211"/>
      <c r="G13" s="342" cm="1">
        <f t="array" ref="G13">_xll.PrecioBD(ONs_NY85[[#This Row],[Ticker]],24,"IMBALANCE","N")</f>
        <v>2.8E-3</v>
      </c>
      <c r="H13" s="279" cm="1">
        <f t="array" ref="H13">_xll.PrecioBD(ONs_NY85[[#This Row],[Ticker]],"24","BID","N")</f>
        <v>106.044</v>
      </c>
      <c r="I13" s="281" cm="1">
        <f t="array" ref="I13">_xll.PrecioBD(ONs_NY85[[#This Row],[Ticker]],"24","ASK","N")</f>
        <v>106.15</v>
      </c>
      <c r="J13" s="203" cm="1">
        <f t="array" ref="J13">_xll.PrecioBD(ONs_NY85[[#This Row],[Ticker]],24,"QUANTITY BID","N")</f>
        <v>469900</v>
      </c>
      <c r="K13" s="203" cm="1">
        <f t="array" ref="K13">_xll.PrecioBD(ONs_NY85[[#This Row],[Ticker]],24,"QUANTITY ASK","N")</f>
        <v>6147333</v>
      </c>
      <c r="L13" s="203" cm="1">
        <f t="array" ref="L13">_xll.PrecioBD(ONs_NY85[[#This Row],[Ticker]],24,"VOLUME AMOUNT","N")</f>
        <v>2312808505.04</v>
      </c>
      <c r="M13" s="197"/>
      <c r="N13" s="198"/>
      <c r="Q13" s="163"/>
      <c r="R13" s="164"/>
      <c r="T13" s="164"/>
      <c r="U13" s="164"/>
    </row>
    <row r="14" spans="1:21" s="162" customFormat="1" ht="21" customHeight="1">
      <c r="A14" s="156"/>
      <c r="B14" s="318" t="s">
        <v>5296</v>
      </c>
      <c r="C14" s="207"/>
      <c r="D14" s="192">
        <f>E14*$G$1</f>
        <v>107.9</v>
      </c>
      <c r="E14" s="193" cm="1">
        <f t="array" ref="E14">_xll.PrecioBD(ONs_NY85[[#This Row],[Ticker]],24,"ASK","N")</f>
        <v>107.9</v>
      </c>
      <c r="F14" s="211"/>
      <c r="G14" s="342" cm="1">
        <f t="array" ref="G14">_xll.PrecioBD(ONs_NY85[[#This Row],[Ticker]],24,"IMBALANCE","N")</f>
        <v>-2.3E-3</v>
      </c>
      <c r="H14" s="277" cm="1">
        <f t="array" ref="H14">_xll.PrecioBD(ONs_NY85[[#This Row],[Ticker]],"24","BID","N")</f>
        <v>107.899</v>
      </c>
      <c r="I14" s="281" cm="1">
        <f t="array" ref="I14">_xll.PrecioBD(ONs_NY85[[#This Row],[Ticker]],"24","ASK","N")</f>
        <v>107.9</v>
      </c>
      <c r="J14" s="203" cm="1">
        <f t="array" ref="J14">_xll.PrecioBD(ONs_NY85[[#This Row],[Ticker]],24,"QUANTITY BID","N")</f>
        <v>200000</v>
      </c>
      <c r="K14" s="203" cm="1">
        <f t="array" ref="K14">_xll.PrecioBD(ONs_NY85[[#This Row],[Ticker]],24,"QUANTITY ASK","N")</f>
        <v>382854102</v>
      </c>
      <c r="L14" s="203" cm="1">
        <f t="array" ref="L14">_xll.PrecioBD(ONs_NY85[[#This Row],[Ticker]],24,"VOLUME AMOUNT","N")</f>
        <v>75495754.650000006</v>
      </c>
      <c r="M14" s="197"/>
      <c r="N14" s="341"/>
      <c r="Q14" s="163"/>
      <c r="R14" s="164"/>
      <c r="T14" s="164"/>
      <c r="U14" s="164"/>
    </row>
    <row r="15" spans="1:21" s="162" customFormat="1" ht="21" customHeight="1">
      <c r="A15" s="156"/>
      <c r="B15" s="286" t="s">
        <v>5297</v>
      </c>
      <c r="C15" s="207"/>
      <c r="D15" s="192">
        <f t="shared" ref="D15:D17" si="1">E15*$G$1</f>
        <v>101</v>
      </c>
      <c r="E15" s="193" cm="1">
        <f t="array" ref="E15">_xll.PrecioBD(ONs_NY85[[#This Row],[Ticker]],24,"ASK","N")</f>
        <v>101</v>
      </c>
      <c r="F15" s="211"/>
      <c r="G15" s="342" cm="1">
        <f t="array" ref="G15">_xll.PrecioBD(ONs_NY85[[#This Row],[Ticker]],24,"IMBALANCE","N")</f>
        <v>0</v>
      </c>
      <c r="H15" s="277" cm="1">
        <f t="array" ref="H15">_xll.PrecioBD(ONs_NY85[[#This Row],[Ticker]],"24","BID","N")</f>
        <v>100.9</v>
      </c>
      <c r="I15" s="281" cm="1">
        <f t="array" ref="I15">_xll.PrecioBD(ONs_NY85[[#This Row],[Ticker]],"24","ASK","N")</f>
        <v>101</v>
      </c>
      <c r="J15" s="203" cm="1">
        <f t="array" ref="J15">_xll.PrecioBD(ONs_NY85[[#This Row],[Ticker]],24,"QUANTITY BID","N")</f>
        <v>1982160</v>
      </c>
      <c r="K15" s="203" cm="1">
        <f t="array" ref="K15">_xll.PrecioBD(ONs_NY85[[#This Row],[Ticker]],24,"QUANTITY ASK","N")</f>
        <v>49000312</v>
      </c>
      <c r="L15" s="203" cm="1">
        <f t="array" ref="L15">_xll.PrecioBD(ONs_NY85[[#This Row],[Ticker]],24,"VOLUME AMOUNT","N")</f>
        <v>152665313.59</v>
      </c>
      <c r="M15" s="197"/>
      <c r="N15" s="341"/>
      <c r="Q15" s="163"/>
      <c r="R15" s="164"/>
      <c r="T15" s="164"/>
      <c r="U15" s="164"/>
    </row>
    <row r="16" spans="1:21" s="162" customFormat="1" ht="21" customHeight="1">
      <c r="A16" s="156"/>
      <c r="B16" s="286" t="s">
        <v>5298</v>
      </c>
      <c r="C16" s="207"/>
      <c r="D16" s="192">
        <f t="shared" si="1"/>
        <v>120.3</v>
      </c>
      <c r="E16" s="193" cm="1">
        <f t="array" ref="E16">_xll.PrecioBD(ONs_NY85[[#This Row],[Ticker]],24,"ASK","N")</f>
        <v>120.3</v>
      </c>
      <c r="F16" s="211"/>
      <c r="G16" s="342" cm="1">
        <f t="array" ref="G16">_xll.PrecioBD(ONs_NY85[[#This Row],[Ticker]],24,"IMBALANCE","N")</f>
        <v>-5.3E-3</v>
      </c>
      <c r="H16" s="277" cm="1">
        <f t="array" ref="H16">_xll.PrecioBD(ONs_NY85[[#This Row],[Ticker]],"24","BID","N")</f>
        <v>120.1</v>
      </c>
      <c r="I16" s="281" cm="1">
        <f t="array" ref="I16">_xll.PrecioBD(ONs_NY85[[#This Row],[Ticker]],"24","ASK","N")</f>
        <v>120.3</v>
      </c>
      <c r="J16" s="203" cm="1">
        <f t="array" ref="J16">_xll.PrecioBD(ONs_NY85[[#This Row],[Ticker]],24,"QUANTITY BID","N")</f>
        <v>195043979</v>
      </c>
      <c r="K16" s="203" cm="1">
        <f t="array" ref="K16">_xll.PrecioBD(ONs_NY85[[#This Row],[Ticker]],24,"QUANTITY ASK","N")</f>
        <v>19364065</v>
      </c>
      <c r="L16" s="203" cm="1">
        <f t="array" ref="L16">_xll.PrecioBD(ONs_NY85[[#This Row],[Ticker]],24,"VOLUME AMOUNT","N")</f>
        <v>11822625937.370001</v>
      </c>
      <c r="M16" s="197"/>
      <c r="N16" s="341"/>
      <c r="Q16" s="163"/>
      <c r="R16" s="164"/>
      <c r="T16" s="164"/>
      <c r="U16" s="164"/>
    </row>
    <row r="17" spans="1:21" s="162" customFormat="1" ht="21" customHeight="1">
      <c r="A17" s="156"/>
      <c r="B17" s="286" t="s">
        <v>5299</v>
      </c>
      <c r="C17" s="207"/>
      <c r="D17" s="192">
        <f t="shared" si="1"/>
        <v>108.3</v>
      </c>
      <c r="E17" s="193" cm="1">
        <f t="array" ref="E17">_xll.PrecioBD(ONs_NY85[[#This Row],[Ticker]],24,"ASK","N")</f>
        <v>108.3</v>
      </c>
      <c r="F17" s="211"/>
      <c r="G17" s="342" cm="1">
        <f t="array" ref="G17">_xll.PrecioBD(ONs_NY85[[#This Row],[Ticker]],24,"IMBALANCE","N")</f>
        <v>-4.1000000000000003E-3</v>
      </c>
      <c r="H17" s="277" cm="1">
        <f t="array" ref="H17">_xll.PrecioBD(ONs_NY85[[#This Row],[Ticker]],"24","BID","N")</f>
        <v>108.2</v>
      </c>
      <c r="I17" s="281" cm="1">
        <f t="array" ref="I17">_xll.PrecioBD(ONs_NY85[[#This Row],[Ticker]],"24","ASK","N")</f>
        <v>108.3</v>
      </c>
      <c r="J17" s="203" cm="1">
        <f t="array" ref="J17">_xll.PrecioBD(ONs_NY85[[#This Row],[Ticker]],24,"QUANTITY BID","N")</f>
        <v>100000000</v>
      </c>
      <c r="K17" s="203" cm="1">
        <f t="array" ref="K17">_xll.PrecioBD(ONs_NY85[[#This Row],[Ticker]],24,"QUANTITY ASK","N")</f>
        <v>17698974</v>
      </c>
      <c r="L17" s="203" cm="1">
        <f t="array" ref="L17">_xll.PrecioBD(ONs_NY85[[#This Row],[Ticker]],24,"VOLUME AMOUNT","N")</f>
        <v>24917588788.189999</v>
      </c>
      <c r="M17" s="197"/>
      <c r="N17" s="341"/>
      <c r="Q17" s="163"/>
      <c r="R17" s="164"/>
      <c r="T17" s="164"/>
      <c r="U17" s="164"/>
    </row>
    <row r="18" spans="1:21" s="162" customFormat="1" ht="21" customHeight="1">
      <c r="A18" s="156"/>
      <c r="B18" s="286" t="s">
        <v>5300</v>
      </c>
      <c r="C18" s="207"/>
      <c r="D18" s="192">
        <f>E18*$G$1</f>
        <v>102.5</v>
      </c>
      <c r="E18" s="193" cm="1">
        <f t="array" ref="E18">_xll.PrecioBD(ONs_NY85[[#This Row],[Ticker]],24,"ASK","N")</f>
        <v>102.5</v>
      </c>
      <c r="F18" s="211"/>
      <c r="G18" s="342" cm="1">
        <f t="array" ref="G18">_xll.PrecioBD(ONs_NY85[[#This Row],[Ticker]],24,"IMBALANCE","N")</f>
        <v>-3.8E-3</v>
      </c>
      <c r="H18" s="277" cm="1">
        <f t="array" ref="H18">_xll.PrecioBD(ONs_NY85[[#This Row],[Ticker]],"24","BID","N")</f>
        <v>102.3</v>
      </c>
      <c r="I18" s="281" cm="1">
        <f t="array" ref="I18">_xll.PrecioBD(ONs_NY85[[#This Row],[Ticker]],"24","ASK","N")</f>
        <v>102.5</v>
      </c>
      <c r="J18" s="203" cm="1">
        <f t="array" ref="J18">_xll.PrecioBD(ONs_NY85[[#This Row],[Ticker]],24,"QUANTITY BID","N")</f>
        <v>500000</v>
      </c>
      <c r="K18" s="203" cm="1">
        <f t="array" ref="K18">_xll.PrecioBD(ONs_NY85[[#This Row],[Ticker]],24,"QUANTITY ASK","N")</f>
        <v>19321299</v>
      </c>
      <c r="L18" s="203" cm="1">
        <f t="array" ref="L18">_xll.PrecioBD(ONs_NY85[[#This Row],[Ticker]],24,"VOLUME AMOUNT","N")</f>
        <v>1019080859.62</v>
      </c>
      <c r="M18" s="197"/>
      <c r="N18" s="341"/>
      <c r="Q18" s="163"/>
      <c r="R18" s="164"/>
      <c r="T18" s="164"/>
      <c r="U18" s="164"/>
    </row>
    <row r="19" spans="1:21" s="162" customFormat="1" ht="21" customHeight="1">
      <c r="A19" s="156"/>
      <c r="B19" s="286" t="s">
        <v>5301</v>
      </c>
      <c r="C19" s="207"/>
      <c r="D19" s="192">
        <f>E19*$G$1</f>
        <v>103.65</v>
      </c>
      <c r="E19" s="193" cm="1">
        <f t="array" ref="E19">_xll.PrecioBD(ONs_NY85[[#This Row],[Ticker]],24,"ASK","N")</f>
        <v>103.65</v>
      </c>
      <c r="F19" s="211"/>
      <c r="G19" s="342" cm="1">
        <f t="array" ref="G19">_xll.PrecioBD(ONs_NY85[[#This Row],[Ticker]],24,"IMBALANCE","N")</f>
        <v>-3.3E-3</v>
      </c>
      <c r="H19" s="277" cm="1">
        <f t="array" ref="H19">_xll.PrecioBD(ONs_NY85[[#This Row],[Ticker]],"24","BID","N")</f>
        <v>103</v>
      </c>
      <c r="I19" s="281" cm="1">
        <f t="array" ref="I19">_xll.PrecioBD(ONs_NY85[[#This Row],[Ticker]],"24","ASK","N")</f>
        <v>103.65</v>
      </c>
      <c r="J19" s="203" cm="1">
        <f t="array" ref="J19">_xll.PrecioBD(ONs_NY85[[#This Row],[Ticker]],24,"QUANTITY BID","N")</f>
        <v>100000</v>
      </c>
      <c r="K19" s="203" cm="1">
        <f t="array" ref="K19">_xll.PrecioBD(ONs_NY85[[#This Row],[Ticker]],24,"QUANTITY ASK","N")</f>
        <v>20000</v>
      </c>
      <c r="L19" s="203" cm="1">
        <f t="array" ref="L19">_xll.PrecioBD(ONs_NY85[[#This Row],[Ticker]],24,"VOLUME AMOUNT","N")</f>
        <v>87157204.140000001</v>
      </c>
      <c r="M19" s="197"/>
      <c r="N19" s="341"/>
      <c r="Q19" s="163"/>
      <c r="R19" s="164"/>
      <c r="T19" s="164"/>
      <c r="U19" s="164"/>
    </row>
    <row r="20" spans="1:21" s="162" customFormat="1" ht="21" customHeight="1">
      <c r="A20" s="156"/>
      <c r="B20" s="318" t="s">
        <v>5302</v>
      </c>
      <c r="C20" s="204"/>
      <c r="D20" s="192">
        <f t="shared" si="0"/>
        <v>116.6</v>
      </c>
      <c r="E20" s="193" cm="1">
        <f t="array" ref="E20">_xll.PrecioBD(ONs_NY85[[#This Row],[Ticker]],24,"ASK","N")</f>
        <v>116.6</v>
      </c>
      <c r="F20" s="194"/>
      <c r="G20" s="342" cm="1">
        <f t="array" ref="G20">_xll.PrecioBD(ONs_NY85[[#This Row],[Ticker]],24,"IMBALANCE","N")</f>
        <v>-8.0000000000000004E-4</v>
      </c>
      <c r="H20" s="277" cm="1">
        <f t="array" ref="H20">_xll.PrecioBD(ONs_NY85[[#This Row],[Ticker]],"24","BID","N")</f>
        <v>116.4</v>
      </c>
      <c r="I20" s="281" cm="1">
        <f t="array" ref="I20">_xll.PrecioBD(ONs_NY85[[#This Row],[Ticker]],"24","ASK","N")</f>
        <v>116.6</v>
      </c>
      <c r="J20" s="203" cm="1">
        <f t="array" ref="J20">_xll.PrecioBD(ONs_NY85[[#This Row],[Ticker]],24,"QUANTITY BID","N")</f>
        <v>14603426</v>
      </c>
      <c r="K20" s="203" cm="1">
        <f t="array" ref="K20">_xll.PrecioBD(ONs_NY85[[#This Row],[Ticker]],24,"QUANTITY ASK","N")</f>
        <v>144790</v>
      </c>
      <c r="L20" s="203" cm="1">
        <f t="array" ref="L20">_xll.PrecioBD(ONs_NY85[[#This Row],[Ticker]],24,"VOLUME AMOUNT","N")</f>
        <v>1282869560.3299999</v>
      </c>
      <c r="M20" s="197"/>
      <c r="N20" s="198"/>
      <c r="Q20" s="163"/>
      <c r="R20" s="164"/>
      <c r="T20" s="164"/>
      <c r="U20" s="164"/>
    </row>
    <row r="21" spans="1:21" ht="12.75">
      <c r="B21" s="156"/>
      <c r="D21" s="170"/>
      <c r="E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</row>
    <row r="22" spans="1:21" ht="12.75">
      <c r="B22" s="156"/>
      <c r="D22" s="170"/>
      <c r="E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</row>
    <row r="23" spans="1:21" ht="12.75">
      <c r="B23" s="156"/>
      <c r="D23" s="170"/>
      <c r="E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</row>
    <row r="24" spans="1:21" ht="12.75">
      <c r="B24" s="156"/>
      <c r="D24" s="170"/>
      <c r="E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</row>
    <row r="25" spans="1:21" ht="12.75">
      <c r="B25" s="156"/>
      <c r="D25" s="170"/>
      <c r="E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</row>
    <row r="26" spans="1:21" ht="12.75">
      <c r="B26" s="156"/>
      <c r="D26" s="170"/>
      <c r="E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</row>
    <row r="27" spans="1:21" ht="12.75">
      <c r="B27" s="156"/>
      <c r="D27" s="170"/>
      <c r="E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</row>
    <row r="28" spans="1:21" ht="12.75">
      <c r="B28" s="156"/>
      <c r="D28" s="170"/>
      <c r="E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</row>
    <row r="29" spans="1:21" ht="12.75">
      <c r="B29" s="156"/>
      <c r="D29" s="170"/>
      <c r="E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</row>
    <row r="30" spans="1:21" ht="12.75">
      <c r="B30" s="156"/>
      <c r="D30" s="170"/>
      <c r="E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</row>
    <row r="31" spans="1:21" ht="12.75">
      <c r="B31" s="156"/>
      <c r="D31" s="170"/>
      <c r="E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</row>
    <row r="32" spans="1:21" ht="12.75">
      <c r="B32" s="156"/>
      <c r="D32" s="170"/>
      <c r="E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</row>
    <row r="33" spans="2:21" ht="12.75">
      <c r="B33" s="156"/>
      <c r="C33" s="171"/>
      <c r="D33" s="170"/>
      <c r="E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</row>
    <row r="34" spans="2:21" ht="12.75">
      <c r="B34" s="156"/>
      <c r="D34" s="170"/>
      <c r="E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</row>
    <row r="35" spans="2:21" ht="12.75">
      <c r="B35" s="156"/>
      <c r="D35" s="170"/>
      <c r="E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</row>
    <row r="36" spans="2:21" ht="12.75">
      <c r="B36" s="156"/>
      <c r="D36" s="170"/>
      <c r="E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</row>
    <row r="37" spans="2:21" ht="12.75">
      <c r="B37" s="156"/>
      <c r="D37" s="170"/>
      <c r="E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</row>
    <row r="38" spans="2:21" ht="12.75">
      <c r="B38" s="156"/>
      <c r="C38" s="172"/>
      <c r="D38" s="170"/>
      <c r="E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</row>
    <row r="39" spans="2:21" ht="12.75">
      <c r="B39" s="156"/>
      <c r="D39" s="170"/>
      <c r="E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</row>
    <row r="40" spans="2:21" ht="12.75">
      <c r="B40" s="156"/>
      <c r="D40" s="170"/>
      <c r="E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</row>
    <row r="41" spans="2:21" ht="12.75">
      <c r="B41" s="156"/>
      <c r="D41" s="170"/>
      <c r="E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</row>
    <row r="42" spans="2:21" ht="12.75">
      <c r="B42" s="156"/>
      <c r="D42" s="170"/>
      <c r="E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</row>
    <row r="43" spans="2:21" ht="12.75">
      <c r="B43" s="156"/>
      <c r="D43" s="170"/>
      <c r="E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</row>
    <row r="44" spans="2:21" ht="12.75">
      <c r="B44" s="156"/>
      <c r="D44" s="170"/>
      <c r="E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</row>
    <row r="45" spans="2:21" ht="12.75">
      <c r="B45" s="156"/>
      <c r="D45" s="170"/>
      <c r="E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</row>
    <row r="46" spans="2:21" ht="12.75">
      <c r="B46" s="156"/>
      <c r="D46" s="170"/>
      <c r="E46" s="170"/>
      <c r="G46" s="170"/>
      <c r="H46" s="170"/>
      <c r="I46" s="170"/>
      <c r="J46" s="170"/>
      <c r="K46" s="170"/>
      <c r="L46" s="170"/>
      <c r="M46" s="170"/>
      <c r="N46" s="170"/>
    </row>
    <row r="47" spans="2:21" ht="12.75">
      <c r="B47" s="156"/>
      <c r="E47" s="156"/>
    </row>
    <row r="48" spans="2:21" ht="12.75">
      <c r="B48" s="156"/>
      <c r="E48" s="156"/>
    </row>
    <row r="49" spans="1:21" ht="12.75">
      <c r="B49" s="156"/>
      <c r="E49" s="156"/>
    </row>
    <row r="50" spans="1:21" ht="12.75">
      <c r="B50" s="156"/>
      <c r="E50" s="156"/>
    </row>
    <row r="51" spans="1:21" ht="12.75">
      <c r="B51" s="156"/>
      <c r="E51" s="156"/>
    </row>
    <row r="52" spans="1:21" ht="12.75">
      <c r="B52" s="156"/>
      <c r="E52" s="156"/>
    </row>
    <row r="53" spans="1:21" ht="12.75">
      <c r="B53" s="156"/>
      <c r="E53" s="156"/>
    </row>
    <row r="54" spans="1:21" ht="12.75">
      <c r="B54" s="156"/>
      <c r="E54" s="156"/>
    </row>
    <row r="55" spans="1:21" ht="12.75">
      <c r="B55" s="156"/>
      <c r="E55" s="156"/>
    </row>
    <row r="56" spans="1:21" ht="12.75">
      <c r="B56" s="156"/>
      <c r="E56" s="156"/>
    </row>
    <row r="57" spans="1:21" ht="12.75">
      <c r="B57" s="156"/>
      <c r="E57" s="156"/>
    </row>
    <row r="58" spans="1:21" ht="12.75">
      <c r="B58" s="156"/>
      <c r="E58" s="156"/>
    </row>
    <row r="59" spans="1:21" ht="12.75">
      <c r="B59" s="156"/>
      <c r="E59" s="156"/>
    </row>
    <row r="60" spans="1:21" ht="12.75">
      <c r="B60" s="156"/>
      <c r="E60" s="156"/>
    </row>
    <row r="61" spans="1:21" s="156" customFormat="1" ht="12.75">
      <c r="A61" s="155"/>
      <c r="C61" s="155"/>
      <c r="D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</row>
    <row r="62" spans="1:21" s="156" customFormat="1" ht="12.75">
      <c r="A62" s="155"/>
      <c r="C62" s="155"/>
      <c r="D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</row>
    <row r="63" spans="1:21" s="156" customFormat="1" ht="12.75">
      <c r="A63" s="155"/>
      <c r="C63" s="174"/>
      <c r="D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</row>
    <row r="64" spans="1:21" s="156" customFormat="1" ht="12.75">
      <c r="A64" s="155"/>
      <c r="C64" s="155"/>
      <c r="D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</row>
    <row r="65" spans="1:21" s="156" customFormat="1" ht="12.75">
      <c r="A65" s="155"/>
      <c r="C65" s="155"/>
      <c r="D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</row>
    <row r="66" spans="1:21" s="156" customFormat="1" ht="12.75">
      <c r="A66" s="155"/>
      <c r="C66" s="155"/>
      <c r="D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</row>
    <row r="67" spans="1:21" s="156" customFormat="1" ht="12.75">
      <c r="A67" s="155"/>
      <c r="C67" s="155"/>
      <c r="D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</row>
    <row r="68" spans="1:21" s="156" customFormat="1" ht="12.75">
      <c r="A68" s="155"/>
      <c r="C68" s="155"/>
      <c r="D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</row>
    <row r="69" spans="1:21" s="156" customFormat="1" ht="12.75">
      <c r="A69" s="155"/>
      <c r="C69" s="155"/>
      <c r="D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</row>
    <row r="70" spans="1:21" s="156" customFormat="1" ht="12.75">
      <c r="A70" s="155"/>
      <c r="C70" s="155"/>
      <c r="D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</row>
    <row r="71" spans="1:21" s="156" customFormat="1" ht="12.75">
      <c r="A71" s="155"/>
      <c r="C71" s="155"/>
      <c r="D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</row>
    <row r="72" spans="1:21" s="156" customFormat="1" ht="12.75">
      <c r="A72" s="155"/>
      <c r="C72" s="155"/>
      <c r="D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</row>
    <row r="73" spans="1:21" s="156" customFormat="1" ht="12.75">
      <c r="A73" s="155"/>
      <c r="C73" s="155"/>
      <c r="D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</row>
    <row r="74" spans="1:21" s="156" customFormat="1" ht="12.75">
      <c r="A74" s="155"/>
      <c r="C74" s="155"/>
      <c r="D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</row>
    <row r="75" spans="1:21" s="156" customFormat="1" ht="12.75">
      <c r="A75" s="155"/>
      <c r="C75" s="155"/>
      <c r="D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</row>
    <row r="76" spans="1:21" s="156" customFormat="1" ht="12.75">
      <c r="A76" s="155"/>
      <c r="C76" s="155"/>
      <c r="D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</row>
    <row r="77" spans="1:21" ht="12.75">
      <c r="B77" s="156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</row>
    <row r="78" spans="1:21" ht="12.75">
      <c r="B78" s="156"/>
      <c r="D78" s="167"/>
      <c r="E78" s="176"/>
      <c r="F78" s="177"/>
      <c r="G78" s="178"/>
      <c r="H78" s="178"/>
      <c r="I78" s="178"/>
      <c r="J78" s="178"/>
      <c r="K78" s="178"/>
      <c r="L78" s="178"/>
      <c r="M78" s="178"/>
      <c r="N78" s="180"/>
    </row>
    <row r="79" spans="1:21" ht="12.75">
      <c r="B79" s="156"/>
      <c r="D79" s="167"/>
      <c r="E79" s="176"/>
      <c r="F79" s="182"/>
      <c r="G79" s="178"/>
      <c r="H79" s="178"/>
      <c r="I79" s="178"/>
      <c r="J79" s="178"/>
      <c r="K79" s="178"/>
      <c r="L79" s="178"/>
      <c r="M79" s="178"/>
      <c r="N79" s="180"/>
    </row>
    <row r="80" spans="1:21" ht="12.75">
      <c r="B80" s="156"/>
      <c r="D80" s="167"/>
      <c r="E80" s="176"/>
      <c r="F80" s="182"/>
      <c r="G80" s="178"/>
      <c r="H80" s="178"/>
      <c r="I80" s="178"/>
      <c r="J80" s="178"/>
      <c r="K80" s="178"/>
      <c r="L80" s="178"/>
      <c r="M80" s="178"/>
      <c r="N80" s="180"/>
    </row>
    <row r="81" spans="2:14" ht="12.75">
      <c r="B81" s="156"/>
      <c r="D81" s="167"/>
      <c r="E81" s="176"/>
      <c r="F81" s="182"/>
      <c r="G81" s="178"/>
      <c r="H81" s="178"/>
      <c r="I81" s="178"/>
      <c r="J81" s="178"/>
      <c r="K81" s="178"/>
      <c r="L81" s="178"/>
      <c r="M81" s="178"/>
      <c r="N81" s="180"/>
    </row>
    <row r="82" spans="2:14" ht="12.75">
      <c r="B82" s="156"/>
      <c r="D82" s="167"/>
      <c r="E82" s="176"/>
      <c r="F82" s="182"/>
      <c r="G82" s="178"/>
      <c r="H82" s="178"/>
      <c r="I82" s="178"/>
      <c r="J82" s="178"/>
      <c r="K82" s="178"/>
      <c r="L82" s="178"/>
      <c r="M82" s="178"/>
      <c r="N82" s="180"/>
    </row>
    <row r="83" spans="2:14" ht="12.75">
      <c r="B83" s="156"/>
      <c r="D83" s="167"/>
      <c r="E83" s="176"/>
      <c r="F83" s="182"/>
      <c r="G83" s="178"/>
      <c r="H83" s="178"/>
      <c r="I83" s="178"/>
      <c r="J83" s="178"/>
      <c r="K83" s="178"/>
      <c r="L83" s="178"/>
      <c r="M83" s="178"/>
      <c r="N83" s="180"/>
    </row>
    <row r="84" spans="2:14" ht="12.75">
      <c r="B84" s="156"/>
      <c r="D84" s="165"/>
      <c r="E84" s="176"/>
      <c r="F84" s="182"/>
      <c r="G84" s="178"/>
      <c r="H84" s="178"/>
      <c r="I84" s="178"/>
      <c r="J84" s="178"/>
      <c r="K84" s="178"/>
      <c r="L84" s="178"/>
      <c r="M84" s="178"/>
      <c r="N84" s="165"/>
    </row>
    <row r="85" spans="2:14" ht="12.75">
      <c r="B85" s="156"/>
      <c r="D85" s="167"/>
      <c r="E85" s="176"/>
      <c r="F85" s="182"/>
      <c r="G85" s="178"/>
      <c r="H85" s="178"/>
      <c r="I85" s="178"/>
      <c r="J85" s="178"/>
      <c r="K85" s="178"/>
      <c r="L85" s="178"/>
      <c r="M85" s="178"/>
      <c r="N85" s="180"/>
    </row>
    <row r="86" spans="2:14" ht="12.75">
      <c r="B86" s="156"/>
      <c r="D86" s="167"/>
      <c r="E86" s="176"/>
      <c r="F86" s="182"/>
      <c r="G86" s="178"/>
      <c r="H86" s="178"/>
      <c r="I86" s="178"/>
      <c r="J86" s="178"/>
      <c r="K86" s="178"/>
      <c r="L86" s="178"/>
      <c r="M86" s="178"/>
      <c r="N86" s="180"/>
    </row>
    <row r="87" spans="2:14" ht="12.75">
      <c r="B87" s="156"/>
      <c r="D87" s="167"/>
      <c r="E87" s="176"/>
      <c r="F87" s="182"/>
      <c r="G87" s="178"/>
      <c r="H87" s="178"/>
      <c r="I87" s="178"/>
      <c r="J87" s="178"/>
      <c r="K87" s="178"/>
      <c r="L87" s="178"/>
      <c r="M87" s="178"/>
      <c r="N87" s="180"/>
    </row>
    <row r="88" spans="2:14" ht="12.75">
      <c r="B88" s="156"/>
      <c r="D88" s="167"/>
      <c r="E88" s="176"/>
      <c r="F88" s="182"/>
      <c r="G88" s="178"/>
      <c r="H88" s="178"/>
      <c r="I88" s="178"/>
      <c r="J88" s="178"/>
      <c r="K88" s="178"/>
      <c r="L88" s="178"/>
      <c r="M88" s="178"/>
      <c r="N88" s="180"/>
    </row>
    <row r="89" spans="2:14" ht="12.75">
      <c r="B89" s="156"/>
      <c r="D89" s="167"/>
      <c r="E89" s="176"/>
      <c r="F89" s="182"/>
      <c r="G89" s="178"/>
      <c r="H89" s="178"/>
      <c r="I89" s="178"/>
      <c r="J89" s="178"/>
      <c r="K89" s="178"/>
      <c r="L89" s="178"/>
      <c r="M89" s="178"/>
      <c r="N89" s="180"/>
    </row>
    <row r="90" spans="2:14" ht="12.75">
      <c r="B90" s="156"/>
      <c r="D90" s="167"/>
      <c r="E90" s="176"/>
      <c r="F90" s="182"/>
      <c r="G90" s="178"/>
      <c r="H90" s="178"/>
      <c r="I90" s="178"/>
      <c r="J90" s="178"/>
      <c r="K90" s="178"/>
      <c r="L90" s="178"/>
      <c r="M90" s="178"/>
      <c r="N90" s="180"/>
    </row>
    <row r="91" spans="2:14" ht="12.75">
      <c r="B91" s="156"/>
      <c r="D91" s="167"/>
      <c r="E91" s="176"/>
      <c r="F91" s="182"/>
      <c r="G91" s="178"/>
      <c r="H91" s="178"/>
      <c r="I91" s="178"/>
      <c r="J91" s="178"/>
      <c r="K91" s="178"/>
      <c r="L91" s="178"/>
      <c r="M91" s="178"/>
      <c r="N91" s="180"/>
    </row>
    <row r="92" spans="2:14" ht="12.75">
      <c r="B92" s="156"/>
      <c r="D92" s="167"/>
      <c r="E92" s="176"/>
      <c r="F92" s="182"/>
      <c r="G92" s="178"/>
      <c r="H92" s="178"/>
      <c r="I92" s="178"/>
      <c r="J92" s="178"/>
      <c r="K92" s="178"/>
      <c r="L92" s="178"/>
      <c r="M92" s="178"/>
      <c r="N92" s="180"/>
    </row>
    <row r="93" spans="2:14" ht="12.75">
      <c r="B93" s="156"/>
      <c r="D93" s="167"/>
      <c r="E93" s="176"/>
      <c r="F93" s="182"/>
      <c r="G93" s="178"/>
      <c r="H93" s="178"/>
      <c r="I93" s="178"/>
      <c r="J93" s="178"/>
      <c r="K93" s="178"/>
      <c r="L93" s="178"/>
      <c r="M93" s="178"/>
      <c r="N93" s="180"/>
    </row>
    <row r="94" spans="2:14" ht="12.75">
      <c r="B94" s="156"/>
      <c r="D94" s="167"/>
      <c r="E94" s="176"/>
      <c r="F94" s="182"/>
      <c r="G94" s="178"/>
      <c r="H94" s="178"/>
      <c r="I94" s="178"/>
      <c r="J94" s="178"/>
      <c r="K94" s="178"/>
      <c r="L94" s="178"/>
      <c r="M94" s="178"/>
      <c r="N94" s="180"/>
    </row>
    <row r="95" spans="2:14" ht="12.75">
      <c r="B95" s="156"/>
      <c r="D95" s="167"/>
      <c r="E95" s="176"/>
      <c r="F95" s="182"/>
      <c r="G95" s="178"/>
      <c r="H95" s="178"/>
      <c r="I95" s="178"/>
      <c r="J95" s="178"/>
      <c r="K95" s="178"/>
      <c r="L95" s="178"/>
      <c r="M95" s="178"/>
      <c r="N95" s="180"/>
    </row>
    <row r="96" spans="2:14" ht="12.75">
      <c r="B96" s="156"/>
      <c r="D96" s="167"/>
      <c r="E96" s="176"/>
      <c r="F96" s="182"/>
      <c r="G96" s="178"/>
      <c r="H96" s="178"/>
      <c r="I96" s="178"/>
      <c r="J96" s="178"/>
      <c r="K96" s="178"/>
      <c r="L96" s="178"/>
      <c r="M96" s="178"/>
      <c r="N96" s="180"/>
    </row>
    <row r="97" spans="2:14" ht="12.75">
      <c r="B97" s="156"/>
      <c r="D97" s="167"/>
      <c r="E97" s="176"/>
      <c r="F97" s="182"/>
      <c r="G97" s="178"/>
      <c r="H97" s="178"/>
      <c r="I97" s="178"/>
      <c r="J97" s="178"/>
      <c r="K97" s="178"/>
      <c r="L97" s="178"/>
      <c r="M97" s="178"/>
      <c r="N97" s="180"/>
    </row>
    <row r="98" spans="2:14" ht="12.75">
      <c r="B98" s="156"/>
      <c r="D98" s="167"/>
      <c r="E98" s="176"/>
      <c r="F98" s="182"/>
      <c r="G98" s="178"/>
      <c r="H98" s="178"/>
      <c r="I98" s="178"/>
      <c r="J98" s="178"/>
      <c r="K98" s="178"/>
      <c r="L98" s="178"/>
      <c r="M98" s="178"/>
      <c r="N98" s="180"/>
    </row>
    <row r="99" spans="2:14" ht="12.75">
      <c r="B99" s="156"/>
      <c r="D99" s="167"/>
      <c r="E99" s="176"/>
      <c r="F99" s="182"/>
      <c r="G99" s="178"/>
      <c r="H99" s="178"/>
      <c r="I99" s="178"/>
      <c r="J99" s="178"/>
      <c r="K99" s="178"/>
      <c r="L99" s="178"/>
      <c r="M99" s="178"/>
      <c r="N99" s="180"/>
    </row>
    <row r="100" spans="2:14" ht="12.75">
      <c r="B100" s="156"/>
      <c r="D100" s="167"/>
      <c r="E100" s="176"/>
      <c r="F100" s="182"/>
      <c r="G100" s="178"/>
      <c r="H100" s="178"/>
      <c r="I100" s="178"/>
      <c r="J100" s="178"/>
      <c r="K100" s="178"/>
      <c r="L100" s="178"/>
      <c r="M100" s="178"/>
      <c r="N100" s="180"/>
    </row>
    <row r="101" spans="2:14" ht="12.75">
      <c r="B101" s="156"/>
      <c r="D101" s="167"/>
      <c r="E101" s="176"/>
      <c r="F101" s="182"/>
      <c r="G101" s="178"/>
      <c r="H101" s="178"/>
      <c r="I101" s="178"/>
      <c r="J101" s="178"/>
      <c r="K101" s="178"/>
      <c r="L101" s="178"/>
      <c r="M101" s="178"/>
      <c r="N101" s="180"/>
    </row>
    <row r="102" spans="2:14" ht="12.75">
      <c r="B102" s="156"/>
      <c r="D102" s="167"/>
      <c r="E102" s="176"/>
      <c r="F102" s="182"/>
      <c r="G102" s="178"/>
      <c r="H102" s="178"/>
      <c r="I102" s="178"/>
      <c r="J102" s="178"/>
      <c r="K102" s="178"/>
      <c r="L102" s="178"/>
      <c r="M102" s="178"/>
      <c r="N102" s="180"/>
    </row>
    <row r="103" spans="2:14" ht="12.75">
      <c r="B103" s="156"/>
      <c r="D103" s="167"/>
      <c r="E103" s="176"/>
      <c r="F103" s="182"/>
      <c r="G103" s="178"/>
      <c r="H103" s="178"/>
      <c r="I103" s="178"/>
      <c r="J103" s="178"/>
      <c r="K103" s="178"/>
      <c r="L103" s="178"/>
      <c r="M103" s="178"/>
      <c r="N103" s="180"/>
    </row>
    <row r="104" spans="2:14" ht="12.75">
      <c r="B104" s="156"/>
      <c r="D104" s="167"/>
      <c r="E104" s="176"/>
      <c r="F104" s="182"/>
      <c r="G104" s="178"/>
      <c r="H104" s="178"/>
      <c r="I104" s="178"/>
      <c r="J104" s="178"/>
      <c r="K104" s="178"/>
      <c r="L104" s="178"/>
      <c r="M104" s="178"/>
      <c r="N104" s="180"/>
    </row>
    <row r="105" spans="2:14" ht="12.75">
      <c r="B105" s="156"/>
      <c r="D105" s="167"/>
      <c r="E105" s="176"/>
      <c r="F105" s="182"/>
      <c r="G105" s="178"/>
      <c r="H105" s="178"/>
      <c r="I105" s="178"/>
      <c r="J105" s="178"/>
      <c r="K105" s="178"/>
      <c r="L105" s="178"/>
      <c r="M105" s="178"/>
      <c r="N105" s="180"/>
    </row>
    <row r="106" spans="2:14" ht="12.75">
      <c r="B106" s="156"/>
      <c r="D106" s="167"/>
      <c r="E106" s="176"/>
      <c r="F106" s="182"/>
      <c r="G106" s="178"/>
      <c r="H106" s="178"/>
      <c r="I106" s="178"/>
      <c r="J106" s="178"/>
      <c r="K106" s="178"/>
      <c r="L106" s="178"/>
      <c r="M106" s="178"/>
      <c r="N106" s="180"/>
    </row>
    <row r="107" spans="2:14" ht="12.75">
      <c r="B107" s="156"/>
      <c r="D107" s="167"/>
      <c r="E107" s="176"/>
      <c r="F107" s="182"/>
      <c r="G107" s="178"/>
      <c r="H107" s="178"/>
      <c r="I107" s="178"/>
      <c r="J107" s="178"/>
      <c r="K107" s="178"/>
      <c r="L107" s="178"/>
      <c r="M107" s="178"/>
      <c r="N107" s="180"/>
    </row>
    <row r="108" spans="2:14" ht="12.75">
      <c r="B108" s="156"/>
      <c r="D108" s="167"/>
      <c r="E108" s="176"/>
      <c r="F108" s="182"/>
      <c r="G108" s="178"/>
      <c r="H108" s="178"/>
      <c r="I108" s="178"/>
      <c r="J108" s="178"/>
      <c r="K108" s="178"/>
      <c r="L108" s="178"/>
      <c r="M108" s="178"/>
      <c r="N108" s="180"/>
    </row>
    <row r="109" spans="2:14" ht="12.75">
      <c r="B109" s="156"/>
      <c r="D109" s="167"/>
      <c r="E109" s="176"/>
      <c r="F109" s="182"/>
      <c r="G109" s="178"/>
      <c r="H109" s="178"/>
      <c r="I109" s="178"/>
      <c r="J109" s="178"/>
      <c r="K109" s="178"/>
      <c r="L109" s="178"/>
      <c r="M109" s="178"/>
      <c r="N109" s="180"/>
    </row>
    <row r="110" spans="2:14" ht="12.75">
      <c r="B110" s="156"/>
      <c r="E110" s="156"/>
    </row>
    <row r="111" spans="2:14" ht="12.75">
      <c r="B111" s="156"/>
      <c r="E111" s="156"/>
    </row>
    <row r="112" spans="2:14" ht="12.75">
      <c r="B112" s="156"/>
      <c r="E112" s="156"/>
    </row>
    <row r="113" spans="1:21" ht="12.75">
      <c r="B113" s="156"/>
      <c r="E113" s="156"/>
    </row>
    <row r="114" spans="1:21" ht="12.75">
      <c r="B114" s="156"/>
      <c r="E114" s="156"/>
    </row>
    <row r="115" spans="1:21" ht="12.75">
      <c r="B115" s="156"/>
      <c r="E115" s="156"/>
    </row>
    <row r="116" spans="1:21" ht="12.75">
      <c r="B116" s="156"/>
      <c r="E116" s="156"/>
    </row>
    <row r="117" spans="1:21" ht="12.75">
      <c r="B117" s="156"/>
      <c r="E117" s="156"/>
    </row>
    <row r="118" spans="1:21" ht="12.75">
      <c r="B118" s="156"/>
      <c r="E118" s="156"/>
    </row>
    <row r="119" spans="1:21" ht="12.75">
      <c r="B119" s="156"/>
      <c r="E119" s="156"/>
    </row>
    <row r="120" spans="1:21" ht="12.75">
      <c r="B120" s="156"/>
      <c r="E120" s="156"/>
    </row>
    <row r="121" spans="1:21" ht="12.75">
      <c r="B121" s="156"/>
      <c r="E121" s="156"/>
    </row>
    <row r="122" spans="1:21" ht="12.75">
      <c r="B122" s="156"/>
      <c r="E122" s="156"/>
    </row>
    <row r="123" spans="1:21" ht="12.75">
      <c r="B123" s="156"/>
      <c r="E123" s="156"/>
    </row>
    <row r="124" spans="1:21" ht="12.75">
      <c r="B124" s="156"/>
      <c r="E124" s="156"/>
    </row>
    <row r="125" spans="1:21" s="156" customFormat="1" ht="12.75">
      <c r="A125" s="155"/>
      <c r="C125" s="155"/>
      <c r="D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</row>
    <row r="126" spans="1:21" s="156" customFormat="1" ht="12.75">
      <c r="A126" s="155"/>
      <c r="C126" s="155"/>
      <c r="D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</row>
    <row r="127" spans="1:21" s="156" customFormat="1" ht="12.75">
      <c r="A127" s="155"/>
      <c r="C127" s="155"/>
      <c r="D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</row>
    <row r="128" spans="1:21" s="156" customFormat="1" ht="12.75">
      <c r="A128" s="155"/>
      <c r="C128" s="155"/>
      <c r="D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</row>
    <row r="129" spans="1:21" s="156" customFormat="1" ht="12.75">
      <c r="A129" s="155"/>
      <c r="C129" s="155"/>
      <c r="D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</row>
    <row r="130" spans="1:21" s="156" customFormat="1" ht="12.75">
      <c r="A130" s="155"/>
      <c r="C130" s="155"/>
      <c r="D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</row>
    <row r="131" spans="1:21" s="156" customFormat="1" ht="12.75">
      <c r="A131" s="155"/>
      <c r="C131" s="155"/>
      <c r="D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</row>
    <row r="132" spans="1:21" s="156" customFormat="1" ht="12.75">
      <c r="A132" s="155"/>
      <c r="C132" s="155"/>
      <c r="D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</row>
    <row r="133" spans="1:21" s="156" customFormat="1" ht="12.75">
      <c r="A133" s="155"/>
      <c r="C133" s="155"/>
      <c r="D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</row>
    <row r="134" spans="1:21" s="156" customFormat="1" ht="12.75">
      <c r="A134" s="155"/>
      <c r="C134" s="155"/>
      <c r="D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</row>
    <row r="135" spans="1:21" s="156" customFormat="1" ht="12.75">
      <c r="A135" s="155"/>
      <c r="C135" s="155"/>
      <c r="D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</row>
    <row r="136" spans="1:21" s="156" customFormat="1" ht="12.75">
      <c r="A136" s="155"/>
      <c r="C136" s="155"/>
      <c r="D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</row>
    <row r="137" spans="1:21" s="156" customFormat="1" ht="12.75">
      <c r="A137" s="155"/>
      <c r="C137" s="155"/>
      <c r="D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</row>
    <row r="138" spans="1:21" s="156" customFormat="1" ht="12.75">
      <c r="A138" s="155"/>
      <c r="C138" s="155"/>
      <c r="D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</row>
    <row r="139" spans="1:21" s="156" customFormat="1" ht="12.75">
      <c r="A139" s="155"/>
      <c r="C139" s="155"/>
      <c r="D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</row>
    <row r="140" spans="1:21" s="156" customFormat="1" ht="12.75">
      <c r="A140" s="155"/>
      <c r="C140" s="155"/>
      <c r="D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</row>
    <row r="141" spans="1:21" s="156" customFormat="1" ht="12.75">
      <c r="A141" s="155"/>
      <c r="C141" s="155"/>
      <c r="D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</row>
    <row r="142" spans="1:21" s="156" customFormat="1" ht="12.75">
      <c r="A142" s="155"/>
      <c r="C142" s="155"/>
      <c r="D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</row>
    <row r="143" spans="1:21" s="156" customFormat="1" ht="12.75">
      <c r="A143" s="155"/>
      <c r="C143" s="155"/>
      <c r="D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</row>
    <row r="144" spans="1:21" s="156" customFormat="1" ht="12.75">
      <c r="A144" s="155"/>
      <c r="C144" s="155"/>
      <c r="D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</row>
    <row r="145" spans="1:21" s="156" customFormat="1" ht="12.75">
      <c r="A145" s="155"/>
      <c r="C145" s="155"/>
      <c r="D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</row>
    <row r="146" spans="1:21" s="156" customFormat="1" ht="12.75">
      <c r="A146" s="155"/>
      <c r="C146" s="155"/>
      <c r="D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</row>
    <row r="147" spans="1:21" s="156" customFormat="1" ht="12.75">
      <c r="A147" s="155"/>
      <c r="C147" s="155"/>
      <c r="D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</row>
    <row r="148" spans="1:21" s="156" customFormat="1" ht="12.75">
      <c r="A148" s="155"/>
      <c r="C148" s="155"/>
      <c r="D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</row>
    <row r="149" spans="1:21" s="156" customFormat="1" ht="12.75">
      <c r="A149" s="155"/>
      <c r="C149" s="155"/>
      <c r="D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</row>
    <row r="150" spans="1:21" s="156" customFormat="1" ht="12.75">
      <c r="A150" s="155"/>
      <c r="C150" s="155"/>
      <c r="D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</row>
    <row r="151" spans="1:21" s="156" customFormat="1" ht="12.75">
      <c r="A151" s="155"/>
      <c r="C151" s="155"/>
      <c r="D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</row>
    <row r="152" spans="1:21" s="156" customFormat="1" ht="12.75">
      <c r="A152" s="155"/>
      <c r="C152" s="155"/>
      <c r="D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</row>
    <row r="153" spans="1:21" s="156" customFormat="1" ht="12.75">
      <c r="A153" s="155"/>
      <c r="C153" s="155"/>
      <c r="D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</row>
    <row r="154" spans="1:21" s="156" customFormat="1" ht="12.75">
      <c r="A154" s="155"/>
      <c r="C154" s="155"/>
      <c r="D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</row>
    <row r="155" spans="1:21" s="156" customFormat="1" ht="12.75">
      <c r="A155" s="155"/>
      <c r="C155" s="155"/>
      <c r="D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</row>
    <row r="156" spans="1:21" s="156" customFormat="1" ht="12.75">
      <c r="A156" s="155"/>
      <c r="C156" s="155"/>
      <c r="D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</row>
    <row r="157" spans="1:21" s="156" customFormat="1" ht="12.75">
      <c r="A157" s="155"/>
      <c r="C157" s="155"/>
      <c r="D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</row>
    <row r="158" spans="1:21" s="156" customFormat="1" ht="12.75">
      <c r="A158" s="155"/>
      <c r="C158" s="155"/>
      <c r="D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</row>
    <row r="159" spans="1:21" s="156" customFormat="1" ht="12.75">
      <c r="A159" s="155"/>
      <c r="C159" s="155"/>
      <c r="D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</row>
    <row r="160" spans="1:21" s="156" customFormat="1" ht="12.75">
      <c r="A160" s="155"/>
      <c r="C160" s="155"/>
      <c r="D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</row>
    <row r="161" spans="1:21" s="156" customFormat="1" ht="12.75">
      <c r="A161" s="155"/>
      <c r="C161" s="155"/>
      <c r="D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</row>
    <row r="162" spans="1:21" s="156" customFormat="1" ht="12.75">
      <c r="A162" s="155"/>
      <c r="C162" s="155"/>
      <c r="D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</row>
    <row r="163" spans="1:21" s="156" customFormat="1" ht="12.75">
      <c r="A163" s="155"/>
      <c r="C163" s="155"/>
      <c r="D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</row>
    <row r="164" spans="1:21" s="156" customFormat="1" ht="12.75">
      <c r="A164" s="155"/>
      <c r="C164" s="155"/>
      <c r="D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</row>
    <row r="165" spans="1:21" s="156" customFormat="1" ht="12.75">
      <c r="A165" s="155"/>
      <c r="C165" s="155"/>
      <c r="D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</row>
    <row r="166" spans="1:21" s="156" customFormat="1" ht="12.75">
      <c r="A166" s="155"/>
      <c r="C166" s="155"/>
      <c r="D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</row>
    <row r="167" spans="1:21" s="156" customFormat="1" ht="12.75">
      <c r="A167" s="155"/>
      <c r="C167" s="155"/>
      <c r="D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</row>
    <row r="168" spans="1:21" s="156" customFormat="1" ht="12.75">
      <c r="A168" s="155"/>
      <c r="C168" s="155"/>
      <c r="D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</row>
    <row r="169" spans="1:21" s="156" customFormat="1" ht="12.75">
      <c r="A169" s="155"/>
      <c r="C169" s="155"/>
      <c r="D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</row>
    <row r="170" spans="1:21" s="156" customFormat="1" ht="12.75">
      <c r="A170" s="155"/>
      <c r="C170" s="155"/>
      <c r="D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</row>
    <row r="171" spans="1:21" s="156" customFormat="1" ht="12.75">
      <c r="A171" s="155"/>
      <c r="C171" s="155"/>
      <c r="D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</row>
    <row r="172" spans="1:21" s="156" customFormat="1" ht="12.75">
      <c r="A172" s="155"/>
      <c r="C172" s="155"/>
      <c r="D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</row>
    <row r="173" spans="1:21" s="156" customFormat="1" ht="12.75">
      <c r="A173" s="155"/>
      <c r="C173" s="155"/>
      <c r="D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</row>
    <row r="174" spans="1:21" s="156" customFormat="1" ht="12.75">
      <c r="A174" s="155"/>
      <c r="C174" s="155"/>
      <c r="D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</row>
    <row r="175" spans="1:21" s="156" customFormat="1" ht="12.75">
      <c r="A175" s="155"/>
      <c r="C175" s="155"/>
      <c r="D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</row>
    <row r="176" spans="1:21" s="156" customFormat="1" ht="12.75">
      <c r="A176" s="155"/>
      <c r="C176" s="155"/>
      <c r="D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</row>
    <row r="177" spans="1:21" s="156" customFormat="1" ht="12.75">
      <c r="A177" s="155"/>
      <c r="C177" s="155"/>
      <c r="D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</row>
    <row r="178" spans="1:21" s="156" customFormat="1" ht="12.75">
      <c r="A178" s="155"/>
      <c r="C178" s="155"/>
      <c r="D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</row>
    <row r="179" spans="1:21" s="156" customFormat="1" ht="12.75">
      <c r="A179" s="155"/>
      <c r="C179" s="155"/>
      <c r="D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</row>
    <row r="180" spans="1:21" s="156" customFormat="1" ht="12.75">
      <c r="A180" s="155"/>
      <c r="C180" s="155"/>
      <c r="D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</row>
    <row r="181" spans="1:21" s="156" customFormat="1" ht="12.75">
      <c r="A181" s="155"/>
      <c r="C181" s="155"/>
      <c r="D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</row>
    <row r="182" spans="1:21" s="156" customFormat="1" ht="12.75">
      <c r="A182" s="155"/>
      <c r="C182" s="155"/>
      <c r="D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</row>
    <row r="183" spans="1:21" s="156" customFormat="1" ht="12.75">
      <c r="A183" s="155"/>
      <c r="C183" s="155"/>
      <c r="D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</row>
    <row r="184" spans="1:21" s="156" customFormat="1" ht="12.75">
      <c r="A184" s="155"/>
      <c r="C184" s="155"/>
      <c r="D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</row>
    <row r="185" spans="1:21" s="156" customFormat="1" ht="12.75">
      <c r="A185" s="155"/>
      <c r="C185" s="155"/>
      <c r="D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</row>
    <row r="186" spans="1:21" s="156" customFormat="1" ht="12.75">
      <c r="A186" s="155"/>
      <c r="C186" s="155"/>
      <c r="D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</row>
    <row r="187" spans="1:21" s="156" customFormat="1" ht="12.75">
      <c r="A187" s="155"/>
      <c r="C187" s="155"/>
      <c r="D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</row>
    <row r="188" spans="1:21" s="156" customFormat="1" ht="12.75">
      <c r="A188" s="155"/>
      <c r="C188" s="155"/>
      <c r="D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</row>
    <row r="189" spans="1:21" s="156" customFormat="1" ht="12.75">
      <c r="A189" s="155"/>
      <c r="C189" s="155"/>
      <c r="D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</row>
    <row r="190" spans="1:21" s="156" customFormat="1" ht="12.75">
      <c r="A190" s="155"/>
      <c r="C190" s="155"/>
      <c r="D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</row>
    <row r="191" spans="1:21" s="156" customFormat="1" ht="12.75">
      <c r="A191" s="155"/>
      <c r="C191" s="155"/>
      <c r="D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</row>
    <row r="192" spans="1:21" s="156" customFormat="1" ht="12.75">
      <c r="A192" s="155"/>
      <c r="C192" s="155"/>
      <c r="D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</row>
    <row r="193" spans="1:21" s="156" customFormat="1" ht="12.75">
      <c r="A193" s="155"/>
      <c r="C193" s="155"/>
      <c r="D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</row>
    <row r="194" spans="1:21" s="156" customFormat="1" ht="12.75">
      <c r="A194" s="155"/>
      <c r="C194" s="155"/>
      <c r="D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</row>
    <row r="195" spans="1:21" s="156" customFormat="1" ht="12.75">
      <c r="A195" s="155"/>
      <c r="C195" s="155"/>
      <c r="D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</row>
    <row r="196" spans="1:21" s="156" customFormat="1" ht="12.75">
      <c r="A196" s="155"/>
      <c r="C196" s="155"/>
      <c r="D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</row>
    <row r="197" spans="1:21" s="156" customFormat="1" ht="12.75">
      <c r="A197" s="155"/>
      <c r="C197" s="155"/>
      <c r="D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</row>
    <row r="198" spans="1:21" s="156" customFormat="1" ht="12.75">
      <c r="A198" s="155"/>
      <c r="C198" s="155"/>
      <c r="D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</row>
    <row r="199" spans="1:21" s="156" customFormat="1" ht="12.75">
      <c r="A199" s="155"/>
      <c r="C199" s="155"/>
      <c r="D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</row>
    <row r="200" spans="1:21" s="156" customFormat="1" ht="12.75">
      <c r="A200" s="155"/>
      <c r="C200" s="155"/>
      <c r="D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</row>
    <row r="201" spans="1:21" s="156" customFormat="1" ht="12.75">
      <c r="A201" s="155"/>
      <c r="C201" s="155"/>
      <c r="D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</row>
    <row r="202" spans="1:21" s="156" customFormat="1" ht="12.75">
      <c r="A202" s="155"/>
      <c r="C202" s="155"/>
      <c r="D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</row>
    <row r="203" spans="1:21" s="156" customFormat="1" ht="12.75">
      <c r="A203" s="155"/>
      <c r="C203" s="155"/>
      <c r="D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</row>
    <row r="204" spans="1:21" s="156" customFormat="1" ht="12.75">
      <c r="A204" s="155"/>
      <c r="C204" s="155"/>
      <c r="D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</row>
    <row r="205" spans="1:21" s="156" customFormat="1" ht="12.75">
      <c r="A205" s="155"/>
      <c r="C205" s="155"/>
      <c r="D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</row>
    <row r="206" spans="1:21" s="156" customFormat="1" ht="12.75">
      <c r="A206" s="155"/>
      <c r="C206" s="155"/>
      <c r="D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</row>
    <row r="207" spans="1:21" s="156" customFormat="1" ht="12.75">
      <c r="A207" s="155"/>
      <c r="C207" s="155"/>
      <c r="D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</row>
    <row r="208" spans="1:21" s="156" customFormat="1" ht="12.75">
      <c r="A208" s="155"/>
      <c r="C208" s="155"/>
      <c r="D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</row>
    <row r="209" spans="1:21" s="156" customFormat="1" ht="12.75">
      <c r="A209" s="155"/>
      <c r="C209" s="155"/>
      <c r="D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</row>
    <row r="210" spans="1:21" s="156" customFormat="1" ht="12.75">
      <c r="A210" s="155"/>
      <c r="C210" s="155"/>
      <c r="D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</row>
    <row r="211" spans="1:21" s="156" customFormat="1" ht="12.75">
      <c r="A211" s="155"/>
      <c r="C211" s="155"/>
      <c r="D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</row>
    <row r="212" spans="1:21" s="156" customFormat="1" ht="12.75">
      <c r="A212" s="155"/>
      <c r="C212" s="155"/>
      <c r="D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</row>
    <row r="213" spans="1:21" s="156" customFormat="1" ht="12.75">
      <c r="A213" s="155"/>
      <c r="C213" s="155"/>
      <c r="D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</row>
    <row r="214" spans="1:21" s="156" customFormat="1" ht="12.75">
      <c r="A214" s="155"/>
      <c r="C214" s="155"/>
      <c r="D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</row>
    <row r="215" spans="1:21" s="156" customFormat="1" ht="12.75">
      <c r="A215" s="155"/>
      <c r="C215" s="155"/>
      <c r="D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</row>
    <row r="216" spans="1:21" s="156" customFormat="1" ht="12.75">
      <c r="A216" s="155"/>
      <c r="C216" s="155"/>
      <c r="D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</row>
    <row r="217" spans="1:21" s="156" customFormat="1" ht="12.75">
      <c r="A217" s="155"/>
      <c r="C217" s="155"/>
      <c r="D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</row>
    <row r="218" spans="1:21" s="156" customFormat="1" ht="12.75">
      <c r="A218" s="155"/>
      <c r="C218" s="155"/>
      <c r="D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</row>
    <row r="219" spans="1:21" s="156" customFormat="1" ht="12.75">
      <c r="A219" s="155"/>
      <c r="C219" s="155"/>
      <c r="D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</row>
    <row r="220" spans="1:21" s="156" customFormat="1" ht="12.75">
      <c r="A220" s="155"/>
      <c r="C220" s="155"/>
      <c r="D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</row>
    <row r="221" spans="1:21" s="156" customFormat="1" ht="12.75">
      <c r="A221" s="155"/>
      <c r="C221" s="155"/>
      <c r="D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</row>
    <row r="222" spans="1:21" s="156" customFormat="1" ht="12.75">
      <c r="A222" s="155"/>
      <c r="C222" s="155"/>
      <c r="D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</row>
    <row r="223" spans="1:21" s="156" customFormat="1" ht="12.75">
      <c r="A223" s="155"/>
      <c r="C223" s="155"/>
      <c r="D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</row>
    <row r="224" spans="1:21" s="156" customFormat="1" ht="12.75">
      <c r="A224" s="155"/>
      <c r="C224" s="155"/>
      <c r="D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</row>
    <row r="225" spans="1:21" s="156" customFormat="1" ht="12.75">
      <c r="A225" s="155"/>
      <c r="C225" s="155"/>
      <c r="D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</row>
    <row r="226" spans="1:21" s="156" customFormat="1" ht="12.75">
      <c r="A226" s="155"/>
      <c r="C226" s="155"/>
      <c r="D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</row>
    <row r="227" spans="1:21" s="156" customFormat="1" ht="12.75">
      <c r="A227" s="155"/>
      <c r="C227" s="155"/>
      <c r="D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</row>
    <row r="228" spans="1:21" s="156" customFormat="1" ht="12.75">
      <c r="A228" s="155"/>
      <c r="C228" s="155"/>
      <c r="D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</row>
    <row r="229" spans="1:21" s="156" customFormat="1" ht="12.75">
      <c r="A229" s="155"/>
      <c r="C229" s="155"/>
      <c r="D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</row>
    <row r="230" spans="1:21" s="156" customFormat="1" ht="12.75">
      <c r="A230" s="155"/>
      <c r="C230" s="155"/>
      <c r="D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</row>
    <row r="231" spans="1:21" s="156" customFormat="1" ht="12.75">
      <c r="A231" s="155"/>
      <c r="C231" s="155"/>
      <c r="D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</row>
    <row r="232" spans="1:21" s="156" customFormat="1" ht="12.75">
      <c r="A232" s="155"/>
      <c r="C232" s="155"/>
      <c r="D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</row>
    <row r="233" spans="1:21" s="156" customFormat="1" ht="12.75">
      <c r="A233" s="155"/>
      <c r="C233" s="155"/>
      <c r="D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</row>
    <row r="234" spans="1:21" s="156" customFormat="1" ht="12.75">
      <c r="A234" s="155"/>
      <c r="C234" s="155"/>
      <c r="D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</row>
    <row r="235" spans="1:21" s="156" customFormat="1" ht="12.75">
      <c r="A235" s="155"/>
      <c r="C235" s="155"/>
      <c r="D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</row>
    <row r="236" spans="1:21" s="156" customFormat="1" ht="12.75">
      <c r="A236" s="155"/>
      <c r="C236" s="155"/>
      <c r="D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</row>
    <row r="237" spans="1:21" s="156" customFormat="1" ht="12.75">
      <c r="A237" s="155"/>
      <c r="C237" s="155"/>
      <c r="D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</row>
    <row r="238" spans="1:21" s="156" customFormat="1" ht="12.75">
      <c r="A238" s="155"/>
      <c r="C238" s="155"/>
      <c r="D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</row>
    <row r="239" spans="1:21" s="156" customFormat="1" ht="12.75">
      <c r="A239" s="155"/>
      <c r="C239" s="155"/>
      <c r="D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</row>
    <row r="240" spans="1:21" s="156" customFormat="1" ht="12.75">
      <c r="A240" s="155"/>
      <c r="C240" s="155"/>
      <c r="D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</row>
    <row r="241" spans="1:21" s="156" customFormat="1" ht="12.75">
      <c r="A241" s="155"/>
      <c r="C241" s="155"/>
      <c r="D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</row>
    <row r="242" spans="1:21" s="156" customFormat="1" ht="12.75">
      <c r="A242" s="155"/>
      <c r="C242" s="155"/>
      <c r="D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</row>
    <row r="243" spans="1:21" s="156" customFormat="1" ht="12.75">
      <c r="A243" s="155"/>
      <c r="C243" s="155"/>
      <c r="D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</row>
    <row r="244" spans="1:21" s="156" customFormat="1" ht="12.75">
      <c r="A244" s="155"/>
      <c r="C244" s="155"/>
      <c r="D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</row>
    <row r="245" spans="1:21" s="156" customFormat="1" ht="12.75">
      <c r="A245" s="155"/>
      <c r="C245" s="155"/>
      <c r="D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</row>
    <row r="246" spans="1:21" s="156" customFormat="1" ht="12.75">
      <c r="A246" s="155"/>
      <c r="C246" s="155"/>
      <c r="D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</row>
    <row r="247" spans="1:21" s="156" customFormat="1" ht="12.75">
      <c r="A247" s="155"/>
      <c r="C247" s="155"/>
      <c r="D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</row>
    <row r="248" spans="1:21" s="156" customFormat="1" ht="12.75">
      <c r="A248" s="155"/>
      <c r="C248" s="155"/>
      <c r="D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</row>
    <row r="249" spans="1:21" s="156" customFormat="1" ht="12.75">
      <c r="A249" s="155"/>
      <c r="C249" s="155"/>
      <c r="D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</row>
    <row r="250" spans="1:21" s="156" customFormat="1" ht="12.75">
      <c r="A250" s="155"/>
      <c r="C250" s="155"/>
      <c r="D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</row>
    <row r="251" spans="1:21" s="156" customFormat="1" ht="12.75">
      <c r="A251" s="155"/>
      <c r="C251" s="155"/>
      <c r="D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</row>
    <row r="252" spans="1:21" s="156" customFormat="1" ht="12.75">
      <c r="A252" s="155"/>
      <c r="C252" s="155"/>
      <c r="D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</row>
    <row r="253" spans="1:21" s="156" customFormat="1" ht="12.75">
      <c r="A253" s="155"/>
      <c r="C253" s="155"/>
      <c r="D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</row>
    <row r="254" spans="1:21" s="156" customFormat="1" ht="12.75">
      <c r="A254" s="155"/>
      <c r="C254" s="155"/>
      <c r="D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</row>
    <row r="255" spans="1:21" s="156" customFormat="1" ht="12.75">
      <c r="A255" s="155"/>
      <c r="C255" s="155"/>
      <c r="D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</row>
    <row r="256" spans="1:21" s="156" customFormat="1" ht="12.75">
      <c r="A256" s="155"/>
      <c r="C256" s="155"/>
      <c r="D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</row>
    <row r="257" spans="1:21" s="156" customFormat="1" ht="12.75">
      <c r="A257" s="155"/>
      <c r="C257" s="155"/>
      <c r="D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</row>
    <row r="258" spans="1:21" s="156" customFormat="1" ht="12.75">
      <c r="A258" s="155"/>
      <c r="C258" s="155"/>
      <c r="D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</row>
    <row r="259" spans="1:21" s="156" customFormat="1" ht="12.75">
      <c r="A259" s="155"/>
      <c r="C259" s="155"/>
      <c r="D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</row>
    <row r="260" spans="1:21" s="156" customFormat="1" ht="12.75">
      <c r="A260" s="155"/>
      <c r="C260" s="155"/>
      <c r="D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</row>
    <row r="261" spans="1:21" s="156" customFormat="1" ht="12.75">
      <c r="A261" s="155"/>
      <c r="C261" s="155"/>
      <c r="D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</row>
    <row r="262" spans="1:21" s="156" customFormat="1" ht="12.75">
      <c r="A262" s="155"/>
      <c r="C262" s="155"/>
      <c r="D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</row>
    <row r="263" spans="1:21" s="156" customFormat="1" ht="12.75">
      <c r="A263" s="155"/>
      <c r="C263" s="155"/>
      <c r="D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</row>
    <row r="264" spans="1:21" s="156" customFormat="1" ht="12.75">
      <c r="A264" s="155"/>
      <c r="C264" s="155"/>
      <c r="D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</row>
    <row r="265" spans="1:21" s="156" customFormat="1" ht="12.75">
      <c r="A265" s="155"/>
      <c r="C265" s="155"/>
      <c r="D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</row>
    <row r="266" spans="1:21" s="156" customFormat="1" ht="12.75">
      <c r="A266" s="155"/>
      <c r="C266" s="155"/>
      <c r="D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</row>
    <row r="267" spans="1:21" s="156" customFormat="1" ht="12.75">
      <c r="A267" s="155"/>
      <c r="C267" s="155"/>
      <c r="D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</row>
    <row r="268" spans="1:21" s="156" customFormat="1" ht="12.75">
      <c r="A268" s="155"/>
      <c r="C268" s="155"/>
      <c r="D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</row>
    <row r="269" spans="1:21" s="156" customFormat="1" ht="12.75">
      <c r="A269" s="155"/>
      <c r="C269" s="155"/>
      <c r="D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</row>
    <row r="270" spans="1:21" s="156" customFormat="1" ht="12.75">
      <c r="A270" s="155"/>
      <c r="C270" s="155"/>
      <c r="D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</row>
    <row r="271" spans="1:21" s="156" customFormat="1" ht="12.75">
      <c r="A271" s="155"/>
      <c r="C271" s="155"/>
      <c r="D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</row>
    <row r="272" spans="1:21" s="156" customFormat="1" ht="12.75">
      <c r="A272" s="155"/>
      <c r="C272" s="155"/>
      <c r="D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</row>
    <row r="273" spans="1:21" s="156" customFormat="1" ht="12.75">
      <c r="A273" s="155"/>
      <c r="C273" s="155"/>
      <c r="D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</row>
    <row r="274" spans="1:21" s="156" customFormat="1" ht="12.75">
      <c r="A274" s="155"/>
      <c r="C274" s="155"/>
      <c r="D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</row>
    <row r="275" spans="1:21" s="156" customFormat="1" ht="12.75">
      <c r="A275" s="155"/>
      <c r="C275" s="155"/>
      <c r="D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</row>
    <row r="276" spans="1:21" s="156" customFormat="1" ht="12.75">
      <c r="A276" s="155"/>
      <c r="C276" s="155"/>
      <c r="D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</row>
    <row r="277" spans="1:21" s="156" customFormat="1" ht="12.75">
      <c r="A277" s="155"/>
      <c r="C277" s="155"/>
      <c r="D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</row>
    <row r="278" spans="1:21" s="156" customFormat="1" ht="12.75">
      <c r="A278" s="155"/>
      <c r="C278" s="155"/>
      <c r="D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</row>
    <row r="279" spans="1:21" s="156" customFormat="1" ht="12.75">
      <c r="A279" s="155"/>
      <c r="C279" s="155"/>
      <c r="D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</row>
    <row r="280" spans="1:21" s="156" customFormat="1" ht="12.75">
      <c r="A280" s="155"/>
      <c r="C280" s="155"/>
      <c r="D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</row>
    <row r="281" spans="1:21" s="156" customFormat="1" ht="12.75">
      <c r="A281" s="155"/>
      <c r="C281" s="155"/>
      <c r="D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</row>
    <row r="282" spans="1:21" s="156" customFormat="1" ht="12.75">
      <c r="A282" s="155"/>
      <c r="C282" s="155"/>
      <c r="D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</row>
    <row r="283" spans="1:21" s="156" customFormat="1" ht="12.75">
      <c r="A283" s="155"/>
      <c r="C283" s="155"/>
      <c r="D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</row>
    <row r="284" spans="1:21" s="156" customFormat="1" ht="12.75">
      <c r="A284" s="155"/>
      <c r="C284" s="155"/>
      <c r="D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</row>
    <row r="285" spans="1:21" s="156" customFormat="1" ht="12.75">
      <c r="A285" s="155"/>
      <c r="C285" s="155"/>
      <c r="D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</row>
    <row r="286" spans="1:21" s="156" customFormat="1" ht="12.75">
      <c r="A286" s="155"/>
      <c r="C286" s="155"/>
      <c r="D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</row>
    <row r="287" spans="1:21" s="156" customFormat="1" ht="12.75">
      <c r="A287" s="155"/>
      <c r="C287" s="155"/>
      <c r="D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</row>
    <row r="288" spans="1:21" s="156" customFormat="1" ht="12.75">
      <c r="A288" s="155"/>
      <c r="C288" s="155"/>
      <c r="D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</row>
    <row r="289" spans="1:21" s="156" customFormat="1" ht="12.75">
      <c r="A289" s="155"/>
      <c r="C289" s="155"/>
      <c r="D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</row>
    <row r="290" spans="1:21" s="156" customFormat="1" ht="12.75">
      <c r="A290" s="155"/>
      <c r="C290" s="155"/>
      <c r="D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</row>
    <row r="291" spans="1:21" s="156" customFormat="1" ht="12.75">
      <c r="A291" s="155"/>
      <c r="C291" s="155"/>
      <c r="D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</row>
    <row r="292" spans="1:21" s="156" customFormat="1" ht="12.75">
      <c r="A292" s="155"/>
      <c r="C292" s="155"/>
      <c r="D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</row>
    <row r="293" spans="1:21" s="156" customFormat="1" ht="12.75">
      <c r="A293" s="155"/>
      <c r="C293" s="155"/>
      <c r="D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</row>
    <row r="294" spans="1:21" s="156" customFormat="1" ht="12.75">
      <c r="A294" s="155"/>
      <c r="C294" s="155"/>
      <c r="D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</row>
    <row r="295" spans="1:21" s="156" customFormat="1" ht="12.75">
      <c r="A295" s="155"/>
      <c r="C295" s="155"/>
      <c r="D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</row>
    <row r="296" spans="1:21" s="156" customFormat="1" ht="12.75">
      <c r="A296" s="155"/>
      <c r="C296" s="155"/>
      <c r="D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</row>
    <row r="297" spans="1:21" s="156" customFormat="1" ht="12.75">
      <c r="A297" s="155"/>
      <c r="C297" s="155"/>
      <c r="D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</row>
    <row r="298" spans="1:21" s="156" customFormat="1" ht="12.75">
      <c r="A298" s="155"/>
      <c r="C298" s="155"/>
      <c r="D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</row>
    <row r="299" spans="1:21" s="156" customFormat="1" ht="12.75">
      <c r="A299" s="155"/>
      <c r="C299" s="155"/>
      <c r="D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</row>
    <row r="300" spans="1:21" s="156" customFormat="1" ht="12.75">
      <c r="A300" s="155"/>
      <c r="C300" s="155"/>
      <c r="D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</row>
    <row r="301" spans="1:21" s="156" customFormat="1" ht="12.75">
      <c r="A301" s="155"/>
      <c r="C301" s="155"/>
      <c r="D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</row>
    <row r="302" spans="1:21" s="156" customFormat="1" ht="12.75">
      <c r="A302" s="155"/>
      <c r="C302" s="155"/>
      <c r="D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</row>
    <row r="303" spans="1:21" s="156" customFormat="1" ht="12.75">
      <c r="A303" s="155"/>
      <c r="C303" s="155"/>
      <c r="D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</row>
    <row r="304" spans="1:21" s="156" customFormat="1" ht="12.75">
      <c r="A304" s="155"/>
      <c r="C304" s="155"/>
      <c r="D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</row>
    <row r="305" spans="1:21" s="156" customFormat="1" ht="12.75">
      <c r="A305" s="155"/>
      <c r="C305" s="155"/>
      <c r="D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</row>
    <row r="306" spans="1:21" s="156" customFormat="1" ht="12.75">
      <c r="A306" s="155"/>
      <c r="C306" s="155"/>
      <c r="D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</row>
    <row r="307" spans="1:21" s="156" customFormat="1" ht="12.75">
      <c r="A307" s="155"/>
      <c r="C307" s="155"/>
      <c r="D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</row>
    <row r="308" spans="1:21" s="156" customFormat="1" ht="12.75">
      <c r="A308" s="155"/>
      <c r="C308" s="155"/>
      <c r="D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</row>
    <row r="309" spans="1:21" s="156" customFormat="1" ht="12.75">
      <c r="A309" s="155"/>
      <c r="C309" s="155"/>
      <c r="D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</row>
    <row r="310" spans="1:21" s="156" customFormat="1" ht="12.75">
      <c r="A310" s="155"/>
      <c r="C310" s="155"/>
      <c r="D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</row>
    <row r="311" spans="1:21" s="156" customFormat="1" ht="12.75">
      <c r="A311" s="155"/>
      <c r="C311" s="155"/>
      <c r="D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</row>
    <row r="312" spans="1:21" s="156" customFormat="1" ht="12.75">
      <c r="A312" s="155"/>
      <c r="C312" s="155"/>
      <c r="D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</row>
    <row r="313" spans="1:21" s="156" customFormat="1" ht="12.75">
      <c r="A313" s="155"/>
      <c r="C313" s="155"/>
      <c r="D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</row>
    <row r="314" spans="1:21" s="156" customFormat="1" ht="12.75">
      <c r="A314" s="155"/>
      <c r="C314" s="155"/>
      <c r="D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</row>
    <row r="315" spans="1:21" s="156" customFormat="1" ht="12.75">
      <c r="A315" s="155"/>
      <c r="C315" s="155"/>
      <c r="D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</row>
    <row r="316" spans="1:21" s="156" customFormat="1" ht="12.75">
      <c r="A316" s="155"/>
      <c r="C316" s="155"/>
      <c r="D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</row>
    <row r="317" spans="1:21" s="156" customFormat="1" ht="12.75">
      <c r="A317" s="155"/>
      <c r="C317" s="155"/>
      <c r="D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</row>
    <row r="318" spans="1:21" s="156" customFormat="1" ht="12.75">
      <c r="A318" s="155"/>
      <c r="C318" s="155"/>
      <c r="D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</row>
    <row r="319" spans="1:21" s="156" customFormat="1" ht="12.75">
      <c r="A319" s="155"/>
      <c r="C319" s="155"/>
      <c r="D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</row>
    <row r="320" spans="1:21" s="156" customFormat="1" ht="12.75">
      <c r="A320" s="155"/>
      <c r="C320" s="155"/>
      <c r="D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</row>
    <row r="321" spans="1:21" s="156" customFormat="1" ht="12.75">
      <c r="A321" s="155"/>
      <c r="C321" s="155"/>
      <c r="D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</row>
    <row r="322" spans="1:21" s="156" customFormat="1" ht="12.75">
      <c r="A322" s="155"/>
      <c r="C322" s="155"/>
      <c r="D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</row>
    <row r="323" spans="1:21" s="156" customFormat="1" ht="12.75">
      <c r="A323" s="155"/>
      <c r="C323" s="155"/>
      <c r="D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</row>
    <row r="324" spans="1:21" s="156" customFormat="1" ht="12.75">
      <c r="A324" s="155"/>
      <c r="C324" s="155"/>
      <c r="D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</row>
    <row r="325" spans="1:21" s="156" customFormat="1" ht="12.75">
      <c r="A325" s="155"/>
      <c r="C325" s="155"/>
      <c r="D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</row>
    <row r="326" spans="1:21" s="156" customFormat="1" ht="12.75">
      <c r="A326" s="155"/>
      <c r="C326" s="155"/>
      <c r="D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</row>
    <row r="327" spans="1:21" s="156" customFormat="1" ht="12.75">
      <c r="A327" s="155"/>
      <c r="C327" s="155"/>
      <c r="D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</row>
    <row r="328" spans="1:21" s="156" customFormat="1" ht="12.75">
      <c r="A328" s="155"/>
      <c r="C328" s="155"/>
      <c r="D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</row>
    <row r="329" spans="1:21" s="156" customFormat="1" ht="12.75">
      <c r="A329" s="155"/>
      <c r="C329" s="155"/>
      <c r="D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</row>
    <row r="330" spans="1:21" s="156" customFormat="1" ht="12.75">
      <c r="A330" s="155"/>
      <c r="C330" s="155"/>
      <c r="D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</row>
    <row r="331" spans="1:21" s="156" customFormat="1" ht="12.75">
      <c r="A331" s="155"/>
      <c r="C331" s="155"/>
      <c r="D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</row>
    <row r="332" spans="1:21" s="156" customFormat="1" ht="12.75">
      <c r="A332" s="155"/>
      <c r="C332" s="155"/>
      <c r="D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</row>
    <row r="333" spans="1:21" s="156" customFormat="1" ht="12.75">
      <c r="A333" s="155"/>
      <c r="C333" s="155"/>
      <c r="D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</row>
    <row r="334" spans="1:21" s="156" customFormat="1" ht="12.75">
      <c r="A334" s="155"/>
      <c r="C334" s="155"/>
      <c r="D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</row>
    <row r="335" spans="1:21" s="156" customFormat="1" ht="12.75">
      <c r="A335" s="155"/>
      <c r="C335" s="155"/>
      <c r="D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</row>
    <row r="336" spans="1:21" s="156" customFormat="1" ht="12.75">
      <c r="A336" s="155"/>
      <c r="C336" s="155"/>
      <c r="D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</row>
    <row r="337" spans="1:21" s="156" customFormat="1" ht="12.75">
      <c r="A337" s="155"/>
      <c r="C337" s="155"/>
      <c r="D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</row>
    <row r="338" spans="1:21" s="156" customFormat="1" ht="12.75">
      <c r="A338" s="155"/>
      <c r="C338" s="155"/>
      <c r="D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</row>
    <row r="339" spans="1:21" s="156" customFormat="1" ht="12.75">
      <c r="A339" s="155"/>
      <c r="C339" s="155"/>
      <c r="D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</row>
    <row r="340" spans="1:21" s="156" customFormat="1" ht="12.75">
      <c r="A340" s="155"/>
      <c r="C340" s="155"/>
      <c r="D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</row>
    <row r="341" spans="1:21" s="156" customFormat="1" ht="12.75">
      <c r="A341" s="155"/>
      <c r="C341" s="155"/>
      <c r="D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</row>
    <row r="342" spans="1:21" s="156" customFormat="1" ht="12.75">
      <c r="A342" s="155"/>
      <c r="C342" s="155"/>
      <c r="D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</row>
    <row r="343" spans="1:21" s="156" customFormat="1" ht="12.75">
      <c r="A343" s="155"/>
      <c r="C343" s="155"/>
      <c r="D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</row>
    <row r="344" spans="1:21" s="156" customFormat="1" ht="12.75">
      <c r="A344" s="155"/>
      <c r="C344" s="155"/>
      <c r="D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</row>
    <row r="345" spans="1:21" s="156" customFormat="1" ht="12.75">
      <c r="A345" s="155"/>
      <c r="C345" s="155"/>
      <c r="D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</row>
    <row r="346" spans="1:21" s="156" customFormat="1" ht="12.75">
      <c r="A346" s="155"/>
      <c r="C346" s="155"/>
      <c r="D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</row>
    <row r="347" spans="1:21" s="156" customFormat="1" ht="12.75">
      <c r="A347" s="155"/>
      <c r="C347" s="155"/>
      <c r="D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</row>
    <row r="348" spans="1:21" s="156" customFormat="1" ht="12.75">
      <c r="A348" s="155"/>
      <c r="C348" s="155"/>
      <c r="D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</row>
    <row r="349" spans="1:21" s="156" customFormat="1" ht="12.75">
      <c r="A349" s="155"/>
      <c r="C349" s="155"/>
      <c r="D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</row>
    <row r="350" spans="1:21" s="156" customFormat="1" ht="12.75">
      <c r="A350" s="155"/>
      <c r="C350" s="155"/>
      <c r="D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</row>
    <row r="351" spans="1:21" s="156" customFormat="1" ht="12.75">
      <c r="A351" s="155"/>
      <c r="C351" s="155"/>
      <c r="D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</row>
    <row r="352" spans="1:21" s="156" customFormat="1" ht="12.75">
      <c r="A352" s="155"/>
      <c r="C352" s="155"/>
      <c r="D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</row>
    <row r="353" spans="1:21" s="156" customFormat="1" ht="12.75">
      <c r="A353" s="155"/>
      <c r="C353" s="155"/>
      <c r="D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</row>
    <row r="354" spans="1:21" s="156" customFormat="1" ht="12.75">
      <c r="A354" s="155"/>
      <c r="C354" s="155"/>
      <c r="D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</row>
    <row r="355" spans="1:21" s="156" customFormat="1" ht="12.75">
      <c r="A355" s="155"/>
      <c r="C355" s="155"/>
      <c r="D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</row>
    <row r="356" spans="1:21" s="156" customFormat="1" ht="12.75">
      <c r="A356" s="155"/>
      <c r="C356" s="155"/>
      <c r="D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</row>
    <row r="357" spans="1:21" s="156" customFormat="1" ht="12.75">
      <c r="A357" s="155"/>
      <c r="C357" s="155"/>
      <c r="D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</row>
    <row r="358" spans="1:21" s="156" customFormat="1" ht="12.75">
      <c r="A358" s="155"/>
      <c r="C358" s="155"/>
      <c r="D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</row>
    <row r="359" spans="1:21" s="156" customFormat="1" ht="12.75">
      <c r="A359" s="155"/>
      <c r="C359" s="155"/>
      <c r="D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</row>
    <row r="360" spans="1:21" s="156" customFormat="1" ht="12.75">
      <c r="A360" s="155"/>
      <c r="C360" s="155"/>
      <c r="D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</row>
    <row r="361" spans="1:21" s="156" customFormat="1" ht="12.75">
      <c r="A361" s="155"/>
      <c r="C361" s="155"/>
      <c r="D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</row>
    <row r="362" spans="1:21" s="156" customFormat="1" ht="12.75">
      <c r="A362" s="155"/>
      <c r="C362" s="155"/>
      <c r="D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</row>
    <row r="363" spans="1:21" s="156" customFormat="1" ht="12.75">
      <c r="A363" s="155"/>
      <c r="C363" s="155"/>
      <c r="D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</row>
    <row r="364" spans="1:21" s="156" customFormat="1" ht="12.75">
      <c r="A364" s="155"/>
      <c r="C364" s="155"/>
      <c r="D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</row>
    <row r="365" spans="1:21" s="156" customFormat="1" ht="12.75">
      <c r="A365" s="155"/>
      <c r="C365" s="155"/>
      <c r="D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</row>
    <row r="366" spans="1:21" s="156" customFormat="1" ht="12.75">
      <c r="A366" s="155"/>
      <c r="C366" s="155"/>
      <c r="D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</row>
    <row r="367" spans="1:21" s="156" customFormat="1" ht="12.75">
      <c r="A367" s="155"/>
      <c r="C367" s="155"/>
      <c r="D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</row>
    <row r="368" spans="1:21" s="156" customFormat="1" ht="12.75">
      <c r="A368" s="155"/>
      <c r="C368" s="155"/>
      <c r="D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</row>
    <row r="369" spans="1:21" s="156" customFormat="1" ht="12.75">
      <c r="A369" s="155"/>
      <c r="C369" s="155"/>
      <c r="D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</row>
    <row r="370" spans="1:21" s="156" customFormat="1" ht="12.75">
      <c r="A370" s="155"/>
      <c r="C370" s="155"/>
      <c r="D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</row>
    <row r="371" spans="1:21" s="156" customFormat="1" ht="12.75">
      <c r="A371" s="155"/>
      <c r="C371" s="155"/>
      <c r="D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</row>
    <row r="372" spans="1:21" s="156" customFormat="1" ht="12.75">
      <c r="A372" s="155"/>
      <c r="C372" s="155"/>
      <c r="D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</row>
    <row r="373" spans="1:21" s="156" customFormat="1" ht="12.75">
      <c r="A373" s="155"/>
      <c r="C373" s="155"/>
      <c r="D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</row>
    <row r="374" spans="1:21" s="156" customFormat="1" ht="12.75">
      <c r="A374" s="155"/>
      <c r="C374" s="155"/>
      <c r="D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</row>
    <row r="375" spans="1:21" s="156" customFormat="1" ht="12.75">
      <c r="A375" s="155"/>
      <c r="C375" s="155"/>
      <c r="D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</row>
    <row r="376" spans="1:21" s="156" customFormat="1" ht="12.75">
      <c r="A376" s="155"/>
      <c r="C376" s="155"/>
      <c r="D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</row>
    <row r="377" spans="1:21" s="156" customFormat="1" ht="12.75">
      <c r="A377" s="155"/>
      <c r="C377" s="155"/>
      <c r="D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</row>
    <row r="378" spans="1:21" s="156" customFormat="1" ht="12.75">
      <c r="A378" s="155"/>
      <c r="C378" s="155"/>
      <c r="D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</row>
    <row r="379" spans="1:21" s="156" customFormat="1" ht="12.75">
      <c r="A379" s="155"/>
      <c r="C379" s="155"/>
      <c r="D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</row>
    <row r="380" spans="1:21" s="156" customFormat="1" ht="12.75">
      <c r="A380" s="155"/>
      <c r="C380" s="155"/>
      <c r="D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</row>
    <row r="381" spans="1:21" s="156" customFormat="1" ht="12.75">
      <c r="A381" s="155"/>
      <c r="C381" s="155"/>
      <c r="D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</row>
    <row r="382" spans="1:21" s="156" customFormat="1" ht="12.75">
      <c r="A382" s="155"/>
      <c r="C382" s="155"/>
      <c r="D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</row>
    <row r="383" spans="1:21" s="156" customFormat="1" ht="12.75">
      <c r="A383" s="155"/>
      <c r="C383" s="155"/>
      <c r="D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</row>
    <row r="384" spans="1:21" s="156" customFormat="1" ht="12.75">
      <c r="A384" s="155"/>
      <c r="C384" s="155"/>
      <c r="D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</row>
    <row r="385" spans="1:21" s="156" customFormat="1" ht="12.75">
      <c r="A385" s="155"/>
      <c r="C385" s="155"/>
      <c r="D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</row>
    <row r="386" spans="1:21" s="156" customFormat="1" ht="12.75">
      <c r="A386" s="155"/>
      <c r="C386" s="155"/>
      <c r="D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</row>
    <row r="387" spans="1:21" s="156" customFormat="1" ht="12.75">
      <c r="A387" s="155"/>
      <c r="C387" s="155"/>
      <c r="D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</row>
    <row r="388" spans="1:21" s="156" customFormat="1" ht="12.75">
      <c r="A388" s="155"/>
      <c r="C388" s="155"/>
      <c r="D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</row>
    <row r="389" spans="1:21" s="156" customFormat="1" ht="12.75">
      <c r="A389" s="155"/>
      <c r="C389" s="155"/>
      <c r="D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</row>
    <row r="390" spans="1:21" s="156" customFormat="1" ht="12.75">
      <c r="A390" s="155"/>
      <c r="C390" s="155"/>
      <c r="D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</row>
    <row r="391" spans="1:21" s="156" customFormat="1" ht="12.75">
      <c r="A391" s="155"/>
      <c r="C391" s="155"/>
      <c r="D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</row>
    <row r="392" spans="1:21" s="156" customFormat="1" ht="12.75">
      <c r="A392" s="155"/>
      <c r="C392" s="155"/>
      <c r="D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</row>
    <row r="393" spans="1:21" s="156" customFormat="1" ht="12.75">
      <c r="A393" s="155"/>
      <c r="C393" s="155"/>
      <c r="D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</row>
    <row r="394" spans="1:21" s="156" customFormat="1" ht="12.75">
      <c r="A394" s="155"/>
      <c r="C394" s="155"/>
      <c r="D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</row>
    <row r="395" spans="1:21" s="156" customFormat="1" ht="12.75">
      <c r="A395" s="155"/>
      <c r="C395" s="155"/>
      <c r="D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</row>
    <row r="396" spans="1:21" s="156" customFormat="1" ht="12.75">
      <c r="A396" s="155"/>
      <c r="C396" s="155"/>
      <c r="D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</row>
    <row r="397" spans="1:21" s="156" customFormat="1" ht="12.75">
      <c r="A397" s="155"/>
      <c r="C397" s="155"/>
      <c r="D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</row>
    <row r="398" spans="1:21" s="156" customFormat="1" ht="12.75">
      <c r="A398" s="155"/>
      <c r="C398" s="155"/>
      <c r="D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</row>
    <row r="399" spans="1:21" s="156" customFormat="1" ht="12.75">
      <c r="A399" s="155"/>
      <c r="C399" s="155"/>
      <c r="D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</row>
    <row r="400" spans="1:21" s="156" customFormat="1" ht="12.75">
      <c r="A400" s="155"/>
      <c r="C400" s="155"/>
      <c r="D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</row>
    <row r="401" spans="1:21" s="156" customFormat="1" ht="12.75">
      <c r="A401" s="155"/>
      <c r="C401" s="155"/>
      <c r="D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</row>
    <row r="402" spans="1:21" s="156" customFormat="1" ht="12.75">
      <c r="A402" s="155"/>
      <c r="C402" s="155"/>
      <c r="D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</row>
    <row r="403" spans="1:21" s="156" customFormat="1" ht="12.75">
      <c r="A403" s="155"/>
      <c r="C403" s="155"/>
      <c r="D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</row>
    <row r="404" spans="1:21" s="156" customFormat="1" ht="12.75">
      <c r="A404" s="155"/>
      <c r="C404" s="155"/>
      <c r="D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</row>
    <row r="405" spans="1:21" s="156" customFormat="1" ht="12.75">
      <c r="A405" s="155"/>
      <c r="C405" s="155"/>
      <c r="D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</row>
    <row r="406" spans="1:21" s="156" customFormat="1" ht="12.75">
      <c r="A406" s="155"/>
      <c r="C406" s="155"/>
      <c r="D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</row>
    <row r="407" spans="1:21" s="156" customFormat="1" ht="12.75">
      <c r="A407" s="155"/>
      <c r="C407" s="155"/>
      <c r="D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</row>
    <row r="408" spans="1:21" s="156" customFormat="1" ht="12.75">
      <c r="A408" s="155"/>
      <c r="C408" s="155"/>
      <c r="D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</row>
    <row r="409" spans="1:21" s="156" customFormat="1" ht="12.75">
      <c r="A409" s="155"/>
      <c r="C409" s="155"/>
      <c r="D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</row>
    <row r="410" spans="1:21" s="156" customFormat="1" ht="12.75">
      <c r="A410" s="155"/>
      <c r="C410" s="155"/>
      <c r="D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</row>
    <row r="411" spans="1:21" s="156" customFormat="1" ht="12.75">
      <c r="A411" s="155"/>
      <c r="C411" s="155"/>
      <c r="D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</row>
    <row r="412" spans="1:21" s="156" customFormat="1" ht="12.75">
      <c r="A412" s="155"/>
      <c r="C412" s="155"/>
      <c r="D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</row>
    <row r="413" spans="1:21" s="156" customFormat="1" ht="12.75">
      <c r="A413" s="155"/>
      <c r="C413" s="155"/>
      <c r="D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</row>
    <row r="414" spans="1:21" s="156" customFormat="1" ht="12.75">
      <c r="A414" s="155"/>
      <c r="C414" s="155"/>
      <c r="D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</row>
    <row r="415" spans="1:21" s="156" customFormat="1" ht="12.75">
      <c r="A415" s="155"/>
      <c r="C415" s="155"/>
      <c r="D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</row>
    <row r="416" spans="1:21" s="156" customFormat="1" ht="12.75">
      <c r="A416" s="155"/>
      <c r="C416" s="155"/>
      <c r="D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</row>
    <row r="417" spans="1:21" s="156" customFormat="1" ht="12.75">
      <c r="A417" s="155"/>
      <c r="C417" s="155"/>
      <c r="D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</row>
    <row r="418" spans="1:21" s="156" customFormat="1" ht="12.75">
      <c r="A418" s="155"/>
      <c r="C418" s="155"/>
      <c r="D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</row>
    <row r="419" spans="1:21" s="156" customFormat="1" ht="12.75">
      <c r="A419" s="155"/>
      <c r="C419" s="155"/>
      <c r="D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</row>
    <row r="420" spans="1:21" s="156" customFormat="1" ht="12.75">
      <c r="A420" s="155"/>
      <c r="C420" s="155"/>
      <c r="D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</row>
    <row r="421" spans="1:21" s="156" customFormat="1" ht="12.75">
      <c r="A421" s="155"/>
      <c r="C421" s="155"/>
      <c r="D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</row>
    <row r="422" spans="1:21" s="156" customFormat="1" ht="12.75">
      <c r="A422" s="155"/>
      <c r="C422" s="155"/>
      <c r="D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</row>
    <row r="423" spans="1:21" s="156" customFormat="1" ht="12.75">
      <c r="A423" s="155"/>
      <c r="C423" s="155"/>
      <c r="D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</row>
    <row r="424" spans="1:21" s="156" customFormat="1" ht="12.75">
      <c r="A424" s="155"/>
      <c r="C424" s="155"/>
      <c r="D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</row>
    <row r="425" spans="1:21" s="156" customFormat="1" ht="12.75">
      <c r="A425" s="155"/>
      <c r="C425" s="155"/>
      <c r="D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</row>
    <row r="426" spans="1:21" s="156" customFormat="1" ht="12.75">
      <c r="A426" s="155"/>
      <c r="C426" s="155"/>
      <c r="D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</row>
    <row r="427" spans="1:21" s="156" customFormat="1" ht="12.75">
      <c r="A427" s="155"/>
      <c r="C427" s="155"/>
      <c r="D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</row>
    <row r="428" spans="1:21" s="156" customFormat="1" ht="12.75">
      <c r="A428" s="155"/>
      <c r="C428" s="155"/>
      <c r="D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</row>
    <row r="429" spans="1:21" s="156" customFormat="1" ht="12.75">
      <c r="A429" s="155"/>
      <c r="C429" s="155"/>
      <c r="D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</row>
    <row r="430" spans="1:21" s="156" customFormat="1" ht="12.75">
      <c r="A430" s="155"/>
      <c r="C430" s="155"/>
      <c r="D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</row>
    <row r="431" spans="1:21" s="156" customFormat="1" ht="12.75">
      <c r="A431" s="155"/>
      <c r="C431" s="155"/>
      <c r="D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</row>
    <row r="432" spans="1:21" s="156" customFormat="1" ht="12.75">
      <c r="A432" s="155"/>
      <c r="C432" s="155"/>
      <c r="D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</row>
    <row r="433" spans="1:21" s="156" customFormat="1" ht="12.75">
      <c r="A433" s="155"/>
      <c r="C433" s="155"/>
      <c r="D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</row>
    <row r="434" spans="1:21" s="156" customFormat="1" ht="12.75">
      <c r="A434" s="155"/>
      <c r="C434" s="155"/>
      <c r="D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</row>
    <row r="435" spans="1:21" s="156" customFormat="1" ht="12.75">
      <c r="A435" s="155"/>
      <c r="C435" s="155"/>
      <c r="D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</row>
    <row r="436" spans="1:21" s="156" customFormat="1" ht="12.75">
      <c r="A436" s="155"/>
      <c r="C436" s="155"/>
      <c r="D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</row>
    <row r="437" spans="1:21" s="156" customFormat="1" ht="12.75">
      <c r="A437" s="155"/>
      <c r="C437" s="155"/>
      <c r="D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</row>
    <row r="438" spans="1:21" s="156" customFormat="1" ht="12.75">
      <c r="A438" s="155"/>
      <c r="C438" s="155"/>
      <c r="D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</row>
    <row r="439" spans="1:21" s="156" customFormat="1" ht="12.75">
      <c r="A439" s="155"/>
      <c r="C439" s="155"/>
      <c r="D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</row>
    <row r="440" spans="1:21" s="156" customFormat="1" ht="12.75">
      <c r="A440" s="155"/>
      <c r="C440" s="155"/>
      <c r="D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</row>
    <row r="441" spans="1:21" s="156" customFormat="1" ht="12.75">
      <c r="A441" s="155"/>
      <c r="C441" s="155"/>
      <c r="D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</row>
    <row r="442" spans="1:21" s="156" customFormat="1" ht="12.75">
      <c r="A442" s="155"/>
      <c r="C442" s="155"/>
      <c r="D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</row>
    <row r="443" spans="1:21" s="156" customFormat="1" ht="12.75">
      <c r="A443" s="155"/>
      <c r="C443" s="155"/>
      <c r="D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</row>
    <row r="444" spans="1:21" s="156" customFormat="1" ht="12.75">
      <c r="A444" s="155"/>
      <c r="C444" s="155"/>
      <c r="D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</row>
    <row r="445" spans="1:21" s="156" customFormat="1" ht="12.75">
      <c r="A445" s="155"/>
      <c r="C445" s="155"/>
      <c r="D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</row>
    <row r="446" spans="1:21" s="156" customFormat="1" ht="12.75">
      <c r="A446" s="155"/>
      <c r="C446" s="155"/>
      <c r="D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</row>
    <row r="447" spans="1:21" s="156" customFormat="1" ht="12.75">
      <c r="A447" s="155"/>
      <c r="C447" s="155"/>
      <c r="D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</row>
    <row r="448" spans="1:21" s="156" customFormat="1" ht="12.75">
      <c r="A448" s="155"/>
      <c r="C448" s="155"/>
      <c r="D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</row>
    <row r="449" spans="1:21" s="156" customFormat="1" ht="12.75">
      <c r="A449" s="155"/>
      <c r="C449" s="155"/>
      <c r="D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</row>
    <row r="450" spans="1:21" s="156" customFormat="1" ht="12.75">
      <c r="A450" s="155"/>
      <c r="C450" s="155"/>
      <c r="D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</row>
    <row r="451" spans="1:21" s="156" customFormat="1" ht="12.75">
      <c r="A451" s="155"/>
      <c r="C451" s="155"/>
      <c r="D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</row>
    <row r="452" spans="1:21" s="156" customFormat="1" ht="12.75">
      <c r="A452" s="155"/>
      <c r="C452" s="155"/>
      <c r="D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</row>
    <row r="453" spans="1:21" s="156" customFormat="1" ht="12.75">
      <c r="A453" s="155"/>
      <c r="C453" s="155"/>
      <c r="D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</row>
    <row r="454" spans="1:21" s="156" customFormat="1" ht="12.75">
      <c r="A454" s="155"/>
      <c r="C454" s="155"/>
      <c r="D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</row>
    <row r="455" spans="1:21" s="156" customFormat="1" ht="12.75">
      <c r="A455" s="155"/>
      <c r="C455" s="155"/>
      <c r="D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</row>
    <row r="456" spans="1:21" s="156" customFormat="1" ht="12.75">
      <c r="A456" s="155"/>
      <c r="C456" s="155"/>
      <c r="D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</row>
    <row r="457" spans="1:21" s="156" customFormat="1" ht="12.75">
      <c r="A457" s="155"/>
      <c r="C457" s="155"/>
      <c r="D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</row>
    <row r="458" spans="1:21" s="156" customFormat="1" ht="12.75">
      <c r="A458" s="155"/>
      <c r="C458" s="155"/>
      <c r="D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</row>
    <row r="459" spans="1:21" s="156" customFormat="1" ht="12.75">
      <c r="A459" s="155"/>
      <c r="C459" s="155"/>
      <c r="D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</row>
    <row r="460" spans="1:21" s="156" customFormat="1" ht="12.75">
      <c r="A460" s="155"/>
      <c r="C460" s="155"/>
      <c r="D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</row>
    <row r="461" spans="1:21" s="156" customFormat="1" ht="12.75">
      <c r="A461" s="155"/>
      <c r="C461" s="155"/>
      <c r="D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</row>
    <row r="462" spans="1:21" s="156" customFormat="1" ht="12.75">
      <c r="A462" s="155"/>
      <c r="C462" s="155"/>
      <c r="D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</row>
    <row r="463" spans="1:21" s="156" customFormat="1" ht="12.75">
      <c r="A463" s="155"/>
      <c r="C463" s="155"/>
      <c r="D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</row>
    <row r="464" spans="1:21" s="156" customFormat="1" ht="12.75">
      <c r="A464" s="155"/>
      <c r="C464" s="155"/>
      <c r="D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</row>
    <row r="465" spans="1:21" s="156" customFormat="1" ht="12.75">
      <c r="A465" s="155"/>
      <c r="C465" s="155"/>
      <c r="D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</row>
    <row r="466" spans="1:21" s="156" customFormat="1" ht="12.75">
      <c r="A466" s="155"/>
      <c r="C466" s="155"/>
      <c r="D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</row>
    <row r="467" spans="1:21" s="156" customFormat="1" ht="12.75">
      <c r="A467" s="155"/>
      <c r="C467" s="155"/>
      <c r="D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</row>
    <row r="468" spans="1:21" s="156" customFormat="1" ht="12.75">
      <c r="A468" s="155"/>
      <c r="C468" s="155"/>
      <c r="D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</row>
    <row r="469" spans="1:21" s="156" customFormat="1" ht="12.75">
      <c r="A469" s="155"/>
      <c r="C469" s="155"/>
      <c r="D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</row>
    <row r="470" spans="1:21" s="156" customFormat="1" ht="12.75">
      <c r="A470" s="155"/>
      <c r="C470" s="155"/>
      <c r="D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</row>
    <row r="471" spans="1:21" s="156" customFormat="1" ht="12.75">
      <c r="A471" s="155"/>
      <c r="C471" s="155"/>
      <c r="D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</row>
    <row r="472" spans="1:21" s="156" customFormat="1" ht="12.75">
      <c r="A472" s="155"/>
      <c r="C472" s="155"/>
      <c r="D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</row>
    <row r="473" spans="1:21" s="156" customFormat="1" ht="12.75">
      <c r="A473" s="155"/>
      <c r="C473" s="155"/>
      <c r="D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</row>
    <row r="474" spans="1:21" s="156" customFormat="1" ht="12.75">
      <c r="A474" s="155"/>
      <c r="C474" s="155"/>
      <c r="D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</row>
    <row r="475" spans="1:21" s="156" customFormat="1" ht="12.75">
      <c r="A475" s="155"/>
      <c r="C475" s="155"/>
      <c r="D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</row>
    <row r="476" spans="1:21" s="156" customFormat="1" ht="12.75">
      <c r="A476" s="155"/>
      <c r="C476" s="155"/>
      <c r="D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</row>
    <row r="477" spans="1:21" s="156" customFormat="1" ht="12.75">
      <c r="A477" s="155"/>
      <c r="C477" s="155"/>
      <c r="D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</row>
    <row r="478" spans="1:21" s="156" customFormat="1" ht="12.75">
      <c r="A478" s="155"/>
      <c r="C478" s="155"/>
      <c r="D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</row>
    <row r="479" spans="1:21" s="156" customFormat="1" ht="12.75">
      <c r="A479" s="155"/>
      <c r="C479" s="155"/>
      <c r="D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</row>
    <row r="480" spans="1:21" s="156" customFormat="1" ht="12.75">
      <c r="A480" s="155"/>
      <c r="C480" s="155"/>
      <c r="D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</row>
    <row r="481" spans="1:21" s="156" customFormat="1" ht="12.75">
      <c r="A481" s="155"/>
      <c r="C481" s="155"/>
      <c r="D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</row>
    <row r="482" spans="1:21" s="156" customFormat="1" ht="12.75">
      <c r="A482" s="155"/>
      <c r="C482" s="155"/>
      <c r="D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</row>
    <row r="483" spans="1:21" s="156" customFormat="1" ht="12.75">
      <c r="A483" s="155"/>
      <c r="C483" s="155"/>
      <c r="D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</row>
    <row r="484" spans="1:21" s="156" customFormat="1" ht="12.75">
      <c r="A484" s="155"/>
      <c r="C484" s="155"/>
      <c r="D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</row>
    <row r="485" spans="1:21" s="156" customFormat="1" ht="12.75">
      <c r="A485" s="155"/>
      <c r="C485" s="155"/>
      <c r="D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</row>
    <row r="486" spans="1:21" s="156" customFormat="1" ht="12.75">
      <c r="A486" s="155"/>
      <c r="C486" s="155"/>
      <c r="D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</row>
    <row r="487" spans="1:21" s="156" customFormat="1" ht="12.75">
      <c r="A487" s="155"/>
      <c r="C487" s="155"/>
      <c r="D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</row>
    <row r="488" spans="1:21" s="156" customFormat="1" ht="12.75">
      <c r="A488" s="155"/>
      <c r="C488" s="155"/>
      <c r="D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</row>
    <row r="489" spans="1:21" s="156" customFormat="1" ht="12.75">
      <c r="A489" s="155"/>
      <c r="C489" s="155"/>
      <c r="D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</row>
    <row r="490" spans="1:21" s="156" customFormat="1" ht="12.75">
      <c r="A490" s="155"/>
      <c r="C490" s="155"/>
      <c r="D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</row>
    <row r="491" spans="1:21" s="156" customFormat="1" ht="12.75">
      <c r="A491" s="155"/>
      <c r="C491" s="155"/>
      <c r="D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</row>
    <row r="492" spans="1:21" s="156" customFormat="1" ht="12.75">
      <c r="A492" s="155"/>
      <c r="C492" s="155"/>
      <c r="D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</row>
    <row r="493" spans="1:21" s="156" customFormat="1" ht="12.75">
      <c r="A493" s="155"/>
      <c r="C493" s="155"/>
      <c r="D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</row>
    <row r="494" spans="1:21" s="156" customFormat="1" ht="12.75">
      <c r="A494" s="155"/>
      <c r="C494" s="155"/>
      <c r="D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</row>
    <row r="495" spans="1:21" s="156" customFormat="1" ht="12.75">
      <c r="A495" s="155"/>
      <c r="C495" s="155"/>
      <c r="D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</row>
    <row r="496" spans="1:21" s="156" customFormat="1" ht="12.75">
      <c r="A496" s="155"/>
      <c r="C496" s="155"/>
      <c r="D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</row>
    <row r="497" spans="1:21" s="156" customFormat="1" ht="12.75">
      <c r="A497" s="155"/>
      <c r="C497" s="155"/>
      <c r="D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</row>
    <row r="498" spans="1:21" s="156" customFormat="1" ht="12.75">
      <c r="A498" s="155"/>
      <c r="C498" s="155"/>
      <c r="D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</row>
    <row r="499" spans="1:21" s="156" customFormat="1" ht="12.75">
      <c r="A499" s="155"/>
      <c r="C499" s="155"/>
      <c r="D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</row>
    <row r="500" spans="1:21" s="156" customFormat="1" ht="12.75">
      <c r="A500" s="155"/>
      <c r="C500" s="155"/>
      <c r="D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</row>
    <row r="501" spans="1:21" s="156" customFormat="1" ht="12.75">
      <c r="A501" s="155"/>
      <c r="C501" s="155"/>
      <c r="D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</row>
    <row r="502" spans="1:21" s="156" customFormat="1" ht="12.75">
      <c r="A502" s="155"/>
      <c r="C502" s="155"/>
      <c r="D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</row>
    <row r="503" spans="1:21" s="156" customFormat="1" ht="12.75">
      <c r="A503" s="155"/>
      <c r="C503" s="155"/>
      <c r="D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</row>
    <row r="504" spans="1:21" s="156" customFormat="1" ht="12.75">
      <c r="A504" s="155"/>
      <c r="C504" s="155"/>
      <c r="D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</row>
    <row r="505" spans="1:21" s="156" customFormat="1" ht="12.75">
      <c r="A505" s="155"/>
      <c r="C505" s="155"/>
      <c r="D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</row>
    <row r="506" spans="1:21" s="156" customFormat="1" ht="12.75">
      <c r="A506" s="155"/>
      <c r="C506" s="155"/>
      <c r="D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</row>
    <row r="507" spans="1:21" s="156" customFormat="1" ht="12.75">
      <c r="A507" s="155"/>
      <c r="C507" s="155"/>
      <c r="D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</row>
    <row r="508" spans="1:21" s="156" customFormat="1" ht="12.75">
      <c r="A508" s="155"/>
      <c r="C508" s="155"/>
      <c r="D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</row>
    <row r="509" spans="1:21" s="156" customFormat="1" ht="12.75">
      <c r="A509" s="155"/>
      <c r="C509" s="155"/>
      <c r="D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</row>
    <row r="510" spans="1:21" s="156" customFormat="1" ht="12.75">
      <c r="A510" s="155"/>
      <c r="C510" s="155"/>
      <c r="D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</row>
    <row r="511" spans="1:21" s="156" customFormat="1" ht="12.75">
      <c r="A511" s="155"/>
      <c r="C511" s="155"/>
      <c r="D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</row>
    <row r="512" spans="1:21" s="156" customFormat="1" ht="12.75">
      <c r="A512" s="155"/>
      <c r="C512" s="155"/>
      <c r="D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</row>
    <row r="513" spans="1:21" s="156" customFormat="1" ht="12.75">
      <c r="A513" s="155"/>
      <c r="C513" s="155"/>
      <c r="D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</row>
    <row r="514" spans="1:21" s="156" customFormat="1" ht="12.75">
      <c r="A514" s="155"/>
      <c r="C514" s="155"/>
      <c r="D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</row>
    <row r="515" spans="1:21" s="156" customFormat="1" ht="12.75">
      <c r="A515" s="155"/>
      <c r="C515" s="155"/>
      <c r="D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</row>
    <row r="516" spans="1:21" s="156" customFormat="1" ht="12.75">
      <c r="A516" s="155"/>
      <c r="C516" s="155"/>
      <c r="D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</row>
    <row r="517" spans="1:21" s="156" customFormat="1" ht="12.75">
      <c r="A517" s="155"/>
      <c r="C517" s="155"/>
      <c r="D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</row>
    <row r="518" spans="1:21" s="156" customFormat="1" ht="12.75">
      <c r="A518" s="155"/>
      <c r="C518" s="155"/>
      <c r="D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</row>
    <row r="519" spans="1:21" s="156" customFormat="1" ht="12.75">
      <c r="A519" s="155"/>
      <c r="C519" s="155"/>
      <c r="D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</row>
    <row r="520" spans="1:21" s="156" customFormat="1" ht="12.75">
      <c r="A520" s="155"/>
      <c r="C520" s="155"/>
      <c r="D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</row>
    <row r="521" spans="1:21" s="156" customFormat="1" ht="12.75">
      <c r="A521" s="155"/>
      <c r="C521" s="155"/>
      <c r="D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</row>
    <row r="522" spans="1:21" s="156" customFormat="1" ht="12.75">
      <c r="A522" s="155"/>
      <c r="C522" s="155"/>
      <c r="D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</row>
    <row r="523" spans="1:21" s="156" customFormat="1" ht="12.75">
      <c r="A523" s="155"/>
      <c r="C523" s="155"/>
      <c r="D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</row>
    <row r="524" spans="1:21" s="156" customFormat="1" ht="12.75">
      <c r="A524" s="155"/>
      <c r="C524" s="155"/>
      <c r="D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</row>
    <row r="525" spans="1:21" s="156" customFormat="1" ht="12.75">
      <c r="A525" s="155"/>
      <c r="C525" s="155"/>
      <c r="D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</row>
    <row r="526" spans="1:21" s="156" customFormat="1" ht="12.75">
      <c r="A526" s="155"/>
      <c r="C526" s="155"/>
      <c r="D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</row>
    <row r="527" spans="1:21" s="156" customFormat="1" ht="12.75">
      <c r="A527" s="155"/>
      <c r="C527" s="155"/>
      <c r="D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</row>
    <row r="528" spans="1:21" s="156" customFormat="1" ht="12.75">
      <c r="A528" s="155"/>
      <c r="C528" s="155"/>
      <c r="D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</row>
    <row r="529" spans="1:21" s="156" customFormat="1" ht="12.75">
      <c r="A529" s="155"/>
      <c r="C529" s="155"/>
      <c r="D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</row>
    <row r="530" spans="1:21" s="156" customFormat="1" ht="12.75">
      <c r="A530" s="155"/>
      <c r="C530" s="155"/>
      <c r="D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</row>
    <row r="531" spans="1:21" s="156" customFormat="1" ht="12.75">
      <c r="A531" s="155"/>
      <c r="C531" s="155"/>
      <c r="D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</row>
    <row r="532" spans="1:21" s="156" customFormat="1" ht="12.75">
      <c r="A532" s="155"/>
      <c r="C532" s="155"/>
      <c r="D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</row>
    <row r="533" spans="1:21" s="156" customFormat="1" ht="12.75">
      <c r="A533" s="155"/>
      <c r="C533" s="155"/>
      <c r="D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</row>
    <row r="534" spans="1:21" s="156" customFormat="1" ht="12.75">
      <c r="A534" s="155"/>
      <c r="C534" s="155"/>
      <c r="D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</row>
    <row r="535" spans="1:21" s="156" customFormat="1" ht="12.75">
      <c r="A535" s="155"/>
      <c r="C535" s="155"/>
      <c r="D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</row>
    <row r="536" spans="1:21" s="156" customFormat="1" ht="12.75">
      <c r="A536" s="155"/>
      <c r="C536" s="155"/>
      <c r="D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</row>
    <row r="537" spans="1:21" s="156" customFormat="1" ht="12.75">
      <c r="A537" s="155"/>
      <c r="C537" s="155"/>
      <c r="D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</row>
    <row r="538" spans="1:21" s="156" customFormat="1" ht="12.75">
      <c r="A538" s="155"/>
      <c r="C538" s="155"/>
      <c r="D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</row>
    <row r="539" spans="1:21" s="156" customFormat="1" ht="12.75">
      <c r="A539" s="155"/>
      <c r="C539" s="155"/>
      <c r="D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</row>
    <row r="540" spans="1:21" s="156" customFormat="1" ht="12.75">
      <c r="A540" s="155"/>
      <c r="C540" s="155"/>
      <c r="D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</row>
    <row r="541" spans="1:21" s="156" customFormat="1" ht="12.75">
      <c r="A541" s="155"/>
      <c r="C541" s="155"/>
      <c r="D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</row>
    <row r="542" spans="1:21" s="156" customFormat="1" ht="12.75">
      <c r="A542" s="155"/>
      <c r="C542" s="155"/>
      <c r="D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</row>
    <row r="543" spans="1:21" s="156" customFormat="1" ht="12.75">
      <c r="A543" s="155"/>
      <c r="C543" s="155"/>
      <c r="D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</row>
    <row r="544" spans="1:21" s="156" customFormat="1" ht="12.75">
      <c r="A544" s="155"/>
      <c r="C544" s="155"/>
      <c r="D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</row>
    <row r="545" spans="1:21" s="156" customFormat="1" ht="12.75">
      <c r="A545" s="155"/>
      <c r="C545" s="155"/>
      <c r="D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</row>
    <row r="546" spans="1:21" s="156" customFormat="1" ht="12.75">
      <c r="A546" s="155"/>
      <c r="C546" s="155"/>
      <c r="D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</row>
    <row r="547" spans="1:21" s="156" customFormat="1" ht="12.75">
      <c r="A547" s="155"/>
      <c r="C547" s="155"/>
      <c r="D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</row>
    <row r="548" spans="1:21" s="156" customFormat="1" ht="12.75">
      <c r="A548" s="155"/>
      <c r="C548" s="155"/>
      <c r="D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</row>
    <row r="549" spans="1:21" s="156" customFormat="1" ht="12.75">
      <c r="A549" s="155"/>
      <c r="C549" s="155"/>
      <c r="D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</row>
    <row r="550" spans="1:21" s="156" customFormat="1" ht="12.75">
      <c r="A550" s="155"/>
      <c r="C550" s="155"/>
      <c r="D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</row>
    <row r="551" spans="1:21" s="156" customFormat="1" ht="12.75">
      <c r="A551" s="155"/>
      <c r="C551" s="155"/>
      <c r="D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</row>
    <row r="552" spans="1:21" s="156" customFormat="1" ht="12.75">
      <c r="A552" s="155"/>
      <c r="C552" s="155"/>
      <c r="D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</row>
    <row r="553" spans="1:21" s="156" customFormat="1" ht="12.75">
      <c r="A553" s="155"/>
      <c r="C553" s="155"/>
      <c r="D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</row>
    <row r="554" spans="1:21" s="156" customFormat="1" ht="12.75">
      <c r="A554" s="155"/>
      <c r="C554" s="155"/>
      <c r="D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</row>
    <row r="555" spans="1:21" s="156" customFormat="1" ht="12.75">
      <c r="A555" s="155"/>
      <c r="C555" s="155"/>
      <c r="D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</row>
    <row r="556" spans="1:21" s="156" customFormat="1" ht="12.75">
      <c r="A556" s="155"/>
      <c r="C556" s="155"/>
      <c r="D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</row>
    <row r="557" spans="1:21" s="156" customFormat="1" ht="12.75">
      <c r="A557" s="155"/>
      <c r="C557" s="155"/>
      <c r="D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</row>
    <row r="558" spans="1:21" s="156" customFormat="1" ht="12.75">
      <c r="A558" s="155"/>
      <c r="C558" s="155"/>
      <c r="D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</row>
    <row r="559" spans="1:21" s="156" customFormat="1" ht="12.75">
      <c r="A559" s="155"/>
      <c r="C559" s="155"/>
      <c r="D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</row>
    <row r="560" spans="1:21" s="156" customFormat="1" ht="12.75">
      <c r="A560" s="155"/>
      <c r="C560" s="155"/>
      <c r="D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</row>
    <row r="561" spans="1:21" s="156" customFormat="1" ht="12.75">
      <c r="A561" s="155"/>
      <c r="C561" s="155"/>
      <c r="D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</row>
    <row r="562" spans="1:21" s="156" customFormat="1" ht="12.75">
      <c r="A562" s="155"/>
      <c r="C562" s="155"/>
      <c r="D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</row>
    <row r="563" spans="1:21" s="156" customFormat="1" ht="12.75">
      <c r="A563" s="155"/>
      <c r="C563" s="155"/>
      <c r="D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</row>
    <row r="564" spans="1:21" s="156" customFormat="1" ht="12.75">
      <c r="A564" s="155"/>
      <c r="C564" s="155"/>
      <c r="D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</row>
    <row r="565" spans="1:21" s="156" customFormat="1" ht="12.75">
      <c r="A565" s="155"/>
      <c r="C565" s="155"/>
      <c r="D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</row>
    <row r="566" spans="1:21" s="156" customFormat="1" ht="12.75">
      <c r="A566" s="155"/>
      <c r="C566" s="155"/>
      <c r="D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</row>
    <row r="567" spans="1:21" s="156" customFormat="1" ht="12.75">
      <c r="A567" s="155"/>
      <c r="C567" s="155"/>
      <c r="D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</row>
    <row r="568" spans="1:21" s="156" customFormat="1" ht="12.75">
      <c r="A568" s="155"/>
      <c r="C568" s="155"/>
      <c r="D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</row>
    <row r="569" spans="1:21" s="156" customFormat="1" ht="12.75">
      <c r="A569" s="155"/>
      <c r="C569" s="155"/>
      <c r="D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</row>
    <row r="570" spans="1:21" s="156" customFormat="1" ht="12.75">
      <c r="A570" s="155"/>
      <c r="C570" s="155"/>
      <c r="D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</row>
    <row r="571" spans="1:21" s="156" customFormat="1" ht="12.75">
      <c r="A571" s="155"/>
      <c r="C571" s="155"/>
      <c r="D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</row>
    <row r="572" spans="1:21" s="156" customFormat="1" ht="12.75">
      <c r="A572" s="155"/>
      <c r="C572" s="155"/>
      <c r="D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</row>
    <row r="573" spans="1:21" s="156" customFormat="1" ht="12.75">
      <c r="A573" s="155"/>
      <c r="C573" s="155"/>
      <c r="D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</row>
    <row r="574" spans="1:21" s="156" customFormat="1" ht="12.75">
      <c r="A574" s="155"/>
      <c r="C574" s="155"/>
      <c r="D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</row>
    <row r="575" spans="1:21" s="156" customFormat="1" ht="12.75">
      <c r="A575" s="155"/>
      <c r="C575" s="155"/>
      <c r="D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</row>
    <row r="576" spans="1:21" s="156" customFormat="1" ht="12.75">
      <c r="A576" s="155"/>
      <c r="C576" s="155"/>
      <c r="D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</row>
    <row r="577" spans="1:21" s="156" customFormat="1" ht="12.75">
      <c r="A577" s="155"/>
      <c r="C577" s="155"/>
      <c r="D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</row>
    <row r="578" spans="1:21" s="156" customFormat="1" ht="12.75">
      <c r="A578" s="155"/>
      <c r="C578" s="155"/>
      <c r="D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</row>
    <row r="579" spans="1:21" s="156" customFormat="1" ht="12.75">
      <c r="A579" s="155"/>
      <c r="C579" s="155"/>
      <c r="D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</row>
    <row r="580" spans="1:21" s="156" customFormat="1" ht="12.75">
      <c r="A580" s="155"/>
      <c r="C580" s="155"/>
      <c r="D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</row>
    <row r="581" spans="1:21" s="156" customFormat="1" ht="12.75">
      <c r="A581" s="155"/>
      <c r="C581" s="155"/>
      <c r="D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</row>
    <row r="582" spans="1:21" s="156" customFormat="1" ht="12.75">
      <c r="A582" s="155"/>
      <c r="C582" s="155"/>
      <c r="D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</row>
    <row r="583" spans="1:21" s="156" customFormat="1" ht="12.75">
      <c r="A583" s="155"/>
      <c r="C583" s="155"/>
      <c r="D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</row>
    <row r="584" spans="1:21" s="156" customFormat="1" ht="12.75">
      <c r="A584" s="155"/>
      <c r="C584" s="155"/>
      <c r="D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</row>
    <row r="585" spans="1:21" s="156" customFormat="1" ht="12.75">
      <c r="A585" s="155"/>
      <c r="C585" s="155"/>
      <c r="D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</row>
    <row r="586" spans="1:21" s="156" customFormat="1" ht="12.75">
      <c r="A586" s="155"/>
      <c r="C586" s="155"/>
      <c r="D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</row>
    <row r="587" spans="1:21" s="156" customFormat="1" ht="12.75">
      <c r="A587" s="155"/>
      <c r="C587" s="155"/>
      <c r="D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</row>
    <row r="588" spans="1:21" s="156" customFormat="1" ht="12.75">
      <c r="A588" s="155"/>
      <c r="C588" s="155"/>
      <c r="D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</row>
    <row r="589" spans="1:21" s="156" customFormat="1" ht="12.75">
      <c r="A589" s="155"/>
      <c r="C589" s="155"/>
      <c r="D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</row>
    <row r="590" spans="1:21" s="156" customFormat="1" ht="12.75">
      <c r="A590" s="155"/>
      <c r="C590" s="155"/>
      <c r="D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</row>
    <row r="591" spans="1:21" s="156" customFormat="1" ht="12.75">
      <c r="A591" s="155"/>
      <c r="C591" s="155"/>
      <c r="D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</row>
    <row r="592" spans="1:21" s="156" customFormat="1" ht="12.75">
      <c r="A592" s="155"/>
      <c r="C592" s="155"/>
      <c r="D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</row>
    <row r="593" spans="1:21" s="156" customFormat="1" ht="12.75">
      <c r="A593" s="155"/>
      <c r="C593" s="155"/>
      <c r="D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</row>
    <row r="594" spans="1:21" s="156" customFormat="1" ht="12.75">
      <c r="A594" s="155"/>
      <c r="C594" s="155"/>
      <c r="D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</row>
    <row r="595" spans="1:21" s="156" customFormat="1" ht="12.75">
      <c r="A595" s="155"/>
      <c r="C595" s="155"/>
      <c r="D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</row>
    <row r="596" spans="1:21" s="156" customFormat="1" ht="12.75">
      <c r="A596" s="155"/>
      <c r="C596" s="155"/>
      <c r="D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</row>
    <row r="597" spans="1:21" s="156" customFormat="1" ht="12.75">
      <c r="A597" s="155"/>
      <c r="C597" s="155"/>
      <c r="D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</row>
    <row r="598" spans="1:21" s="156" customFormat="1" ht="12.75">
      <c r="A598" s="155"/>
      <c r="C598" s="155"/>
      <c r="D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</row>
    <row r="599" spans="1:21" s="156" customFormat="1" ht="12.75">
      <c r="A599" s="155"/>
      <c r="C599" s="155"/>
      <c r="D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</row>
    <row r="600" spans="1:21" s="156" customFormat="1" ht="12.75">
      <c r="A600" s="155"/>
      <c r="C600" s="155"/>
      <c r="D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</row>
    <row r="601" spans="1:21" s="156" customFormat="1" ht="12.75">
      <c r="A601" s="155"/>
      <c r="C601" s="155"/>
      <c r="D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</row>
    <row r="602" spans="1:21" s="156" customFormat="1" ht="12.75">
      <c r="A602" s="155"/>
      <c r="C602" s="155"/>
      <c r="D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</row>
    <row r="603" spans="1:21" s="156" customFormat="1" ht="12.75">
      <c r="A603" s="155"/>
      <c r="C603" s="155"/>
      <c r="D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</row>
    <row r="604" spans="1:21" s="156" customFormat="1" ht="12.75">
      <c r="A604" s="155"/>
      <c r="C604" s="155"/>
      <c r="D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</row>
    <row r="605" spans="1:21" s="156" customFormat="1" ht="12.75">
      <c r="A605" s="155"/>
      <c r="C605" s="155"/>
      <c r="D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</row>
    <row r="606" spans="1:21" s="156" customFormat="1" ht="12.75">
      <c r="A606" s="155"/>
      <c r="C606" s="155"/>
      <c r="D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</row>
    <row r="607" spans="1:21" s="156" customFormat="1" ht="12.75">
      <c r="A607" s="155"/>
      <c r="C607" s="155"/>
      <c r="D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</row>
    <row r="608" spans="1:21" s="156" customFormat="1" ht="12.75">
      <c r="A608" s="155"/>
      <c r="C608" s="155"/>
      <c r="D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</row>
    <row r="609" spans="1:21" s="156" customFormat="1" ht="12.75">
      <c r="A609" s="155"/>
      <c r="C609" s="155"/>
      <c r="D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</row>
    <row r="610" spans="1:21" s="156" customFormat="1" ht="12.75">
      <c r="A610" s="155"/>
      <c r="C610" s="155"/>
      <c r="D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</row>
    <row r="611" spans="1:21" s="156" customFormat="1" ht="12.75">
      <c r="A611" s="155"/>
      <c r="C611" s="155"/>
      <c r="D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</row>
    <row r="612" spans="1:21" s="156" customFormat="1" ht="12.75">
      <c r="A612" s="155"/>
      <c r="C612" s="155"/>
      <c r="D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</row>
    <row r="613" spans="1:21" s="156" customFormat="1" ht="12.75">
      <c r="A613" s="155"/>
      <c r="C613" s="155"/>
      <c r="D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</row>
    <row r="614" spans="1:21" s="156" customFormat="1" ht="12.75">
      <c r="A614" s="155"/>
      <c r="C614" s="155"/>
      <c r="D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</row>
    <row r="615" spans="1:21" s="156" customFormat="1" ht="12.75">
      <c r="A615" s="155"/>
      <c r="C615" s="155"/>
      <c r="D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</row>
    <row r="616" spans="1:21" s="156" customFormat="1" ht="12.75">
      <c r="A616" s="155"/>
      <c r="C616" s="155"/>
      <c r="D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</row>
    <row r="617" spans="1:21" s="156" customFormat="1" ht="12.75">
      <c r="A617" s="155"/>
      <c r="C617" s="155"/>
      <c r="D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</row>
    <row r="618" spans="1:21" s="156" customFormat="1" ht="12.75">
      <c r="A618" s="155"/>
      <c r="C618" s="155"/>
      <c r="D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</row>
    <row r="619" spans="1:21" s="156" customFormat="1" ht="12.75">
      <c r="A619" s="155"/>
      <c r="C619" s="155"/>
      <c r="D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</row>
    <row r="620" spans="1:21" s="156" customFormat="1" ht="12.75">
      <c r="A620" s="155"/>
      <c r="C620" s="155"/>
      <c r="D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</row>
    <row r="621" spans="1:21" s="156" customFormat="1" ht="12.75">
      <c r="A621" s="155"/>
      <c r="C621" s="155"/>
      <c r="D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</row>
    <row r="622" spans="1:21" s="156" customFormat="1" ht="12.75">
      <c r="A622" s="155"/>
      <c r="C622" s="155"/>
      <c r="D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</row>
    <row r="623" spans="1:21" s="156" customFormat="1" ht="12.75">
      <c r="A623" s="155"/>
      <c r="C623" s="155"/>
      <c r="D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</row>
    <row r="624" spans="1:21" s="156" customFormat="1" ht="12.75">
      <c r="A624" s="155"/>
      <c r="C624" s="155"/>
      <c r="D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</row>
    <row r="625" spans="1:21" s="156" customFormat="1" ht="12.75">
      <c r="A625" s="155"/>
      <c r="C625" s="155"/>
      <c r="D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</row>
    <row r="626" spans="1:21" s="156" customFormat="1" ht="12.75">
      <c r="A626" s="155"/>
      <c r="C626" s="155"/>
      <c r="D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</row>
    <row r="627" spans="1:21" s="156" customFormat="1" ht="12.75">
      <c r="A627" s="155"/>
      <c r="C627" s="155"/>
      <c r="D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</row>
    <row r="628" spans="1:21" s="156" customFormat="1" ht="12.75">
      <c r="A628" s="155"/>
      <c r="C628" s="155"/>
      <c r="D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</row>
    <row r="629" spans="1:21" s="156" customFormat="1" ht="12.75">
      <c r="A629" s="155"/>
      <c r="C629" s="155"/>
      <c r="D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</row>
    <row r="630" spans="1:21" s="156" customFormat="1" ht="12.75">
      <c r="A630" s="155"/>
      <c r="C630" s="155"/>
      <c r="D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</row>
    <row r="631" spans="1:21" s="156" customFormat="1" ht="12.75">
      <c r="A631" s="155"/>
      <c r="C631" s="155"/>
      <c r="D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</row>
    <row r="632" spans="1:21" s="156" customFormat="1" ht="12.75">
      <c r="A632" s="155"/>
      <c r="C632" s="155"/>
      <c r="D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</row>
    <row r="633" spans="1:21" s="156" customFormat="1" ht="12.75">
      <c r="A633" s="155"/>
      <c r="C633" s="155"/>
      <c r="D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</row>
    <row r="634" spans="1:21" s="156" customFormat="1" ht="12.75">
      <c r="A634" s="155"/>
      <c r="C634" s="155"/>
      <c r="D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</row>
    <row r="635" spans="1:21" s="156" customFormat="1" ht="12.75">
      <c r="A635" s="155"/>
      <c r="C635" s="155"/>
      <c r="D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</row>
    <row r="636" spans="1:21" s="156" customFormat="1" ht="12.75">
      <c r="A636" s="155"/>
      <c r="C636" s="155"/>
      <c r="D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</row>
    <row r="637" spans="1:21" s="156" customFormat="1" ht="12.75">
      <c r="A637" s="155"/>
      <c r="C637" s="155"/>
      <c r="D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</row>
    <row r="638" spans="1:21" s="156" customFormat="1" ht="12.75">
      <c r="A638" s="155"/>
      <c r="C638" s="155"/>
      <c r="D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</row>
    <row r="639" spans="1:21" s="156" customFormat="1" ht="12.75">
      <c r="A639" s="155"/>
      <c r="C639" s="155"/>
      <c r="D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</row>
    <row r="640" spans="1:21" s="156" customFormat="1" ht="12.75">
      <c r="A640" s="155"/>
      <c r="C640" s="155"/>
      <c r="D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</row>
    <row r="641" spans="1:21" s="156" customFormat="1" ht="12.75">
      <c r="A641" s="155"/>
      <c r="C641" s="155"/>
      <c r="D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</row>
    <row r="642" spans="1:21" s="156" customFormat="1" ht="12.75">
      <c r="A642" s="155"/>
      <c r="C642" s="155"/>
      <c r="D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</row>
    <row r="643" spans="1:21" s="156" customFormat="1" ht="12.75">
      <c r="A643" s="155"/>
      <c r="C643" s="155"/>
      <c r="D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</row>
    <row r="644" spans="1:21" s="156" customFormat="1" ht="12.75">
      <c r="A644" s="155"/>
      <c r="C644" s="155"/>
      <c r="D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</row>
    <row r="645" spans="1:21" s="156" customFormat="1" ht="12.75">
      <c r="A645" s="155"/>
      <c r="C645" s="155"/>
      <c r="D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</row>
    <row r="646" spans="1:21" s="156" customFormat="1" ht="12.75">
      <c r="A646" s="155"/>
      <c r="C646" s="155"/>
      <c r="D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</row>
    <row r="647" spans="1:21" s="156" customFormat="1" ht="12.75">
      <c r="A647" s="155"/>
      <c r="C647" s="155"/>
      <c r="D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</row>
    <row r="648" spans="1:21" s="156" customFormat="1" ht="12.75">
      <c r="A648" s="155"/>
      <c r="C648" s="155"/>
      <c r="D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</row>
    <row r="649" spans="1:21" s="156" customFormat="1" ht="12.75">
      <c r="A649" s="155"/>
      <c r="C649" s="155"/>
      <c r="D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</row>
    <row r="650" spans="1:21" s="156" customFormat="1" ht="12.75">
      <c r="A650" s="155"/>
      <c r="C650" s="155"/>
      <c r="D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</row>
    <row r="651" spans="1:21" s="156" customFormat="1" ht="12.75">
      <c r="A651" s="155"/>
      <c r="C651" s="155"/>
      <c r="D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</row>
    <row r="652" spans="1:21" s="156" customFormat="1" ht="12.75">
      <c r="A652" s="155"/>
      <c r="C652" s="155"/>
      <c r="D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</row>
    <row r="653" spans="1:21" s="156" customFormat="1" ht="12.75">
      <c r="A653" s="155"/>
      <c r="C653" s="155"/>
      <c r="D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</row>
    <row r="654" spans="1:21" s="156" customFormat="1" ht="12.75">
      <c r="A654" s="155"/>
      <c r="C654" s="155"/>
      <c r="D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</row>
    <row r="655" spans="1:21" s="156" customFormat="1" ht="12.75">
      <c r="A655" s="155"/>
      <c r="C655" s="155"/>
      <c r="D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</row>
    <row r="656" spans="1:21" s="156" customFormat="1" ht="12.75">
      <c r="A656" s="155"/>
      <c r="C656" s="155"/>
      <c r="D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</row>
    <row r="657" spans="1:21" s="156" customFormat="1" ht="12.75">
      <c r="A657" s="155"/>
      <c r="C657" s="155"/>
      <c r="D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</row>
    <row r="658" spans="1:21" s="156" customFormat="1" ht="12.75">
      <c r="A658" s="155"/>
      <c r="C658" s="155"/>
      <c r="D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</row>
    <row r="659" spans="1:21" s="156" customFormat="1" ht="12.75">
      <c r="A659" s="155"/>
      <c r="C659" s="155"/>
      <c r="D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</row>
    <row r="660" spans="1:21" s="156" customFormat="1" ht="12.75">
      <c r="A660" s="155"/>
      <c r="C660" s="155"/>
      <c r="D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</row>
    <row r="661" spans="1:21" s="156" customFormat="1" ht="12.75">
      <c r="A661" s="155"/>
      <c r="C661" s="155"/>
      <c r="D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</row>
    <row r="662" spans="1:21" s="156" customFormat="1" ht="12.75">
      <c r="A662" s="155"/>
      <c r="C662" s="155"/>
      <c r="D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</row>
    <row r="663" spans="1:21" s="156" customFormat="1" ht="12.75">
      <c r="A663" s="155"/>
      <c r="C663" s="155"/>
      <c r="D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</row>
    <row r="664" spans="1:21" s="156" customFormat="1" ht="12.75">
      <c r="A664" s="155"/>
      <c r="C664" s="155"/>
      <c r="D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</row>
    <row r="665" spans="1:21" s="156" customFormat="1" ht="12.75">
      <c r="A665" s="155"/>
      <c r="C665" s="155"/>
      <c r="D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</row>
    <row r="666" spans="1:21" s="156" customFormat="1" ht="12.75">
      <c r="A666" s="155"/>
      <c r="C666" s="155"/>
      <c r="D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</row>
    <row r="667" spans="1:21" s="156" customFormat="1" ht="12.75">
      <c r="A667" s="155"/>
      <c r="C667" s="155"/>
      <c r="D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</row>
    <row r="668" spans="1:21" s="156" customFormat="1" ht="12.75">
      <c r="A668" s="155"/>
      <c r="C668" s="155"/>
      <c r="D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</row>
    <row r="669" spans="1:21" s="156" customFormat="1" ht="12.75">
      <c r="A669" s="155"/>
      <c r="C669" s="155"/>
      <c r="D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</row>
    <row r="670" spans="1:21" s="156" customFormat="1" ht="12.75">
      <c r="A670" s="155"/>
      <c r="C670" s="155"/>
      <c r="D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</row>
    <row r="671" spans="1:21" s="156" customFormat="1" ht="12.75">
      <c r="A671" s="155"/>
      <c r="C671" s="155"/>
      <c r="D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</row>
    <row r="672" spans="1:21" s="156" customFormat="1" ht="12.75">
      <c r="A672" s="155"/>
      <c r="C672" s="155"/>
      <c r="D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</row>
    <row r="673" spans="1:21" s="156" customFormat="1" ht="12.75">
      <c r="A673" s="155"/>
      <c r="C673" s="155"/>
      <c r="D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</row>
    <row r="674" spans="1:21" s="156" customFormat="1" ht="12.75">
      <c r="A674" s="155"/>
      <c r="C674" s="155"/>
      <c r="D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</row>
    <row r="675" spans="1:21" s="156" customFormat="1" ht="12.75">
      <c r="A675" s="155"/>
      <c r="C675" s="155"/>
      <c r="D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</row>
    <row r="676" spans="1:21" s="156" customFormat="1" ht="12.75">
      <c r="A676" s="155"/>
      <c r="C676" s="155"/>
      <c r="D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</row>
    <row r="677" spans="1:21" s="156" customFormat="1" ht="12.75">
      <c r="A677" s="155"/>
      <c r="C677" s="155"/>
      <c r="D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</row>
    <row r="678" spans="1:21" s="156" customFormat="1" ht="12.75">
      <c r="A678" s="155"/>
      <c r="C678" s="155"/>
      <c r="D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</row>
    <row r="679" spans="1:21" s="156" customFormat="1" ht="12.75">
      <c r="A679" s="155"/>
      <c r="C679" s="155"/>
      <c r="D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</row>
    <row r="680" spans="1:21" s="156" customFormat="1" ht="12.75">
      <c r="A680" s="155"/>
      <c r="C680" s="155"/>
      <c r="D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</row>
    <row r="681" spans="1:21" s="156" customFormat="1" ht="12.75">
      <c r="A681" s="155"/>
      <c r="C681" s="155"/>
      <c r="D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</row>
    <row r="682" spans="1:21" s="156" customFormat="1" ht="12.75">
      <c r="A682" s="155"/>
      <c r="C682" s="155"/>
      <c r="D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</row>
    <row r="683" spans="1:21" s="156" customFormat="1" ht="12.75">
      <c r="A683" s="155"/>
      <c r="C683" s="155"/>
      <c r="D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</row>
    <row r="684" spans="1:21" s="156" customFormat="1" ht="12.75">
      <c r="A684" s="155"/>
      <c r="C684" s="155"/>
      <c r="D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</row>
    <row r="685" spans="1:21" s="156" customFormat="1" ht="12.75">
      <c r="A685" s="155"/>
      <c r="C685" s="155"/>
      <c r="D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</row>
    <row r="686" spans="1:21" s="156" customFormat="1" ht="12.75">
      <c r="A686" s="155"/>
      <c r="C686" s="155"/>
      <c r="D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</row>
    <row r="687" spans="1:21" s="156" customFormat="1" ht="12.75">
      <c r="A687" s="155"/>
      <c r="C687" s="155"/>
      <c r="D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</row>
    <row r="688" spans="1:21" s="156" customFormat="1" ht="12.75">
      <c r="A688" s="155"/>
      <c r="C688" s="155"/>
      <c r="D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</row>
    <row r="689" spans="1:21" s="156" customFormat="1" ht="12.75">
      <c r="A689" s="155"/>
      <c r="C689" s="155"/>
      <c r="D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</row>
    <row r="690" spans="1:21" s="156" customFormat="1" ht="12.75">
      <c r="A690" s="155"/>
      <c r="C690" s="155"/>
      <c r="D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</row>
    <row r="691" spans="1:21" s="156" customFormat="1" ht="12.75">
      <c r="A691" s="155"/>
      <c r="C691" s="155"/>
      <c r="D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</row>
    <row r="692" spans="1:21" s="156" customFormat="1" ht="12.75">
      <c r="A692" s="155"/>
      <c r="C692" s="155"/>
      <c r="D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</row>
    <row r="693" spans="1:21" s="156" customFormat="1" ht="12.75">
      <c r="A693" s="155"/>
      <c r="C693" s="155"/>
      <c r="D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</row>
    <row r="694" spans="1:21" s="156" customFormat="1" ht="12.75">
      <c r="A694" s="155"/>
      <c r="C694" s="155"/>
      <c r="D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</row>
    <row r="695" spans="1:21" s="156" customFormat="1" ht="12.75">
      <c r="A695" s="155"/>
      <c r="C695" s="155"/>
      <c r="D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</row>
    <row r="696" spans="1:21" s="156" customFormat="1" ht="12.75">
      <c r="A696" s="155"/>
      <c r="C696" s="155"/>
      <c r="D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</row>
    <row r="697" spans="1:21" s="156" customFormat="1" ht="12.75">
      <c r="A697" s="155"/>
      <c r="C697" s="155"/>
      <c r="D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</row>
    <row r="698" spans="1:21" s="156" customFormat="1" ht="12.75">
      <c r="A698" s="155"/>
      <c r="C698" s="155"/>
      <c r="D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</row>
    <row r="699" spans="1:21" s="156" customFormat="1" ht="12.75">
      <c r="A699" s="155"/>
      <c r="C699" s="155"/>
      <c r="D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</row>
    <row r="700" spans="1:21" s="156" customFormat="1" ht="12.75">
      <c r="A700" s="155"/>
      <c r="C700" s="155"/>
      <c r="D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</row>
    <row r="701" spans="1:21" s="156" customFormat="1" ht="12.75">
      <c r="A701" s="155"/>
      <c r="C701" s="155"/>
      <c r="D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</row>
    <row r="702" spans="1:21" s="156" customFormat="1" ht="12.75">
      <c r="A702" s="155"/>
      <c r="C702" s="155"/>
      <c r="D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</row>
    <row r="703" spans="1:21" s="156" customFormat="1" ht="12.75">
      <c r="A703" s="155"/>
      <c r="C703" s="155"/>
      <c r="D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</row>
    <row r="704" spans="1:21" s="156" customFormat="1" ht="12.75">
      <c r="A704" s="155"/>
      <c r="C704" s="155"/>
      <c r="D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</row>
    <row r="705" spans="1:21" s="156" customFormat="1" ht="12.75">
      <c r="A705" s="155"/>
      <c r="C705" s="155"/>
      <c r="D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</row>
    <row r="706" spans="1:21" s="156" customFormat="1" ht="12.75">
      <c r="A706" s="155"/>
      <c r="C706" s="155"/>
      <c r="D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</row>
    <row r="707" spans="1:21" s="156" customFormat="1" ht="12.75">
      <c r="A707" s="155"/>
      <c r="C707" s="155"/>
      <c r="D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</row>
    <row r="708" spans="1:21" s="156" customFormat="1" ht="12.75">
      <c r="A708" s="155"/>
      <c r="C708" s="155"/>
      <c r="D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</row>
    <row r="709" spans="1:21" s="156" customFormat="1" ht="12.75">
      <c r="A709" s="155"/>
      <c r="C709" s="155"/>
      <c r="D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</row>
    <row r="710" spans="1:21" s="156" customFormat="1" ht="12.75">
      <c r="A710" s="155"/>
      <c r="C710" s="155"/>
      <c r="D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</row>
    <row r="711" spans="1:21" s="156" customFormat="1" ht="12.75">
      <c r="A711" s="155"/>
      <c r="C711" s="155"/>
      <c r="D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</row>
    <row r="712" spans="1:21" s="156" customFormat="1" ht="12.75">
      <c r="A712" s="155"/>
      <c r="C712" s="155"/>
      <c r="D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</row>
    <row r="713" spans="1:21" s="156" customFormat="1" ht="12.75">
      <c r="A713" s="155"/>
      <c r="C713" s="155"/>
      <c r="D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</row>
    <row r="714" spans="1:21" s="156" customFormat="1" ht="12.75">
      <c r="A714" s="155"/>
      <c r="C714" s="155"/>
      <c r="D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</row>
    <row r="715" spans="1:21" s="156" customFormat="1" ht="12.75">
      <c r="A715" s="155"/>
      <c r="C715" s="155"/>
      <c r="D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</row>
    <row r="716" spans="1:21" s="156" customFormat="1" ht="12.75">
      <c r="A716" s="155"/>
      <c r="C716" s="155"/>
      <c r="D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</row>
    <row r="717" spans="1:21" s="156" customFormat="1" ht="12.75">
      <c r="A717" s="155"/>
      <c r="C717" s="155"/>
      <c r="D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</row>
    <row r="718" spans="1:21" s="156" customFormat="1" ht="12.75">
      <c r="A718" s="155"/>
      <c r="C718" s="155"/>
      <c r="D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</row>
    <row r="719" spans="1:21" s="156" customFormat="1" ht="12.75">
      <c r="A719" s="155"/>
      <c r="C719" s="155"/>
      <c r="D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</row>
    <row r="720" spans="1:21" s="156" customFormat="1" ht="12.75">
      <c r="A720" s="155"/>
      <c r="C720" s="155"/>
      <c r="D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</row>
    <row r="721" spans="1:21" s="156" customFormat="1" ht="12.75">
      <c r="A721" s="155"/>
      <c r="C721" s="155"/>
      <c r="D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</row>
    <row r="722" spans="1:21" s="156" customFormat="1" ht="12.75">
      <c r="A722" s="155"/>
      <c r="C722" s="155"/>
      <c r="D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</row>
    <row r="723" spans="1:21" s="156" customFormat="1" ht="12.75">
      <c r="A723" s="155"/>
      <c r="C723" s="155"/>
      <c r="D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</row>
    <row r="724" spans="1:21" s="156" customFormat="1" ht="12.75">
      <c r="A724" s="155"/>
      <c r="C724" s="155"/>
      <c r="D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</row>
    <row r="725" spans="1:21" s="156" customFormat="1" ht="12.75">
      <c r="A725" s="155"/>
      <c r="C725" s="155"/>
      <c r="D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</row>
    <row r="726" spans="1:21" s="156" customFormat="1" ht="12.75">
      <c r="A726" s="155"/>
      <c r="C726" s="155"/>
      <c r="D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</row>
    <row r="727" spans="1:21" s="156" customFormat="1" ht="12.75">
      <c r="A727" s="155"/>
      <c r="C727" s="155"/>
      <c r="D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</row>
    <row r="728" spans="1:21" s="156" customFormat="1" ht="12.75">
      <c r="A728" s="155"/>
      <c r="C728" s="155"/>
      <c r="D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</row>
    <row r="729" spans="1:21" s="156" customFormat="1" ht="12.75">
      <c r="A729" s="155"/>
      <c r="C729" s="155"/>
      <c r="D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</row>
    <row r="730" spans="1:21" s="156" customFormat="1" ht="12.75">
      <c r="A730" s="155"/>
      <c r="C730" s="155"/>
      <c r="D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</row>
    <row r="731" spans="1:21" s="156" customFormat="1" ht="12.75">
      <c r="A731" s="155"/>
      <c r="C731" s="155"/>
      <c r="D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</row>
    <row r="732" spans="1:21" s="156" customFormat="1" ht="12.75">
      <c r="A732" s="155"/>
      <c r="C732" s="155"/>
      <c r="D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</row>
    <row r="733" spans="1:21" s="156" customFormat="1" ht="12.75">
      <c r="A733" s="155"/>
      <c r="C733" s="155"/>
      <c r="D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</row>
    <row r="734" spans="1:21" s="156" customFormat="1" ht="12.75">
      <c r="A734" s="155"/>
      <c r="C734" s="155"/>
      <c r="D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</row>
    <row r="735" spans="1:21" s="156" customFormat="1" ht="12.75">
      <c r="A735" s="155"/>
      <c r="C735" s="155"/>
      <c r="D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</row>
    <row r="736" spans="1:21" s="156" customFormat="1" ht="12.75">
      <c r="A736" s="155"/>
      <c r="C736" s="155"/>
      <c r="D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</row>
    <row r="737" spans="1:21" s="156" customFormat="1" ht="12.75">
      <c r="A737" s="155"/>
      <c r="C737" s="155"/>
      <c r="D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</row>
    <row r="738" spans="1:21" s="156" customFormat="1" ht="12.75">
      <c r="A738" s="155"/>
      <c r="C738" s="155"/>
      <c r="D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</row>
    <row r="739" spans="1:21" s="156" customFormat="1" ht="12.75">
      <c r="A739" s="155"/>
      <c r="C739" s="155"/>
      <c r="D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</row>
    <row r="740" spans="1:21" s="156" customFormat="1" ht="12.75">
      <c r="A740" s="155"/>
      <c r="C740" s="155"/>
      <c r="D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</row>
    <row r="741" spans="1:21" s="156" customFormat="1" ht="12.75">
      <c r="A741" s="155"/>
      <c r="C741" s="155"/>
      <c r="D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</row>
    <row r="742" spans="1:21" s="156" customFormat="1" ht="12.75">
      <c r="A742" s="155"/>
      <c r="C742" s="155"/>
      <c r="D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</row>
    <row r="743" spans="1:21" s="156" customFormat="1" ht="12.75">
      <c r="A743" s="155"/>
      <c r="C743" s="155"/>
      <c r="D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</row>
    <row r="744" spans="1:21" s="156" customFormat="1" ht="12.75">
      <c r="A744" s="155"/>
      <c r="C744" s="155"/>
      <c r="D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</row>
    <row r="745" spans="1:21" s="156" customFormat="1" ht="12.75">
      <c r="A745" s="155"/>
      <c r="C745" s="155"/>
      <c r="D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</row>
    <row r="746" spans="1:21" s="156" customFormat="1" ht="12.75">
      <c r="A746" s="155"/>
      <c r="C746" s="155"/>
      <c r="D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</row>
    <row r="747" spans="1:21" s="156" customFormat="1" ht="12.75">
      <c r="A747" s="155"/>
      <c r="C747" s="155"/>
      <c r="D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</row>
    <row r="748" spans="1:21" s="156" customFormat="1" ht="12.75">
      <c r="A748" s="155"/>
      <c r="C748" s="155"/>
      <c r="D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</row>
    <row r="749" spans="1:21" s="156" customFormat="1" ht="12.75">
      <c r="A749" s="155"/>
      <c r="C749" s="155"/>
      <c r="D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</row>
    <row r="750" spans="1:21" s="156" customFormat="1" ht="12.75">
      <c r="A750" s="155"/>
      <c r="C750" s="155"/>
      <c r="D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</row>
    <row r="751" spans="1:21" s="156" customFormat="1" ht="12.75">
      <c r="A751" s="155"/>
      <c r="C751" s="155"/>
      <c r="D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</row>
    <row r="752" spans="1:21" s="156" customFormat="1" ht="12.75">
      <c r="A752" s="155"/>
      <c r="C752" s="155"/>
      <c r="D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</row>
    <row r="753" spans="1:21" s="156" customFormat="1" ht="12.75">
      <c r="A753" s="155"/>
      <c r="C753" s="155"/>
      <c r="D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</row>
    <row r="754" spans="1:21" s="156" customFormat="1" ht="12.75">
      <c r="A754" s="155"/>
      <c r="C754" s="155"/>
      <c r="D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</row>
    <row r="755" spans="1:21" s="156" customFormat="1" ht="12.75">
      <c r="A755" s="155"/>
      <c r="C755" s="155"/>
      <c r="D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</row>
    <row r="756" spans="1:21" s="156" customFormat="1" ht="12.75">
      <c r="A756" s="155"/>
      <c r="C756" s="155"/>
      <c r="D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</row>
    <row r="757" spans="1:21" s="156" customFormat="1" ht="12.75">
      <c r="A757" s="155"/>
      <c r="C757" s="155"/>
      <c r="D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</row>
    <row r="758" spans="1:21" s="156" customFormat="1" ht="12.75">
      <c r="A758" s="155"/>
      <c r="C758" s="155"/>
      <c r="D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</row>
    <row r="759" spans="1:21" s="156" customFormat="1" ht="12.75">
      <c r="A759" s="155"/>
      <c r="C759" s="155"/>
      <c r="D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</row>
    <row r="760" spans="1:21" s="156" customFormat="1" ht="12.75">
      <c r="A760" s="155"/>
      <c r="C760" s="155"/>
      <c r="D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</row>
    <row r="761" spans="1:21" s="156" customFormat="1" ht="12.75">
      <c r="A761" s="155"/>
      <c r="C761" s="155"/>
      <c r="D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</row>
    <row r="762" spans="1:21" s="156" customFormat="1" ht="12.75">
      <c r="A762" s="155"/>
      <c r="C762" s="155"/>
      <c r="D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</row>
    <row r="763" spans="1:21" s="156" customFormat="1" ht="12.75">
      <c r="A763" s="155"/>
      <c r="C763" s="155"/>
      <c r="D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</row>
    <row r="764" spans="1:21" s="156" customFormat="1" ht="12.75">
      <c r="A764" s="155"/>
      <c r="C764" s="155"/>
      <c r="D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</row>
    <row r="765" spans="1:21" s="156" customFormat="1" ht="12.75">
      <c r="A765" s="155"/>
      <c r="C765" s="155"/>
      <c r="D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</row>
    <row r="766" spans="1:21" s="156" customFormat="1" ht="12.75">
      <c r="A766" s="155"/>
      <c r="C766" s="155"/>
      <c r="D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</row>
    <row r="767" spans="1:21" s="156" customFormat="1" ht="12.75">
      <c r="A767" s="155"/>
      <c r="C767" s="155"/>
      <c r="D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</row>
    <row r="768" spans="1:21" s="156" customFormat="1" ht="12.75">
      <c r="A768" s="155"/>
      <c r="C768" s="155"/>
      <c r="D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</row>
    <row r="769" spans="1:21" s="156" customFormat="1" ht="12.75">
      <c r="A769" s="155"/>
      <c r="C769" s="155"/>
      <c r="D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</row>
    <row r="770" spans="1:21" s="156" customFormat="1" ht="12.75">
      <c r="A770" s="155"/>
      <c r="C770" s="155"/>
      <c r="D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</row>
    <row r="771" spans="1:21" s="156" customFormat="1" ht="12.75">
      <c r="A771" s="155"/>
      <c r="C771" s="155"/>
      <c r="D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</row>
    <row r="772" spans="1:21" s="156" customFormat="1" ht="12.75">
      <c r="A772" s="155"/>
      <c r="C772" s="155"/>
      <c r="D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</row>
    <row r="773" spans="1:21" s="156" customFormat="1" ht="12.75">
      <c r="A773" s="155"/>
      <c r="C773" s="155"/>
      <c r="D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</row>
    <row r="774" spans="1:21" s="156" customFormat="1" ht="12.75">
      <c r="A774" s="155"/>
      <c r="C774" s="155"/>
      <c r="D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</row>
    <row r="775" spans="1:21" s="156" customFormat="1" ht="12.75">
      <c r="A775" s="155"/>
      <c r="C775" s="155"/>
      <c r="D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</row>
    <row r="776" spans="1:21" s="156" customFormat="1" ht="12.75">
      <c r="A776" s="155"/>
      <c r="C776" s="155"/>
      <c r="D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</row>
    <row r="777" spans="1:21" s="156" customFormat="1" ht="12.75">
      <c r="A777" s="155"/>
      <c r="C777" s="155"/>
      <c r="D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</row>
    <row r="778" spans="1:21" s="156" customFormat="1" ht="12.75">
      <c r="A778" s="155"/>
      <c r="C778" s="155"/>
      <c r="D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</row>
    <row r="779" spans="1:21" s="156" customFormat="1" ht="12.75">
      <c r="A779" s="155"/>
      <c r="C779" s="155"/>
      <c r="D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</row>
    <row r="780" spans="1:21" s="156" customFormat="1" ht="12.75">
      <c r="A780" s="155"/>
      <c r="C780" s="155"/>
      <c r="D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</row>
    <row r="781" spans="1:21" s="156" customFormat="1" ht="12.75">
      <c r="A781" s="155"/>
      <c r="C781" s="155"/>
      <c r="D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</row>
    <row r="782" spans="1:21" s="156" customFormat="1" ht="12.75">
      <c r="A782" s="155"/>
      <c r="C782" s="155"/>
      <c r="D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</row>
    <row r="783" spans="1:21" s="156" customFormat="1" ht="12.75">
      <c r="A783" s="155"/>
      <c r="C783" s="155"/>
      <c r="D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</row>
    <row r="784" spans="1:21" s="156" customFormat="1" ht="12.75">
      <c r="A784" s="155"/>
      <c r="C784" s="155"/>
      <c r="D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</row>
    <row r="785" spans="1:21" s="156" customFormat="1" ht="12.75">
      <c r="A785" s="155"/>
      <c r="C785" s="155"/>
      <c r="D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</row>
    <row r="786" spans="1:21" s="156" customFormat="1" ht="12.75">
      <c r="A786" s="155"/>
      <c r="C786" s="155"/>
      <c r="D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</row>
    <row r="787" spans="1:21" s="156" customFormat="1" ht="12.75">
      <c r="A787" s="155"/>
      <c r="C787" s="155"/>
      <c r="D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</row>
    <row r="788" spans="1:21" s="156" customFormat="1" ht="12.75">
      <c r="A788" s="155"/>
      <c r="C788" s="155"/>
      <c r="D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</row>
    <row r="789" spans="1:21" s="156" customFormat="1" ht="12.75">
      <c r="A789" s="155"/>
      <c r="C789" s="155"/>
      <c r="D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</row>
    <row r="790" spans="1:21" s="156" customFormat="1" ht="12.75">
      <c r="A790" s="155"/>
      <c r="C790" s="155"/>
      <c r="D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</row>
    <row r="791" spans="1:21" s="156" customFormat="1" ht="12.75">
      <c r="A791" s="155"/>
      <c r="C791" s="155"/>
      <c r="D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</row>
    <row r="792" spans="1:21" s="156" customFormat="1" ht="12.75">
      <c r="A792" s="155"/>
      <c r="C792" s="155"/>
      <c r="D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</row>
    <row r="793" spans="1:21" s="156" customFormat="1" ht="12.75">
      <c r="A793" s="155"/>
      <c r="C793" s="155"/>
      <c r="D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</row>
    <row r="794" spans="1:21" s="156" customFormat="1" ht="12.75">
      <c r="A794" s="155"/>
      <c r="C794" s="155"/>
      <c r="D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</row>
    <row r="795" spans="1:21" s="156" customFormat="1" ht="12.75">
      <c r="A795" s="155"/>
      <c r="C795" s="155"/>
      <c r="D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</row>
    <row r="796" spans="1:21" s="156" customFormat="1" ht="12.75">
      <c r="A796" s="155"/>
      <c r="C796" s="155"/>
      <c r="D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</row>
    <row r="797" spans="1:21" s="156" customFormat="1" ht="12.75">
      <c r="A797" s="155"/>
      <c r="C797" s="155"/>
      <c r="D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</row>
    <row r="798" spans="1:21" s="156" customFormat="1" ht="12.75">
      <c r="A798" s="155"/>
      <c r="C798" s="155"/>
      <c r="D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</row>
    <row r="799" spans="1:21" s="156" customFormat="1" ht="12.75">
      <c r="A799" s="155"/>
      <c r="C799" s="155"/>
      <c r="D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</row>
    <row r="800" spans="1:21" s="156" customFormat="1" ht="12.75">
      <c r="A800" s="155"/>
      <c r="C800" s="155"/>
      <c r="D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</row>
    <row r="801" spans="1:21" s="156" customFormat="1" ht="12.75">
      <c r="A801" s="155"/>
      <c r="C801" s="155"/>
      <c r="D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</row>
    <row r="802" spans="1:21" s="156" customFormat="1" ht="12.75">
      <c r="A802" s="155"/>
      <c r="C802" s="155"/>
      <c r="D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</row>
    <row r="803" spans="1:21" s="156" customFormat="1" ht="12.75">
      <c r="A803" s="155"/>
      <c r="C803" s="155"/>
      <c r="D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</row>
    <row r="804" spans="1:21" s="156" customFormat="1" ht="12.75">
      <c r="A804" s="155"/>
      <c r="C804" s="155"/>
      <c r="D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</row>
    <row r="805" spans="1:21" s="156" customFormat="1" ht="12.75">
      <c r="A805" s="155"/>
      <c r="C805" s="155"/>
      <c r="D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</row>
    <row r="806" spans="1:21" s="156" customFormat="1" ht="12.75">
      <c r="A806" s="155"/>
      <c r="C806" s="155"/>
      <c r="D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</row>
    <row r="807" spans="1:21" s="156" customFormat="1" ht="12.75">
      <c r="A807" s="155"/>
      <c r="C807" s="155"/>
      <c r="D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</row>
    <row r="808" spans="1:21" s="156" customFormat="1" ht="12.75">
      <c r="A808" s="155"/>
      <c r="C808" s="155"/>
      <c r="D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</row>
    <row r="809" spans="1:21" s="156" customFormat="1" ht="12.75">
      <c r="A809" s="155"/>
      <c r="C809" s="155"/>
      <c r="D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</row>
    <row r="810" spans="1:21" s="156" customFormat="1" ht="12.75">
      <c r="A810" s="155"/>
      <c r="C810" s="155"/>
      <c r="D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</row>
    <row r="811" spans="1:21" s="156" customFormat="1" ht="12.75">
      <c r="A811" s="155"/>
      <c r="C811" s="155"/>
      <c r="D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</row>
    <row r="812" spans="1:21" s="156" customFormat="1" ht="12.75">
      <c r="A812" s="155"/>
      <c r="C812" s="155"/>
      <c r="D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</row>
    <row r="813" spans="1:21" s="156" customFormat="1" ht="12.75">
      <c r="A813" s="155"/>
      <c r="C813" s="155"/>
      <c r="D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</row>
    <row r="814" spans="1:21" s="156" customFormat="1" ht="12.75">
      <c r="A814" s="155"/>
      <c r="C814" s="155"/>
      <c r="D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</row>
    <row r="815" spans="1:21" s="156" customFormat="1" ht="12.75">
      <c r="A815" s="155"/>
      <c r="C815" s="155"/>
      <c r="D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</row>
    <row r="816" spans="1:21" s="156" customFormat="1" ht="12.75">
      <c r="A816" s="155"/>
      <c r="C816" s="155"/>
      <c r="D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</row>
    <row r="817" spans="1:21" s="156" customFormat="1" ht="12.75">
      <c r="A817" s="155"/>
      <c r="C817" s="155"/>
      <c r="D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</row>
    <row r="818" spans="1:21" s="156" customFormat="1" ht="12.75">
      <c r="A818" s="155"/>
      <c r="C818" s="155"/>
      <c r="D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</row>
    <row r="819" spans="1:21" s="156" customFormat="1" ht="12.75">
      <c r="A819" s="155"/>
      <c r="C819" s="155"/>
      <c r="D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</row>
    <row r="820" spans="1:21" s="156" customFormat="1" ht="12.75">
      <c r="A820" s="155"/>
      <c r="C820" s="155"/>
      <c r="D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</row>
    <row r="821" spans="1:21" s="156" customFormat="1" ht="12.75">
      <c r="A821" s="155"/>
      <c r="C821" s="155"/>
      <c r="D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</row>
    <row r="822" spans="1:21" s="156" customFormat="1" ht="12.75">
      <c r="A822" s="155"/>
      <c r="C822" s="155"/>
      <c r="D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</row>
    <row r="823" spans="1:21" s="156" customFormat="1" ht="12.75">
      <c r="A823" s="155"/>
      <c r="C823" s="155"/>
      <c r="D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</row>
    <row r="824" spans="1:21" s="156" customFormat="1" ht="12.75">
      <c r="A824" s="155"/>
      <c r="C824" s="155"/>
      <c r="D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</row>
    <row r="825" spans="1:21" s="156" customFormat="1" ht="12.75">
      <c r="A825" s="155"/>
      <c r="C825" s="155"/>
      <c r="D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</row>
    <row r="826" spans="1:21" s="156" customFormat="1" ht="12.75">
      <c r="A826" s="155"/>
      <c r="C826" s="155"/>
      <c r="D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</row>
    <row r="827" spans="1:21" s="156" customFormat="1" ht="12.75">
      <c r="A827" s="155"/>
      <c r="C827" s="155"/>
      <c r="D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</row>
    <row r="828" spans="1:21" s="156" customFormat="1" ht="12.75">
      <c r="A828" s="155"/>
      <c r="C828" s="155"/>
      <c r="D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</row>
    <row r="829" spans="1:21" s="156" customFormat="1" ht="12.75">
      <c r="A829" s="155"/>
      <c r="C829" s="155"/>
      <c r="D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</row>
    <row r="830" spans="1:21" s="156" customFormat="1" ht="12.75">
      <c r="A830" s="155"/>
      <c r="C830" s="155"/>
      <c r="D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</row>
    <row r="831" spans="1:21" s="156" customFormat="1" ht="12.75">
      <c r="A831" s="155"/>
      <c r="C831" s="155"/>
      <c r="D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</row>
    <row r="832" spans="1:21" s="156" customFormat="1" ht="12.75">
      <c r="A832" s="155"/>
      <c r="C832" s="155"/>
      <c r="D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</row>
    <row r="833" spans="1:21" s="156" customFormat="1" ht="12.75">
      <c r="A833" s="155"/>
      <c r="C833" s="155"/>
      <c r="D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</row>
    <row r="834" spans="1:21" s="156" customFormat="1" ht="12.75">
      <c r="A834" s="155"/>
      <c r="C834" s="155"/>
      <c r="D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</row>
    <row r="835" spans="1:21" s="156" customFormat="1" ht="12.75">
      <c r="A835" s="155"/>
      <c r="C835" s="155"/>
      <c r="D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</row>
    <row r="836" spans="1:21" s="156" customFormat="1" ht="12.75">
      <c r="A836" s="155"/>
      <c r="C836" s="155"/>
      <c r="D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</row>
    <row r="837" spans="1:21" s="156" customFormat="1" ht="12.75">
      <c r="A837" s="155"/>
      <c r="C837" s="155"/>
      <c r="D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</row>
    <row r="838" spans="1:21" s="156" customFormat="1" ht="12.75">
      <c r="A838" s="155"/>
      <c r="C838" s="155"/>
      <c r="D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</row>
    <row r="839" spans="1:21" s="156" customFormat="1" ht="12.75">
      <c r="A839" s="155"/>
      <c r="C839" s="155"/>
      <c r="D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</row>
    <row r="840" spans="1:21" s="156" customFormat="1" ht="12.75">
      <c r="A840" s="155"/>
      <c r="C840" s="155"/>
      <c r="D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</row>
    <row r="841" spans="1:21" s="156" customFormat="1" ht="12.75">
      <c r="A841" s="155"/>
      <c r="C841" s="155"/>
      <c r="D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</row>
    <row r="842" spans="1:21" s="156" customFormat="1" ht="12.75">
      <c r="A842" s="155"/>
      <c r="C842" s="155"/>
      <c r="D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</row>
    <row r="843" spans="1:21" s="156" customFormat="1" ht="12.75">
      <c r="A843" s="155"/>
      <c r="C843" s="155"/>
      <c r="D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</row>
    <row r="844" spans="1:21" s="156" customFormat="1" ht="12.75">
      <c r="A844" s="155"/>
      <c r="C844" s="155"/>
      <c r="D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</row>
    <row r="845" spans="1:21" s="156" customFormat="1" ht="12.75">
      <c r="A845" s="155"/>
      <c r="C845" s="155"/>
      <c r="D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</row>
    <row r="846" spans="1:21" s="156" customFormat="1" ht="12.75">
      <c r="A846" s="155"/>
      <c r="C846" s="155"/>
      <c r="D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</row>
    <row r="847" spans="1:21" s="156" customFormat="1" ht="12.75">
      <c r="A847" s="155"/>
      <c r="C847" s="155"/>
      <c r="D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</row>
    <row r="848" spans="1:21" s="156" customFormat="1" ht="12.75">
      <c r="A848" s="155"/>
      <c r="C848" s="155"/>
      <c r="D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</row>
    <row r="849" spans="1:21" s="156" customFormat="1" ht="12.75">
      <c r="A849" s="155"/>
      <c r="C849" s="155"/>
      <c r="D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</row>
    <row r="850" spans="1:21" s="156" customFormat="1" ht="12.75">
      <c r="A850" s="155"/>
      <c r="C850" s="155"/>
      <c r="D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</row>
    <row r="851" spans="1:21" s="156" customFormat="1" ht="12.75">
      <c r="A851" s="155"/>
      <c r="C851" s="155"/>
      <c r="D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</row>
    <row r="852" spans="1:21" s="156" customFormat="1" ht="12.75">
      <c r="A852" s="155"/>
      <c r="C852" s="155"/>
      <c r="D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</row>
    <row r="853" spans="1:21" s="156" customFormat="1" ht="12.75">
      <c r="A853" s="155"/>
      <c r="C853" s="155"/>
      <c r="D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</row>
    <row r="854" spans="1:21" s="156" customFormat="1" ht="12.75">
      <c r="A854" s="155"/>
      <c r="C854" s="155"/>
      <c r="D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</row>
    <row r="855" spans="1:21" s="156" customFormat="1" ht="12.75">
      <c r="A855" s="155"/>
      <c r="C855" s="155"/>
      <c r="D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</row>
    <row r="856" spans="1:21" s="156" customFormat="1" ht="12.75">
      <c r="A856" s="155"/>
      <c r="C856" s="155"/>
      <c r="D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</row>
    <row r="857" spans="1:21" s="156" customFormat="1" ht="12.75">
      <c r="A857" s="155"/>
      <c r="C857" s="155"/>
      <c r="D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</row>
    <row r="858" spans="1:21" s="156" customFormat="1" ht="12.75">
      <c r="A858" s="155"/>
      <c r="C858" s="155"/>
      <c r="D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</row>
    <row r="859" spans="1:21" s="156" customFormat="1" ht="12.75">
      <c r="A859" s="155"/>
      <c r="C859" s="155"/>
      <c r="D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</row>
    <row r="860" spans="1:21" s="156" customFormat="1" ht="12.75">
      <c r="A860" s="155"/>
      <c r="C860" s="155"/>
      <c r="D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</row>
    <row r="861" spans="1:21" s="156" customFormat="1" ht="12.75">
      <c r="A861" s="155"/>
      <c r="C861" s="155"/>
      <c r="D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</row>
    <row r="862" spans="1:21" s="156" customFormat="1" ht="12.75">
      <c r="A862" s="155"/>
      <c r="C862" s="155"/>
      <c r="D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</row>
    <row r="863" spans="1:21" s="156" customFormat="1" ht="12.75">
      <c r="A863" s="155"/>
      <c r="C863" s="155"/>
      <c r="D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</row>
    <row r="864" spans="1:21" s="156" customFormat="1" ht="12.75">
      <c r="A864" s="155"/>
      <c r="C864" s="155"/>
      <c r="D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</row>
    <row r="865" spans="1:21" s="156" customFormat="1" ht="12.75">
      <c r="A865" s="155"/>
      <c r="C865" s="155"/>
      <c r="D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</row>
    <row r="866" spans="1:21" s="156" customFormat="1" ht="12.75">
      <c r="A866" s="155"/>
      <c r="C866" s="155"/>
      <c r="D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</row>
    <row r="867" spans="1:21" s="156" customFormat="1" ht="12.75">
      <c r="A867" s="155"/>
      <c r="C867" s="155"/>
      <c r="D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</row>
    <row r="868" spans="1:21" s="156" customFormat="1" ht="12.75">
      <c r="A868" s="155"/>
      <c r="C868" s="155"/>
      <c r="D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</row>
    <row r="869" spans="1:21" s="156" customFormat="1" ht="12.75">
      <c r="A869" s="155"/>
      <c r="C869" s="155"/>
      <c r="D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</row>
    <row r="870" spans="1:21" s="156" customFormat="1" ht="12.75">
      <c r="A870" s="155"/>
      <c r="C870" s="155"/>
      <c r="D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</row>
    <row r="871" spans="1:21" s="156" customFormat="1" ht="12.75">
      <c r="A871" s="155"/>
      <c r="C871" s="155"/>
      <c r="D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</row>
    <row r="872" spans="1:21" s="156" customFormat="1" ht="12.75">
      <c r="A872" s="155"/>
      <c r="C872" s="155"/>
      <c r="D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</row>
    <row r="873" spans="1:21" s="156" customFormat="1" ht="12.75">
      <c r="A873" s="155"/>
      <c r="C873" s="155"/>
      <c r="D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</row>
    <row r="874" spans="1:21" s="156" customFormat="1" ht="12.75">
      <c r="A874" s="155"/>
      <c r="C874" s="155"/>
      <c r="D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</row>
    <row r="875" spans="1:21" s="156" customFormat="1" ht="12.75">
      <c r="A875" s="155"/>
      <c r="C875" s="155"/>
      <c r="D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</row>
    <row r="876" spans="1:21" s="156" customFormat="1" ht="12.75">
      <c r="A876" s="155"/>
      <c r="C876" s="155"/>
      <c r="D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</row>
    <row r="877" spans="1:21" s="156" customFormat="1" ht="12.75">
      <c r="A877" s="155"/>
      <c r="C877" s="155"/>
      <c r="D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</row>
    <row r="878" spans="1:21" s="156" customFormat="1" ht="12.75">
      <c r="A878" s="155"/>
      <c r="C878" s="155"/>
      <c r="D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</row>
    <row r="879" spans="1:21" s="156" customFormat="1" ht="12.75">
      <c r="A879" s="155"/>
      <c r="C879" s="155"/>
      <c r="D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</row>
    <row r="880" spans="1:21" s="156" customFormat="1" ht="12.75">
      <c r="A880" s="155"/>
      <c r="C880" s="155"/>
      <c r="D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</row>
    <row r="881" spans="1:21" s="156" customFormat="1" ht="12.75">
      <c r="A881" s="155"/>
      <c r="C881" s="155"/>
      <c r="D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</row>
    <row r="882" spans="1:21" s="156" customFormat="1" ht="12.75">
      <c r="A882" s="155"/>
      <c r="C882" s="155"/>
      <c r="D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</row>
    <row r="883" spans="1:21" s="156" customFormat="1" ht="12.75">
      <c r="A883" s="155"/>
      <c r="C883" s="155"/>
      <c r="D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</row>
    <row r="884" spans="1:21" s="156" customFormat="1" ht="12.75">
      <c r="A884" s="155"/>
      <c r="C884" s="155"/>
      <c r="D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</row>
    <row r="885" spans="1:21" s="156" customFormat="1" ht="12.75">
      <c r="A885" s="155"/>
      <c r="C885" s="155"/>
      <c r="D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</row>
    <row r="886" spans="1:21" s="156" customFormat="1" ht="12.75">
      <c r="A886" s="155"/>
      <c r="C886" s="155"/>
      <c r="D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</row>
    <row r="887" spans="1:21" s="156" customFormat="1" ht="12.75">
      <c r="A887" s="155"/>
      <c r="C887" s="155"/>
      <c r="D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</row>
    <row r="888" spans="1:21" s="156" customFormat="1" ht="12.75">
      <c r="A888" s="155"/>
      <c r="C888" s="155"/>
      <c r="D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</row>
    <row r="889" spans="1:21" s="156" customFormat="1" ht="12.75">
      <c r="A889" s="155"/>
      <c r="C889" s="155"/>
      <c r="D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</row>
    <row r="890" spans="1:21" s="156" customFormat="1" ht="12.75">
      <c r="A890" s="155"/>
      <c r="C890" s="155"/>
      <c r="D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</row>
    <row r="891" spans="1:21" s="156" customFormat="1" ht="12.75">
      <c r="A891" s="155"/>
      <c r="C891" s="155"/>
      <c r="D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</row>
    <row r="892" spans="1:21" s="156" customFormat="1" ht="12.75">
      <c r="A892" s="155"/>
      <c r="C892" s="155"/>
      <c r="D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</row>
    <row r="893" spans="1:21" s="156" customFormat="1" ht="12.75">
      <c r="A893" s="155"/>
      <c r="C893" s="155"/>
      <c r="D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</row>
    <row r="894" spans="1:21" s="156" customFormat="1" ht="12.75">
      <c r="A894" s="155"/>
      <c r="C894" s="155"/>
      <c r="D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</row>
    <row r="895" spans="1:21" s="156" customFormat="1" ht="12.75">
      <c r="A895" s="155"/>
      <c r="C895" s="155"/>
      <c r="D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</row>
    <row r="896" spans="1:21" s="156" customFormat="1" ht="12.75">
      <c r="A896" s="155"/>
      <c r="C896" s="155"/>
      <c r="D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</row>
    <row r="897" spans="1:21" s="156" customFormat="1" ht="12.75">
      <c r="A897" s="155"/>
      <c r="C897" s="155"/>
      <c r="D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</row>
    <row r="898" spans="1:21" s="156" customFormat="1" ht="12.75">
      <c r="A898" s="155"/>
      <c r="C898" s="155"/>
      <c r="D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</row>
    <row r="899" spans="1:21" s="156" customFormat="1" ht="12.75">
      <c r="A899" s="155"/>
      <c r="C899" s="155"/>
      <c r="D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</row>
    <row r="900" spans="1:21" s="156" customFormat="1" ht="12.75">
      <c r="A900" s="155"/>
      <c r="C900" s="155"/>
      <c r="D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</row>
    <row r="901" spans="1:21" s="156" customFormat="1" ht="12.75">
      <c r="A901" s="155"/>
      <c r="C901" s="155"/>
      <c r="D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</row>
    <row r="902" spans="1:21" s="156" customFormat="1" ht="12.75">
      <c r="A902" s="155"/>
      <c r="C902" s="155"/>
      <c r="D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</row>
    <row r="903" spans="1:21" s="156" customFormat="1" ht="12.75">
      <c r="A903" s="155"/>
      <c r="C903" s="155"/>
      <c r="D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</row>
    <row r="904" spans="1:21" s="156" customFormat="1" ht="12.75">
      <c r="A904" s="155"/>
      <c r="C904" s="155"/>
      <c r="D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</row>
    <row r="905" spans="1:21" s="156" customFormat="1" ht="12.75">
      <c r="A905" s="155"/>
      <c r="C905" s="155"/>
      <c r="D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</row>
    <row r="906" spans="1:21" s="156" customFormat="1" ht="12.75">
      <c r="A906" s="155"/>
      <c r="C906" s="155"/>
      <c r="D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</row>
    <row r="907" spans="1:21" s="156" customFormat="1" ht="12.75">
      <c r="A907" s="155"/>
      <c r="C907" s="155"/>
      <c r="D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</row>
    <row r="908" spans="1:21" s="156" customFormat="1" ht="12.75">
      <c r="A908" s="155"/>
      <c r="C908" s="155"/>
      <c r="D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</row>
    <row r="909" spans="1:21" s="156" customFormat="1" ht="12.75">
      <c r="A909" s="155"/>
      <c r="C909" s="155"/>
      <c r="D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</row>
    <row r="910" spans="1:21" s="156" customFormat="1" ht="12.75">
      <c r="A910" s="155"/>
      <c r="C910" s="155"/>
      <c r="D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</row>
    <row r="911" spans="1:21" s="156" customFormat="1" ht="12.75">
      <c r="A911" s="155"/>
      <c r="C911" s="155"/>
      <c r="D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</row>
    <row r="912" spans="1:21" s="156" customFormat="1" ht="12.75">
      <c r="A912" s="155"/>
      <c r="C912" s="155"/>
      <c r="D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</row>
    <row r="913" spans="1:21" s="156" customFormat="1" ht="12.75">
      <c r="A913" s="155"/>
      <c r="C913" s="155"/>
      <c r="D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</row>
    <row r="914" spans="1:21" s="156" customFormat="1" ht="12.75">
      <c r="A914" s="155"/>
      <c r="C914" s="155"/>
      <c r="D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</row>
    <row r="915" spans="1:21" s="156" customFormat="1" ht="12.75">
      <c r="A915" s="155"/>
      <c r="C915" s="155"/>
      <c r="D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</row>
    <row r="916" spans="1:21" s="156" customFormat="1" ht="12.75">
      <c r="A916" s="155"/>
      <c r="C916" s="155"/>
      <c r="D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</row>
    <row r="917" spans="1:21" s="156" customFormat="1" ht="12.75">
      <c r="A917" s="155"/>
      <c r="C917" s="155"/>
      <c r="D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</row>
    <row r="918" spans="1:21" s="156" customFormat="1" ht="12.75">
      <c r="A918" s="155"/>
      <c r="C918" s="155"/>
      <c r="D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</row>
    <row r="919" spans="1:21" s="156" customFormat="1" ht="12.75">
      <c r="A919" s="155"/>
      <c r="C919" s="155"/>
      <c r="D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</row>
    <row r="920" spans="1:21" s="156" customFormat="1" ht="12.75">
      <c r="A920" s="155"/>
      <c r="C920" s="155"/>
      <c r="D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</row>
    <row r="921" spans="1:21" s="156" customFormat="1" ht="12.75">
      <c r="A921" s="155"/>
      <c r="C921" s="155"/>
      <c r="D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</row>
    <row r="922" spans="1:21" s="156" customFormat="1" ht="12.75">
      <c r="A922" s="155"/>
      <c r="C922" s="155"/>
      <c r="D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</row>
    <row r="923" spans="1:21" s="156" customFormat="1" ht="12.75">
      <c r="A923" s="155"/>
      <c r="C923" s="155"/>
      <c r="D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</row>
    <row r="924" spans="1:21" s="156" customFormat="1" ht="12.75">
      <c r="A924" s="155"/>
      <c r="C924" s="155"/>
      <c r="D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</row>
    <row r="925" spans="1:21" s="156" customFormat="1" ht="12.75">
      <c r="A925" s="155"/>
      <c r="C925" s="155"/>
      <c r="D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</row>
    <row r="926" spans="1:21" s="156" customFormat="1" ht="12.75">
      <c r="A926" s="155"/>
      <c r="C926" s="155"/>
      <c r="D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</row>
    <row r="927" spans="1:21" s="156" customFormat="1" ht="12.75">
      <c r="A927" s="155"/>
      <c r="C927" s="155"/>
      <c r="D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</row>
    <row r="928" spans="1:21" s="156" customFormat="1" ht="12.75">
      <c r="A928" s="155"/>
      <c r="C928" s="155"/>
      <c r="D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</row>
    <row r="929" spans="1:21" s="156" customFormat="1" ht="12.75">
      <c r="A929" s="155"/>
      <c r="C929" s="155"/>
      <c r="D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</row>
    <row r="930" spans="1:21" s="156" customFormat="1" ht="12.75">
      <c r="A930" s="155"/>
      <c r="C930" s="155"/>
      <c r="D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</row>
    <row r="931" spans="1:21" s="156" customFormat="1" ht="12.75">
      <c r="A931" s="155"/>
      <c r="C931" s="155"/>
      <c r="D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</row>
    <row r="932" spans="1:21" s="156" customFormat="1" ht="12.75">
      <c r="A932" s="155"/>
      <c r="C932" s="155"/>
      <c r="D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</row>
    <row r="933" spans="1:21" s="156" customFormat="1" ht="12.75">
      <c r="A933" s="155"/>
      <c r="C933" s="155"/>
      <c r="D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</row>
    <row r="934" spans="1:21" s="156" customFormat="1" ht="12.75">
      <c r="A934" s="155"/>
      <c r="C934" s="155"/>
      <c r="D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</row>
    <row r="935" spans="1:21" s="156" customFormat="1" ht="12.75">
      <c r="A935" s="155"/>
      <c r="C935" s="155"/>
      <c r="D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</row>
    <row r="936" spans="1:21" s="156" customFormat="1" ht="12.75">
      <c r="A936" s="155"/>
      <c r="C936" s="155"/>
      <c r="D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</row>
    <row r="937" spans="1:21" s="156" customFormat="1" ht="12.75">
      <c r="A937" s="155"/>
      <c r="C937" s="155"/>
      <c r="D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</row>
    <row r="938" spans="1:21" s="156" customFormat="1" ht="12.75">
      <c r="A938" s="155"/>
      <c r="C938" s="155"/>
      <c r="D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</row>
    <row r="939" spans="1:21" s="156" customFormat="1" ht="12.75">
      <c r="A939" s="155"/>
      <c r="C939" s="155"/>
      <c r="D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</row>
    <row r="940" spans="1:21" s="156" customFormat="1" ht="12.75">
      <c r="A940" s="155"/>
      <c r="C940" s="155"/>
      <c r="D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</row>
    <row r="941" spans="1:21" s="156" customFormat="1" ht="12.75">
      <c r="A941" s="155"/>
      <c r="C941" s="155"/>
      <c r="D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</row>
    <row r="942" spans="1:21" s="156" customFormat="1" ht="12.75">
      <c r="A942" s="155"/>
      <c r="C942" s="155"/>
      <c r="D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</row>
    <row r="943" spans="1:21" s="156" customFormat="1" ht="12.75">
      <c r="A943" s="155"/>
      <c r="C943" s="155"/>
      <c r="D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</row>
    <row r="944" spans="1:21" s="156" customFormat="1" ht="12.75">
      <c r="A944" s="155"/>
      <c r="C944" s="155"/>
      <c r="D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</row>
    <row r="945" spans="1:21" s="156" customFormat="1" ht="12.75">
      <c r="A945" s="155"/>
      <c r="C945" s="155"/>
      <c r="D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</row>
    <row r="946" spans="1:21" s="156" customFormat="1" ht="12.75">
      <c r="A946" s="155"/>
      <c r="C946" s="155"/>
      <c r="D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</row>
    <row r="947" spans="1:21" s="156" customFormat="1" ht="12.75">
      <c r="A947" s="155"/>
      <c r="C947" s="155"/>
      <c r="D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</row>
    <row r="948" spans="1:21" s="156" customFormat="1" ht="12.75">
      <c r="A948" s="155"/>
      <c r="C948" s="155"/>
      <c r="D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</row>
    <row r="949" spans="1:21" s="156" customFormat="1" ht="12.75">
      <c r="A949" s="155"/>
      <c r="C949" s="155"/>
      <c r="D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</row>
    <row r="950" spans="1:21" s="156" customFormat="1" ht="12.75">
      <c r="A950" s="155"/>
      <c r="C950" s="155"/>
      <c r="D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</row>
    <row r="951" spans="1:21" s="156" customFormat="1" ht="12.75">
      <c r="A951" s="155"/>
      <c r="C951" s="155"/>
      <c r="D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</row>
    <row r="952" spans="1:21" s="156" customFormat="1" ht="12.75">
      <c r="A952" s="155"/>
      <c r="C952" s="155"/>
      <c r="D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</row>
    <row r="953" spans="1:21" s="156" customFormat="1" ht="12.75">
      <c r="A953" s="155"/>
      <c r="C953" s="155"/>
      <c r="D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</row>
    <row r="954" spans="1:21" s="156" customFormat="1" ht="12.75">
      <c r="A954" s="155"/>
      <c r="C954" s="155"/>
      <c r="D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</row>
    <row r="955" spans="1:21" s="156" customFormat="1" ht="12.75">
      <c r="A955" s="155"/>
      <c r="C955" s="155"/>
      <c r="D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</row>
    <row r="956" spans="1:21" s="156" customFormat="1" ht="12.75">
      <c r="A956" s="155"/>
      <c r="C956" s="155"/>
      <c r="D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</row>
    <row r="957" spans="1:21" s="156" customFormat="1" ht="12.75">
      <c r="A957" s="155"/>
      <c r="C957" s="155"/>
      <c r="D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</row>
    <row r="958" spans="1:21" s="156" customFormat="1" ht="12.75">
      <c r="A958" s="155"/>
      <c r="C958" s="155"/>
      <c r="D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</row>
    <row r="959" spans="1:21" s="156" customFormat="1" ht="12.75">
      <c r="A959" s="155"/>
      <c r="C959" s="155"/>
      <c r="D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</row>
    <row r="960" spans="1:21" s="156" customFormat="1" ht="12.75">
      <c r="A960" s="155"/>
      <c r="C960" s="155"/>
      <c r="D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</row>
    <row r="961" spans="1:21" s="156" customFormat="1" ht="12.75">
      <c r="A961" s="155"/>
      <c r="C961" s="155"/>
      <c r="D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</row>
    <row r="962" spans="1:21" s="156" customFormat="1" ht="12.75">
      <c r="A962" s="155"/>
      <c r="C962" s="155"/>
      <c r="D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</row>
    <row r="963" spans="1:21" s="156" customFormat="1" ht="12.75">
      <c r="A963" s="155"/>
      <c r="C963" s="155"/>
      <c r="D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</row>
    <row r="964" spans="1:21" s="156" customFormat="1" ht="12.75">
      <c r="A964" s="155"/>
      <c r="C964" s="155"/>
      <c r="D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</row>
    <row r="965" spans="1:21" s="156" customFormat="1" ht="12.75">
      <c r="A965" s="155"/>
      <c r="C965" s="155"/>
      <c r="D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</row>
    <row r="966" spans="1:21" s="156" customFormat="1" ht="12.75">
      <c r="A966" s="155"/>
      <c r="C966" s="155"/>
      <c r="D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</row>
    <row r="967" spans="1:21" s="156" customFormat="1" ht="12.75">
      <c r="A967" s="155"/>
      <c r="C967" s="155"/>
      <c r="D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</row>
    <row r="968" spans="1:21" s="156" customFormat="1" ht="12.75">
      <c r="A968" s="155"/>
      <c r="C968" s="155"/>
      <c r="D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</row>
    <row r="969" spans="1:21" s="156" customFormat="1" ht="12.75">
      <c r="A969" s="155"/>
      <c r="C969" s="155"/>
      <c r="D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</row>
    <row r="970" spans="1:21" s="156" customFormat="1" ht="12.75">
      <c r="A970" s="155"/>
      <c r="C970" s="155"/>
      <c r="D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</row>
    <row r="971" spans="1:21" s="156" customFormat="1" ht="12.75">
      <c r="A971" s="155"/>
      <c r="C971" s="155"/>
      <c r="D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</row>
    <row r="972" spans="1:21" s="156" customFormat="1" ht="12.75">
      <c r="A972" s="155"/>
      <c r="C972" s="155"/>
      <c r="D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</row>
    <row r="973" spans="1:21" s="156" customFormat="1" ht="12.75">
      <c r="A973" s="155"/>
      <c r="C973" s="155"/>
      <c r="D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</row>
    <row r="974" spans="1:21" s="156" customFormat="1" ht="12.75">
      <c r="A974" s="155"/>
      <c r="C974" s="155"/>
      <c r="D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</row>
    <row r="975" spans="1:21" s="156" customFormat="1" ht="12.75">
      <c r="A975" s="155"/>
      <c r="C975" s="155"/>
      <c r="D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</row>
    <row r="976" spans="1:21" s="156" customFormat="1" ht="12.75">
      <c r="A976" s="155"/>
      <c r="C976" s="155"/>
      <c r="D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</row>
    <row r="977" spans="1:21" s="156" customFormat="1" ht="12.75">
      <c r="A977" s="155"/>
      <c r="C977" s="155"/>
      <c r="D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</row>
    <row r="978" spans="1:21" s="156" customFormat="1" ht="12.75">
      <c r="A978" s="155"/>
      <c r="C978" s="155"/>
      <c r="D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</row>
    <row r="979" spans="1:21" s="156" customFormat="1" ht="12.75">
      <c r="A979" s="155"/>
      <c r="C979" s="155"/>
      <c r="D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</row>
    <row r="980" spans="1:21" s="156" customFormat="1" ht="12.75">
      <c r="A980" s="155"/>
      <c r="C980" s="155"/>
      <c r="D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</row>
    <row r="981" spans="1:21" s="156" customFormat="1" ht="12.75">
      <c r="A981" s="155"/>
      <c r="C981" s="155"/>
      <c r="D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</row>
    <row r="982" spans="1:21" s="156" customFormat="1" ht="12.75">
      <c r="A982" s="155"/>
      <c r="C982" s="155"/>
      <c r="D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</row>
    <row r="983" spans="1:21" s="156" customFormat="1" ht="12.75">
      <c r="A983" s="155"/>
      <c r="C983" s="155"/>
      <c r="D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</row>
    <row r="984" spans="1:21" s="156" customFormat="1" ht="12.75">
      <c r="A984" s="155"/>
      <c r="C984" s="155"/>
      <c r="D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</row>
  </sheetData>
  <conditionalFormatting sqref="C5:C20">
    <cfRule type="colorScale" priority="2">
      <colorScale>
        <cfvo type="percent" val="20"/>
        <cfvo type="percentile" val="50"/>
        <cfvo type="percentile" val="100"/>
        <color rgb="FFE67C73"/>
        <color rgb="FFFFD666"/>
        <color rgb="FF57BB8A"/>
      </colorScale>
    </cfRule>
  </conditionalFormatting>
  <conditionalFormatting sqref="F5:F20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5:C20">
    <cfRule type="colorScale" priority="4">
      <colorScale>
        <cfvo type="min"/>
        <cfvo type="max"/>
        <color rgb="FFFFFFFF"/>
        <color rgb="FF57BB8A"/>
      </colorScale>
    </cfRule>
  </conditionalFormatting>
  <conditionalFormatting sqref="C5:C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2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2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custom" allowBlank="1" showDropDown="1" sqref="G5:M20" xr:uid="{71B0D95E-E213-4D71-B410-F42E87F6E6E1}">
      <formula1>OR(NOT(ISERROR(DATEVALUE(G5))), AND(ISNUMBER(G5), LEFT(CELL("format", G5))="D"))</formula1>
    </dataValidation>
    <dataValidation type="custom" allowBlank="1" showDropDown="1" sqref="F5:F20 C5:D20" xr:uid="{A98D8A68-6980-424A-8BB5-354CAB401F59}">
      <formula1>AND(ISNUMBER(C5),(NOT(OR(NOT(ISERROR(DATEVALUE(C5))), AND(ISNUMBER(C5), LEFT(CELL("format", C5))="D")))))</formula1>
    </dataValidation>
  </dataValidations>
  <hyperlinks>
    <hyperlink ref="B5" location="AL29D!A1" display="AL29D" xr:uid="{EB3EE63E-FFD6-4263-B928-E6B233CE08ED}"/>
    <hyperlink ref="B6" location="AL30D!A1" display="AL30D" xr:uid="{716B7C1A-44E0-4E64-9155-70303A4234D4}"/>
    <hyperlink ref="B7" location="AL35D!A1" display="AL35D" xr:uid="{D8324E6B-2FC8-4623-B702-5EB63A7D9796}"/>
    <hyperlink ref="B8" location="AE38D!A1" display="AE38D" xr:uid="{C7FF3CA4-EAC0-4530-BB95-AE5313C74F11}"/>
    <hyperlink ref="B9" location="AL41D!A1" display="AL41D" xr:uid="{C1F50ECF-7E72-4E15-BCFC-288A0C858007}"/>
    <hyperlink ref="B10" location="GD29D!A1" display="GD29D" xr:uid="{D31468A8-0385-4F00-A176-BBBB1C7EA334}"/>
    <hyperlink ref="B11" location="GD30D!A1" display="GD30D" xr:uid="{8E5B626E-F46C-47AE-9D64-AFC4F9064474}"/>
    <hyperlink ref="B12" location="GD35D!A1" display="GD35D" xr:uid="{9D9DFC7A-7FD0-4D40-A79C-F8A3CBA5991A}"/>
    <hyperlink ref="B13" location="GD38D!A1" display="GD38D" xr:uid="{246866CC-8827-471B-B340-6A42D269E8AF}"/>
    <hyperlink ref="B14" location="GD41D!A1" display="GD41D" xr:uid="{36A8B3CF-B249-443F-A16F-8EB8AE38B6E9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B562-C647-424C-90A6-49EA43BEFB2A}">
  <sheetPr>
    <outlinePr summaryBelow="0" summaryRight="0"/>
  </sheetPr>
  <dimension ref="A1:K33"/>
  <sheetViews>
    <sheetView workbookViewId="0">
      <selection activeCell="J6" sqref="J6"/>
    </sheetView>
  </sheetViews>
  <sheetFormatPr baseColWidth="10" defaultColWidth="12.625" defaultRowHeight="15" customHeight="1"/>
  <cols>
    <col min="5" max="5" width="21.125" bestFit="1" customWidth="1"/>
  </cols>
  <sheetData>
    <row r="1" spans="1:11" ht="15" customHeight="1">
      <c r="A1" s="95" t="s">
        <v>5287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VLOOKUP(A1,ONs_NY85[[Ticker]:[Variación]],3,FALSE)</f>
        <v>144.155</v>
      </c>
      <c r="J2" s="1" t="s">
        <v>96</v>
      </c>
      <c r="K2" s="1">
        <v>0.5</v>
      </c>
    </row>
    <row r="3" spans="1:11" ht="15" customHeight="1" thickBot="1">
      <c r="A3" s="85">
        <v>1</v>
      </c>
      <c r="B3" s="86">
        <v>46066</v>
      </c>
      <c r="C3" s="85">
        <v>44.97</v>
      </c>
      <c r="D3" s="85">
        <v>100</v>
      </c>
      <c r="E3" s="56">
        <f ca="1">IF(B3&lt;=$B$2,0,(C3+D3))</f>
        <v>144.97</v>
      </c>
      <c r="F3" s="12" t="e">
        <f ca="1">(E3*(B3-$B$2)/365)/(1+#REF!)^((B3-$B$2)/365)/-$E$2/(1+#REF!)^$K$2</f>
        <v>#REF!</v>
      </c>
      <c r="J3" s="13" t="s">
        <v>97</v>
      </c>
      <c r="K3" s="317" t="e">
        <f ca="1">SUM(F3:F102)</f>
        <v>#REF!</v>
      </c>
    </row>
    <row r="4" spans="1:11" ht="15" customHeight="1" thickBot="1">
      <c r="A4" s="85"/>
      <c r="B4" s="86"/>
      <c r="C4" s="85"/>
      <c r="D4" s="85"/>
      <c r="E4" s="56"/>
      <c r="F4" s="12"/>
      <c r="J4" s="343">
        <f ca="1">+(1+(E3/E2-1))^(365/(B3-B2))-1</f>
        <v>0.40911379003568493</v>
      </c>
      <c r="K4" t="s">
        <v>4</v>
      </c>
    </row>
    <row r="5" spans="1:11" ht="15" customHeight="1" thickBot="1">
      <c r="A5" s="85"/>
      <c r="B5" s="86"/>
      <c r="C5" s="85"/>
      <c r="D5" s="85"/>
      <c r="E5" s="56"/>
      <c r="F5" s="12"/>
      <c r="J5" s="343">
        <f ca="1">+(E3/E2-1)/(B3-B2)*365</f>
        <v>0.34392956655451223</v>
      </c>
      <c r="K5" t="s">
        <v>615</v>
      </c>
    </row>
    <row r="6" spans="1:11" ht="15" customHeight="1" thickBot="1">
      <c r="A6" s="85"/>
      <c r="B6" s="86"/>
      <c r="C6" s="85"/>
      <c r="D6" s="85"/>
      <c r="E6" s="56"/>
      <c r="F6" s="12"/>
      <c r="J6" s="344">
        <f ca="1">+(1+J4)^(1/12)-1</f>
        <v>2.8992411741386226E-2</v>
      </c>
      <c r="K6" t="s">
        <v>531</v>
      </c>
    </row>
    <row r="7" spans="1:11" ht="15" customHeight="1" thickBot="1">
      <c r="A7" s="85"/>
      <c r="B7" s="86"/>
      <c r="C7" s="85"/>
      <c r="D7" s="85"/>
      <c r="E7" s="56"/>
      <c r="F7" s="12"/>
    </row>
    <row r="8" spans="1:11" ht="15" customHeight="1" thickBot="1">
      <c r="A8" s="85"/>
      <c r="B8" s="86"/>
      <c r="C8" s="85"/>
      <c r="D8" s="85"/>
      <c r="E8" s="56"/>
      <c r="F8" s="12"/>
    </row>
    <row r="9" spans="1:11" ht="15" customHeight="1" thickBot="1">
      <c r="A9" s="85"/>
      <c r="B9" s="86"/>
      <c r="C9" s="85"/>
      <c r="D9" s="85"/>
      <c r="E9" s="56"/>
      <c r="F9" s="12"/>
    </row>
    <row r="10" spans="1:11" ht="15" customHeight="1" thickBot="1">
      <c r="A10" s="85"/>
      <c r="B10" s="86"/>
      <c r="C10" s="85"/>
      <c r="D10" s="85"/>
      <c r="E10" s="56"/>
      <c r="F10" s="12"/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6.5" thickBot="1">
      <c r="A19" s="85"/>
      <c r="B19" s="86"/>
      <c r="C19" s="85"/>
      <c r="D19" s="85"/>
      <c r="E19" s="56"/>
      <c r="F19" s="12"/>
    </row>
    <row r="20" spans="1:6" ht="15" customHeight="1" thickBot="1">
      <c r="A20" s="85"/>
      <c r="B20" s="86"/>
      <c r="C20" s="85"/>
      <c r="D20" s="85"/>
      <c r="E20" s="56"/>
      <c r="F20" s="12"/>
    </row>
    <row r="21" spans="1:6" ht="15" customHeight="1" thickBot="1">
      <c r="A21" s="85"/>
      <c r="B21" s="86"/>
      <c r="C21" s="85"/>
      <c r="D21" s="85"/>
      <c r="E21" s="56"/>
      <c r="F21" s="12"/>
    </row>
    <row r="22" spans="1:6" ht="15" customHeight="1" thickBot="1">
      <c r="A22" s="85"/>
      <c r="B22" s="86"/>
      <c r="C22" s="85"/>
      <c r="D22" s="85"/>
      <c r="E22" s="56"/>
      <c r="F22" s="12"/>
    </row>
    <row r="23" spans="1:6" ht="15" customHeight="1" thickBot="1">
      <c r="A23" s="85"/>
      <c r="B23" s="86"/>
      <c r="C23" s="85"/>
      <c r="D23" s="85"/>
      <c r="E23" s="56"/>
      <c r="F23" s="12"/>
    </row>
    <row r="24" spans="1:6" ht="15" customHeight="1" thickBot="1">
      <c r="A24" s="85"/>
      <c r="B24" s="86"/>
      <c r="C24" s="85"/>
      <c r="D24" s="85"/>
      <c r="E24" s="56"/>
      <c r="F24" s="12"/>
    </row>
    <row r="25" spans="1:6" ht="15" customHeight="1" thickBot="1">
      <c r="A25" s="85"/>
      <c r="B25" s="86"/>
      <c r="C25" s="85"/>
      <c r="D25" s="85"/>
      <c r="E25" s="56"/>
      <c r="F25" s="12"/>
    </row>
    <row r="26" spans="1:6" ht="15" customHeight="1" thickBot="1">
      <c r="A26" s="85"/>
      <c r="B26" s="86"/>
      <c r="C26" s="85"/>
      <c r="D26" s="85"/>
      <c r="E26" s="56"/>
      <c r="F26" s="12"/>
    </row>
    <row r="27" spans="1:6" ht="15" customHeight="1" thickBot="1">
      <c r="A27" s="85"/>
      <c r="B27" s="86"/>
      <c r="C27" s="85"/>
      <c r="D27" s="85"/>
      <c r="E27" s="56"/>
      <c r="F27" s="12"/>
    </row>
    <row r="28" spans="1:6" ht="15" customHeight="1" thickBot="1">
      <c r="A28" s="85"/>
      <c r="B28" s="86"/>
      <c r="C28" s="85"/>
      <c r="D28" s="85"/>
      <c r="E28" s="56"/>
      <c r="F28" s="12"/>
    </row>
    <row r="29" spans="1:6" ht="15" customHeight="1" thickBot="1">
      <c r="A29" s="85"/>
      <c r="B29" s="86"/>
      <c r="C29" s="85"/>
      <c r="D29" s="85"/>
      <c r="E29" s="56"/>
      <c r="F29" s="12"/>
    </row>
    <row r="30" spans="1:6" ht="15" customHeight="1" thickBot="1">
      <c r="A30" s="85"/>
      <c r="B30" s="86"/>
      <c r="C30" s="85"/>
      <c r="D30" s="85"/>
      <c r="E30" s="56"/>
      <c r="F30" s="12"/>
    </row>
    <row r="31" spans="1:6" ht="15" customHeight="1" thickBot="1">
      <c r="A31" s="85"/>
      <c r="B31" s="86"/>
      <c r="C31" s="85"/>
      <c r="D31" s="85"/>
      <c r="E31" s="56"/>
      <c r="F31" s="12"/>
    </row>
    <row r="32" spans="1:6" ht="15" customHeight="1" thickBot="1">
      <c r="A32" s="85"/>
      <c r="B32" s="86"/>
      <c r="C32" s="85"/>
      <c r="D32" s="85"/>
      <c r="E32" s="56"/>
      <c r="F32" s="12"/>
    </row>
    <row r="33" spans="1:6" ht="15" customHeight="1" thickBot="1">
      <c r="A33" s="85"/>
      <c r="B33" s="86"/>
      <c r="C33" s="85"/>
      <c r="D33" s="85"/>
      <c r="E33" s="56"/>
      <c r="F33" s="12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2FF4-4675-4F7F-B3E6-92796B0D2E6F}">
  <sheetPr>
    <outlinePr summaryBelow="0" summaryRight="0"/>
  </sheetPr>
  <dimension ref="A1:K33"/>
  <sheetViews>
    <sheetView workbookViewId="0">
      <selection activeCell="E3" sqref="E3:F4"/>
    </sheetView>
  </sheetViews>
  <sheetFormatPr baseColWidth="10" defaultColWidth="12.625" defaultRowHeight="15" customHeight="1"/>
  <sheetData>
    <row r="1" spans="1:11" ht="15" customHeight="1">
      <c r="A1" s="95" t="s">
        <v>5270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-VLOOKUP(A1,'Soberanos HD'!$B$5:$Q$14,3,0)</f>
        <v>-74.28</v>
      </c>
      <c r="J2" s="1" t="s">
        <v>96</v>
      </c>
      <c r="K2" s="1">
        <v>0.5</v>
      </c>
    </row>
    <row r="3" spans="1:11" ht="15" customHeight="1" thickBot="1">
      <c r="A3" s="85">
        <v>11</v>
      </c>
      <c r="B3" s="86">
        <v>46213</v>
      </c>
      <c r="C3" s="85">
        <v>1.76</v>
      </c>
      <c r="D3" s="85">
        <v>0</v>
      </c>
      <c r="E3" s="56">
        <f ca="1">IF(B3&lt;=$B$2,0,(C3+D3))</f>
        <v>1.76</v>
      </c>
      <c r="F3" s="12">
        <f ca="1">(E3*(B3-$B$2)/365)/(1+$K$4)^((B3-$B$2)/365)/-$E$2/(1+$K$4)^$K$2</f>
        <v>9.3558647368014013E-3</v>
      </c>
      <c r="J3" s="13" t="s">
        <v>97</v>
      </c>
      <c r="K3" s="317">
        <f ca="1">SUM(F3:F102)</f>
        <v>7.6189885374284847</v>
      </c>
    </row>
    <row r="4" spans="1:11" ht="15" customHeight="1" thickBot="1">
      <c r="A4" s="85">
        <v>12</v>
      </c>
      <c r="B4" s="86">
        <v>46398</v>
      </c>
      <c r="C4" s="85">
        <v>1.76</v>
      </c>
      <c r="D4" s="85">
        <v>0</v>
      </c>
      <c r="E4" s="56">
        <f ca="1">IF(B4&lt;=$B$2,0,(C4+D4))</f>
        <v>1.76</v>
      </c>
      <c r="F4" s="12">
        <f ca="1">(E4*(B4-$B$2)/365)/(1+$K$4)^((B4-$B$2)/365)/-$E$2/(1+$K$4)^$K$2</f>
        <v>1.9998479794926131E-2</v>
      </c>
      <c r="J4" s="1" t="s">
        <v>4</v>
      </c>
      <c r="K4" s="2">
        <f ca="1">XIRR(E2:E26,B2:B26)</f>
        <v>6.717986762523652E-2</v>
      </c>
    </row>
    <row r="5" spans="1:11" ht="15" customHeight="1" thickBot="1">
      <c r="A5" s="85">
        <v>13</v>
      </c>
      <c r="B5" s="86">
        <v>46580</v>
      </c>
      <c r="C5" s="85">
        <v>1.76</v>
      </c>
      <c r="D5" s="85">
        <v>0</v>
      </c>
      <c r="E5" s="56">
        <f ca="1">IF(B5&lt;=$B$2,0,(C5+D5))</f>
        <v>1.76</v>
      </c>
      <c r="F5" s="12">
        <f ca="1">(E5*(B5-$B$2)/365)/(1+$K$4)^((B5-$B$2)/365)/-$E$2/(1+$K$4)^$K$2</f>
        <v>2.9785404113950992E-2</v>
      </c>
      <c r="J5" s="15"/>
    </row>
    <row r="6" spans="1:11" ht="15" customHeight="1" thickBot="1">
      <c r="A6" s="85">
        <v>14</v>
      </c>
      <c r="B6" s="86">
        <v>46762</v>
      </c>
      <c r="C6" s="85">
        <v>1.73</v>
      </c>
      <c r="D6" s="85">
        <v>3.57</v>
      </c>
      <c r="E6" s="56">
        <f t="shared" ref="E6:E33" ca="1" si="0">IF(B6&lt;=$B$2,0,(C6+D6))</f>
        <v>5.3</v>
      </c>
      <c r="F6" s="12">
        <f t="shared" ref="F6:F33" ca="1" si="1">(E6*(B6-$B$2)/365)/(1+$K$4)^((B6-$B$2)/365)/-$E$2/(1+$K$4)^$K$2</f>
        <v>0.11722502577268505</v>
      </c>
    </row>
    <row r="7" spans="1:11" ht="15" customHeight="1" thickBot="1">
      <c r="A7" s="85">
        <v>15</v>
      </c>
      <c r="B7" s="86">
        <v>46944</v>
      </c>
      <c r="C7" s="85">
        <v>1.69</v>
      </c>
      <c r="D7" s="85">
        <v>3.57</v>
      </c>
      <c r="E7" s="56">
        <f t="shared" ca="1" si="0"/>
        <v>5.26</v>
      </c>
      <c r="F7" s="12">
        <f t="shared" ca="1" si="1"/>
        <v>0.14182906314702118</v>
      </c>
    </row>
    <row r="8" spans="1:11" ht="15" customHeight="1" thickBot="1">
      <c r="A8" s="85">
        <v>16</v>
      </c>
      <c r="B8" s="86">
        <v>47127</v>
      </c>
      <c r="C8" s="85">
        <v>1.62</v>
      </c>
      <c r="D8" s="85">
        <v>3.57</v>
      </c>
      <c r="E8" s="56">
        <f t="shared" ca="1" si="0"/>
        <v>5.1899999999999995</v>
      </c>
      <c r="F8" s="12">
        <f t="shared" ca="1" si="1"/>
        <v>0.16349388309845245</v>
      </c>
    </row>
    <row r="9" spans="1:11" ht="15" customHeight="1" thickBot="1">
      <c r="A9" s="85">
        <v>17</v>
      </c>
      <c r="B9" s="86">
        <v>47309</v>
      </c>
      <c r="C9" s="85">
        <v>1.57</v>
      </c>
      <c r="D9" s="85">
        <v>3.57</v>
      </c>
      <c r="E9" s="56">
        <f t="shared" ca="1" si="0"/>
        <v>5.14</v>
      </c>
      <c r="F9" s="12">
        <f t="shared" ca="1" si="1"/>
        <v>0.18349116527470924</v>
      </c>
    </row>
    <row r="10" spans="1:11" ht="15" customHeight="1" thickBot="1">
      <c r="A10" s="85">
        <v>18</v>
      </c>
      <c r="B10" s="86">
        <v>47492</v>
      </c>
      <c r="C10" s="85">
        <v>2.08</v>
      </c>
      <c r="D10" s="85">
        <v>3.57</v>
      </c>
      <c r="E10" s="56">
        <f t="shared" ca="1" si="0"/>
        <v>5.65</v>
      </c>
      <c r="F10" s="12">
        <f t="shared" ca="1" si="1"/>
        <v>0.2238327206950646</v>
      </c>
    </row>
    <row r="11" spans="1:11" ht="15" customHeight="1" thickBot="1">
      <c r="A11" s="85">
        <v>19</v>
      </c>
      <c r="B11" s="86">
        <v>47674</v>
      </c>
      <c r="C11" s="85">
        <v>2.0099999999999998</v>
      </c>
      <c r="D11" s="85">
        <v>3.57</v>
      </c>
      <c r="E11" s="56">
        <f t="shared" ca="1" si="0"/>
        <v>5.58</v>
      </c>
      <c r="F11" s="12">
        <f t="shared" ca="1" si="1"/>
        <v>0.24120688880385818</v>
      </c>
    </row>
    <row r="12" spans="1:11" ht="15" customHeight="1" thickBot="1">
      <c r="A12" s="85">
        <v>20</v>
      </c>
      <c r="B12" s="86">
        <v>47857</v>
      </c>
      <c r="C12" s="85">
        <v>1.9</v>
      </c>
      <c r="D12" s="85">
        <v>3.57</v>
      </c>
      <c r="E12" s="56">
        <f t="shared" ca="1" si="0"/>
        <v>5.47</v>
      </c>
      <c r="F12" s="12">
        <f t="shared" ca="1" si="1"/>
        <v>0.25481787376930526</v>
      </c>
    </row>
    <row r="13" spans="1:11" ht="15" customHeight="1" thickBot="1">
      <c r="A13" s="85">
        <v>21</v>
      </c>
      <c r="B13" s="86">
        <v>48039</v>
      </c>
      <c r="C13" s="85">
        <v>1.84</v>
      </c>
      <c r="D13" s="85">
        <v>3.57</v>
      </c>
      <c r="E13" s="56">
        <f t="shared" ca="1" si="0"/>
        <v>5.41</v>
      </c>
      <c r="F13" s="12">
        <f t="shared" ca="1" si="1"/>
        <v>0.26869365641073872</v>
      </c>
    </row>
    <row r="14" spans="1:11" ht="15" customHeight="1" thickBot="1">
      <c r="A14" s="85">
        <v>22</v>
      </c>
      <c r="B14" s="86">
        <v>48222</v>
      </c>
      <c r="C14" s="85">
        <v>1.73</v>
      </c>
      <c r="D14" s="85">
        <v>3.57</v>
      </c>
      <c r="E14" s="56">
        <f t="shared" ca="1" si="0"/>
        <v>5.3</v>
      </c>
      <c r="F14" s="12">
        <f t="shared" ca="1" si="1"/>
        <v>0.27834820159951623</v>
      </c>
    </row>
    <row r="15" spans="1:11" ht="15" customHeight="1" thickBot="1">
      <c r="A15" s="85">
        <v>23</v>
      </c>
      <c r="B15" s="86">
        <v>48407</v>
      </c>
      <c r="C15" s="85">
        <v>1.68</v>
      </c>
      <c r="D15" s="85">
        <v>3.57</v>
      </c>
      <c r="E15" s="56">
        <f t="shared" ca="1" si="0"/>
        <v>5.25</v>
      </c>
      <c r="F15" s="12">
        <f t="shared" ca="1" si="1"/>
        <v>0.28961232040799056</v>
      </c>
    </row>
    <row r="16" spans="1:11" ht="15" customHeight="1" thickBot="1">
      <c r="A16" s="85">
        <v>24</v>
      </c>
      <c r="B16" s="86">
        <v>48589</v>
      </c>
      <c r="C16" s="85">
        <v>1.55</v>
      </c>
      <c r="D16" s="85">
        <v>3.57</v>
      </c>
      <c r="E16" s="56">
        <f t="shared" ca="1" si="0"/>
        <v>5.12</v>
      </c>
      <c r="F16" s="12">
        <f t="shared" ca="1" si="1"/>
        <v>0.29463429752395176</v>
      </c>
    </row>
    <row r="17" spans="1:6" ht="15" customHeight="1" thickBot="1">
      <c r="A17" s="85">
        <v>25</v>
      </c>
      <c r="B17" s="86">
        <v>48771</v>
      </c>
      <c r="C17" s="85">
        <v>1.49</v>
      </c>
      <c r="D17" s="85">
        <v>3.57</v>
      </c>
      <c r="E17" s="56">
        <f t="shared" ca="1" si="0"/>
        <v>5.0599999999999996</v>
      </c>
      <c r="F17" s="12">
        <f t="shared" ca="1" si="1"/>
        <v>0.30217909371933149</v>
      </c>
    </row>
    <row r="18" spans="1:6" ht="15" customHeight="1" thickBot="1">
      <c r="A18" s="85">
        <v>26</v>
      </c>
      <c r="B18" s="86">
        <v>48953</v>
      </c>
      <c r="C18" s="85">
        <v>1.38</v>
      </c>
      <c r="D18" s="85">
        <v>3.57</v>
      </c>
      <c r="E18" s="56">
        <f t="shared" ca="1" si="0"/>
        <v>4.9499999999999993</v>
      </c>
      <c r="F18" s="12">
        <f t="shared" ca="1" si="1"/>
        <v>0.30539215905477912</v>
      </c>
    </row>
    <row r="19" spans="1:6" ht="16.5" thickBot="1">
      <c r="A19" s="85">
        <v>27</v>
      </c>
      <c r="B19" s="86">
        <v>49135</v>
      </c>
      <c r="C19" s="85">
        <v>1.31</v>
      </c>
      <c r="D19" s="85">
        <v>3.57</v>
      </c>
      <c r="E19" s="56">
        <f t="shared" ca="1" si="0"/>
        <v>4.88</v>
      </c>
      <c r="F19" s="12">
        <f t="shared" ca="1" si="1"/>
        <v>0.30980545589255298</v>
      </c>
    </row>
    <row r="20" spans="1:6" ht="15" customHeight="1" thickBot="1">
      <c r="A20" s="85">
        <v>28</v>
      </c>
      <c r="B20" s="86">
        <v>49318</v>
      </c>
      <c r="C20" s="85">
        <v>1.21</v>
      </c>
      <c r="D20" s="85">
        <v>3.57</v>
      </c>
      <c r="E20" s="56">
        <f t="shared" ca="1" si="0"/>
        <v>4.7799999999999994</v>
      </c>
      <c r="F20" s="12">
        <f t="shared" ca="1" si="1"/>
        <v>0.31120430970831248</v>
      </c>
    </row>
    <row r="21" spans="1:6" ht="15" customHeight="1" thickBot="1">
      <c r="A21" s="85">
        <v>29</v>
      </c>
      <c r="B21" s="86">
        <v>49500</v>
      </c>
      <c r="C21" s="85">
        <v>1.1399999999999999</v>
      </c>
      <c r="D21" s="85">
        <v>3.57</v>
      </c>
      <c r="E21" s="56">
        <f t="shared" ca="1" si="0"/>
        <v>4.71</v>
      </c>
      <c r="F21" s="12">
        <f t="shared" ca="1" si="1"/>
        <v>0.31344824721785297</v>
      </c>
    </row>
    <row r="22" spans="1:6" ht="15" customHeight="1" thickBot="1">
      <c r="A22" s="85">
        <v>30</v>
      </c>
      <c r="B22" s="86">
        <v>49683</v>
      </c>
      <c r="C22" s="85">
        <v>1.04</v>
      </c>
      <c r="D22" s="85">
        <v>3.57</v>
      </c>
      <c r="E22" s="56">
        <f t="shared" ca="1" si="0"/>
        <v>4.6099999999999994</v>
      </c>
      <c r="F22" s="12">
        <f t="shared" ca="1" si="1"/>
        <v>0.31275067943273177</v>
      </c>
    </row>
    <row r="23" spans="1:6" ht="15" customHeight="1" thickBot="1">
      <c r="A23" s="85">
        <v>31</v>
      </c>
      <c r="B23" s="86">
        <v>49866</v>
      </c>
      <c r="C23" s="85">
        <v>0.96</v>
      </c>
      <c r="D23" s="85">
        <v>3.57</v>
      </c>
      <c r="E23" s="56">
        <f t="shared" ca="1" si="0"/>
        <v>4.5299999999999994</v>
      </c>
      <c r="F23" s="12">
        <f t="shared" ca="1" si="1"/>
        <v>0.31249170590541719</v>
      </c>
    </row>
    <row r="24" spans="1:6" ht="15" customHeight="1" thickBot="1">
      <c r="A24" s="85">
        <v>32</v>
      </c>
      <c r="B24" s="86">
        <v>50049</v>
      </c>
      <c r="C24" s="85">
        <v>0.87</v>
      </c>
      <c r="D24" s="85">
        <v>3.57</v>
      </c>
      <c r="E24" s="56">
        <f t="shared" ca="1" si="0"/>
        <v>4.4399999999999995</v>
      </c>
      <c r="F24" s="12">
        <f t="shared" ca="1" si="1"/>
        <v>0.31071414301422251</v>
      </c>
    </row>
    <row r="25" spans="1:6" ht="15" customHeight="1" thickBot="1">
      <c r="A25" s="85">
        <v>33</v>
      </c>
      <c r="B25" s="86">
        <v>50231</v>
      </c>
      <c r="C25" s="85">
        <v>0.79</v>
      </c>
      <c r="D25" s="85">
        <v>3.57</v>
      </c>
      <c r="E25" s="56">
        <f t="shared" ca="1" si="0"/>
        <v>4.3599999999999994</v>
      </c>
      <c r="F25" s="12">
        <f t="shared" ca="1" si="1"/>
        <v>0.30885921574408209</v>
      </c>
    </row>
    <row r="26" spans="1:6" ht="15" customHeight="1" thickBot="1">
      <c r="A26" s="85">
        <v>34</v>
      </c>
      <c r="B26" s="86">
        <v>50416</v>
      </c>
      <c r="C26" s="85">
        <v>0.7</v>
      </c>
      <c r="D26" s="85">
        <v>3.57</v>
      </c>
      <c r="E26" s="56">
        <f t="shared" ca="1" si="0"/>
        <v>4.2699999999999996</v>
      </c>
      <c r="F26" s="12">
        <f t="shared" ca="1" si="1"/>
        <v>0.30565915708567121</v>
      </c>
    </row>
    <row r="27" spans="1:6" ht="15" customHeight="1" thickBot="1">
      <c r="A27" s="85">
        <v>35</v>
      </c>
      <c r="B27" s="86">
        <v>50598</v>
      </c>
      <c r="C27" s="85">
        <v>0.61</v>
      </c>
      <c r="D27" s="85">
        <v>3.57</v>
      </c>
      <c r="E27" s="56">
        <f t="shared" ca="1" si="0"/>
        <v>4.18</v>
      </c>
      <c r="F27" s="12">
        <f t="shared" ca="1" si="1"/>
        <v>0.30177433959350064</v>
      </c>
    </row>
    <row r="28" spans="1:6" ht="15" customHeight="1" thickBot="1">
      <c r="A28" s="85">
        <v>36</v>
      </c>
      <c r="B28" s="86">
        <v>50780</v>
      </c>
      <c r="C28" s="85">
        <v>0.52</v>
      </c>
      <c r="D28" s="85">
        <v>3.57</v>
      </c>
      <c r="E28" s="56">
        <f t="shared" ca="1" si="0"/>
        <v>4.09</v>
      </c>
      <c r="F28" s="12">
        <f t="shared" ca="1" si="1"/>
        <v>0.29732177121890174</v>
      </c>
    </row>
    <row r="29" spans="1:6" ht="15" customHeight="1" thickBot="1">
      <c r="A29" s="85">
        <v>37</v>
      </c>
      <c r="B29" s="86">
        <v>50962</v>
      </c>
      <c r="C29" s="85">
        <v>0.44</v>
      </c>
      <c r="D29" s="85">
        <v>3.57</v>
      </c>
      <c r="E29" s="56">
        <f t="shared" ca="1" si="0"/>
        <v>4.01</v>
      </c>
      <c r="F29" s="12">
        <f t="shared" ca="1" si="1"/>
        <v>0.29308861866762187</v>
      </c>
    </row>
    <row r="30" spans="1:6" ht="15" customHeight="1" thickBot="1">
      <c r="A30" s="85">
        <v>38</v>
      </c>
      <c r="B30" s="86">
        <v>51144</v>
      </c>
      <c r="C30" s="85">
        <v>0.35</v>
      </c>
      <c r="D30" s="85">
        <v>3.57</v>
      </c>
      <c r="E30" s="56">
        <f t="shared" ca="1" si="0"/>
        <v>3.92</v>
      </c>
      <c r="F30" s="12">
        <f t="shared" ca="1" si="1"/>
        <v>0.28766879441623167</v>
      </c>
    </row>
    <row r="31" spans="1:6" ht="15" customHeight="1" thickBot="1">
      <c r="A31" s="85">
        <v>39</v>
      </c>
      <c r="B31" s="86">
        <v>51327</v>
      </c>
      <c r="C31" s="85">
        <v>0.26</v>
      </c>
      <c r="D31" s="85">
        <v>3.57</v>
      </c>
      <c r="E31" s="56">
        <f t="shared" ca="1" si="0"/>
        <v>3.83</v>
      </c>
      <c r="F31" s="12">
        <f t="shared" ca="1" si="1"/>
        <v>0.28184202023131866</v>
      </c>
    </row>
    <row r="32" spans="1:6" ht="15" customHeight="1" thickBot="1">
      <c r="A32" s="85">
        <v>40</v>
      </c>
      <c r="B32" s="86">
        <v>51510</v>
      </c>
      <c r="C32" s="85">
        <v>0.17</v>
      </c>
      <c r="D32" s="85">
        <v>3.57</v>
      </c>
      <c r="E32" s="56">
        <f t="shared" ca="1" si="0"/>
        <v>3.7399999999999998</v>
      </c>
      <c r="F32" s="12">
        <f t="shared" ca="1" si="1"/>
        <v>0.27564762938433429</v>
      </c>
    </row>
    <row r="33" spans="1:6" ht="15" customHeight="1" thickBot="1">
      <c r="A33" s="85">
        <v>41</v>
      </c>
      <c r="B33" s="86">
        <v>51692</v>
      </c>
      <c r="C33" s="85">
        <v>0.09</v>
      </c>
      <c r="D33" s="85">
        <v>3.61</v>
      </c>
      <c r="E33" s="56">
        <f t="shared" ca="1" si="0"/>
        <v>3.6999999999999997</v>
      </c>
      <c r="F33" s="12">
        <f t="shared" ca="1" si="1"/>
        <v>0.27281635199265053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9E61-DF82-4FB8-9E7B-4ED03DBE063C}">
  <sheetPr>
    <outlinePr summaryBelow="0" summaryRight="0"/>
  </sheetPr>
  <dimension ref="A1:K33"/>
  <sheetViews>
    <sheetView topLeftCell="A19" workbookViewId="0">
      <selection activeCell="B33" sqref="B33"/>
    </sheetView>
  </sheetViews>
  <sheetFormatPr baseColWidth="10" defaultColWidth="12.625" defaultRowHeight="15" customHeight="1"/>
  <sheetData>
    <row r="1" spans="1:11" ht="15" customHeight="1">
      <c r="A1" s="95" t="s">
        <v>5265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-VLOOKUP(A1,'Soberanos HD'!$B$5:$Q$14,3,0)</f>
        <v>-73.349999999999994</v>
      </c>
      <c r="J2" s="1" t="s">
        <v>96</v>
      </c>
      <c r="K2" s="1">
        <v>0.5</v>
      </c>
    </row>
    <row r="3" spans="1:11" ht="15" customHeight="1" thickBot="1">
      <c r="A3" s="85">
        <v>11</v>
      </c>
      <c r="B3" s="86">
        <v>46213</v>
      </c>
      <c r="C3" s="85">
        <v>1.76</v>
      </c>
      <c r="D3" s="85">
        <v>0</v>
      </c>
      <c r="E3" s="56">
        <f t="shared" ref="E3:E10" ca="1" si="0">IF(B3&lt;=$B$2,0,(C3+D3))</f>
        <v>1.76</v>
      </c>
      <c r="F3" s="12">
        <f t="shared" ref="F3:F10" ca="1" si="1">(E3*(B3-$B$2)/365)/(1+$K$4)^((B3-$B$2)/365)/-$E$2/(1+$K$4)^$K$2</f>
        <v>9.4555346998130337E-3</v>
      </c>
      <c r="J3" s="13" t="s">
        <v>97</v>
      </c>
      <c r="K3" s="317">
        <f ca="1">SUM(F3:F102)</f>
        <v>7.555106947344461</v>
      </c>
    </row>
    <row r="4" spans="1:11" ht="15" customHeight="1" thickBot="1">
      <c r="A4" s="85">
        <v>12</v>
      </c>
      <c r="B4" s="86">
        <v>46398</v>
      </c>
      <c r="C4" s="85">
        <v>1.76</v>
      </c>
      <c r="D4" s="85">
        <v>0</v>
      </c>
      <c r="E4" s="56">
        <f t="shared" ca="1" si="0"/>
        <v>1.76</v>
      </c>
      <c r="F4" s="12">
        <f t="shared" ca="1" si="1"/>
        <v>2.0189223722888509E-2</v>
      </c>
      <c r="J4" s="1" t="s">
        <v>4</v>
      </c>
      <c r="K4" s="2">
        <f ca="1">XIRR(E2:E26,B2:B26)</f>
        <v>6.9507184624671939E-2</v>
      </c>
    </row>
    <row r="5" spans="1:11" ht="15" customHeight="1" thickBot="1">
      <c r="A5" s="85">
        <v>13</v>
      </c>
      <c r="B5" s="86">
        <v>46580</v>
      </c>
      <c r="C5" s="85">
        <v>1.76</v>
      </c>
      <c r="D5" s="85">
        <v>0</v>
      </c>
      <c r="E5" s="56">
        <f t="shared" ca="1" si="0"/>
        <v>1.76</v>
      </c>
      <c r="F5" s="12">
        <f t="shared" ca="1" si="1"/>
        <v>3.0036850187821929E-2</v>
      </c>
      <c r="J5" s="15"/>
    </row>
    <row r="6" spans="1:11" ht="15" customHeight="1" thickBot="1">
      <c r="A6" s="85">
        <v>14</v>
      </c>
      <c r="B6" s="86">
        <v>46762</v>
      </c>
      <c r="C6" s="85">
        <v>1.73</v>
      </c>
      <c r="D6" s="85">
        <v>3.57</v>
      </c>
      <c r="E6" s="56">
        <f t="shared" ca="1" si="0"/>
        <v>5.3</v>
      </c>
      <c r="F6" s="12">
        <f t="shared" ca="1" si="1"/>
        <v>0.11808629134610642</v>
      </c>
    </row>
    <row r="7" spans="1:11" ht="15" customHeight="1" thickBot="1">
      <c r="A7" s="85">
        <v>15</v>
      </c>
      <c r="B7" s="86">
        <v>46944</v>
      </c>
      <c r="C7" s="85">
        <v>1.69</v>
      </c>
      <c r="D7" s="85">
        <v>3.57</v>
      </c>
      <c r="E7" s="56">
        <f t="shared" ca="1" si="0"/>
        <v>5.26</v>
      </c>
      <c r="F7" s="12">
        <f t="shared" ca="1" si="1"/>
        <v>0.14271599021731413</v>
      </c>
    </row>
    <row r="8" spans="1:11" ht="15" customHeight="1" thickBot="1">
      <c r="A8" s="85">
        <v>16</v>
      </c>
      <c r="B8" s="86">
        <v>47127</v>
      </c>
      <c r="C8" s="85">
        <v>1.62</v>
      </c>
      <c r="D8" s="85">
        <v>3.57</v>
      </c>
      <c r="E8" s="56">
        <f t="shared" ca="1" si="0"/>
        <v>5.1899999999999995</v>
      </c>
      <c r="F8" s="12">
        <f t="shared" ca="1" si="1"/>
        <v>0.16433670401952571</v>
      </c>
    </row>
    <row r="9" spans="1:11" ht="15" customHeight="1" thickBot="1">
      <c r="A9" s="85">
        <v>17</v>
      </c>
      <c r="B9" s="86">
        <v>47309</v>
      </c>
      <c r="C9" s="85">
        <v>1.57</v>
      </c>
      <c r="D9" s="85">
        <v>3.57</v>
      </c>
      <c r="E9" s="56">
        <f t="shared" ca="1" si="0"/>
        <v>5.14</v>
      </c>
      <c r="F9" s="12">
        <f t="shared" ca="1" si="1"/>
        <v>0.18423684038850205</v>
      </c>
    </row>
    <row r="10" spans="1:11" ht="15" customHeight="1" thickBot="1">
      <c r="A10" s="85">
        <v>18</v>
      </c>
      <c r="B10" s="86">
        <v>47492</v>
      </c>
      <c r="C10" s="85">
        <v>2.08</v>
      </c>
      <c r="D10" s="85">
        <v>3.57</v>
      </c>
      <c r="E10" s="56">
        <f t="shared" ca="1" si="0"/>
        <v>5.65</v>
      </c>
      <c r="F10" s="12">
        <f t="shared" ca="1" si="1"/>
        <v>0.22449700658116642</v>
      </c>
    </row>
    <row r="11" spans="1:11" ht="15" customHeight="1" thickBot="1">
      <c r="A11" s="85">
        <v>19</v>
      </c>
      <c r="B11" s="86">
        <v>47674</v>
      </c>
      <c r="C11" s="85">
        <v>2.0099999999999998</v>
      </c>
      <c r="D11" s="85">
        <v>3.57</v>
      </c>
      <c r="E11" s="56">
        <f t="shared" ref="E11:E33" ca="1" si="2">IF(B11&lt;=$B$2,0,(C11+D11))</f>
        <v>5.58</v>
      </c>
      <c r="F11" s="12">
        <f t="shared" ref="F11:F33" ca="1" si="3">(E11*(B11-$B$2)/365)/(1+$K$4)^((B11-$B$2)/365)/-$E$2/(1+$K$4)^$K$2</f>
        <v>0.24166009538430702</v>
      </c>
    </row>
    <row r="12" spans="1:11" ht="15" customHeight="1" thickBot="1">
      <c r="A12" s="85">
        <v>20</v>
      </c>
      <c r="B12" s="86">
        <v>47857</v>
      </c>
      <c r="C12" s="85">
        <v>1.9</v>
      </c>
      <c r="D12" s="85">
        <v>3.57</v>
      </c>
      <c r="E12" s="56">
        <f t="shared" ca="1" si="2"/>
        <v>5.47</v>
      </c>
      <c r="F12" s="12">
        <f t="shared" ca="1" si="3"/>
        <v>0.255017970865691</v>
      </c>
    </row>
    <row r="13" spans="1:11" ht="15" customHeight="1" thickBot="1">
      <c r="A13" s="85">
        <v>21</v>
      </c>
      <c r="B13" s="86">
        <v>48039</v>
      </c>
      <c r="C13" s="85">
        <v>1.84</v>
      </c>
      <c r="D13" s="85">
        <v>3.57</v>
      </c>
      <c r="E13" s="56">
        <f t="shared" ca="1" si="2"/>
        <v>5.41</v>
      </c>
      <c r="F13" s="12">
        <f t="shared" ca="1" si="3"/>
        <v>0.26861271480236554</v>
      </c>
    </row>
    <row r="14" spans="1:11" ht="15" customHeight="1" thickBot="1">
      <c r="A14" s="85">
        <v>22</v>
      </c>
      <c r="B14" s="86">
        <v>48222</v>
      </c>
      <c r="C14" s="85">
        <v>1.73</v>
      </c>
      <c r="D14" s="85">
        <v>3.57</v>
      </c>
      <c r="E14" s="56">
        <f t="shared" ca="1" si="2"/>
        <v>5.3</v>
      </c>
      <c r="F14" s="12">
        <f t="shared" ca="1" si="3"/>
        <v>0.27796059663972889</v>
      </c>
    </row>
    <row r="15" spans="1:11" ht="15" customHeight="1" thickBot="1">
      <c r="A15" s="85">
        <v>23</v>
      </c>
      <c r="B15" s="86">
        <v>48407</v>
      </c>
      <c r="C15" s="85">
        <v>1.68</v>
      </c>
      <c r="D15" s="85">
        <v>3.57</v>
      </c>
      <c r="E15" s="56">
        <f t="shared" ca="1" si="2"/>
        <v>5.25</v>
      </c>
      <c r="F15" s="12">
        <f t="shared" ca="1" si="3"/>
        <v>0.28888987928354065</v>
      </c>
    </row>
    <row r="16" spans="1:11" ht="15" customHeight="1" thickBot="1">
      <c r="A16" s="85">
        <v>24</v>
      </c>
      <c r="B16" s="86">
        <v>48589</v>
      </c>
      <c r="C16" s="85">
        <v>1.55</v>
      </c>
      <c r="D16" s="85">
        <v>3.57</v>
      </c>
      <c r="E16" s="56">
        <f t="shared" ca="1" si="2"/>
        <v>5.12</v>
      </c>
      <c r="F16" s="12">
        <f t="shared" ca="1" si="3"/>
        <v>0.29358025895958861</v>
      </c>
    </row>
    <row r="17" spans="1:6" ht="15" customHeight="1" thickBot="1">
      <c r="A17" s="85">
        <v>25</v>
      </c>
      <c r="B17" s="86">
        <v>48771</v>
      </c>
      <c r="C17" s="85">
        <v>1.49</v>
      </c>
      <c r="D17" s="85">
        <v>3.57</v>
      </c>
      <c r="E17" s="56">
        <f t="shared" ca="1" si="2"/>
        <v>5.0599999999999996</v>
      </c>
      <c r="F17" s="12">
        <f t="shared" ca="1" si="3"/>
        <v>0.30077117872032461</v>
      </c>
    </row>
    <row r="18" spans="1:6" ht="15" customHeight="1" thickBot="1">
      <c r="A18" s="85">
        <v>26</v>
      </c>
      <c r="B18" s="86">
        <v>48953</v>
      </c>
      <c r="C18" s="85">
        <v>1.38</v>
      </c>
      <c r="D18" s="85">
        <v>3.57</v>
      </c>
      <c r="E18" s="56">
        <f t="shared" ca="1" si="2"/>
        <v>4.9499999999999993</v>
      </c>
      <c r="F18" s="12">
        <f t="shared" ca="1" si="3"/>
        <v>0.30363927128036555</v>
      </c>
    </row>
    <row r="19" spans="1:6" ht="16.5" thickBot="1">
      <c r="A19" s="85">
        <v>27</v>
      </c>
      <c r="B19" s="86">
        <v>49135</v>
      </c>
      <c r="C19" s="85">
        <v>1.31</v>
      </c>
      <c r="D19" s="85">
        <v>3.57</v>
      </c>
      <c r="E19" s="56">
        <f t="shared" ca="1" si="2"/>
        <v>4.88</v>
      </c>
      <c r="F19" s="12">
        <f t="shared" ca="1" si="3"/>
        <v>0.30769282876606741</v>
      </c>
    </row>
    <row r="20" spans="1:6" ht="15" customHeight="1" thickBot="1">
      <c r="A20" s="85">
        <v>28</v>
      </c>
      <c r="B20" s="86">
        <v>49318</v>
      </c>
      <c r="C20" s="85">
        <v>1.21</v>
      </c>
      <c r="D20" s="85">
        <v>3.57</v>
      </c>
      <c r="E20" s="56">
        <f t="shared" ca="1" si="2"/>
        <v>4.7799999999999994</v>
      </c>
      <c r="F20" s="12">
        <f t="shared" ca="1" si="3"/>
        <v>0.30874474762259901</v>
      </c>
    </row>
    <row r="21" spans="1:6" ht="15" customHeight="1" thickBot="1">
      <c r="A21" s="85">
        <v>29</v>
      </c>
      <c r="B21" s="86">
        <v>49500</v>
      </c>
      <c r="C21" s="85">
        <v>1.1399999999999999</v>
      </c>
      <c r="D21" s="85">
        <v>3.57</v>
      </c>
      <c r="E21" s="56">
        <f t="shared" ca="1" si="2"/>
        <v>4.71</v>
      </c>
      <c r="F21" s="12">
        <f t="shared" ca="1" si="3"/>
        <v>0.31063334670174486</v>
      </c>
    </row>
    <row r="22" spans="1:6" ht="15" customHeight="1" thickBot="1">
      <c r="A22" s="85">
        <v>30</v>
      </c>
      <c r="B22" s="86">
        <v>49683</v>
      </c>
      <c r="C22" s="85">
        <v>1.04</v>
      </c>
      <c r="D22" s="85">
        <v>3.57</v>
      </c>
      <c r="E22" s="56">
        <f t="shared" ca="1" si="2"/>
        <v>4.6099999999999994</v>
      </c>
      <c r="F22" s="12">
        <f t="shared" ca="1" si="3"/>
        <v>0.30960370881725235</v>
      </c>
    </row>
    <row r="23" spans="1:6" ht="15" customHeight="1" thickBot="1">
      <c r="A23" s="85">
        <v>31</v>
      </c>
      <c r="B23" s="86">
        <v>49866</v>
      </c>
      <c r="C23" s="85">
        <v>0.96</v>
      </c>
      <c r="D23" s="85">
        <v>3.57</v>
      </c>
      <c r="E23" s="56">
        <f t="shared" ca="1" si="2"/>
        <v>4.5299999999999994</v>
      </c>
      <c r="F23" s="12">
        <f t="shared" ca="1" si="3"/>
        <v>0.30900965576361877</v>
      </c>
    </row>
    <row r="24" spans="1:6" ht="15" customHeight="1" thickBot="1">
      <c r="A24" s="85">
        <v>32</v>
      </c>
      <c r="B24" s="86">
        <v>50049</v>
      </c>
      <c r="C24" s="85">
        <v>0.87</v>
      </c>
      <c r="D24" s="85">
        <v>3.57</v>
      </c>
      <c r="E24" s="56">
        <f t="shared" ca="1" si="2"/>
        <v>4.4399999999999995</v>
      </c>
      <c r="F24" s="12">
        <f t="shared" ca="1" si="3"/>
        <v>0.30691650201735904</v>
      </c>
    </row>
    <row r="25" spans="1:6" ht="15" customHeight="1" thickBot="1">
      <c r="A25" s="85">
        <v>33</v>
      </c>
      <c r="B25" s="86">
        <v>50231</v>
      </c>
      <c r="C25" s="85">
        <v>0.79</v>
      </c>
      <c r="D25" s="85">
        <v>3.57</v>
      </c>
      <c r="E25" s="56">
        <f t="shared" ca="1" si="2"/>
        <v>4.3599999999999994</v>
      </c>
      <c r="F25" s="12">
        <f t="shared" ca="1" si="3"/>
        <v>0.30475303332031511</v>
      </c>
    </row>
    <row r="26" spans="1:6" ht="15" customHeight="1" thickBot="1">
      <c r="A26" s="85">
        <v>34</v>
      </c>
      <c r="B26" s="86">
        <v>50416</v>
      </c>
      <c r="C26" s="85">
        <v>0.7</v>
      </c>
      <c r="D26" s="85">
        <v>3.57</v>
      </c>
      <c r="E26" s="56">
        <f t="shared" ca="1" si="2"/>
        <v>4.2699999999999996</v>
      </c>
      <c r="F26" s="12">
        <f t="shared" ca="1" si="3"/>
        <v>0.30126269886918444</v>
      </c>
    </row>
    <row r="27" spans="1:6" ht="15" customHeight="1" thickBot="1">
      <c r="A27" s="85">
        <v>35</v>
      </c>
      <c r="B27" s="86">
        <v>50598</v>
      </c>
      <c r="C27" s="85">
        <v>0.61</v>
      </c>
      <c r="D27" s="85">
        <v>3.57</v>
      </c>
      <c r="E27" s="56">
        <f t="shared" ca="1" si="2"/>
        <v>4.18</v>
      </c>
      <c r="F27" s="12">
        <f t="shared" ca="1" si="3"/>
        <v>0.29711085157773615</v>
      </c>
    </row>
    <row r="28" spans="1:6" ht="15" customHeight="1" thickBot="1">
      <c r="A28" s="85">
        <v>36</v>
      </c>
      <c r="B28" s="86">
        <v>50780</v>
      </c>
      <c r="C28" s="85">
        <v>0.52</v>
      </c>
      <c r="D28" s="85">
        <v>3.57</v>
      </c>
      <c r="E28" s="56">
        <f t="shared" ca="1" si="2"/>
        <v>4.09</v>
      </c>
      <c r="F28" s="12">
        <f t="shared" ca="1" si="3"/>
        <v>0.29240929380825048</v>
      </c>
    </row>
    <row r="29" spans="1:6" ht="15" customHeight="1" thickBot="1">
      <c r="A29" s="85">
        <v>37</v>
      </c>
      <c r="B29" s="86">
        <v>50962</v>
      </c>
      <c r="C29" s="85">
        <v>0.44</v>
      </c>
      <c r="D29" s="85">
        <v>3.57</v>
      </c>
      <c r="E29" s="56">
        <f t="shared" ca="1" si="2"/>
        <v>4.01</v>
      </c>
      <c r="F29" s="12">
        <f t="shared" ca="1" si="3"/>
        <v>0.28793315056322444</v>
      </c>
    </row>
    <row r="30" spans="1:6" ht="15" customHeight="1" thickBot="1">
      <c r="A30" s="85">
        <v>38</v>
      </c>
      <c r="B30" s="86">
        <v>51144</v>
      </c>
      <c r="C30" s="85">
        <v>0.35</v>
      </c>
      <c r="D30" s="85">
        <v>3.57</v>
      </c>
      <c r="E30" s="56">
        <f t="shared" ca="1" si="2"/>
        <v>3.92</v>
      </c>
      <c r="F30" s="12">
        <f t="shared" ca="1" si="3"/>
        <v>0.28230184933046465</v>
      </c>
    </row>
    <row r="31" spans="1:6" ht="15" customHeight="1" thickBot="1">
      <c r="A31" s="85">
        <v>39</v>
      </c>
      <c r="B31" s="86">
        <v>51327</v>
      </c>
      <c r="C31" s="85">
        <v>0.26</v>
      </c>
      <c r="D31" s="85">
        <v>3.57</v>
      </c>
      <c r="E31" s="56">
        <f t="shared" ca="1" si="2"/>
        <v>3.83</v>
      </c>
      <c r="F31" s="12">
        <f t="shared" ca="1" si="3"/>
        <v>0.27628186292976603</v>
      </c>
    </row>
    <row r="32" spans="1:6" ht="15" customHeight="1" thickBot="1">
      <c r="A32" s="85">
        <v>40</v>
      </c>
      <c r="B32" s="86">
        <v>51510</v>
      </c>
      <c r="C32" s="85">
        <v>0.17</v>
      </c>
      <c r="D32" s="85">
        <v>3.57</v>
      </c>
      <c r="E32" s="56">
        <f t="shared" ca="1" si="2"/>
        <v>3.7399999999999998</v>
      </c>
      <c r="F32" s="12">
        <f t="shared" ca="1" si="3"/>
        <v>0.26991471206889794</v>
      </c>
    </row>
    <row r="33" spans="1:6" ht="15" customHeight="1" thickBot="1">
      <c r="A33" s="85">
        <v>41</v>
      </c>
      <c r="B33" s="86">
        <v>51692</v>
      </c>
      <c r="C33" s="85">
        <v>0.09</v>
      </c>
      <c r="D33" s="85">
        <v>3.61</v>
      </c>
      <c r="E33" s="56">
        <f t="shared" ca="1" si="2"/>
        <v>3.6999999999999997</v>
      </c>
      <c r="F33" s="12">
        <f t="shared" ca="1" si="3"/>
        <v>0.2668522980889288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CD3C-61B0-4B7C-867C-CA70A9DCD58C}">
  <sheetPr>
    <outlinePr summaryBelow="0" summaryRight="0"/>
  </sheetPr>
  <dimension ref="A1:K29"/>
  <sheetViews>
    <sheetView workbookViewId="0">
      <selection activeCell="A2" sqref="A2"/>
    </sheetView>
  </sheetViews>
  <sheetFormatPr baseColWidth="10" defaultColWidth="12.625" defaultRowHeight="15" customHeight="1"/>
  <sheetData>
    <row r="1" spans="1:11" ht="15" customHeight="1">
      <c r="A1" s="95" t="s">
        <v>5269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-VLOOKUP(A1,'Soberanos HD'!$B$5:$Q$14,3,0)</f>
        <v>-82.86</v>
      </c>
      <c r="J2" s="1" t="s">
        <v>96</v>
      </c>
      <c r="K2" s="1">
        <v>0.5</v>
      </c>
    </row>
    <row r="3" spans="1:11" ht="15" customHeight="1" thickBot="1">
      <c r="A3" s="85">
        <v>11</v>
      </c>
      <c r="B3" s="86">
        <v>46213</v>
      </c>
      <c r="C3" s="85">
        <v>2.5099999999999998</v>
      </c>
      <c r="D3" s="85">
        <v>0</v>
      </c>
      <c r="E3" s="56">
        <f t="shared" ref="E3:E11" ca="1" si="0">IF(B3&lt;=$B$2,0,(C3+D3))</f>
        <v>2.5099999999999998</v>
      </c>
      <c r="F3" s="12">
        <f t="shared" ref="F3:F11" ca="1" si="1">(E3*(B3-$B$2)/365)/(1+$K$4)^((B3-$B$2)/365)/-$E$2/(1+$K$4)^$K$2</f>
        <v>1.1742843084317573E-2</v>
      </c>
      <c r="J3" s="13" t="s">
        <v>97</v>
      </c>
      <c r="K3" s="317">
        <f ca="1">SUM(F3:F102)</f>
        <v>4.9813448329363625</v>
      </c>
    </row>
    <row r="4" spans="1:11" ht="15" customHeight="1" thickBot="1">
      <c r="A4" s="85">
        <v>12</v>
      </c>
      <c r="B4" s="86">
        <v>46398</v>
      </c>
      <c r="C4" s="85">
        <v>2.5099999999999998</v>
      </c>
      <c r="D4" s="85">
        <v>0</v>
      </c>
      <c r="E4" s="56">
        <f t="shared" ca="1" si="0"/>
        <v>2.5099999999999998</v>
      </c>
      <c r="F4" s="12">
        <f t="shared" ca="1" si="1"/>
        <v>2.4847099505358728E-2</v>
      </c>
      <c r="J4" s="1" t="s">
        <v>4</v>
      </c>
      <c r="K4" s="2">
        <f ca="1">XIRR(E2:E26,B2:B26)</f>
        <v>8.8778743147850045E-2</v>
      </c>
    </row>
    <row r="5" spans="1:11" ht="15" customHeight="1" thickBot="1">
      <c r="A5" s="85">
        <v>13</v>
      </c>
      <c r="B5" s="86">
        <v>46580</v>
      </c>
      <c r="C5" s="85">
        <v>2.5099999999999998</v>
      </c>
      <c r="D5" s="85">
        <v>4.54</v>
      </c>
      <c r="E5" s="56">
        <f t="shared" ca="1" si="0"/>
        <v>7.05</v>
      </c>
      <c r="F5" s="12">
        <f t="shared" ca="1" si="1"/>
        <v>0.10291022403742497</v>
      </c>
      <c r="J5" s="15"/>
    </row>
    <row r="6" spans="1:11" ht="15" customHeight="1" thickBot="1">
      <c r="A6" s="85">
        <v>14</v>
      </c>
      <c r="B6" s="86">
        <v>46762</v>
      </c>
      <c r="C6" s="85">
        <v>2.36</v>
      </c>
      <c r="D6" s="85">
        <v>4.54</v>
      </c>
      <c r="E6" s="56">
        <f t="shared" ca="1" si="0"/>
        <v>6.9</v>
      </c>
      <c r="F6" s="12">
        <f t="shared" ca="1" si="1"/>
        <v>0.13032659582835251</v>
      </c>
    </row>
    <row r="7" spans="1:11" ht="15" customHeight="1" thickBot="1">
      <c r="A7" s="85">
        <v>15</v>
      </c>
      <c r="B7" s="86">
        <v>46944</v>
      </c>
      <c r="C7" s="85">
        <v>2.27</v>
      </c>
      <c r="D7" s="85">
        <v>4.54</v>
      </c>
      <c r="E7" s="56">
        <f t="shared" ca="1" si="0"/>
        <v>6.8100000000000005</v>
      </c>
      <c r="F7" s="12">
        <f t="shared" ca="1" si="1"/>
        <v>0.15524835643865184</v>
      </c>
    </row>
    <row r="8" spans="1:11" ht="15" customHeight="1" thickBot="1">
      <c r="A8" s="85">
        <v>16</v>
      </c>
      <c r="B8" s="86">
        <v>47127</v>
      </c>
      <c r="C8" s="85">
        <v>2.15</v>
      </c>
      <c r="D8" s="85">
        <v>4.54</v>
      </c>
      <c r="E8" s="56">
        <f t="shared" ca="1" si="0"/>
        <v>6.6899999999999995</v>
      </c>
      <c r="F8" s="12">
        <f t="shared" ca="1" si="1"/>
        <v>0.17639966357689374</v>
      </c>
    </row>
    <row r="9" spans="1:11" ht="15" customHeight="1" thickBot="1">
      <c r="A9" s="85">
        <v>17</v>
      </c>
      <c r="B9" s="86">
        <v>47309</v>
      </c>
      <c r="C9" s="85">
        <v>2.06</v>
      </c>
      <c r="D9" s="85">
        <v>4.54</v>
      </c>
      <c r="E9" s="56">
        <f t="shared" ca="1" si="0"/>
        <v>6.6</v>
      </c>
      <c r="F9" s="12">
        <f t="shared" ca="1" si="1"/>
        <v>0.19525149813522108</v>
      </c>
    </row>
    <row r="10" spans="1:11" ht="15" customHeight="1" thickBot="1">
      <c r="A10" s="85">
        <v>18</v>
      </c>
      <c r="B10" s="86">
        <v>47492</v>
      </c>
      <c r="C10" s="85">
        <v>1.92</v>
      </c>
      <c r="D10" s="85">
        <v>4.54</v>
      </c>
      <c r="E10" s="56">
        <f t="shared" ca="1" si="0"/>
        <v>6.46</v>
      </c>
      <c r="F10" s="12">
        <f t="shared" ca="1" si="1"/>
        <v>0.20996316851507144</v>
      </c>
    </row>
    <row r="11" spans="1:11" ht="15" customHeight="1" thickBot="1">
      <c r="A11" s="85">
        <v>19</v>
      </c>
      <c r="B11" s="86">
        <v>47674</v>
      </c>
      <c r="C11" s="85">
        <v>1.83</v>
      </c>
      <c r="D11" s="85">
        <v>4.54</v>
      </c>
      <c r="E11" s="56">
        <f t="shared" ca="1" si="0"/>
        <v>6.37</v>
      </c>
      <c r="F11" s="12">
        <f t="shared" ca="1" si="1"/>
        <v>0.22366155003226368</v>
      </c>
    </row>
    <row r="12" spans="1:11" ht="15" customHeight="1" thickBot="1">
      <c r="A12" s="85">
        <v>20</v>
      </c>
      <c r="B12" s="86">
        <v>47857</v>
      </c>
      <c r="C12" s="85">
        <v>1.7</v>
      </c>
      <c r="D12" s="85">
        <v>4.54</v>
      </c>
      <c r="E12" s="56">
        <f t="shared" ref="E12:E21" ca="1" si="2">IF(B12&lt;=$B$2,0,(C12+D12))</f>
        <v>6.24</v>
      </c>
      <c r="F12" s="12">
        <f t="shared" ref="F12:F21" ca="1" si="3">(E12*(B12-$B$2)/365)/(1+$K$4)^((B12-$B$2)/365)/-$E$2/(1+$K$4)^$K$2</f>
        <v>0.23375484195251534</v>
      </c>
    </row>
    <row r="13" spans="1:11" ht="15" customHeight="1" thickBot="1">
      <c r="A13" s="85">
        <v>21</v>
      </c>
      <c r="B13" s="86">
        <v>48039</v>
      </c>
      <c r="C13" s="85">
        <v>1.6</v>
      </c>
      <c r="D13" s="85">
        <v>4.54</v>
      </c>
      <c r="E13" s="56">
        <f t="shared" ca="1" si="2"/>
        <v>6.1400000000000006</v>
      </c>
      <c r="F13" s="12">
        <f t="shared" ca="1" si="3"/>
        <v>0.2427855861378716</v>
      </c>
    </row>
    <row r="14" spans="1:11" ht="15" customHeight="1" thickBot="1">
      <c r="A14" s="85">
        <v>22</v>
      </c>
      <c r="B14" s="86">
        <v>48222</v>
      </c>
      <c r="C14" s="85">
        <v>1.47</v>
      </c>
      <c r="D14" s="85">
        <v>4.54</v>
      </c>
      <c r="E14" s="56">
        <f t="shared" ca="1" si="2"/>
        <v>6.01</v>
      </c>
      <c r="F14" s="12">
        <f t="shared" ca="1" si="3"/>
        <v>0.2487817262947081</v>
      </c>
    </row>
    <row r="15" spans="1:11" ht="15" customHeight="1" thickBot="1">
      <c r="A15" s="85">
        <v>23</v>
      </c>
      <c r="B15" s="86">
        <v>48407</v>
      </c>
      <c r="C15" s="85">
        <v>1.39</v>
      </c>
      <c r="D15" s="85">
        <v>4.54</v>
      </c>
      <c r="E15" s="56">
        <f t="shared" ca="1" si="2"/>
        <v>5.93</v>
      </c>
      <c r="F15" s="12">
        <f t="shared" ca="1" si="3"/>
        <v>0.25523091097352402</v>
      </c>
    </row>
    <row r="16" spans="1:11" ht="15" customHeight="1" thickBot="1">
      <c r="A16" s="85">
        <v>24</v>
      </c>
      <c r="B16" s="86">
        <v>48589</v>
      </c>
      <c r="C16" s="85">
        <v>1.24</v>
      </c>
      <c r="D16" s="85">
        <v>4.54</v>
      </c>
      <c r="E16" s="56">
        <f t="shared" ca="1" si="2"/>
        <v>5.78</v>
      </c>
      <c r="F16" s="12">
        <f t="shared" ca="1" si="3"/>
        <v>0.25693480626777948</v>
      </c>
    </row>
    <row r="17" spans="1:6" ht="15" customHeight="1" thickBot="1">
      <c r="A17" s="85">
        <v>25</v>
      </c>
      <c r="B17" s="86">
        <v>48771</v>
      </c>
      <c r="C17" s="85">
        <v>1.1399999999999999</v>
      </c>
      <c r="D17" s="85">
        <v>4.54</v>
      </c>
      <c r="E17" s="56">
        <f t="shared" ca="1" si="2"/>
        <v>5.68</v>
      </c>
      <c r="F17" s="12">
        <f t="shared" ca="1" si="3"/>
        <v>0.25942087036637668</v>
      </c>
    </row>
    <row r="18" spans="1:6" ht="15" customHeight="1" thickBot="1">
      <c r="A18" s="85">
        <v>26</v>
      </c>
      <c r="B18" s="86">
        <v>48953</v>
      </c>
      <c r="C18" s="85">
        <v>1.01</v>
      </c>
      <c r="D18" s="85">
        <v>4.54</v>
      </c>
      <c r="E18" s="56">
        <f t="shared" ca="1" si="2"/>
        <v>5.55</v>
      </c>
      <c r="F18" s="12">
        <f t="shared" ca="1" si="3"/>
        <v>0.2592682051272191</v>
      </c>
    </row>
    <row r="19" spans="1:6" ht="16.5" thickBot="1">
      <c r="A19" s="85">
        <v>27</v>
      </c>
      <c r="B19" s="86">
        <v>49135</v>
      </c>
      <c r="C19" s="85">
        <v>0.92</v>
      </c>
      <c r="D19" s="85">
        <v>4.54</v>
      </c>
      <c r="E19" s="56">
        <f t="shared" ca="1" si="2"/>
        <v>5.46</v>
      </c>
      <c r="F19" s="12">
        <f t="shared" ca="1" si="3"/>
        <v>0.25985219683538402</v>
      </c>
    </row>
    <row r="20" spans="1:6" ht="15" customHeight="1" thickBot="1">
      <c r="A20" s="85">
        <v>28</v>
      </c>
      <c r="B20" s="86">
        <v>49318</v>
      </c>
      <c r="C20" s="85">
        <v>0.79</v>
      </c>
      <c r="D20" s="85">
        <v>4.54</v>
      </c>
      <c r="E20" s="56">
        <f t="shared" ca="1" si="2"/>
        <v>5.33</v>
      </c>
      <c r="F20" s="12">
        <f t="shared" ca="1" si="3"/>
        <v>0.2575410725832577</v>
      </c>
    </row>
    <row r="21" spans="1:6" ht="15" customHeight="1" thickBot="1">
      <c r="A21" s="85">
        <v>29</v>
      </c>
      <c r="B21" s="86">
        <v>49500</v>
      </c>
      <c r="C21" s="85">
        <v>0.69</v>
      </c>
      <c r="D21" s="85">
        <v>4.54</v>
      </c>
      <c r="E21" s="56">
        <f t="shared" ca="1" si="2"/>
        <v>5.23</v>
      </c>
      <c r="F21" s="12">
        <f t="shared" ca="1" si="3"/>
        <v>0.25574616385709048</v>
      </c>
    </row>
    <row r="22" spans="1:6" ht="15" customHeight="1" thickBot="1">
      <c r="A22" s="85">
        <v>30</v>
      </c>
      <c r="B22" s="86">
        <v>49683</v>
      </c>
      <c r="C22" s="85">
        <v>0.56999999999999995</v>
      </c>
      <c r="D22" s="85">
        <v>4.54</v>
      </c>
      <c r="E22" s="56">
        <f ca="1">IF(B22&lt;=$B$2,0,(C22+D22))</f>
        <v>5.1100000000000003</v>
      </c>
      <c r="F22" s="12">
        <f ca="1">(E22*(B22-$B$2)/365)/(1+$K$4)^((B22-$B$2)/365)/-$E$2/(1+$K$4)^$K$2</f>
        <v>0.25218416431194113</v>
      </c>
    </row>
    <row r="23" spans="1:6" ht="15" customHeight="1" thickBot="1">
      <c r="A23" s="85">
        <v>31</v>
      </c>
      <c r="B23" s="86">
        <v>49866</v>
      </c>
      <c r="C23" s="85">
        <v>0.46</v>
      </c>
      <c r="D23" s="85">
        <v>4.54</v>
      </c>
      <c r="E23" s="56">
        <f ca="1">IF(B23&lt;=$B$2,0,(C23+D23))</f>
        <v>5</v>
      </c>
      <c r="F23" s="12">
        <f ca="1">(E23*(B23-$B$2)/365)/(1+$K$4)^((B23-$B$2)/365)/-$E$2/(1+$K$4)^$K$2</f>
        <v>0.2483973436339634</v>
      </c>
    </row>
    <row r="24" spans="1:6" ht="15" customHeight="1" thickBot="1">
      <c r="A24" s="85">
        <v>32</v>
      </c>
      <c r="B24" s="86">
        <v>50049</v>
      </c>
      <c r="C24" s="85">
        <v>0.34</v>
      </c>
      <c r="D24" s="85">
        <v>4.54</v>
      </c>
      <c r="E24" s="56">
        <f ca="1">IF(B24&lt;=$B$2,0,(C24+D24))</f>
        <v>4.88</v>
      </c>
      <c r="F24" s="12">
        <f ca="1">(E24*(B24-$B$2)/365)/(1+$K$4)^((B24-$B$2)/365)/-$E$2/(1+$K$4)^$K$2</f>
        <v>0.24348465623627485</v>
      </c>
    </row>
    <row r="25" spans="1:6" ht="15" customHeight="1" thickBot="1">
      <c r="A25" s="85">
        <v>33</v>
      </c>
      <c r="B25" s="86">
        <v>50231</v>
      </c>
      <c r="C25" s="85">
        <v>0.23</v>
      </c>
      <c r="D25" s="85">
        <v>4.54</v>
      </c>
      <c r="E25" s="56">
        <f ca="1">IF(B25&lt;=$B$2,0,(C25+D25))</f>
        <v>4.7700000000000005</v>
      </c>
      <c r="F25" s="12">
        <f ca="1">(E25*(B25-$B$2)/365)/(1+$K$4)^((B25-$B$2)/365)/-$E$2/(1+$K$4)^$K$2</f>
        <v>0.2385212597889734</v>
      </c>
    </row>
    <row r="26" spans="1:6" ht="15" customHeight="1" thickBot="1">
      <c r="A26" s="85">
        <v>34</v>
      </c>
      <c r="B26" s="86">
        <v>50416</v>
      </c>
      <c r="C26" s="85">
        <v>0.12</v>
      </c>
      <c r="D26" s="85">
        <v>4.66</v>
      </c>
      <c r="E26" s="56">
        <f ca="1">IF(B26&lt;=$B$2,0,(C26+D26))</f>
        <v>4.78</v>
      </c>
      <c r="F26" s="12">
        <f ca="1">(E26*(B26-$B$2)/365)/(1+$K$4)^((B26-$B$2)/365)/-$E$2/(1+$K$4)^$K$2</f>
        <v>0.23909002941592836</v>
      </c>
    </row>
    <row r="29" spans="1:6" ht="15" customHeight="1" thickBot="1">
      <c r="A29" s="83"/>
      <c r="B29" s="83"/>
      <c r="C29" s="83"/>
      <c r="D29" s="83"/>
      <c r="E29" s="83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C056-6DD1-41FA-A369-1E252AF0D65C}">
  <sheetPr>
    <outlinePr summaryBelow="0" summaryRight="0"/>
  </sheetPr>
  <dimension ref="A1:K29"/>
  <sheetViews>
    <sheetView workbookViewId="0">
      <selection activeCell="E3" sqref="E3:F7"/>
    </sheetView>
  </sheetViews>
  <sheetFormatPr baseColWidth="10" defaultColWidth="12.625" defaultRowHeight="15" customHeight="1"/>
  <sheetData>
    <row r="1" spans="1:11" ht="15" customHeight="1">
      <c r="A1" s="95" t="s">
        <v>5266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-VLOOKUP(A1,'Soberanos HD'!$B$5:$Q$14,3,0)</f>
        <v>-80.05</v>
      </c>
      <c r="J2" s="1" t="s">
        <v>96</v>
      </c>
      <c r="K2" s="1">
        <v>0.5</v>
      </c>
    </row>
    <row r="3" spans="1:11" ht="15" customHeight="1" thickBot="1">
      <c r="A3" s="85">
        <v>11</v>
      </c>
      <c r="B3" s="86">
        <v>46213</v>
      </c>
      <c r="C3" s="85">
        <v>2.5099999999999998</v>
      </c>
      <c r="D3" s="85">
        <v>0</v>
      </c>
      <c r="E3" s="56">
        <f t="shared" ref="E3:E11" ca="1" si="0">IF(B3&lt;=$B$2,0,(C3+D3))</f>
        <v>2.5099999999999998</v>
      </c>
      <c r="F3" s="12">
        <f t="shared" ref="F3:F11" ca="1" si="1">(E3*(B3-$B$2)/365)/(1+$K$4)^((B3-$B$2)/365)/-$E$2/(1+$K$4)^$K$2</f>
        <v>1.2080648185171667E-2</v>
      </c>
      <c r="J3" s="13" t="s">
        <v>97</v>
      </c>
      <c r="K3" s="317">
        <f ca="1">SUM(F3:F102)</f>
        <v>4.9019118576129497</v>
      </c>
    </row>
    <row r="4" spans="1:11" ht="15" customHeight="1" thickBot="1">
      <c r="A4" s="85">
        <v>12</v>
      </c>
      <c r="B4" s="86">
        <v>46398</v>
      </c>
      <c r="C4" s="85">
        <v>2.5099999999999998</v>
      </c>
      <c r="D4" s="85">
        <v>0</v>
      </c>
      <c r="E4" s="56">
        <f t="shared" ca="1" si="0"/>
        <v>2.5099999999999998</v>
      </c>
      <c r="F4" s="12">
        <f t="shared" ca="1" si="1"/>
        <v>2.5475473559608119E-2</v>
      </c>
      <c r="J4" s="1" t="s">
        <v>4</v>
      </c>
      <c r="K4" s="2">
        <f ca="1">XIRR(E2:E26,B2:B26)</f>
        <v>9.6076124906539911E-2</v>
      </c>
    </row>
    <row r="5" spans="1:11" ht="15" customHeight="1" thickBot="1">
      <c r="A5" s="85">
        <v>13</v>
      </c>
      <c r="B5" s="86">
        <v>46580</v>
      </c>
      <c r="C5" s="85">
        <v>2.5099999999999998</v>
      </c>
      <c r="D5" s="85">
        <v>4.54</v>
      </c>
      <c r="E5" s="56">
        <f t="shared" ca="1" si="0"/>
        <v>7.05</v>
      </c>
      <c r="F5" s="12">
        <f t="shared" ca="1" si="1"/>
        <v>0.10516192371986315</v>
      </c>
      <c r="J5" s="15"/>
    </row>
    <row r="6" spans="1:11" ht="15" customHeight="1" thickBot="1">
      <c r="A6" s="85">
        <v>14</v>
      </c>
      <c r="B6" s="86">
        <v>46762</v>
      </c>
      <c r="C6" s="85">
        <v>2.36</v>
      </c>
      <c r="D6" s="85">
        <v>4.54</v>
      </c>
      <c r="E6" s="56">
        <f t="shared" ca="1" si="0"/>
        <v>6.9</v>
      </c>
      <c r="F6" s="12">
        <f t="shared" ca="1" si="1"/>
        <v>0.13273531403335645</v>
      </c>
    </row>
    <row r="7" spans="1:11" ht="15" customHeight="1" thickBot="1">
      <c r="A7" s="85">
        <v>15</v>
      </c>
      <c r="B7" s="86">
        <v>46944</v>
      </c>
      <c r="C7" s="85">
        <v>2.27</v>
      </c>
      <c r="D7" s="85">
        <v>4.54</v>
      </c>
      <c r="E7" s="56">
        <f t="shared" ca="1" si="0"/>
        <v>6.8100000000000005</v>
      </c>
      <c r="F7" s="12">
        <f t="shared" ca="1" si="1"/>
        <v>0.15759189327391177</v>
      </c>
    </row>
    <row r="8" spans="1:11" ht="15" customHeight="1" thickBot="1">
      <c r="A8" s="85">
        <v>16</v>
      </c>
      <c r="B8" s="86">
        <v>47127</v>
      </c>
      <c r="C8" s="85">
        <v>2.15</v>
      </c>
      <c r="D8" s="85">
        <v>4.54</v>
      </c>
      <c r="E8" s="56">
        <f t="shared" ca="1" si="0"/>
        <v>6.6899999999999995</v>
      </c>
      <c r="F8" s="12">
        <f t="shared" ca="1" si="1"/>
        <v>0.17846378436422747</v>
      </c>
    </row>
    <row r="9" spans="1:11" ht="15" customHeight="1" thickBot="1">
      <c r="A9" s="85">
        <v>17</v>
      </c>
      <c r="B9" s="86">
        <v>47309</v>
      </c>
      <c r="C9" s="85">
        <v>2.06</v>
      </c>
      <c r="D9" s="85">
        <v>4.54</v>
      </c>
      <c r="E9" s="56">
        <f t="shared" ca="1" si="0"/>
        <v>6.6</v>
      </c>
      <c r="F9" s="12">
        <f t="shared" ca="1" si="1"/>
        <v>0.19687934333034646</v>
      </c>
    </row>
    <row r="10" spans="1:11" ht="15" customHeight="1" thickBot="1">
      <c r="A10" s="85">
        <v>18</v>
      </c>
      <c r="B10" s="86">
        <v>47492</v>
      </c>
      <c r="C10" s="85">
        <v>1.92</v>
      </c>
      <c r="D10" s="85">
        <v>4.54</v>
      </c>
      <c r="E10" s="56">
        <f t="shared" ca="1" si="0"/>
        <v>6.46</v>
      </c>
      <c r="F10" s="12">
        <f t="shared" ca="1" si="1"/>
        <v>0.21100579312060949</v>
      </c>
    </row>
    <row r="11" spans="1:11" ht="15" customHeight="1" thickBot="1">
      <c r="A11" s="85">
        <v>19</v>
      </c>
      <c r="B11" s="86">
        <v>47674</v>
      </c>
      <c r="C11" s="85">
        <v>1.83</v>
      </c>
      <c r="D11" s="85">
        <v>4.54</v>
      </c>
      <c r="E11" s="56">
        <f t="shared" ca="1" si="0"/>
        <v>6.37</v>
      </c>
      <c r="F11" s="12">
        <f t="shared" ca="1" si="1"/>
        <v>0.22402476119786799</v>
      </c>
    </row>
    <row r="12" spans="1:11" ht="15" customHeight="1" thickBot="1">
      <c r="A12" s="85">
        <v>20</v>
      </c>
      <c r="B12" s="86">
        <v>47857</v>
      </c>
      <c r="C12" s="85">
        <v>1.7</v>
      </c>
      <c r="D12" s="85">
        <v>4.54</v>
      </c>
      <c r="E12" s="56">
        <f t="shared" ref="E12:E21" ca="1" si="2">IF(B12&lt;=$B$2,0,(C12+D12))</f>
        <v>6.24</v>
      </c>
      <c r="F12" s="12">
        <f t="shared" ref="F12:F21" ca="1" si="3">(E12*(B12-$B$2)/365)/(1+$K$4)^((B12-$B$2)/365)/-$E$2/(1+$K$4)^$K$2</f>
        <v>0.23335160474314012</v>
      </c>
    </row>
    <row r="13" spans="1:11" ht="15" customHeight="1" thickBot="1">
      <c r="A13" s="85">
        <v>21</v>
      </c>
      <c r="B13" s="86">
        <v>48039</v>
      </c>
      <c r="C13" s="85">
        <v>1.6</v>
      </c>
      <c r="D13" s="85">
        <v>4.54</v>
      </c>
      <c r="E13" s="56">
        <f t="shared" ca="1" si="2"/>
        <v>6.1400000000000006</v>
      </c>
      <c r="F13" s="12">
        <f t="shared" ca="1" si="3"/>
        <v>0.24156082699907608</v>
      </c>
    </row>
    <row r="14" spans="1:11" ht="15" customHeight="1" thickBot="1">
      <c r="A14" s="85">
        <v>22</v>
      </c>
      <c r="B14" s="86">
        <v>48222</v>
      </c>
      <c r="C14" s="85">
        <v>1.47</v>
      </c>
      <c r="D14" s="85">
        <v>4.54</v>
      </c>
      <c r="E14" s="56">
        <f t="shared" ca="1" si="2"/>
        <v>6.01</v>
      </c>
      <c r="F14" s="12">
        <f t="shared" ca="1" si="3"/>
        <v>0.24669910207588117</v>
      </c>
    </row>
    <row r="15" spans="1:11" ht="15" customHeight="1" thickBot="1">
      <c r="A15" s="85">
        <v>23</v>
      </c>
      <c r="B15" s="86">
        <v>48407</v>
      </c>
      <c r="C15" s="85">
        <v>1.39</v>
      </c>
      <c r="D15" s="85">
        <v>4.54</v>
      </c>
      <c r="E15" s="56">
        <f t="shared" ca="1" si="2"/>
        <v>5.93</v>
      </c>
      <c r="F15" s="12">
        <f t="shared" ca="1" si="3"/>
        <v>0.25223883362484045</v>
      </c>
    </row>
    <row r="16" spans="1:11" ht="15" customHeight="1" thickBot="1">
      <c r="A16" s="85">
        <v>24</v>
      </c>
      <c r="B16" s="86">
        <v>48589</v>
      </c>
      <c r="C16" s="85">
        <v>1.24</v>
      </c>
      <c r="D16" s="85">
        <v>4.54</v>
      </c>
      <c r="E16" s="56">
        <f t="shared" ca="1" si="2"/>
        <v>5.78</v>
      </c>
      <c r="F16" s="12">
        <f t="shared" ca="1" si="3"/>
        <v>0.25307838343991801</v>
      </c>
    </row>
    <row r="17" spans="1:6" ht="15" customHeight="1" thickBot="1">
      <c r="A17" s="85">
        <v>25</v>
      </c>
      <c r="B17" s="86">
        <v>48771</v>
      </c>
      <c r="C17" s="85">
        <v>1.1399999999999999</v>
      </c>
      <c r="D17" s="85">
        <v>4.54</v>
      </c>
      <c r="E17" s="56">
        <f t="shared" ca="1" si="2"/>
        <v>5.68</v>
      </c>
      <c r="F17" s="12">
        <f t="shared" ca="1" si="3"/>
        <v>0.25467742761840473</v>
      </c>
    </row>
    <row r="18" spans="1:6" ht="15" customHeight="1" thickBot="1">
      <c r="A18" s="85">
        <v>26</v>
      </c>
      <c r="B18" s="86">
        <v>48953</v>
      </c>
      <c r="C18" s="85">
        <v>1.01</v>
      </c>
      <c r="D18" s="85">
        <v>4.54</v>
      </c>
      <c r="E18" s="56">
        <f t="shared" ca="1" si="2"/>
        <v>5.55</v>
      </c>
      <c r="F18" s="12">
        <f t="shared" ca="1" si="3"/>
        <v>0.25368117200081536</v>
      </c>
    </row>
    <row r="19" spans="1:6" ht="16.5" thickBot="1">
      <c r="A19" s="85">
        <v>27</v>
      </c>
      <c r="B19" s="86">
        <v>49135</v>
      </c>
      <c r="C19" s="85">
        <v>0.92</v>
      </c>
      <c r="D19" s="85">
        <v>4.54</v>
      </c>
      <c r="E19" s="56">
        <f t="shared" ca="1" si="2"/>
        <v>5.46</v>
      </c>
      <c r="F19" s="12">
        <f t="shared" ca="1" si="3"/>
        <v>0.25340711168312474</v>
      </c>
    </row>
    <row r="20" spans="1:6" ht="15" customHeight="1" thickBot="1">
      <c r="A20" s="85">
        <v>28</v>
      </c>
      <c r="B20" s="86">
        <v>49318</v>
      </c>
      <c r="C20" s="85">
        <v>0.79</v>
      </c>
      <c r="D20" s="85">
        <v>4.54</v>
      </c>
      <c r="E20" s="56">
        <f t="shared" ca="1" si="2"/>
        <v>5.33</v>
      </c>
      <c r="F20" s="12">
        <f t="shared" ca="1" si="3"/>
        <v>0.25031356743830607</v>
      </c>
    </row>
    <row r="21" spans="1:6" ht="15" customHeight="1" thickBot="1">
      <c r="A21" s="85">
        <v>29</v>
      </c>
      <c r="B21" s="86">
        <v>49500</v>
      </c>
      <c r="C21" s="85">
        <v>0.69</v>
      </c>
      <c r="D21" s="85">
        <v>4.54</v>
      </c>
      <c r="E21" s="56">
        <f t="shared" ca="1" si="2"/>
        <v>5.23</v>
      </c>
      <c r="F21" s="12">
        <f t="shared" ca="1" si="3"/>
        <v>0.24774246222987384</v>
      </c>
    </row>
    <row r="22" spans="1:6" ht="15" customHeight="1" thickBot="1">
      <c r="A22" s="85">
        <v>30</v>
      </c>
      <c r="B22" s="86">
        <v>49683</v>
      </c>
      <c r="C22" s="85">
        <v>0.56999999999999995</v>
      </c>
      <c r="D22" s="85">
        <v>4.54</v>
      </c>
      <c r="E22" s="56">
        <f ca="1">IF(B22&lt;=$B$2,0,(C22+D22))</f>
        <v>5.1100000000000003</v>
      </c>
      <c r="F22" s="12">
        <f ca="1">(E22*(B22-$B$2)/365)/(1+$K$4)^((B22-$B$2)/365)/-$E$2/(1+$K$4)^$K$2</f>
        <v>0.24347513596978515</v>
      </c>
    </row>
    <row r="23" spans="1:6" ht="15" customHeight="1" thickBot="1">
      <c r="A23" s="85">
        <v>31</v>
      </c>
      <c r="B23" s="86">
        <v>49866</v>
      </c>
      <c r="C23" s="85">
        <v>0.46</v>
      </c>
      <c r="D23" s="85">
        <v>4.54</v>
      </c>
      <c r="E23" s="56">
        <f ca="1">IF(B23&lt;=$B$2,0,(C23+D23))</f>
        <v>5</v>
      </c>
      <c r="F23" s="12">
        <f ca="1">(E23*(B23-$B$2)/365)/(1+$K$4)^((B23-$B$2)/365)/-$E$2/(1+$K$4)^$K$2</f>
        <v>0.23901724479304198</v>
      </c>
    </row>
    <row r="24" spans="1:6" ht="15" customHeight="1" thickBot="1">
      <c r="A24" s="85">
        <v>32</v>
      </c>
      <c r="B24" s="86">
        <v>50049</v>
      </c>
      <c r="C24" s="85">
        <v>0.34</v>
      </c>
      <c r="D24" s="85">
        <v>4.54</v>
      </c>
      <c r="E24" s="56">
        <f ca="1">IF(B24&lt;=$B$2,0,(C24+D24))</f>
        <v>4.88</v>
      </c>
      <c r="F24" s="12">
        <f ca="1">(E24*(B24-$B$2)/365)/(1+$K$4)^((B24-$B$2)/365)/-$E$2/(1+$K$4)^$K$2</f>
        <v>0.23350671309039667</v>
      </c>
    </row>
    <row r="25" spans="1:6" ht="15" customHeight="1" thickBot="1">
      <c r="A25" s="85">
        <v>33</v>
      </c>
      <c r="B25" s="86">
        <v>50231</v>
      </c>
      <c r="C25" s="85">
        <v>0.23</v>
      </c>
      <c r="D25" s="85">
        <v>4.54</v>
      </c>
      <c r="E25" s="56">
        <f ca="1">IF(B25&lt;=$B$2,0,(C25+D25))</f>
        <v>4.7700000000000005</v>
      </c>
      <c r="F25" s="12">
        <f ca="1">(E25*(B25-$B$2)/365)/(1+$K$4)^((B25-$B$2)/365)/-$E$2/(1+$K$4)^$K$2</f>
        <v>0.22798606278179376</v>
      </c>
    </row>
    <row r="26" spans="1:6" ht="15" customHeight="1" thickBot="1">
      <c r="A26" s="85">
        <v>34</v>
      </c>
      <c r="B26" s="86">
        <v>50416</v>
      </c>
      <c r="C26" s="85">
        <v>0.12</v>
      </c>
      <c r="D26" s="85">
        <v>4.66</v>
      </c>
      <c r="E26" s="56">
        <f ca="1">IF(B26&lt;=$B$2,0,(C26+D26))</f>
        <v>4.78</v>
      </c>
      <c r="F26" s="12">
        <f ca="1">(E26*(B26-$B$2)/365)/(1+$K$4)^((B26-$B$2)/365)/-$E$2/(1+$K$4)^$K$2</f>
        <v>0.22775727433958984</v>
      </c>
    </row>
    <row r="29" spans="1:6" ht="15" customHeight="1" thickBot="1">
      <c r="A29" s="83"/>
      <c r="B29" s="83"/>
      <c r="C29" s="83"/>
      <c r="D29" s="83"/>
      <c r="E29" s="83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4788-44CA-44DA-A6CB-9C5F18D464D1}">
  <sheetPr>
    <outlinePr summaryBelow="0" summaryRight="0"/>
  </sheetPr>
  <dimension ref="A1:K29"/>
  <sheetViews>
    <sheetView workbookViewId="0">
      <selection activeCell="J9" sqref="J9"/>
    </sheetView>
  </sheetViews>
  <sheetFormatPr baseColWidth="10" defaultColWidth="12.625" defaultRowHeight="15" customHeight="1"/>
  <sheetData>
    <row r="1" spans="1:11" ht="15" customHeight="1">
      <c r="A1" s="95" t="s">
        <v>5271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-VLOOKUP(A1,'Soberanos HD'!$B$5:$Q$14,3,0)</f>
        <v>-79.8</v>
      </c>
      <c r="J2" s="1" t="s">
        <v>96</v>
      </c>
      <c r="K2" s="1">
        <v>0.5</v>
      </c>
    </row>
    <row r="3" spans="1:11" ht="15" customHeight="1" thickBot="1">
      <c r="A3" s="85">
        <v>11</v>
      </c>
      <c r="B3" s="86">
        <v>46213</v>
      </c>
      <c r="C3" s="85">
        <v>2.0699999999999998</v>
      </c>
      <c r="D3" s="85">
        <v>0</v>
      </c>
      <c r="E3" s="56">
        <f t="shared" ref="E3:E11" ca="1" si="0">IF(B3&lt;=$B$2,0,(C3+D3))</f>
        <v>2.0699999999999998</v>
      </c>
      <c r="F3" s="12">
        <f t="shared" ref="F3:F11" ca="1" si="1">(E3*(B3-$B$2)/365)/(1+$K$4)^((B3-$B$2)/365)/-$E$2/(1+$K$4)^$K$2</f>
        <v>1.0056929337931324E-2</v>
      </c>
      <c r="J3" s="13" t="s">
        <v>97</v>
      </c>
      <c r="K3" s="317">
        <f ca="1">SUM(F3:F102)</f>
        <v>5.6982617945608451</v>
      </c>
    </row>
    <row r="4" spans="1:11" ht="15" customHeight="1" thickBot="1">
      <c r="A4" s="85">
        <v>12</v>
      </c>
      <c r="B4" s="86">
        <v>46398</v>
      </c>
      <c r="C4" s="85">
        <v>2.0499999999999998</v>
      </c>
      <c r="D4" s="85">
        <v>0</v>
      </c>
      <c r="E4" s="56">
        <f t="shared" ca="1" si="0"/>
        <v>2.0499999999999998</v>
      </c>
      <c r="F4" s="12">
        <f t="shared" ca="1" si="1"/>
        <v>2.1075643578267755E-2</v>
      </c>
      <c r="J4" s="1" t="s">
        <v>4</v>
      </c>
      <c r="K4" s="2">
        <f ca="1">XIRR(E2:E26,B2:B26)</f>
        <v>8.8632890582084664E-2</v>
      </c>
    </row>
    <row r="5" spans="1:11" ht="15" customHeight="1" thickBot="1">
      <c r="A5" s="85">
        <v>13</v>
      </c>
      <c r="B5" s="86">
        <v>46580</v>
      </c>
      <c r="C5" s="85">
        <v>2.1</v>
      </c>
      <c r="D5" s="85">
        <v>0</v>
      </c>
      <c r="E5" s="56">
        <f t="shared" ca="1" si="0"/>
        <v>2.1</v>
      </c>
      <c r="F5" s="12">
        <f t="shared" ca="1" si="1"/>
        <v>3.1837775734346804E-2</v>
      </c>
      <c r="J5" s="15"/>
    </row>
    <row r="6" spans="1:11" ht="15" customHeight="1" thickBot="1">
      <c r="A6" s="85">
        <v>14</v>
      </c>
      <c r="B6" s="86">
        <v>46762</v>
      </c>
      <c r="C6" s="85">
        <v>2.35</v>
      </c>
      <c r="D6" s="85">
        <v>0</v>
      </c>
      <c r="E6" s="56">
        <f t="shared" ca="1" si="0"/>
        <v>2.35</v>
      </c>
      <c r="F6" s="12">
        <f t="shared" ca="1" si="1"/>
        <v>4.6103601433598179E-2</v>
      </c>
    </row>
    <row r="7" spans="1:11" ht="15" customHeight="1" thickBot="1">
      <c r="A7" s="85">
        <v>15</v>
      </c>
      <c r="B7" s="86">
        <v>46944</v>
      </c>
      <c r="C7" s="85">
        <v>2.38</v>
      </c>
      <c r="D7" s="85">
        <v>0</v>
      </c>
      <c r="E7" s="56">
        <f t="shared" ca="1" si="0"/>
        <v>2.38</v>
      </c>
      <c r="F7" s="12">
        <f t="shared" ca="1" si="1"/>
        <v>5.6359729055327892E-2</v>
      </c>
    </row>
    <row r="8" spans="1:11" ht="15" customHeight="1" thickBot="1">
      <c r="A8" s="85">
        <v>16</v>
      </c>
      <c r="B8" s="86">
        <v>47127</v>
      </c>
      <c r="C8" s="85">
        <v>2.4900000000000002</v>
      </c>
      <c r="D8" s="85">
        <v>0</v>
      </c>
      <c r="E8" s="56">
        <f t="shared" ca="1" si="0"/>
        <v>2.4900000000000002</v>
      </c>
      <c r="F8" s="12">
        <f t="shared" ca="1" si="1"/>
        <v>6.8204368601442675E-2</v>
      </c>
    </row>
    <row r="9" spans="1:11" ht="15" customHeight="1" thickBot="1">
      <c r="A9" s="85">
        <v>17</v>
      </c>
      <c r="B9" s="86">
        <v>47309</v>
      </c>
      <c r="C9" s="85">
        <v>2.5099999999999998</v>
      </c>
      <c r="D9" s="85">
        <v>0</v>
      </c>
      <c r="E9" s="56">
        <f t="shared" ca="1" si="0"/>
        <v>2.5099999999999998</v>
      </c>
      <c r="F9" s="12">
        <f t="shared" ca="1" si="1"/>
        <v>7.7142619686484559E-2</v>
      </c>
    </row>
    <row r="10" spans="1:11" ht="15" customHeight="1" thickBot="1">
      <c r="A10" s="85">
        <v>18</v>
      </c>
      <c r="B10" s="86">
        <v>47492</v>
      </c>
      <c r="C10" s="85">
        <v>2.4900000000000002</v>
      </c>
      <c r="D10" s="85">
        <v>0</v>
      </c>
      <c r="E10" s="56">
        <f t="shared" ca="1" si="0"/>
        <v>2.4900000000000002</v>
      </c>
      <c r="F10" s="12">
        <f t="shared" ca="1" si="1"/>
        <v>8.4083220996122449E-2</v>
      </c>
    </row>
    <row r="11" spans="1:11" ht="15" customHeight="1" thickBot="1">
      <c r="A11" s="85">
        <v>19</v>
      </c>
      <c r="B11" s="86">
        <v>47674</v>
      </c>
      <c r="C11" s="85">
        <v>2.5099999999999998</v>
      </c>
      <c r="D11" s="85">
        <v>0</v>
      </c>
      <c r="E11" s="56">
        <f t="shared" ca="1" si="0"/>
        <v>2.5099999999999998</v>
      </c>
      <c r="F11" s="12">
        <f t="shared" ca="1" si="1"/>
        <v>9.1570170661985376E-2</v>
      </c>
    </row>
    <row r="12" spans="1:11" ht="15" customHeight="1" thickBot="1">
      <c r="A12" s="85">
        <v>20</v>
      </c>
      <c r="B12" s="86">
        <v>47857</v>
      </c>
      <c r="C12" s="85">
        <v>2.4900000000000002</v>
      </c>
      <c r="D12" s="85">
        <v>10</v>
      </c>
      <c r="E12" s="56">
        <f t="shared" ref="E12:E21" ca="1" si="2">IF(B12&lt;=$B$2,0,(C12+D12))</f>
        <v>12.49</v>
      </c>
      <c r="F12" s="12">
        <f t="shared" ref="F12:F21" ca="1" si="3">(E12*(B12-$B$2)/365)/(1+$K$4)^((B12-$B$2)/365)/-$E$2/(1+$K$4)^$K$2</f>
        <v>0.48617882420014025</v>
      </c>
    </row>
    <row r="13" spans="1:11" ht="15" customHeight="1" thickBot="1">
      <c r="A13" s="85">
        <v>21</v>
      </c>
      <c r="B13" s="86">
        <v>48039</v>
      </c>
      <c r="C13" s="85">
        <v>2.2599999999999998</v>
      </c>
      <c r="D13" s="85">
        <v>10</v>
      </c>
      <c r="E13" s="56">
        <f t="shared" ca="1" si="2"/>
        <v>12.26</v>
      </c>
      <c r="F13" s="12">
        <f t="shared" ca="1" si="3"/>
        <v>0.50376916881414346</v>
      </c>
    </row>
    <row r="14" spans="1:11" ht="15" customHeight="1" thickBot="1">
      <c r="A14" s="85">
        <v>22</v>
      </c>
      <c r="B14" s="86">
        <v>48222</v>
      </c>
      <c r="C14" s="85">
        <v>1.99</v>
      </c>
      <c r="D14" s="85">
        <v>10</v>
      </c>
      <c r="E14" s="56">
        <f t="shared" ca="1" si="2"/>
        <v>11.99</v>
      </c>
      <c r="F14" s="12">
        <f t="shared" ca="1" si="3"/>
        <v>0.51579715790262515</v>
      </c>
    </row>
    <row r="15" spans="1:11" ht="15" customHeight="1" thickBot="1">
      <c r="A15" s="85">
        <v>23</v>
      </c>
      <c r="B15" s="86">
        <v>48407</v>
      </c>
      <c r="C15" s="85">
        <v>1.78</v>
      </c>
      <c r="D15" s="85">
        <v>10</v>
      </c>
      <c r="E15" s="56">
        <f t="shared" ca="1" si="2"/>
        <v>11.78</v>
      </c>
      <c r="F15" s="12">
        <f t="shared" ca="1" si="3"/>
        <v>0.52694964194361149</v>
      </c>
    </row>
    <row r="16" spans="1:11" ht="15" customHeight="1" thickBot="1">
      <c r="A16" s="85">
        <v>24</v>
      </c>
      <c r="B16" s="86">
        <v>48589</v>
      </c>
      <c r="C16" s="85">
        <v>1.48</v>
      </c>
      <c r="D16" s="85">
        <v>10</v>
      </c>
      <c r="E16" s="56">
        <f t="shared" ca="1" si="2"/>
        <v>11.48</v>
      </c>
      <c r="F16" s="12">
        <f t="shared" ca="1" si="3"/>
        <v>0.53040944377029098</v>
      </c>
    </row>
    <row r="17" spans="1:6" ht="15" customHeight="1" thickBot="1">
      <c r="A17" s="85">
        <v>25</v>
      </c>
      <c r="B17" s="86">
        <v>48771</v>
      </c>
      <c r="C17" s="85">
        <v>1.26</v>
      </c>
      <c r="D17" s="85">
        <v>10</v>
      </c>
      <c r="E17" s="56">
        <f t="shared" ca="1" si="2"/>
        <v>11.26</v>
      </c>
      <c r="F17" s="12">
        <f t="shared" ca="1" si="3"/>
        <v>0.53456218746779938</v>
      </c>
    </row>
    <row r="18" spans="1:6" ht="15" customHeight="1" thickBot="1">
      <c r="A18" s="85">
        <v>26</v>
      </c>
      <c r="B18" s="86">
        <v>48953</v>
      </c>
      <c r="C18" s="85">
        <v>0.99</v>
      </c>
      <c r="D18" s="85">
        <v>10</v>
      </c>
      <c r="E18" s="56">
        <f t="shared" ca="1" si="2"/>
        <v>10.99</v>
      </c>
      <c r="F18" s="12">
        <f t="shared" ca="1" si="3"/>
        <v>0.53368654071661337</v>
      </c>
    </row>
    <row r="19" spans="1:6" ht="16.5" thickBot="1">
      <c r="A19" s="85">
        <v>27</v>
      </c>
      <c r="B19" s="86">
        <v>49135</v>
      </c>
      <c r="C19" s="85">
        <v>0.75</v>
      </c>
      <c r="D19" s="85">
        <v>10</v>
      </c>
      <c r="E19" s="56">
        <f t="shared" ca="1" si="2"/>
        <v>10.75</v>
      </c>
      <c r="F19" s="12">
        <f t="shared" ca="1" si="3"/>
        <v>0.53186756371087762</v>
      </c>
    </row>
    <row r="20" spans="1:6" ht="15" customHeight="1" thickBot="1">
      <c r="A20" s="85">
        <v>28</v>
      </c>
      <c r="B20" s="86">
        <v>49318</v>
      </c>
      <c r="C20" s="85">
        <v>0.5</v>
      </c>
      <c r="D20" s="85">
        <v>10</v>
      </c>
      <c r="E20" s="56">
        <f t="shared" ca="1" si="2"/>
        <v>10.5</v>
      </c>
      <c r="F20" s="12">
        <f t="shared" ca="1" si="3"/>
        <v>0.52747156407126095</v>
      </c>
    </row>
    <row r="21" spans="1:6" ht="15" customHeight="1" thickBot="1">
      <c r="A21" s="85">
        <v>29</v>
      </c>
      <c r="B21" s="86">
        <v>49500</v>
      </c>
      <c r="C21" s="85">
        <v>0.25</v>
      </c>
      <c r="D21" s="85">
        <v>10</v>
      </c>
      <c r="E21" s="56">
        <f t="shared" ca="1" si="2"/>
        <v>10.25</v>
      </c>
      <c r="F21" s="12">
        <f t="shared" ca="1" si="3"/>
        <v>0.52113564287797476</v>
      </c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4D07-832D-48EE-9433-E9A8D6CA7730}">
  <sheetPr>
    <outlinePr summaryBelow="0" summaryRight="0"/>
  </sheetPr>
  <dimension ref="A1:K29"/>
  <sheetViews>
    <sheetView workbookViewId="0">
      <selection activeCell="E3" sqref="E3:F21"/>
    </sheetView>
  </sheetViews>
  <sheetFormatPr baseColWidth="10" defaultColWidth="12.625" defaultRowHeight="15" customHeight="1"/>
  <sheetData>
    <row r="1" spans="1:11" ht="15" customHeight="1">
      <c r="A1" s="95" t="s">
        <v>5264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-VLOOKUP(A1,'Soberanos HD'!$B$5:$Q$14,3,0)</f>
        <v>-78.67</v>
      </c>
      <c r="J2" s="1" t="s">
        <v>96</v>
      </c>
      <c r="K2" s="1">
        <v>0.5</v>
      </c>
    </row>
    <row r="3" spans="1:11" ht="15" customHeight="1" thickBot="1">
      <c r="A3" s="85">
        <v>11</v>
      </c>
      <c r="B3" s="86">
        <v>46213</v>
      </c>
      <c r="C3" s="85">
        <v>2.0699999999999998</v>
      </c>
      <c r="D3" s="85">
        <v>0</v>
      </c>
      <c r="E3" s="56">
        <f t="shared" ref="E3:E11" ca="1" si="0">IF(B3&lt;=$B$2,0,(C3+D3))</f>
        <v>2.0699999999999998</v>
      </c>
      <c r="F3" s="12">
        <f t="shared" ref="F3:F11" ca="1" si="1">(E3*(B3-$B$2)/365)/(1+$K$4)^((B3-$B$2)/365)/-$E$2/(1+$K$4)^$K$2</f>
        <v>1.0178892530966826E-2</v>
      </c>
      <c r="J3" s="13" t="s">
        <v>97</v>
      </c>
      <c r="K3" s="317">
        <f ca="1">SUM(F3:F102)</f>
        <v>5.6790308364446105</v>
      </c>
    </row>
    <row r="4" spans="1:11" ht="15" customHeight="1" thickBot="1">
      <c r="A4" s="85">
        <v>12</v>
      </c>
      <c r="B4" s="86">
        <v>46398</v>
      </c>
      <c r="C4" s="85">
        <v>2.0499999999999998</v>
      </c>
      <c r="D4" s="85">
        <v>0</v>
      </c>
      <c r="E4" s="56">
        <f t="shared" ca="1" si="0"/>
        <v>2.0499999999999998</v>
      </c>
      <c r="F4" s="12">
        <f t="shared" ca="1" si="1"/>
        <v>2.1305286693747816E-2</v>
      </c>
      <c r="J4" s="1" t="s">
        <v>4</v>
      </c>
      <c r="K4" s="2">
        <f ca="1">XIRR(E2:E26,B2:B26)</f>
        <v>9.1250237822532637E-2</v>
      </c>
    </row>
    <row r="5" spans="1:11" ht="15" customHeight="1" thickBot="1">
      <c r="A5" s="85">
        <v>13</v>
      </c>
      <c r="B5" s="86">
        <v>46580</v>
      </c>
      <c r="C5" s="85">
        <v>2.1</v>
      </c>
      <c r="D5" s="85">
        <v>0</v>
      </c>
      <c r="E5" s="56">
        <f t="shared" ca="1" si="0"/>
        <v>2.1</v>
      </c>
      <c r="F5" s="12">
        <f t="shared" ca="1" si="1"/>
        <v>3.2146169858454435E-2</v>
      </c>
      <c r="J5" s="15"/>
    </row>
    <row r="6" spans="1:11" ht="15" customHeight="1" thickBot="1">
      <c r="A6" s="85">
        <v>14</v>
      </c>
      <c r="B6" s="86">
        <v>46762</v>
      </c>
      <c r="C6" s="85">
        <v>2.35</v>
      </c>
      <c r="D6" s="85">
        <v>0</v>
      </c>
      <c r="E6" s="56">
        <f t="shared" ca="1" si="0"/>
        <v>2.35</v>
      </c>
      <c r="F6" s="12">
        <f t="shared" ca="1" si="1"/>
        <v>4.649447484080884E-2</v>
      </c>
    </row>
    <row r="7" spans="1:11" ht="15" customHeight="1" thickBot="1">
      <c r="A7" s="85">
        <v>15</v>
      </c>
      <c r="B7" s="86">
        <v>46944</v>
      </c>
      <c r="C7" s="85">
        <v>2.38</v>
      </c>
      <c r="D7" s="85">
        <v>0</v>
      </c>
      <c r="E7" s="56">
        <f t="shared" ca="1" si="0"/>
        <v>2.38</v>
      </c>
      <c r="F7" s="12">
        <f t="shared" ca="1" si="1"/>
        <v>5.6769539301370887E-2</v>
      </c>
    </row>
    <row r="8" spans="1:11" ht="15" customHeight="1" thickBot="1">
      <c r="A8" s="85">
        <v>16</v>
      </c>
      <c r="B8" s="86">
        <v>47127</v>
      </c>
      <c r="C8" s="85">
        <v>2.4900000000000002</v>
      </c>
      <c r="D8" s="85">
        <v>0</v>
      </c>
      <c r="E8" s="56">
        <f t="shared" ca="1" si="0"/>
        <v>2.4900000000000002</v>
      </c>
      <c r="F8" s="12">
        <f t="shared" ca="1" si="1"/>
        <v>6.8617641637309254E-2</v>
      </c>
    </row>
    <row r="9" spans="1:11" ht="15" customHeight="1" thickBot="1">
      <c r="A9" s="85">
        <v>17</v>
      </c>
      <c r="B9" s="86">
        <v>47309</v>
      </c>
      <c r="C9" s="85">
        <v>2.5099999999999998</v>
      </c>
      <c r="D9" s="85">
        <v>0</v>
      </c>
      <c r="E9" s="56">
        <f t="shared" ca="1" si="0"/>
        <v>2.5099999999999998</v>
      </c>
      <c r="F9" s="12">
        <f t="shared" ca="1" si="1"/>
        <v>7.7517178418729002E-2</v>
      </c>
    </row>
    <row r="10" spans="1:11" ht="15" customHeight="1" thickBot="1">
      <c r="A10" s="85">
        <v>18</v>
      </c>
      <c r="B10" s="86">
        <v>47492</v>
      </c>
      <c r="C10" s="85">
        <v>2.4900000000000002</v>
      </c>
      <c r="D10" s="85">
        <v>0</v>
      </c>
      <c r="E10" s="56">
        <f t="shared" ca="1" si="0"/>
        <v>2.4900000000000002</v>
      </c>
      <c r="F10" s="12">
        <f t="shared" ca="1" si="1"/>
        <v>8.4389814961304641E-2</v>
      </c>
    </row>
    <row r="11" spans="1:11" ht="15" customHeight="1" thickBot="1">
      <c r="A11" s="85">
        <v>19</v>
      </c>
      <c r="B11" s="86">
        <v>47674</v>
      </c>
      <c r="C11" s="85">
        <v>2.5099999999999998</v>
      </c>
      <c r="D11" s="85">
        <v>0</v>
      </c>
      <c r="E11" s="56">
        <f t="shared" ca="1" si="0"/>
        <v>2.5099999999999998</v>
      </c>
      <c r="F11" s="12">
        <f t="shared" ca="1" si="1"/>
        <v>9.1794084945872573E-2</v>
      </c>
    </row>
    <row r="12" spans="1:11" ht="15" customHeight="1" thickBot="1">
      <c r="A12" s="85">
        <v>20</v>
      </c>
      <c r="B12" s="86">
        <v>47857</v>
      </c>
      <c r="C12" s="85">
        <v>2.4900000000000002</v>
      </c>
      <c r="D12" s="85">
        <v>10</v>
      </c>
      <c r="E12" s="56">
        <f t="shared" ref="E12:E21" ca="1" si="2">IF(B12&lt;=$B$2,0,(C12+D12))</f>
        <v>12.49</v>
      </c>
      <c r="F12" s="12">
        <f t="shared" ref="F12:F21" ca="1" si="3">(E12*(B12-$B$2)/365)/(1+$K$4)^((B12-$B$2)/365)/-$E$2/(1+$K$4)^$K$2</f>
        <v>0.48678124113838972</v>
      </c>
    </row>
    <row r="13" spans="1:11" ht="15" customHeight="1" thickBot="1">
      <c r="A13" s="85">
        <v>21</v>
      </c>
      <c r="B13" s="86">
        <v>48039</v>
      </c>
      <c r="C13" s="85">
        <v>2.2599999999999998</v>
      </c>
      <c r="D13" s="85">
        <v>10</v>
      </c>
      <c r="E13" s="56">
        <f t="shared" ca="1" si="2"/>
        <v>12.26</v>
      </c>
      <c r="F13" s="12">
        <f t="shared" ca="1" si="3"/>
        <v>0.50378978582084999</v>
      </c>
    </row>
    <row r="14" spans="1:11" ht="15" customHeight="1" thickBot="1">
      <c r="A14" s="85">
        <v>22</v>
      </c>
      <c r="B14" s="86">
        <v>48222</v>
      </c>
      <c r="C14" s="85">
        <v>1.99</v>
      </c>
      <c r="D14" s="85">
        <v>10</v>
      </c>
      <c r="E14" s="56">
        <f t="shared" ca="1" si="2"/>
        <v>11.99</v>
      </c>
      <c r="F14" s="12">
        <f t="shared" ca="1" si="3"/>
        <v>0.51519760985994112</v>
      </c>
    </row>
    <row r="15" spans="1:11" ht="15" customHeight="1" thickBot="1">
      <c r="A15" s="85">
        <v>23</v>
      </c>
      <c r="B15" s="86">
        <v>48407</v>
      </c>
      <c r="C15" s="85">
        <v>1.78</v>
      </c>
      <c r="D15" s="85">
        <v>10</v>
      </c>
      <c r="E15" s="56">
        <f t="shared" ca="1" si="2"/>
        <v>11.78</v>
      </c>
      <c r="F15" s="12">
        <f t="shared" ca="1" si="3"/>
        <v>0.52569689921198293</v>
      </c>
    </row>
    <row r="16" spans="1:11" ht="15" customHeight="1" thickBot="1">
      <c r="A16" s="85">
        <v>24</v>
      </c>
      <c r="B16" s="86">
        <v>48589</v>
      </c>
      <c r="C16" s="85">
        <v>1.48</v>
      </c>
      <c r="D16" s="85">
        <v>10</v>
      </c>
      <c r="E16" s="56">
        <f t="shared" ca="1" si="2"/>
        <v>11.48</v>
      </c>
      <c r="F16" s="12">
        <f t="shared" ca="1" si="3"/>
        <v>0.528515256172569</v>
      </c>
    </row>
    <row r="17" spans="1:6" ht="15" customHeight="1" thickBot="1">
      <c r="A17" s="85">
        <v>25</v>
      </c>
      <c r="B17" s="86">
        <v>48771</v>
      </c>
      <c r="C17" s="85">
        <v>1.26</v>
      </c>
      <c r="D17" s="85">
        <v>10</v>
      </c>
      <c r="E17" s="56">
        <f t="shared" ca="1" si="2"/>
        <v>11.26</v>
      </c>
      <c r="F17" s="12">
        <f t="shared" ca="1" si="3"/>
        <v>0.5320157559762515</v>
      </c>
    </row>
    <row r="18" spans="1:6" ht="15" customHeight="1" thickBot="1">
      <c r="A18" s="85">
        <v>26</v>
      </c>
      <c r="B18" s="86">
        <v>48953</v>
      </c>
      <c r="C18" s="85">
        <v>0.99</v>
      </c>
      <c r="D18" s="85">
        <v>10</v>
      </c>
      <c r="E18" s="56">
        <f t="shared" ca="1" si="2"/>
        <v>10.99</v>
      </c>
      <c r="F18" s="12">
        <f t="shared" ca="1" si="3"/>
        <v>0.53050867239545396</v>
      </c>
    </row>
    <row r="19" spans="1:6" ht="16.5" thickBot="1">
      <c r="A19" s="85">
        <v>27</v>
      </c>
      <c r="B19" s="86">
        <v>49135</v>
      </c>
      <c r="C19" s="85">
        <v>0.75</v>
      </c>
      <c r="D19" s="85">
        <v>10</v>
      </c>
      <c r="E19" s="56">
        <f t="shared" ca="1" si="2"/>
        <v>10.75</v>
      </c>
      <c r="F19" s="12">
        <f t="shared" ca="1" si="3"/>
        <v>0.52806784293447651</v>
      </c>
    </row>
    <row r="20" spans="1:6" ht="15" customHeight="1" thickBot="1">
      <c r="A20" s="85">
        <v>28</v>
      </c>
      <c r="B20" s="86">
        <v>49318</v>
      </c>
      <c r="C20" s="85">
        <v>0.5</v>
      </c>
      <c r="D20" s="85">
        <v>10</v>
      </c>
      <c r="E20" s="56">
        <f t="shared" ca="1" si="2"/>
        <v>10.5</v>
      </c>
      <c r="F20" s="12">
        <f t="shared" ca="1" si="3"/>
        <v>0.52307310391379058</v>
      </c>
    </row>
    <row r="21" spans="1:6" ht="15" customHeight="1" thickBot="1">
      <c r="A21" s="85">
        <v>29</v>
      </c>
      <c r="B21" s="86">
        <v>49500</v>
      </c>
      <c r="C21" s="85">
        <v>0.25</v>
      </c>
      <c r="D21" s="85">
        <v>10</v>
      </c>
      <c r="E21" s="56">
        <f t="shared" ca="1" si="2"/>
        <v>10.25</v>
      </c>
      <c r="F21" s="12">
        <f t="shared" ca="1" si="3"/>
        <v>0.51617158583234013</v>
      </c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E779-B464-44BD-B04F-B69CEC8AFF9E}">
  <sheetPr>
    <outlinePr summaryBelow="0" summaryRight="0"/>
  </sheetPr>
  <dimension ref="A1:K29"/>
  <sheetViews>
    <sheetView workbookViewId="0">
      <selection activeCell="A2" sqref="A2"/>
    </sheetView>
  </sheetViews>
  <sheetFormatPr baseColWidth="10" defaultColWidth="12.625" defaultRowHeight="15" customHeight="1"/>
  <sheetData>
    <row r="1" spans="1:11" ht="15" customHeight="1">
      <c r="A1" s="95" t="s">
        <v>5268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-VLOOKUP(A1,'Soberanos HD'!$B$5:$Q$14,3,0)</f>
        <v>-63.21</v>
      </c>
      <c r="J2" s="1" t="s">
        <v>96</v>
      </c>
      <c r="K2" s="1">
        <v>0.5</v>
      </c>
    </row>
    <row r="3" spans="1:11" ht="15" customHeight="1" thickBot="1">
      <c r="A3" s="85">
        <v>11</v>
      </c>
      <c r="B3" s="86">
        <v>46213</v>
      </c>
      <c r="C3" s="85">
        <v>0.27</v>
      </c>
      <c r="D3" s="85">
        <v>8</v>
      </c>
      <c r="E3" s="56">
        <f t="shared" ref="E3:E11" ca="1" si="0">IF(B3&lt;=$B$2,0,(C3+D3))</f>
        <v>8.27</v>
      </c>
      <c r="F3" s="12">
        <f t="shared" ref="F3:F11" ca="1" si="1">(E3*(B3-$B$2)/365)/(1+$K$4)^((B3-$B$2)/365)/-$E$2/(1+$K$4)^$K$2</f>
        <v>5.152367647417351E-2</v>
      </c>
      <c r="J3" s="13" t="s">
        <v>97</v>
      </c>
      <c r="K3" s="317">
        <f ca="1">SUM(F3:F102)</f>
        <v>2.2254086910086284</v>
      </c>
    </row>
    <row r="4" spans="1:11" ht="15" customHeight="1" thickBot="1">
      <c r="A4" s="85">
        <v>12</v>
      </c>
      <c r="B4" s="86">
        <v>46398</v>
      </c>
      <c r="C4" s="85">
        <v>0.24</v>
      </c>
      <c r="D4" s="85">
        <v>8</v>
      </c>
      <c r="E4" s="56">
        <f t="shared" ca="1" si="0"/>
        <v>8.24</v>
      </c>
      <c r="F4" s="12">
        <f t="shared" ca="1" si="1"/>
        <v>0.10957314808314142</v>
      </c>
      <c r="J4" s="1" t="s">
        <v>4</v>
      </c>
      <c r="K4" s="2">
        <f ca="1">XIRR(E2:E26,B2:B26)</f>
        <v>7.0274820923805242E-2</v>
      </c>
    </row>
    <row r="5" spans="1:11" ht="15" customHeight="1" thickBot="1">
      <c r="A5" s="85">
        <v>13</v>
      </c>
      <c r="B5" s="86">
        <v>46580</v>
      </c>
      <c r="C5" s="85">
        <v>0.21</v>
      </c>
      <c r="D5" s="85">
        <v>8</v>
      </c>
      <c r="E5" s="56">
        <f t="shared" ca="1" si="0"/>
        <v>8.2100000000000009</v>
      </c>
      <c r="F5" s="12">
        <f t="shared" ca="1" si="1"/>
        <v>0.16236764003816312</v>
      </c>
      <c r="J5" s="15"/>
    </row>
    <row r="6" spans="1:11" ht="15" customHeight="1" thickBot="1">
      <c r="A6" s="85">
        <v>14</v>
      </c>
      <c r="B6" s="86">
        <v>46762</v>
      </c>
      <c r="C6" s="85">
        <v>0.42</v>
      </c>
      <c r="D6" s="85">
        <v>8</v>
      </c>
      <c r="E6" s="56">
        <f t="shared" ca="1" si="0"/>
        <v>8.42</v>
      </c>
      <c r="F6" s="12">
        <f t="shared" ca="1" si="1"/>
        <v>0.21731761573314293</v>
      </c>
    </row>
    <row r="7" spans="1:11" ht="15" customHeight="1" thickBot="1">
      <c r="A7" s="85">
        <v>15</v>
      </c>
      <c r="B7" s="86">
        <v>46944</v>
      </c>
      <c r="C7" s="85">
        <v>0.35</v>
      </c>
      <c r="D7" s="85">
        <v>8</v>
      </c>
      <c r="E7" s="56">
        <f t="shared" ca="1" si="0"/>
        <v>8.35</v>
      </c>
      <c r="F7" s="12">
        <f t="shared" ca="1" si="1"/>
        <v>0.26234767443961687</v>
      </c>
    </row>
    <row r="8" spans="1:11" ht="15" customHeight="1" thickBot="1">
      <c r="A8" s="85">
        <v>16</v>
      </c>
      <c r="B8" s="86">
        <v>47127</v>
      </c>
      <c r="C8" s="85">
        <v>0.28000000000000003</v>
      </c>
      <c r="D8" s="85">
        <v>8</v>
      </c>
      <c r="E8" s="56">
        <f t="shared" ca="1" si="0"/>
        <v>8.2799999999999994</v>
      </c>
      <c r="F8" s="12">
        <f t="shared" ca="1" si="1"/>
        <v>0.30349055214226284</v>
      </c>
    </row>
    <row r="9" spans="1:11" ht="15" customHeight="1" thickBot="1">
      <c r="A9" s="85">
        <v>17</v>
      </c>
      <c r="B9" s="86">
        <v>47309</v>
      </c>
      <c r="C9" s="85">
        <v>0.21</v>
      </c>
      <c r="D9" s="85">
        <v>8</v>
      </c>
      <c r="E9" s="56">
        <f t="shared" ca="1" si="0"/>
        <v>8.2100000000000009</v>
      </c>
      <c r="F9" s="12">
        <f t="shared" ca="1" si="1"/>
        <v>0.34052481476334534</v>
      </c>
    </row>
    <row r="10" spans="1:11" ht="15" customHeight="1" thickBot="1">
      <c r="A10" s="85">
        <v>18</v>
      </c>
      <c r="B10" s="86">
        <v>47492</v>
      </c>
      <c r="C10" s="85">
        <v>0.14000000000000001</v>
      </c>
      <c r="D10" s="85">
        <v>8</v>
      </c>
      <c r="E10" s="56">
        <f t="shared" ca="1" si="0"/>
        <v>8.14</v>
      </c>
      <c r="F10" s="12">
        <f t="shared" ca="1" si="1"/>
        <v>0.37413000003382657</v>
      </c>
    </row>
    <row r="11" spans="1:11" ht="15" customHeight="1" thickBot="1">
      <c r="A11" s="85">
        <v>19</v>
      </c>
      <c r="B11" s="86">
        <v>47674</v>
      </c>
      <c r="C11" s="85">
        <v>7.0000000000000007E-2</v>
      </c>
      <c r="D11" s="85">
        <v>8</v>
      </c>
      <c r="E11" s="56">
        <f t="shared" ca="1" si="0"/>
        <v>8.07</v>
      </c>
      <c r="F11" s="12">
        <f t="shared" ca="1" si="1"/>
        <v>0.40413356930095584</v>
      </c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2929-00A5-4C64-8D28-F473CA972465}">
  <sheetPr>
    <outlinePr summaryBelow="0" summaryRight="0"/>
  </sheetPr>
  <dimension ref="A1:K29"/>
  <sheetViews>
    <sheetView workbookViewId="0">
      <selection activeCell="E3" sqref="E3:F11"/>
    </sheetView>
  </sheetViews>
  <sheetFormatPr baseColWidth="10" defaultColWidth="12.625" defaultRowHeight="15" customHeight="1"/>
  <sheetData>
    <row r="1" spans="1:11" ht="15" customHeight="1">
      <c r="A1" s="95" t="s">
        <v>5262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-VLOOKUP(A1,'Soberanos HD'!$B$5:$Q$14,3,0)</f>
        <v>-60.58</v>
      </c>
      <c r="J2" s="1" t="s">
        <v>96</v>
      </c>
      <c r="K2" s="1">
        <v>0.5</v>
      </c>
    </row>
    <row r="3" spans="1:11" ht="15" customHeight="1" thickBot="1">
      <c r="A3" s="85">
        <v>11</v>
      </c>
      <c r="B3" s="86">
        <v>46213</v>
      </c>
      <c r="C3" s="85">
        <v>0.27</v>
      </c>
      <c r="D3" s="85">
        <v>8</v>
      </c>
      <c r="E3" s="56">
        <f t="shared" ref="E3:E11" ca="1" si="0">IF(B3&lt;=$B$2,0,(C3+D3))</f>
        <v>8.27</v>
      </c>
      <c r="F3" s="12">
        <f t="shared" ref="F3:F11" ca="1" si="1">(E3*(B3-$B$2)/365)/(1+$K$4)^((B3-$B$2)/365)/-$E$2/(1+$K$4)^$K$2</f>
        <v>5.2850050039447281E-2</v>
      </c>
      <c r="J3" s="13" t="s">
        <v>97</v>
      </c>
      <c r="K3" s="317">
        <f ca="1">SUM(F3:F102)</f>
        <v>2.1755694035389528</v>
      </c>
    </row>
    <row r="4" spans="1:11" ht="15" customHeight="1" thickBot="1">
      <c r="A4" s="85">
        <v>12</v>
      </c>
      <c r="B4" s="86">
        <v>46398</v>
      </c>
      <c r="C4" s="85">
        <v>0.24</v>
      </c>
      <c r="D4" s="85">
        <v>8</v>
      </c>
      <c r="E4" s="56">
        <f t="shared" ca="1" si="0"/>
        <v>8.24</v>
      </c>
      <c r="F4" s="12">
        <f t="shared" ca="1" si="1"/>
        <v>0.11134028164746101</v>
      </c>
      <c r="J4" s="1" t="s">
        <v>4</v>
      </c>
      <c r="K4" s="2">
        <f ca="1">XIRR(E2:E26,B2:B26)</f>
        <v>9.0348979830741874E-2</v>
      </c>
    </row>
    <row r="5" spans="1:11" ht="15" customHeight="1" thickBot="1">
      <c r="A5" s="85">
        <v>13</v>
      </c>
      <c r="B5" s="86">
        <v>46580</v>
      </c>
      <c r="C5" s="85">
        <v>0.21</v>
      </c>
      <c r="D5" s="85">
        <v>8</v>
      </c>
      <c r="E5" s="56">
        <f t="shared" ca="1" si="0"/>
        <v>8.2100000000000009</v>
      </c>
      <c r="F5" s="12">
        <f t="shared" ca="1" si="1"/>
        <v>0.16346455750415662</v>
      </c>
      <c r="J5" s="15"/>
    </row>
    <row r="6" spans="1:11" ht="15" customHeight="1" thickBot="1">
      <c r="A6" s="85">
        <v>14</v>
      </c>
      <c r="B6" s="86">
        <v>46762</v>
      </c>
      <c r="C6" s="85">
        <v>0.42</v>
      </c>
      <c r="D6" s="85">
        <v>8</v>
      </c>
      <c r="E6" s="56">
        <f t="shared" ca="1" si="0"/>
        <v>8.42</v>
      </c>
      <c r="F6" s="12">
        <f t="shared" ca="1" si="1"/>
        <v>0.2167679172745077</v>
      </c>
    </row>
    <row r="7" spans="1:11" ht="15" customHeight="1" thickBot="1">
      <c r="A7" s="85">
        <v>15</v>
      </c>
      <c r="B7" s="86">
        <v>46944</v>
      </c>
      <c r="C7" s="85">
        <v>0.35</v>
      </c>
      <c r="D7" s="85">
        <v>8</v>
      </c>
      <c r="E7" s="56">
        <f t="shared" ca="1" si="0"/>
        <v>8.35</v>
      </c>
      <c r="F7" s="12">
        <f t="shared" ca="1" si="1"/>
        <v>0.25927058081668464</v>
      </c>
    </row>
    <row r="8" spans="1:11" ht="15" customHeight="1" thickBot="1">
      <c r="A8" s="85">
        <v>16</v>
      </c>
      <c r="B8" s="86">
        <v>47127</v>
      </c>
      <c r="C8" s="85">
        <v>0.28000000000000003</v>
      </c>
      <c r="D8" s="85">
        <v>8</v>
      </c>
      <c r="E8" s="56">
        <f t="shared" ca="1" si="0"/>
        <v>8.2799999999999994</v>
      </c>
      <c r="F8" s="12">
        <f t="shared" ca="1" si="1"/>
        <v>0.29714952194203176</v>
      </c>
    </row>
    <row r="9" spans="1:11" ht="15" customHeight="1" thickBot="1">
      <c r="A9" s="85">
        <v>17</v>
      </c>
      <c r="B9" s="86">
        <v>47309</v>
      </c>
      <c r="C9" s="85">
        <v>0.21</v>
      </c>
      <c r="D9" s="85">
        <v>8</v>
      </c>
      <c r="E9" s="56">
        <f t="shared" ca="1" si="0"/>
        <v>8.2100000000000009</v>
      </c>
      <c r="F9" s="12">
        <f t="shared" ca="1" si="1"/>
        <v>0.33033498711501419</v>
      </c>
    </row>
    <row r="10" spans="1:11" ht="15" customHeight="1" thickBot="1">
      <c r="A10" s="85">
        <v>18</v>
      </c>
      <c r="B10" s="86">
        <v>47492</v>
      </c>
      <c r="C10" s="85">
        <v>0.14000000000000001</v>
      </c>
      <c r="D10" s="85">
        <v>8</v>
      </c>
      <c r="E10" s="56">
        <f t="shared" ca="1" si="0"/>
        <v>8.14</v>
      </c>
      <c r="F10" s="12">
        <f t="shared" ca="1" si="1"/>
        <v>0.35956894925433136</v>
      </c>
    </row>
    <row r="11" spans="1:11" ht="15" customHeight="1" thickBot="1">
      <c r="A11" s="85">
        <v>19</v>
      </c>
      <c r="B11" s="86">
        <v>47674</v>
      </c>
      <c r="C11" s="85">
        <v>7.0000000000000007E-2</v>
      </c>
      <c r="D11" s="85">
        <v>8</v>
      </c>
      <c r="E11" s="56">
        <f t="shared" ca="1" si="0"/>
        <v>8.07</v>
      </c>
      <c r="F11" s="12">
        <f t="shared" ca="1" si="1"/>
        <v>0.384822557945318</v>
      </c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175E-664B-49B0-93A6-5A45946A7C2D}">
  <sheetPr>
    <outlinePr summaryBelow="0" summaryRight="0"/>
  </sheetPr>
  <dimension ref="A1:K29"/>
  <sheetViews>
    <sheetView workbookViewId="0">
      <selection activeCell="A2" sqref="A2"/>
    </sheetView>
  </sheetViews>
  <sheetFormatPr baseColWidth="10" defaultColWidth="12.625" defaultRowHeight="15" customHeight="1"/>
  <sheetData>
    <row r="1" spans="1:11" ht="15" customHeight="1">
      <c r="A1" s="95" t="s">
        <v>5267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-VLOOKUP(A1,'Soberanos HD'!$B$5:$Q$14,3,0)</f>
        <v>-63.7</v>
      </c>
      <c r="J2" s="1" t="s">
        <v>96</v>
      </c>
      <c r="K2" s="1">
        <v>0.5</v>
      </c>
    </row>
    <row r="3" spans="1:11" ht="15" customHeight="1" thickBot="1">
      <c r="A3" s="85">
        <v>11</v>
      </c>
      <c r="B3" s="86">
        <v>46213</v>
      </c>
      <c r="C3" s="85">
        <v>0.35</v>
      </c>
      <c r="D3" s="85">
        <v>10</v>
      </c>
      <c r="E3" s="56">
        <f t="shared" ref="E3:E9" ca="1" si="0">IF(B3&lt;=$B$2,0,(C3+D3))</f>
        <v>10.35</v>
      </c>
      <c r="F3" s="12">
        <f t="shared" ref="F3:F9" ca="1" si="1">(E3*(B3-$B$2)/365)/(1+$K$4)^((B3-$B$2)/365)/-$E$2/(1+$K$4)^$K$2</f>
        <v>6.4417685512517669E-2</v>
      </c>
      <c r="J3" s="13" t="s">
        <v>97</v>
      </c>
      <c r="K3" s="317">
        <f ca="1">SUM(F3:F102)</f>
        <v>1.7972542551403259</v>
      </c>
    </row>
    <row r="4" spans="1:11" ht="15" customHeight="1" thickBot="1">
      <c r="A4" s="85">
        <v>12</v>
      </c>
      <c r="B4" s="86">
        <v>46398</v>
      </c>
      <c r="C4" s="85">
        <v>0.3</v>
      </c>
      <c r="D4" s="85">
        <v>10</v>
      </c>
      <c r="E4" s="56">
        <f t="shared" ca="1" si="0"/>
        <v>10.3</v>
      </c>
      <c r="F4" s="12">
        <f t="shared" ca="1" si="1"/>
        <v>0.13733654103796053</v>
      </c>
      <c r="J4" s="1" t="s">
        <v>4</v>
      </c>
      <c r="K4" s="2">
        <f ca="1">XIRR(E2:E26,B2:B26)</f>
        <v>6.2482389807701114E-2</v>
      </c>
    </row>
    <row r="5" spans="1:11" ht="15" customHeight="1" thickBot="1">
      <c r="A5" s="85">
        <v>13</v>
      </c>
      <c r="B5" s="86">
        <v>46580</v>
      </c>
      <c r="C5" s="85">
        <v>0.25</v>
      </c>
      <c r="D5" s="85">
        <v>10</v>
      </c>
      <c r="E5" s="56">
        <f t="shared" ca="1" si="0"/>
        <v>10.25</v>
      </c>
      <c r="F5" s="12">
        <f t="shared" ca="1" si="1"/>
        <v>0.20400207083704325</v>
      </c>
      <c r="J5" s="15"/>
    </row>
    <row r="6" spans="1:11" ht="15" customHeight="1" thickBot="1">
      <c r="A6" s="85">
        <v>14</v>
      </c>
      <c r="B6" s="86">
        <v>46762</v>
      </c>
      <c r="C6" s="85">
        <v>0.2</v>
      </c>
      <c r="D6" s="85">
        <v>10</v>
      </c>
      <c r="E6" s="56">
        <f t="shared" ca="1" si="0"/>
        <v>10.199999999999999</v>
      </c>
      <c r="F6" s="12">
        <f t="shared" ca="1" si="1"/>
        <v>0.26590091865791715</v>
      </c>
    </row>
    <row r="7" spans="1:11" ht="15" customHeight="1" thickBot="1">
      <c r="A7" s="85">
        <v>15</v>
      </c>
      <c r="B7" s="86">
        <v>46944</v>
      </c>
      <c r="C7" s="85">
        <v>0.15</v>
      </c>
      <c r="D7" s="85">
        <v>10</v>
      </c>
      <c r="E7" s="56">
        <f t="shared" ca="1" si="0"/>
        <v>10.15</v>
      </c>
      <c r="F7" s="12">
        <f t="shared" ca="1" si="1"/>
        <v>0.32327792364855024</v>
      </c>
    </row>
    <row r="8" spans="1:11" ht="15" customHeight="1" thickBot="1">
      <c r="A8" s="85">
        <v>16</v>
      </c>
      <c r="B8" s="86">
        <v>47127</v>
      </c>
      <c r="C8" s="85">
        <v>0.1</v>
      </c>
      <c r="D8" s="85">
        <v>10</v>
      </c>
      <c r="E8" s="56">
        <f t="shared" ca="1" si="0"/>
        <v>10.1</v>
      </c>
      <c r="F8" s="12">
        <f t="shared" ca="1" si="1"/>
        <v>0.37665748875171129</v>
      </c>
    </row>
    <row r="9" spans="1:11" ht="15" customHeight="1" thickBot="1">
      <c r="A9" s="85">
        <v>17</v>
      </c>
      <c r="B9" s="86">
        <v>47309</v>
      </c>
      <c r="C9" s="85">
        <v>0.05</v>
      </c>
      <c r="D9" s="85">
        <v>10</v>
      </c>
      <c r="E9" s="56">
        <f t="shared" ca="1" si="0"/>
        <v>10.050000000000001</v>
      </c>
      <c r="F9" s="12">
        <f t="shared" ca="1" si="1"/>
        <v>0.42566162669462571</v>
      </c>
    </row>
    <row r="10" spans="1:11" ht="15" customHeight="1" thickBot="1">
      <c r="A10" s="85"/>
      <c r="B10" s="86"/>
      <c r="C10" s="85"/>
      <c r="D10" s="85"/>
      <c r="E10" s="56"/>
      <c r="F10" s="12"/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31AB-839A-4B4C-8DB8-A7E74B3202D3}">
  <sheetPr>
    <outlinePr summaryBelow="0" summaryRight="0"/>
  </sheetPr>
  <dimension ref="A1:K29"/>
  <sheetViews>
    <sheetView workbookViewId="0"/>
  </sheetViews>
  <sheetFormatPr baseColWidth="10" defaultColWidth="12.625" defaultRowHeight="15" customHeight="1"/>
  <sheetData>
    <row r="1" spans="1:11" ht="15" customHeight="1">
      <c r="A1" s="95" t="s">
        <v>5263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-VLOOKUP(A1,'Soberanos HD'!$B$5:$Q$14,3,0)</f>
        <v>-60.97</v>
      </c>
      <c r="J2" s="1" t="s">
        <v>96</v>
      </c>
      <c r="K2" s="1">
        <v>0.5</v>
      </c>
    </row>
    <row r="3" spans="1:11" ht="15" customHeight="1" thickBot="1">
      <c r="A3" s="85">
        <v>11</v>
      </c>
      <c r="B3" s="86">
        <v>46213</v>
      </c>
      <c r="C3" s="85">
        <v>0.35</v>
      </c>
      <c r="D3" s="85">
        <v>10</v>
      </c>
      <c r="E3" s="56">
        <f t="shared" ref="E3:E9" ca="1" si="0">IF(B3&lt;=$B$2,0,(C3+D3))</f>
        <v>10.35</v>
      </c>
      <c r="F3" s="12">
        <f t="shared" ref="F3:F9" ca="1" si="1">(E3*(B3-$B$2)/365)/(1+$K$4)^((B3-$B$2)/365)/-$E$2/(1+$K$4)^$K$2</f>
        <v>6.5845914098102212E-2</v>
      </c>
      <c r="J3" s="13" t="s">
        <v>97</v>
      </c>
      <c r="K3" s="317">
        <f ca="1">SUM(F3:F102)</f>
        <v>1.7532753027536754</v>
      </c>
    </row>
    <row r="4" spans="1:11" ht="15" customHeight="1" thickBot="1">
      <c r="A4" s="85">
        <v>12</v>
      </c>
      <c r="B4" s="86">
        <v>46398</v>
      </c>
      <c r="C4" s="85">
        <v>0.3</v>
      </c>
      <c r="D4" s="85">
        <v>10</v>
      </c>
      <c r="E4" s="56">
        <f t="shared" ca="1" si="0"/>
        <v>10.3</v>
      </c>
      <c r="F4" s="12">
        <f t="shared" ca="1" si="1"/>
        <v>0.13869845782303977</v>
      </c>
      <c r="J4" s="1" t="s">
        <v>4</v>
      </c>
      <c r="K4" s="2">
        <f ca="1">XIRR(E2:E26,B2:B26)</f>
        <v>8.8069263100624101E-2</v>
      </c>
    </row>
    <row r="5" spans="1:11" ht="15" customHeight="1" thickBot="1">
      <c r="A5" s="85">
        <v>13</v>
      </c>
      <c r="B5" s="86">
        <v>46580</v>
      </c>
      <c r="C5" s="85">
        <v>0.25</v>
      </c>
      <c r="D5" s="85">
        <v>10</v>
      </c>
      <c r="E5" s="56">
        <f t="shared" ca="1" si="0"/>
        <v>10.25</v>
      </c>
      <c r="F5" s="12">
        <f t="shared" ca="1" si="1"/>
        <v>0.20359488351061397</v>
      </c>
      <c r="J5" s="15"/>
    </row>
    <row r="6" spans="1:11" ht="15" customHeight="1" thickBot="1">
      <c r="A6" s="85">
        <v>14</v>
      </c>
      <c r="B6" s="86">
        <v>46762</v>
      </c>
      <c r="C6" s="85">
        <v>0.2</v>
      </c>
      <c r="D6" s="85">
        <v>10</v>
      </c>
      <c r="E6" s="56">
        <f t="shared" ca="1" si="0"/>
        <v>10.199999999999999</v>
      </c>
      <c r="F6" s="12">
        <f t="shared" ca="1" si="1"/>
        <v>0.26223996479878581</v>
      </c>
    </row>
    <row r="7" spans="1:11" ht="15" customHeight="1" thickBot="1">
      <c r="A7" s="85">
        <v>15</v>
      </c>
      <c r="B7" s="86">
        <v>46944</v>
      </c>
      <c r="C7" s="85">
        <v>0.15</v>
      </c>
      <c r="D7" s="85">
        <v>10</v>
      </c>
      <c r="E7" s="56">
        <f t="shared" ca="1" si="0"/>
        <v>10.15</v>
      </c>
      <c r="F7" s="12">
        <f t="shared" ca="1" si="1"/>
        <v>0.3150662215655074</v>
      </c>
    </row>
    <row r="8" spans="1:11" ht="15" customHeight="1" thickBot="1">
      <c r="A8" s="85">
        <v>16</v>
      </c>
      <c r="B8" s="86">
        <v>47127</v>
      </c>
      <c r="C8" s="85">
        <v>0.1</v>
      </c>
      <c r="D8" s="85">
        <v>10</v>
      </c>
      <c r="E8" s="56">
        <f t="shared" ca="1" si="0"/>
        <v>10.1</v>
      </c>
      <c r="F8" s="12">
        <f t="shared" ca="1" si="1"/>
        <v>0.36273615499843048</v>
      </c>
    </row>
    <row r="9" spans="1:11" ht="15" customHeight="1" thickBot="1">
      <c r="A9" s="85">
        <v>17</v>
      </c>
      <c r="B9" s="86">
        <v>47309</v>
      </c>
      <c r="C9" s="85">
        <v>0.05</v>
      </c>
      <c r="D9" s="85">
        <v>10</v>
      </c>
      <c r="E9" s="56">
        <f t="shared" ca="1" si="0"/>
        <v>10.050000000000001</v>
      </c>
      <c r="F9" s="12">
        <f t="shared" ca="1" si="1"/>
        <v>0.4050937059591958</v>
      </c>
    </row>
    <row r="10" spans="1:11" ht="15" customHeight="1" thickBot="1">
      <c r="A10" s="85"/>
      <c r="B10" s="86"/>
      <c r="C10" s="85"/>
      <c r="D10" s="85"/>
      <c r="E10" s="56"/>
      <c r="F10" s="12"/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D506-9F1A-4886-AC01-1952567F58D8}">
  <sheetPr>
    <outlinePr summaryBelow="0" summaryRight="0"/>
  </sheetPr>
  <dimension ref="A1:K29"/>
  <sheetViews>
    <sheetView workbookViewId="0">
      <selection activeCell="E3" sqref="E3:F5"/>
    </sheetView>
  </sheetViews>
  <sheetFormatPr baseColWidth="10" defaultColWidth="12.625" defaultRowHeight="15" customHeight="1"/>
  <sheetData>
    <row r="1" spans="1:11" ht="15" customHeight="1">
      <c r="A1" s="95" t="s">
        <v>160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-101</v>
      </c>
      <c r="J2" s="1" t="s">
        <v>96</v>
      </c>
      <c r="K2" s="1">
        <v>0.5</v>
      </c>
    </row>
    <row r="3" spans="1:11" ht="15" customHeight="1" thickBot="1">
      <c r="A3" s="85">
        <v>2</v>
      </c>
      <c r="B3" s="86">
        <v>46175</v>
      </c>
      <c r="C3" s="85">
        <v>3.74</v>
      </c>
      <c r="D3" s="85">
        <v>0</v>
      </c>
      <c r="E3" s="56">
        <f ca="1">IF(B3&lt;=$B$2,0,(C3+D3))</f>
        <v>3.74</v>
      </c>
      <c r="F3" s="12">
        <f ca="1">(E3*(B3-$B$2)/365)/(1+$K$4)^((B3-$B$2)/365)/-$E$2/(1+$K$4)^$K$2</f>
        <v>1.0962027738798978E-2</v>
      </c>
      <c r="J3" s="13" t="s">
        <v>97</v>
      </c>
      <c r="K3" s="14">
        <f ca="1">SUM(F3:F102)</f>
        <v>1.2141660973441695</v>
      </c>
    </row>
    <row r="4" spans="1:11" ht="15" customHeight="1" thickBot="1">
      <c r="A4" s="85">
        <v>3</v>
      </c>
      <c r="B4" s="86">
        <v>46358</v>
      </c>
      <c r="C4" s="85">
        <v>3.76</v>
      </c>
      <c r="D4" s="85">
        <v>0</v>
      </c>
      <c r="E4" s="56">
        <f ca="1">IF(B4&lt;=$B$2,0,(C4+D4))</f>
        <v>3.76</v>
      </c>
      <c r="F4" s="12">
        <f ca="1">(E4*(B4-$B$2)/365)/(1+$K$4)^((B4-$B$2)/365)/-$E$2/(1+$K$4)^$K$2</f>
        <v>2.7483852081259259E-2</v>
      </c>
      <c r="J4" s="1" t="s">
        <v>4</v>
      </c>
      <c r="K4" s="2">
        <f ca="1">XIRR(E2:E26,B2:B26)</f>
        <v>7.9456010460853613E-2</v>
      </c>
    </row>
    <row r="5" spans="1:11" ht="15" customHeight="1" thickBot="1">
      <c r="A5" s="85">
        <v>4</v>
      </c>
      <c r="B5" s="86">
        <v>46540</v>
      </c>
      <c r="C5" s="85">
        <v>3.74</v>
      </c>
      <c r="D5" s="85">
        <v>100</v>
      </c>
      <c r="E5" s="56">
        <f ca="1">IF(B5&lt;=$B$2,0,(C5+D5))</f>
        <v>103.74</v>
      </c>
      <c r="F5" s="12">
        <f ca="1">(E5*(B5-$B$2)/365)/(1+$K$4)^((B5-$B$2)/365)/-$E$2/(1+$K$4)^$K$2</f>
        <v>1.1757202175241113</v>
      </c>
      <c r="J5" s="15"/>
    </row>
    <row r="6" spans="1:11" ht="15" customHeight="1" thickBot="1">
      <c r="A6" s="85"/>
      <c r="B6" s="86"/>
      <c r="C6" s="85"/>
      <c r="D6" s="85"/>
      <c r="E6" s="56"/>
      <c r="F6" s="12"/>
    </row>
    <row r="7" spans="1:11" ht="15" customHeight="1" thickBot="1">
      <c r="A7" s="85"/>
      <c r="B7" s="86"/>
      <c r="C7" s="85"/>
      <c r="D7" s="85"/>
      <c r="E7" s="56"/>
      <c r="F7" s="12"/>
    </row>
    <row r="8" spans="1:11" ht="15" customHeight="1" thickBot="1">
      <c r="A8" s="85"/>
      <c r="B8" s="86"/>
      <c r="C8" s="85"/>
      <c r="D8" s="85"/>
      <c r="E8" s="56"/>
      <c r="F8" s="12"/>
    </row>
    <row r="9" spans="1:11" ht="15" customHeight="1" thickBot="1">
      <c r="A9" s="85"/>
      <c r="B9" s="86"/>
      <c r="C9" s="85"/>
      <c r="D9" s="85"/>
      <c r="E9" s="56">
        <f ca="1">IF(B9&lt;=$B$2,0,(C9+D9))</f>
        <v>0</v>
      </c>
      <c r="F9" s="12">
        <f ca="1">(E9*(B9-$B$2)/365)/(1+$K$4)^((B9-$B$2)/365)/-$E$2/(1+$K$4)^$K$2</f>
        <v>0</v>
      </c>
    </row>
    <row r="10" spans="1:11" ht="15" customHeight="1" thickBot="1">
      <c r="A10" s="85"/>
      <c r="B10" s="86"/>
      <c r="C10" s="85"/>
      <c r="D10" s="85"/>
      <c r="E10" s="56"/>
      <c r="F10" s="12"/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AD32-7E99-42E8-99D1-8BA885C6C5C1}">
  <sheetPr>
    <outlinePr summaryBelow="0" summaryRight="0"/>
  </sheetPr>
  <dimension ref="A1:K29"/>
  <sheetViews>
    <sheetView workbookViewId="0">
      <selection activeCell="E3" sqref="E3:F5"/>
    </sheetView>
  </sheetViews>
  <sheetFormatPr baseColWidth="10" defaultColWidth="12.625" defaultRowHeight="15" customHeight="1"/>
  <sheetData>
    <row r="1" spans="1:11" ht="15" customHeight="1">
      <c r="A1" s="95" t="s">
        <v>161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-102.2</v>
      </c>
      <c r="J2" s="1" t="s">
        <v>96</v>
      </c>
      <c r="K2" s="1">
        <v>0.5</v>
      </c>
    </row>
    <row r="3" spans="1:11" ht="15" customHeight="1" thickBot="1">
      <c r="A3" s="85">
        <v>2</v>
      </c>
      <c r="B3" s="86">
        <v>46217</v>
      </c>
      <c r="C3" s="85">
        <v>3.65</v>
      </c>
      <c r="D3" s="85">
        <v>0</v>
      </c>
      <c r="E3" s="56">
        <f ca="1">IF(B3&lt;=$B$2,0,(C3+D3))</f>
        <v>3.65</v>
      </c>
      <c r="F3" s="12">
        <f ca="1">(E3*(B3-$B$2)/365)/(1+$K$4)^((B3-$B$2)/365)/-$E$2/(1+$K$4)^$K$2</f>
        <v>1.4528992882012605E-2</v>
      </c>
      <c r="J3" s="13" t="s">
        <v>97</v>
      </c>
      <c r="K3" s="14">
        <f ca="1">SUM(F3:F102)</f>
        <v>1.3376150412319985</v>
      </c>
    </row>
    <row r="4" spans="1:11" ht="15" customHeight="1" thickBot="1">
      <c r="A4" s="85">
        <v>3</v>
      </c>
      <c r="B4" s="86">
        <v>46401</v>
      </c>
      <c r="C4" s="85">
        <v>3.71</v>
      </c>
      <c r="D4" s="85">
        <v>0</v>
      </c>
      <c r="E4" s="56">
        <f ca="1">IF(B4&lt;=$B$2,0,(C4+D4))</f>
        <v>3.71</v>
      </c>
      <c r="F4" s="12">
        <f ca="1">(E4*(B4-$B$2)/365)/(1+$K$4)^((B4-$B$2)/365)/-$E$2/(1+$K$4)^$K$2</f>
        <v>3.1120627514998896E-2</v>
      </c>
      <c r="J4" s="1" t="s">
        <v>4</v>
      </c>
      <c r="K4" s="2">
        <f ca="1">XIRR(E2:E26,B2:B26)</f>
        <v>6.1773577332496651E-2</v>
      </c>
    </row>
    <row r="5" spans="1:11" ht="15" customHeight="1" thickBot="1">
      <c r="A5" s="85">
        <v>4</v>
      </c>
      <c r="B5" s="86">
        <v>46582</v>
      </c>
      <c r="C5" s="85">
        <v>3.65</v>
      </c>
      <c r="D5" s="85">
        <v>100</v>
      </c>
      <c r="E5" s="56">
        <f ca="1">IF(B5&lt;=$B$2,0,(C5+D5))</f>
        <v>103.65</v>
      </c>
      <c r="F5" s="12">
        <f ca="1">(E5*(B5-$B$2)/365)/(1+$K$4)^((B5-$B$2)/365)/-$E$2/(1+$K$4)^$K$2</f>
        <v>1.2919654208349869</v>
      </c>
      <c r="J5" s="15"/>
    </row>
    <row r="6" spans="1:11" ht="15" customHeight="1" thickBot="1">
      <c r="A6" s="85"/>
      <c r="B6" s="86"/>
      <c r="C6" s="85"/>
      <c r="D6" s="85"/>
      <c r="E6" s="56"/>
      <c r="F6" s="12"/>
    </row>
    <row r="7" spans="1:11" ht="15" customHeight="1" thickBot="1">
      <c r="A7" s="85"/>
      <c r="B7" s="86"/>
      <c r="C7" s="85"/>
      <c r="D7" s="85"/>
      <c r="E7" s="56"/>
      <c r="F7" s="12"/>
    </row>
    <row r="8" spans="1:11" ht="15" customHeight="1" thickBot="1">
      <c r="A8" s="85"/>
      <c r="B8" s="86"/>
      <c r="C8" s="85"/>
      <c r="D8" s="85"/>
      <c r="E8" s="56"/>
      <c r="F8" s="12"/>
    </row>
    <row r="9" spans="1:11" ht="15" customHeight="1" thickBot="1">
      <c r="A9" s="85"/>
      <c r="B9" s="86"/>
      <c r="C9" s="85"/>
      <c r="D9" s="85"/>
      <c r="E9" s="56">
        <f ca="1">IF(B9&lt;=$B$2,0,(C9+D9))</f>
        <v>0</v>
      </c>
      <c r="F9" s="12">
        <f ca="1">(E9*(B9-$B$2)/365)/(1+$K$4)^((B9-$B$2)/365)/-$E$2/(1+$K$4)^$K$2</f>
        <v>0</v>
      </c>
    </row>
    <row r="10" spans="1:11" ht="15" customHeight="1" thickBot="1">
      <c r="A10" s="85"/>
      <c r="B10" s="86"/>
      <c r="C10" s="85"/>
      <c r="D10" s="85"/>
      <c r="E10" s="56"/>
      <c r="F10" s="12"/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B325-F395-4C80-9795-1EDF4F18C3B8}">
  <sheetPr>
    <outlinePr summaryBelow="0" summaryRight="0"/>
  </sheetPr>
  <dimension ref="A1:K29"/>
  <sheetViews>
    <sheetView workbookViewId="0">
      <selection activeCell="E3" sqref="E3:F5"/>
    </sheetView>
  </sheetViews>
  <sheetFormatPr baseColWidth="10" defaultColWidth="12.625" defaultRowHeight="15" customHeight="1"/>
  <sheetData>
    <row r="1" spans="1:11" ht="15" customHeight="1">
      <c r="A1" s="95" t="s">
        <v>162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-103.8</v>
      </c>
      <c r="J2" s="1" t="s">
        <v>96</v>
      </c>
      <c r="K2" s="1">
        <v>0.5</v>
      </c>
    </row>
    <row r="3" spans="1:11" ht="15" customHeight="1" thickBot="1">
      <c r="A3" s="85">
        <v>3</v>
      </c>
      <c r="B3" s="86">
        <v>46134</v>
      </c>
      <c r="C3" s="85">
        <v>1.85</v>
      </c>
      <c r="D3" s="85">
        <v>0</v>
      </c>
      <c r="E3" s="56">
        <f t="shared" ref="E3:E9" ca="1" si="0">IF(B3&lt;=$B$2,0,(C3+D3))</f>
        <v>1.85</v>
      </c>
      <c r="F3" s="12">
        <f t="shared" ref="F3:F9" ca="1" si="1">(E3*(B3-$B$2)/365)/(1+$K$4)^((B3-$B$2)/365)/-$E$2/(1+$K$4)^$K$2</f>
        <v>3.4892311040219536E-3</v>
      </c>
      <c r="J3" s="13" t="s">
        <v>97</v>
      </c>
      <c r="K3" s="14">
        <f ca="1">SUM(F3:F102)</f>
        <v>1.3523896701740592</v>
      </c>
    </row>
    <row r="4" spans="1:11" ht="15" customHeight="1" thickBot="1">
      <c r="A4" s="85">
        <v>4</v>
      </c>
      <c r="B4" s="86">
        <v>46225</v>
      </c>
      <c r="C4" s="85">
        <v>1.87</v>
      </c>
      <c r="D4" s="85">
        <v>0</v>
      </c>
      <c r="E4" s="56">
        <f t="shared" ca="1" si="0"/>
        <v>1.87</v>
      </c>
      <c r="F4" s="12">
        <f t="shared" ca="1" si="1"/>
        <v>7.7672109596695392E-3</v>
      </c>
      <c r="J4" s="1" t="s">
        <v>4</v>
      </c>
      <c r="K4" s="2">
        <f ca="1">XIRR(E2:E26,B2:B26)</f>
        <v>5.1008293032646174E-2</v>
      </c>
    </row>
    <row r="5" spans="1:11" ht="15" customHeight="1" thickBot="1">
      <c r="A5" s="85">
        <v>5</v>
      </c>
      <c r="B5" s="86">
        <v>46317</v>
      </c>
      <c r="C5" s="85">
        <v>1.89</v>
      </c>
      <c r="D5" s="85">
        <v>0</v>
      </c>
      <c r="E5" s="56">
        <f t="shared" ca="1" si="0"/>
        <v>1.89</v>
      </c>
      <c r="F5" s="12">
        <f t="shared" ca="1" si="1"/>
        <v>1.2075039100640552E-2</v>
      </c>
      <c r="J5" s="15" t="s">
        <v>98</v>
      </c>
    </row>
    <row r="6" spans="1:11" ht="15" customHeight="1" thickBot="1">
      <c r="A6" s="85">
        <v>6</v>
      </c>
      <c r="B6" s="86">
        <v>46409</v>
      </c>
      <c r="C6" s="85">
        <v>1.89</v>
      </c>
      <c r="D6" s="85">
        <v>0</v>
      </c>
      <c r="E6" s="56">
        <f t="shared" ca="1" si="0"/>
        <v>1.89</v>
      </c>
      <c r="F6" s="12">
        <f t="shared" ca="1" si="1"/>
        <v>1.6193283433213041E-2</v>
      </c>
    </row>
    <row r="7" spans="1:11" ht="15" customHeight="1" thickBot="1">
      <c r="A7" s="85">
        <v>7</v>
      </c>
      <c r="B7" s="86">
        <v>46499</v>
      </c>
      <c r="C7" s="85">
        <v>1.85</v>
      </c>
      <c r="D7" s="85">
        <v>0</v>
      </c>
      <c r="E7" s="56">
        <f t="shared" ca="1" si="0"/>
        <v>1.85</v>
      </c>
      <c r="F7" s="12">
        <f t="shared" ca="1" si="1"/>
        <v>1.9695018491265981E-2</v>
      </c>
    </row>
    <row r="8" spans="1:11" ht="15" customHeight="1" thickBot="1">
      <c r="A8" s="85">
        <v>8</v>
      </c>
      <c r="B8" s="86">
        <v>46590</v>
      </c>
      <c r="C8" s="85">
        <v>1.87</v>
      </c>
      <c r="D8" s="85">
        <v>100</v>
      </c>
      <c r="E8" s="56">
        <f t="shared" ca="1" si="0"/>
        <v>101.87</v>
      </c>
      <c r="F8" s="12">
        <f t="shared" ca="1" si="1"/>
        <v>1.2931698870852482</v>
      </c>
    </row>
    <row r="9" spans="1:11" ht="15" customHeight="1" thickBot="1">
      <c r="A9" s="85"/>
      <c r="B9" s="86"/>
      <c r="C9" s="85"/>
      <c r="D9" s="85"/>
      <c r="E9" s="56">
        <f t="shared" ca="1" si="0"/>
        <v>0</v>
      </c>
      <c r="F9" s="12">
        <f t="shared" ca="1" si="1"/>
        <v>0</v>
      </c>
    </row>
    <row r="10" spans="1:11" ht="15" customHeight="1" thickBot="1">
      <c r="A10" s="85"/>
      <c r="B10" s="86"/>
      <c r="C10" s="85"/>
      <c r="D10" s="85"/>
      <c r="E10" s="56"/>
      <c r="F10" s="12"/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C1AF045D-CAC8-4A22-BD08-B64A472E4DC3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20DB-917A-47F7-8956-94E846514110}">
  <sheetPr>
    <outlinePr summaryBelow="0" summaryRight="0"/>
  </sheetPr>
  <dimension ref="A1:K29"/>
  <sheetViews>
    <sheetView workbookViewId="0">
      <selection activeCell="E3" sqref="E3:F6"/>
    </sheetView>
  </sheetViews>
  <sheetFormatPr baseColWidth="10" defaultColWidth="12.625" defaultRowHeight="15" customHeight="1"/>
  <sheetData>
    <row r="1" spans="1:11" ht="15" customHeight="1">
      <c r="A1" s="95" t="s">
        <v>163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-106.6</v>
      </c>
      <c r="J2" s="1" t="s">
        <v>96</v>
      </c>
      <c r="K2" s="1">
        <v>0.5</v>
      </c>
    </row>
    <row r="3" spans="1:11" ht="15" customHeight="1" thickBot="1">
      <c r="A3" s="85">
        <v>2</v>
      </c>
      <c r="B3" s="86">
        <v>46064</v>
      </c>
      <c r="C3" s="85">
        <v>3.28</v>
      </c>
      <c r="D3" s="85">
        <v>0</v>
      </c>
      <c r="E3" s="56">
        <f t="shared" ref="E3:E9" ca="1" si="0">IF(B3&lt;=$B$2,0,(C3+D3))</f>
        <v>3.28</v>
      </c>
      <c r="F3" s="12">
        <f t="shared" ref="F3:F9" ca="1" si="1">(E3*(B3-$B$2)/365)/(1+$K$4)^((B3-$B$2)/365)/-$E$2/(1+$K$4)^$K$2</f>
        <v>3.3018960604091455E-4</v>
      </c>
      <c r="J3" s="13" t="s">
        <v>97</v>
      </c>
      <c r="K3" s="14">
        <f ca="1">SUM(F3:F102)</f>
        <v>1.3878073112875553</v>
      </c>
    </row>
    <row r="4" spans="1:11" ht="15" customHeight="1" thickBot="1">
      <c r="A4" s="85">
        <v>3</v>
      </c>
      <c r="B4" s="86">
        <v>46245</v>
      </c>
      <c r="C4" s="85">
        <v>3.22</v>
      </c>
      <c r="D4" s="85">
        <v>0</v>
      </c>
      <c r="E4" s="56">
        <f t="shared" ca="1" si="0"/>
        <v>3.22</v>
      </c>
      <c r="F4" s="12">
        <f t="shared" ca="1" si="1"/>
        <v>1.4689457620711411E-2</v>
      </c>
      <c r="J4" s="1" t="s">
        <v>4</v>
      </c>
      <c r="K4" s="2">
        <f ca="1">XIRR(E2:E26,B2:B26)</f>
        <v>4.1956320405006423E-2</v>
      </c>
    </row>
    <row r="5" spans="1:11" ht="15" customHeight="1" thickBot="1">
      <c r="A5" s="85">
        <v>4</v>
      </c>
      <c r="B5" s="86">
        <v>46429</v>
      </c>
      <c r="C5" s="85">
        <v>3.28</v>
      </c>
      <c r="D5" s="85">
        <v>0</v>
      </c>
      <c r="E5" s="56">
        <f t="shared" ca="1" si="0"/>
        <v>3.28</v>
      </c>
      <c r="F5" s="12">
        <f t="shared" ca="1" si="1"/>
        <v>2.9233462632516707E-2</v>
      </c>
      <c r="J5" s="15" t="s">
        <v>98</v>
      </c>
    </row>
    <row r="6" spans="1:11" ht="15" customHeight="1" thickBot="1">
      <c r="A6" s="85">
        <v>5</v>
      </c>
      <c r="B6" s="86">
        <v>46610</v>
      </c>
      <c r="C6" s="85">
        <v>3.22</v>
      </c>
      <c r="D6" s="85">
        <v>100</v>
      </c>
      <c r="E6" s="56">
        <f t="shared" ca="1" si="0"/>
        <v>103.22</v>
      </c>
      <c r="F6" s="12">
        <f t="shared" ca="1" si="1"/>
        <v>1.3435542014282862</v>
      </c>
    </row>
    <row r="7" spans="1:11" ht="15" customHeight="1" thickBot="1">
      <c r="A7" s="85"/>
      <c r="B7" s="86"/>
      <c r="C7" s="85"/>
      <c r="D7" s="85"/>
      <c r="E7" s="56">
        <f t="shared" ca="1" si="0"/>
        <v>0</v>
      </c>
      <c r="F7" s="12">
        <f t="shared" ca="1" si="1"/>
        <v>0</v>
      </c>
    </row>
    <row r="8" spans="1:11" ht="15" customHeight="1" thickBot="1">
      <c r="A8" s="85"/>
      <c r="B8" s="86"/>
      <c r="C8" s="85"/>
      <c r="D8" s="85"/>
      <c r="E8" s="56">
        <f t="shared" ca="1" si="0"/>
        <v>0</v>
      </c>
      <c r="F8" s="12">
        <f t="shared" ca="1" si="1"/>
        <v>0</v>
      </c>
    </row>
    <row r="9" spans="1:11" ht="15" customHeight="1" thickBot="1">
      <c r="A9" s="85"/>
      <c r="B9" s="86"/>
      <c r="C9" s="85"/>
      <c r="D9" s="85"/>
      <c r="E9" s="56">
        <f t="shared" ca="1" si="0"/>
        <v>0</v>
      </c>
      <c r="F9" s="12">
        <f t="shared" ca="1" si="1"/>
        <v>0</v>
      </c>
    </row>
    <row r="10" spans="1:11" ht="15" customHeight="1" thickBot="1">
      <c r="A10" s="85"/>
      <c r="B10" s="86"/>
      <c r="C10" s="85"/>
      <c r="D10" s="85"/>
      <c r="E10" s="56"/>
      <c r="F10" s="12"/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76DB3192-6552-4B5D-9089-C26115E083E6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75EE-62C7-4D5C-83EA-171D47FBB653}">
  <sheetPr>
    <outlinePr summaryBelow="0" summaryRight="0"/>
  </sheetPr>
  <dimension ref="A1:K29"/>
  <sheetViews>
    <sheetView workbookViewId="0">
      <selection activeCell="E3" sqref="E3:F9"/>
    </sheetView>
  </sheetViews>
  <sheetFormatPr baseColWidth="10" defaultColWidth="12.625" defaultRowHeight="15" customHeight="1"/>
  <sheetData>
    <row r="1" spans="1:11" ht="15" customHeight="1">
      <c r="A1" s="95" t="s">
        <v>164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-105.65</v>
      </c>
      <c r="J2" s="1" t="s">
        <v>96</v>
      </c>
      <c r="K2" s="1">
        <v>0.5</v>
      </c>
    </row>
    <row r="3" spans="1:11" ht="15" customHeight="1" thickBot="1">
      <c r="A3" s="85">
        <v>1</v>
      </c>
      <c r="B3" s="86">
        <v>46086</v>
      </c>
      <c r="C3" s="85">
        <v>3.62</v>
      </c>
      <c r="D3" s="85">
        <v>14</v>
      </c>
      <c r="E3" s="56">
        <f t="shared" ref="E3:E9" ca="1" si="0">IF(B3&lt;=$B$2,0,(C3+D3))</f>
        <v>17.62</v>
      </c>
      <c r="F3" s="12">
        <f t="shared" ref="F3:F9" ca="1" si="1">(E3*(B3-$B$2)/365)/(1+$K$4)^((B3-$B$2)/365)/-$E$2/(1+$K$4)^$K$2</f>
        <v>1.1512735953140861E-2</v>
      </c>
      <c r="J3" s="13" t="s">
        <v>97</v>
      </c>
      <c r="K3" s="14">
        <f ca="1">SUM(F3:F102)</f>
        <v>0.77451222948826914</v>
      </c>
    </row>
    <row r="4" spans="1:11" ht="15" customHeight="1" thickBot="1">
      <c r="A4" s="85">
        <v>2</v>
      </c>
      <c r="B4" s="86">
        <v>46178</v>
      </c>
      <c r="C4" s="85">
        <v>1.92</v>
      </c>
      <c r="D4" s="85">
        <v>14</v>
      </c>
      <c r="E4" s="56">
        <f t="shared" ca="1" si="0"/>
        <v>15.92</v>
      </c>
      <c r="F4" s="12">
        <f t="shared" ca="1" si="1"/>
        <v>4.6559304610671842E-2</v>
      </c>
      <c r="J4" s="1" t="s">
        <v>4</v>
      </c>
      <c r="K4" s="2">
        <f ca="1">XIRR(E2:E26,B2:B26)</f>
        <v>5.6514045596122733E-2</v>
      </c>
    </row>
    <row r="5" spans="1:11" ht="15" customHeight="1" thickBot="1">
      <c r="A5" s="85">
        <v>3</v>
      </c>
      <c r="B5" s="86">
        <v>46272</v>
      </c>
      <c r="C5" s="85">
        <v>1.61</v>
      </c>
      <c r="D5" s="85">
        <v>14</v>
      </c>
      <c r="E5" s="56">
        <f t="shared" ca="1" si="0"/>
        <v>15.61</v>
      </c>
      <c r="F5" s="12">
        <f t="shared" ca="1" si="1"/>
        <v>8.0867027109975079E-2</v>
      </c>
      <c r="J5" s="15" t="s">
        <v>98</v>
      </c>
    </row>
    <row r="6" spans="1:11" ht="15" customHeight="1" thickBot="1">
      <c r="A6" s="85">
        <v>4</v>
      </c>
      <c r="B6" s="86">
        <v>46363</v>
      </c>
      <c r="C6" s="85">
        <v>1.28</v>
      </c>
      <c r="D6" s="85">
        <v>14</v>
      </c>
      <c r="E6" s="56">
        <f t="shared" ca="1" si="0"/>
        <v>15.28</v>
      </c>
      <c r="F6" s="12">
        <f t="shared" ca="1" si="1"/>
        <v>0.11159538388253991</v>
      </c>
    </row>
    <row r="7" spans="1:11" ht="15" customHeight="1" thickBot="1">
      <c r="A7" s="85">
        <v>5</v>
      </c>
      <c r="B7" s="86">
        <v>46451</v>
      </c>
      <c r="C7" s="85">
        <v>0.96</v>
      </c>
      <c r="D7" s="85">
        <v>14</v>
      </c>
      <c r="E7" s="56">
        <f t="shared" ca="1" si="0"/>
        <v>14.96</v>
      </c>
      <c r="F7" s="12">
        <f t="shared" ca="1" si="1"/>
        <v>0.13913371071083866</v>
      </c>
    </row>
    <row r="8" spans="1:11" ht="15" customHeight="1" thickBot="1">
      <c r="A8" s="85">
        <v>6</v>
      </c>
      <c r="B8" s="86">
        <v>46545</v>
      </c>
      <c r="C8" s="85">
        <v>0.67</v>
      </c>
      <c r="D8" s="85">
        <v>14</v>
      </c>
      <c r="E8" s="56">
        <f t="shared" ca="1" si="0"/>
        <v>14.67</v>
      </c>
      <c r="F8" s="12">
        <f t="shared" ca="1" si="1"/>
        <v>0.16685805178695415</v>
      </c>
    </row>
    <row r="9" spans="1:11" ht="15" customHeight="1" thickBot="1">
      <c r="A9" s="85">
        <v>7</v>
      </c>
      <c r="B9" s="86">
        <v>46636</v>
      </c>
      <c r="C9" s="85">
        <v>0.36</v>
      </c>
      <c r="D9" s="85">
        <v>16</v>
      </c>
      <c r="E9" s="56">
        <f t="shared" ca="1" si="0"/>
        <v>16.36</v>
      </c>
      <c r="F9" s="12">
        <f t="shared" ca="1" si="1"/>
        <v>0.21798601543414864</v>
      </c>
    </row>
    <row r="10" spans="1:11" ht="15" customHeight="1" thickBot="1">
      <c r="A10" s="85"/>
      <c r="B10" s="86"/>
      <c r="C10" s="85"/>
      <c r="D10" s="85"/>
      <c r="E10" s="56"/>
      <c r="F10" s="12"/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420DE280-0A43-44B3-A927-113115C1468D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5282-727D-4D83-A53C-1B2CD680BB09}">
  <sheetPr>
    <outlinePr summaryBelow="0" summaryRight="0"/>
  </sheetPr>
  <dimension ref="A1:K29"/>
  <sheetViews>
    <sheetView workbookViewId="0">
      <selection activeCell="E3" sqref="E3:F6"/>
    </sheetView>
  </sheetViews>
  <sheetFormatPr baseColWidth="10" defaultColWidth="12.625" defaultRowHeight="15" customHeight="1"/>
  <sheetData>
    <row r="1" spans="1:11" ht="15" customHeight="1">
      <c r="A1" s="95" t="s">
        <v>165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-104.45</v>
      </c>
      <c r="J2" s="1" t="s">
        <v>96</v>
      </c>
      <c r="K2" s="1">
        <v>0.5</v>
      </c>
    </row>
    <row r="3" spans="1:11" ht="15" customHeight="1" thickBot="1">
      <c r="A3" s="85">
        <v>1</v>
      </c>
      <c r="B3" s="86">
        <v>46128</v>
      </c>
      <c r="C3" s="85">
        <v>3.24</v>
      </c>
      <c r="D3" s="85">
        <v>0</v>
      </c>
      <c r="E3" s="56">
        <f ca="1">IF(B3&lt;=$B$2,0,(C3+D3))</f>
        <v>3.24</v>
      </c>
      <c r="F3" s="12">
        <f ca="1">(E3*(B3-$B$2)/365)/(1+$K$4)^((B3-$B$2)/365)/-$E$2/(1+$K$4)^$K$2</f>
        <v>5.5876968236590694E-3</v>
      </c>
      <c r="J3" s="13" t="s">
        <v>97</v>
      </c>
      <c r="K3" s="14">
        <f ca="1">SUM(F3:F102)</f>
        <v>1.5628560416741697</v>
      </c>
    </row>
    <row r="4" spans="1:11" ht="15" customHeight="1" thickBot="1">
      <c r="A4" s="85">
        <v>2</v>
      </c>
      <c r="B4" s="86">
        <v>46311</v>
      </c>
      <c r="C4" s="85">
        <v>3.26</v>
      </c>
      <c r="D4" s="85">
        <v>0</v>
      </c>
      <c r="E4" s="56">
        <f ca="1">IF(B4&lt;=$B$2,0,(C4+D4))</f>
        <v>3.26</v>
      </c>
      <c r="F4" s="12">
        <f ca="1">(E4*(B4-$B$2)/365)/(1+$K$4)^((B4-$B$2)/365)/-$E$2/(1+$K$4)^$K$2</f>
        <v>2.0248362840574425E-2</v>
      </c>
      <c r="J4" s="1" t="s">
        <v>4</v>
      </c>
      <c r="K4" s="2">
        <f ca="1">XIRR(E2:E26,B2:B26)</f>
        <v>5.0273177027702329E-2</v>
      </c>
    </row>
    <row r="5" spans="1:11" ht="15" customHeight="1" thickBot="1">
      <c r="A5" s="85">
        <v>3</v>
      </c>
      <c r="B5" s="86">
        <v>46493</v>
      </c>
      <c r="C5" s="85">
        <v>3.24</v>
      </c>
      <c r="D5" s="85">
        <v>0</v>
      </c>
      <c r="E5" s="56">
        <f ca="1">IF(B5&lt;=$B$2,0,(C5+D5))</f>
        <v>3.24</v>
      </c>
      <c r="F5" s="12">
        <f ca="1">(E5*(B5-$B$2)/365)/(1+$K$4)^((B5-$B$2)/365)/-$E$2/(1+$K$4)^$K$2</f>
        <v>3.3877358789133172E-2</v>
      </c>
      <c r="J5" s="15" t="s">
        <v>98</v>
      </c>
    </row>
    <row r="6" spans="1:11" ht="15" customHeight="1" thickBot="1">
      <c r="A6" s="85">
        <v>4</v>
      </c>
      <c r="B6" s="86">
        <v>46678</v>
      </c>
      <c r="C6" s="85">
        <v>3.26</v>
      </c>
      <c r="D6" s="85">
        <v>100</v>
      </c>
      <c r="E6" s="56">
        <f ca="1">IF(B6&lt;=$B$2,0,(C6+D6))</f>
        <v>103.26</v>
      </c>
      <c r="F6" s="12">
        <f ca="1">(E6*(B6-$B$2)/365)/(1+$K$4)^((B6-$B$2)/365)/-$E$2/(1+$K$4)^$K$2</f>
        <v>1.5031426232208029</v>
      </c>
    </row>
    <row r="7" spans="1:11" ht="15" customHeight="1" thickBot="1">
      <c r="A7" s="85"/>
      <c r="B7" s="86"/>
      <c r="C7" s="85"/>
      <c r="D7" s="85"/>
      <c r="E7" s="56"/>
      <c r="F7" s="12"/>
    </row>
    <row r="8" spans="1:11" ht="15" customHeight="1" thickBot="1">
      <c r="A8" s="85"/>
      <c r="B8" s="86"/>
      <c r="C8" s="85"/>
      <c r="D8" s="85"/>
      <c r="E8" s="56"/>
      <c r="F8" s="12"/>
    </row>
    <row r="9" spans="1:11" ht="15" customHeight="1" thickBot="1">
      <c r="A9" s="85"/>
      <c r="B9" s="86"/>
      <c r="C9" s="85"/>
      <c r="D9" s="85"/>
      <c r="E9" s="56"/>
      <c r="F9" s="12"/>
    </row>
    <row r="10" spans="1:11" ht="15" customHeight="1" thickBot="1">
      <c r="A10" s="85"/>
      <c r="B10" s="86"/>
      <c r="C10" s="85"/>
      <c r="D10" s="85"/>
      <c r="E10" s="56"/>
      <c r="F10" s="12"/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0D01954E-C250-42E1-A934-9A67D582CAAA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3260-3DC7-4C6F-B259-4B6D8EB5E2A6}">
  <sheetPr>
    <outlinePr summaryBelow="0" summaryRight="0"/>
  </sheetPr>
  <dimension ref="A1:K29"/>
  <sheetViews>
    <sheetView workbookViewId="0">
      <selection activeCell="E3" sqref="E3:F8"/>
    </sheetView>
  </sheetViews>
  <sheetFormatPr baseColWidth="10" defaultColWidth="12.625" defaultRowHeight="15" customHeight="1"/>
  <sheetData>
    <row r="1" spans="1:11" ht="15" customHeight="1">
      <c r="A1" s="95" t="s">
        <v>166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-103.95</v>
      </c>
      <c r="J2" s="1" t="s">
        <v>96</v>
      </c>
      <c r="K2" s="1">
        <v>0.5</v>
      </c>
    </row>
    <row r="3" spans="1:11" ht="15" customHeight="1" thickBot="1">
      <c r="A3" s="85">
        <v>3</v>
      </c>
      <c r="B3" s="86">
        <v>46170</v>
      </c>
      <c r="C3" s="85">
        <v>3.47</v>
      </c>
      <c r="D3" s="85">
        <v>0</v>
      </c>
      <c r="E3" s="56">
        <f t="shared" ref="E3:E8" ca="1" si="0">IF(B3&lt;=$B$2,0,(C3+D3))</f>
        <v>3.47</v>
      </c>
      <c r="F3" s="12">
        <f t="shared" ref="F3:F8" ca="1" si="1">(E3*(B3-$B$2)/365)/(1+$K$4)^((B3-$B$2)/365)/-$E$2/(1+$K$4)^$K$2</f>
        <v>9.5961941082426463E-3</v>
      </c>
      <c r="J3" s="13" t="s">
        <v>97</v>
      </c>
      <c r="K3" s="14">
        <f ca="1">SUM(F3:F102)</f>
        <v>2.4949476423918733</v>
      </c>
    </row>
    <row r="4" spans="1:11" ht="15" customHeight="1" thickBot="1">
      <c r="A4" s="85">
        <v>4</v>
      </c>
      <c r="B4" s="86">
        <v>46356</v>
      </c>
      <c r="C4" s="85">
        <v>3.53</v>
      </c>
      <c r="D4" s="85">
        <v>0</v>
      </c>
      <c r="E4" s="56">
        <f t="shared" ca="1" si="0"/>
        <v>3.53</v>
      </c>
      <c r="F4" s="12">
        <f t="shared" ca="1" si="1"/>
        <v>2.549198822324851E-2</v>
      </c>
      <c r="J4" s="1" t="s">
        <v>4</v>
      </c>
      <c r="K4" s="2">
        <f ca="1">XIRR(E2:E26,B2:B26)</f>
        <v>6.0689833760261547E-2</v>
      </c>
    </row>
    <row r="5" spans="1:11" ht="15" customHeight="1" thickBot="1">
      <c r="A5" s="85">
        <v>5</v>
      </c>
      <c r="B5" s="86">
        <v>46535</v>
      </c>
      <c r="C5" s="85">
        <v>3.47</v>
      </c>
      <c r="D5" s="85">
        <v>0</v>
      </c>
      <c r="E5" s="56">
        <f t="shared" ca="1" si="0"/>
        <v>3.47</v>
      </c>
      <c r="F5" s="12">
        <f t="shared" ca="1" si="1"/>
        <v>3.9067133108134207E-2</v>
      </c>
      <c r="J5" s="15" t="s">
        <v>98</v>
      </c>
    </row>
    <row r="6" spans="1:11" ht="15" customHeight="1" thickBot="1">
      <c r="A6" s="85">
        <v>6</v>
      </c>
      <c r="B6" s="86">
        <v>46720</v>
      </c>
      <c r="C6" s="85">
        <v>3.53</v>
      </c>
      <c r="D6" s="85">
        <v>0</v>
      </c>
      <c r="E6" s="56">
        <f t="shared" ca="1" si="0"/>
        <v>3.53</v>
      </c>
      <c r="F6" s="12">
        <f t="shared" ca="1" si="1"/>
        <v>5.3596648406417022E-2</v>
      </c>
    </row>
    <row r="7" spans="1:11" ht="15" customHeight="1" thickBot="1">
      <c r="A7" s="85">
        <v>7</v>
      </c>
      <c r="B7" s="86">
        <v>46902</v>
      </c>
      <c r="C7" s="85">
        <v>3.49</v>
      </c>
      <c r="D7" s="85">
        <v>0</v>
      </c>
      <c r="E7" s="56">
        <f t="shared" ca="1" si="0"/>
        <v>3.49</v>
      </c>
      <c r="F7" s="12">
        <f t="shared" ca="1" si="1"/>
        <v>6.5644351076511606E-2</v>
      </c>
    </row>
    <row r="8" spans="1:11" ht="15" customHeight="1" thickBot="1">
      <c r="A8" s="85">
        <v>8</v>
      </c>
      <c r="B8" s="86">
        <v>47085</v>
      </c>
      <c r="C8" s="85">
        <v>3.53</v>
      </c>
      <c r="D8" s="85">
        <v>100</v>
      </c>
      <c r="E8" s="56">
        <f t="shared" ca="1" si="0"/>
        <v>103.53</v>
      </c>
      <c r="F8" s="12">
        <f t="shared" ca="1" si="1"/>
        <v>2.3015513274693191</v>
      </c>
    </row>
    <row r="9" spans="1:11" ht="15" customHeight="1" thickBot="1">
      <c r="A9" s="85"/>
      <c r="B9" s="86"/>
      <c r="C9" s="85"/>
      <c r="D9" s="85"/>
      <c r="E9" s="56"/>
      <c r="F9" s="12"/>
    </row>
    <row r="10" spans="1:11" ht="15" customHeight="1" thickBot="1">
      <c r="A10" s="85"/>
      <c r="B10" s="86"/>
      <c r="C10" s="85"/>
      <c r="D10" s="85"/>
      <c r="E10" s="56"/>
      <c r="F10" s="12"/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BE2F479D-D4C5-417E-823C-746C959F88C4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325F-CB8F-4FB8-9E1D-561F661FCFA6}">
  <sheetPr>
    <outlinePr summaryBelow="0" summaryRight="0"/>
  </sheetPr>
  <dimension ref="A1:K29"/>
  <sheetViews>
    <sheetView workbookViewId="0">
      <selection activeCell="E3" sqref="E3:F7"/>
    </sheetView>
  </sheetViews>
  <sheetFormatPr baseColWidth="10" defaultColWidth="12.625" defaultRowHeight="15" customHeight="1"/>
  <sheetData>
    <row r="1" spans="1:11" ht="15" customHeight="1">
      <c r="A1" s="95" t="s">
        <v>167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-103</v>
      </c>
      <c r="J2" s="1" t="s">
        <v>96</v>
      </c>
      <c r="K2" s="1">
        <v>0.5</v>
      </c>
    </row>
    <row r="3" spans="1:11" ht="15" customHeight="1" thickBot="1">
      <c r="A3" s="85">
        <v>2</v>
      </c>
      <c r="B3" s="86">
        <v>46233</v>
      </c>
      <c r="C3" s="85">
        <v>3.6</v>
      </c>
      <c r="D3" s="85">
        <v>0</v>
      </c>
      <c r="E3" s="56">
        <f ca="1">IF(B3&lt;=$B$2,0,(C3+D3))</f>
        <v>3.6</v>
      </c>
      <c r="F3" s="12">
        <f ca="1">(E3*(B3-$B$2)/365)/(1+$K$4)^((B3-$B$2)/365)/-$E$2/(1+$K$4)^$K$2</f>
        <v>1.5659549252786845E-2</v>
      </c>
      <c r="J3" s="13" t="s">
        <v>97</v>
      </c>
      <c r="K3" s="14">
        <f ca="1">SUM(F3:F102)</f>
        <v>2.0391422980786067</v>
      </c>
    </row>
    <row r="4" spans="1:11" ht="15" customHeight="1" thickBot="1">
      <c r="A4" s="85">
        <v>3</v>
      </c>
      <c r="B4" s="86">
        <v>46419</v>
      </c>
      <c r="C4" s="85">
        <v>3.65</v>
      </c>
      <c r="D4" s="85">
        <v>0</v>
      </c>
      <c r="E4" s="56">
        <f ca="1">IF(B4&lt;=$B$2,0,(C4+D4))</f>
        <v>3.65</v>
      </c>
      <c r="F4" s="12">
        <f ca="1">(E4*(B4-$B$2)/365)/(1+$K$4)^((B4-$B$2)/365)/-$E$2/(1+$K$4)^$K$2</f>
        <v>3.1991247934463375E-2</v>
      </c>
      <c r="J4" s="1" t="s">
        <v>4</v>
      </c>
      <c r="K4" s="2">
        <f ca="1">XIRR(E2:E26,B2:B26)</f>
        <v>5.9478983283042908E-2</v>
      </c>
    </row>
    <row r="5" spans="1:11" ht="15" customHeight="1" thickBot="1">
      <c r="A5" s="85">
        <v>4</v>
      </c>
      <c r="B5" s="86">
        <v>46598</v>
      </c>
      <c r="C5" s="85">
        <v>3.6</v>
      </c>
      <c r="D5" s="85">
        <v>0</v>
      </c>
      <c r="E5" s="56">
        <f ca="1">IF(B5&lt;=$B$2,0,(C5+D5))</f>
        <v>3.6</v>
      </c>
      <c r="F5" s="12">
        <f ca="1">(E5*(B5-$B$2)/365)/(1+$K$4)^((B5-$B$2)/365)/-$E$2/(1+$K$4)^$K$2</f>
        <v>4.5964557500226474E-2</v>
      </c>
      <c r="J5" s="15" t="s">
        <v>98</v>
      </c>
    </row>
    <row r="6" spans="1:11" ht="15" customHeight="1" thickBot="1">
      <c r="A6" s="85">
        <v>5</v>
      </c>
      <c r="B6" s="86">
        <v>46783</v>
      </c>
      <c r="C6" s="85">
        <v>3.65</v>
      </c>
      <c r="D6" s="85">
        <v>0</v>
      </c>
      <c r="E6" s="56">
        <f ca="1">IF(B6&lt;=$B$2,0,(C6+D6))</f>
        <v>3.65</v>
      </c>
      <c r="F6" s="12">
        <f ca="1">(E6*(B6-$B$2)/365)/(1+$K$4)^((B6-$B$2)/365)/-$E$2/(1+$K$4)^$K$2</f>
        <v>6.0820702265346763E-2</v>
      </c>
    </row>
    <row r="7" spans="1:11" ht="15" customHeight="1" thickBot="1">
      <c r="A7" s="85">
        <v>6</v>
      </c>
      <c r="B7" s="86">
        <v>46875</v>
      </c>
      <c r="C7" s="85">
        <v>1.81</v>
      </c>
      <c r="D7" s="85">
        <v>100</v>
      </c>
      <c r="E7" s="56">
        <f ca="1">IF(B7&lt;=$B$2,0,(C7+D7))</f>
        <v>101.81</v>
      </c>
      <c r="F7" s="12">
        <f ca="1">(E7*(B7-$B$2)/365)/(1+$K$4)^((B7-$B$2)/365)/-$E$2/(1+$K$4)^$K$2</f>
        <v>1.8847062411257833</v>
      </c>
    </row>
    <row r="8" spans="1:11" ht="15" customHeight="1" thickBot="1">
      <c r="A8" s="85"/>
      <c r="B8" s="86"/>
      <c r="C8" s="85"/>
      <c r="D8" s="85"/>
      <c r="E8" s="56"/>
      <c r="F8" s="12"/>
    </row>
    <row r="9" spans="1:11" ht="15" customHeight="1" thickBot="1">
      <c r="A9" s="85"/>
      <c r="B9" s="86"/>
      <c r="C9" s="85"/>
      <c r="D9" s="85"/>
      <c r="E9" s="56"/>
      <c r="F9" s="12"/>
    </row>
    <row r="10" spans="1:11" ht="15" customHeight="1" thickBot="1">
      <c r="A10" s="85"/>
      <c r="B10" s="86"/>
      <c r="C10" s="85"/>
      <c r="D10" s="85"/>
      <c r="E10" s="56"/>
      <c r="F10" s="12"/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92E90CDD-01AD-4D0A-9A17-EBA1F2FAEC18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C423-F7E1-4AF4-9CE6-AE476EDDC0A1}">
  <sheetPr>
    <outlinePr summaryBelow="0" summaryRight="0"/>
  </sheetPr>
  <dimension ref="A1:K29"/>
  <sheetViews>
    <sheetView workbookViewId="0">
      <selection activeCell="E3" sqref="E3:F7"/>
    </sheetView>
  </sheetViews>
  <sheetFormatPr baseColWidth="10" defaultColWidth="12.625" defaultRowHeight="15" customHeight="1"/>
  <sheetData>
    <row r="1" spans="1:11" ht="15" customHeight="1">
      <c r="A1" s="95" t="s">
        <v>168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-106</v>
      </c>
      <c r="J2" s="1" t="s">
        <v>96</v>
      </c>
      <c r="K2" s="1">
        <v>0.5</v>
      </c>
    </row>
    <row r="3" spans="1:11" ht="15" customHeight="1" thickBot="1">
      <c r="A3" s="85">
        <v>2</v>
      </c>
      <c r="B3" s="86">
        <v>46185</v>
      </c>
      <c r="C3" s="85">
        <v>3.93</v>
      </c>
      <c r="D3" s="85">
        <v>0</v>
      </c>
      <c r="E3" s="56">
        <f ca="1">IF(B3&lt;=$B$2,0,(C3+D3))</f>
        <v>3.93</v>
      </c>
      <c r="F3" s="12">
        <f ca="1">(E3*(B3-$B$2)/365)/(1+$K$4)^((B3-$B$2)/365)/-$E$2/(1+$K$4)^$K$2</f>
        <v>1.2111434601802661E-2</v>
      </c>
      <c r="J3" s="13" t="s">
        <v>97</v>
      </c>
      <c r="K3" s="14">
        <f ca="1">SUM(F3:F102)</f>
        <v>2.1080820104559925</v>
      </c>
    </row>
    <row r="4" spans="1:11" ht="15" customHeight="1" thickBot="1">
      <c r="A4" s="85">
        <v>3</v>
      </c>
      <c r="B4" s="86">
        <v>46370</v>
      </c>
      <c r="C4" s="85">
        <v>3.96</v>
      </c>
      <c r="D4" s="85">
        <v>0</v>
      </c>
      <c r="E4" s="56">
        <f ca="1">IF(B4&lt;=$B$2,0,(C4+D4))</f>
        <v>3.96</v>
      </c>
      <c r="F4" s="12">
        <f ca="1">(E4*(B4-$B$2)/365)/(1+$K$4)^((B4-$B$2)/365)/-$E$2/(1+$K$4)^$K$2</f>
        <v>2.9417896181660314E-2</v>
      </c>
      <c r="J4" s="1" t="s">
        <v>4</v>
      </c>
      <c r="K4" s="2">
        <f ca="1">XIRR(E2:E26,B2:B26)</f>
        <v>5.7652792334556571E-2</v>
      </c>
    </row>
    <row r="5" spans="1:11" ht="15" customHeight="1" thickBot="1">
      <c r="A5" s="85">
        <v>4</v>
      </c>
      <c r="B5" s="86">
        <v>46552</v>
      </c>
      <c r="C5" s="85">
        <v>3.93</v>
      </c>
      <c r="D5" s="85">
        <v>0</v>
      </c>
      <c r="E5" s="56">
        <f ca="1">IF(B5&lt;=$B$2,0,(C5+D5))</f>
        <v>3.93</v>
      </c>
      <c r="F5" s="12">
        <f ca="1">(E5*(B5-$B$2)/365)/(1+$K$4)^((B5-$B$2)/365)/-$E$2/(1+$K$4)^$K$2</f>
        <v>4.5058234500737281E-2</v>
      </c>
      <c r="J5" s="15" t="s">
        <v>98</v>
      </c>
    </row>
    <row r="6" spans="1:11" ht="15" customHeight="1" thickBot="1">
      <c r="A6" s="85">
        <v>5</v>
      </c>
      <c r="B6" s="86">
        <v>46734</v>
      </c>
      <c r="C6" s="85">
        <v>3.96</v>
      </c>
      <c r="D6" s="85">
        <v>0</v>
      </c>
      <c r="E6" s="56">
        <f ca="1">IF(B6&lt;=$B$2,0,(C6+D6))</f>
        <v>3.96</v>
      </c>
      <c r="F6" s="12">
        <f ca="1">(E6*(B6-$B$2)/365)/(1+$K$4)^((B6-$B$2)/365)/-$E$2/(1+$K$4)^$K$2</f>
        <v>6.0483008701572985E-2</v>
      </c>
    </row>
    <row r="7" spans="1:11" ht="15" customHeight="1" thickBot="1">
      <c r="A7" s="85">
        <v>6</v>
      </c>
      <c r="B7" s="86">
        <v>46916</v>
      </c>
      <c r="C7" s="85">
        <v>3.96</v>
      </c>
      <c r="D7" s="85">
        <v>100</v>
      </c>
      <c r="E7" s="56">
        <f ca="1">IF(B7&lt;=$B$2,0,(C7+D7))</f>
        <v>103.96</v>
      </c>
      <c r="F7" s="12">
        <f ca="1">(E7*(B7-$B$2)/365)/(1+$K$4)^((B7-$B$2)/365)/-$E$2/(1+$K$4)^$K$2</f>
        <v>1.9610114364702191</v>
      </c>
    </row>
    <row r="8" spans="1:11" ht="15" customHeight="1" thickBot="1">
      <c r="A8" s="85"/>
      <c r="B8" s="86"/>
      <c r="C8" s="85"/>
      <c r="D8" s="85"/>
      <c r="E8" s="56"/>
      <c r="F8" s="12"/>
    </row>
    <row r="9" spans="1:11" ht="15" customHeight="1" thickBot="1">
      <c r="A9" s="85"/>
      <c r="B9" s="86"/>
      <c r="C9" s="85"/>
      <c r="D9" s="85"/>
      <c r="E9" s="56"/>
      <c r="F9" s="12"/>
    </row>
    <row r="10" spans="1:11" ht="15" customHeight="1" thickBot="1">
      <c r="A10" s="85"/>
      <c r="B10" s="86"/>
      <c r="C10" s="85"/>
      <c r="D10" s="85"/>
      <c r="E10" s="56"/>
      <c r="F10" s="12"/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3B75E802-6F64-4C53-AF50-DEB31F5F1E70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E805-D062-4C0D-A9E5-C10E08C218E5}">
  <sheetPr>
    <outlinePr summaryBelow="0" summaryRight="0"/>
  </sheetPr>
  <dimension ref="A1:K29"/>
  <sheetViews>
    <sheetView workbookViewId="0">
      <selection activeCell="E3" sqref="E3:F7"/>
    </sheetView>
  </sheetViews>
  <sheetFormatPr baseColWidth="10" defaultColWidth="12.625" defaultRowHeight="15" customHeight="1"/>
  <sheetData>
    <row r="1" spans="1:11" ht="15" customHeight="1">
      <c r="A1" s="95" t="s">
        <v>169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-102</v>
      </c>
      <c r="J2" s="1" t="s">
        <v>96</v>
      </c>
      <c r="K2" s="1">
        <v>0.5</v>
      </c>
    </row>
    <row r="3" spans="1:11" ht="15" customHeight="1" thickBot="1">
      <c r="A3" s="85">
        <v>1</v>
      </c>
      <c r="B3" s="86">
        <v>46176</v>
      </c>
      <c r="C3" s="85">
        <v>3.99</v>
      </c>
      <c r="D3" s="85">
        <v>0</v>
      </c>
      <c r="E3" s="56">
        <f t="shared" ref="E3:E8" ca="1" si="0">IF(B3&lt;=$B$2,0,(C3+D3))</f>
        <v>3.99</v>
      </c>
      <c r="F3" s="12">
        <f t="shared" ref="F3:F8" ca="1" si="1">(E3*(B3-$B$2)/365)/(1+$K$4)^((B3-$B$2)/365)/-$E$2/(1+$K$4)^$K$2</f>
        <v>1.1686183145854984E-2</v>
      </c>
      <c r="J3" s="13" t="s">
        <v>97</v>
      </c>
      <c r="K3" s="14">
        <f ca="1">SUM(F3:F102)</f>
        <v>2.0611480745259314</v>
      </c>
    </row>
    <row r="4" spans="1:11" ht="15" customHeight="1" thickBot="1">
      <c r="A4" s="85">
        <v>2</v>
      </c>
      <c r="B4" s="86">
        <v>46359</v>
      </c>
      <c r="C4" s="85">
        <v>4.01</v>
      </c>
      <c r="D4" s="85">
        <v>0</v>
      </c>
      <c r="E4" s="56">
        <f t="shared" ca="1" si="0"/>
        <v>4.01</v>
      </c>
      <c r="F4" s="12">
        <f t="shared" ca="1" si="1"/>
        <v>2.9146557391371328E-2</v>
      </c>
      <c r="J4" s="1" t="s">
        <v>4</v>
      </c>
      <c r="K4" s="2">
        <f ca="1">XIRR(E2:E26,B2:B26)</f>
        <v>7.8574618697166448E-2</v>
      </c>
    </row>
    <row r="5" spans="1:11" ht="15" customHeight="1" thickBot="1">
      <c r="A5" s="85">
        <v>3</v>
      </c>
      <c r="B5" s="86">
        <v>46541</v>
      </c>
      <c r="C5" s="85">
        <v>3.99</v>
      </c>
      <c r="D5" s="85">
        <v>0</v>
      </c>
      <c r="E5" s="56">
        <f t="shared" ca="1" si="0"/>
        <v>3.99</v>
      </c>
      <c r="F5" s="12">
        <f t="shared" ca="1" si="1"/>
        <v>4.4927223422491905E-2</v>
      </c>
      <c r="J5" s="15" t="s">
        <v>98</v>
      </c>
    </row>
    <row r="6" spans="1:11" ht="15" customHeight="1" thickBot="1">
      <c r="A6" s="85">
        <v>4</v>
      </c>
      <c r="B6" s="86">
        <v>46724</v>
      </c>
      <c r="C6" s="85">
        <v>4.01</v>
      </c>
      <c r="D6" s="85">
        <v>0</v>
      </c>
      <c r="E6" s="56">
        <f t="shared" ca="1" si="0"/>
        <v>4.01</v>
      </c>
      <c r="F6" s="12">
        <f t="shared" ca="1" si="1"/>
        <v>6.0011427966422275E-2</v>
      </c>
    </row>
    <row r="7" spans="1:11" ht="15" customHeight="1" thickBot="1">
      <c r="A7" s="85">
        <v>5</v>
      </c>
      <c r="B7" s="86">
        <v>46909</v>
      </c>
      <c r="C7" s="85">
        <v>4.01</v>
      </c>
      <c r="D7" s="85">
        <v>100</v>
      </c>
      <c r="E7" s="56">
        <f t="shared" ca="1" si="0"/>
        <v>104.01</v>
      </c>
      <c r="F7" s="12">
        <f t="shared" ca="1" si="1"/>
        <v>1.9153766825997911</v>
      </c>
    </row>
    <row r="8" spans="1:11" ht="15" customHeight="1" thickBot="1">
      <c r="A8" s="85"/>
      <c r="B8" s="86"/>
      <c r="C8" s="85"/>
      <c r="D8" s="85"/>
      <c r="E8" s="56">
        <f t="shared" ca="1" si="0"/>
        <v>0</v>
      </c>
      <c r="F8" s="12">
        <f t="shared" ca="1" si="1"/>
        <v>0</v>
      </c>
    </row>
    <row r="9" spans="1:11" ht="15" customHeight="1" thickBot="1">
      <c r="A9" s="85"/>
      <c r="B9" s="86"/>
      <c r="C9" s="85"/>
      <c r="D9" s="85"/>
      <c r="E9" s="56"/>
      <c r="F9" s="12"/>
    </row>
    <row r="10" spans="1:11" ht="15" customHeight="1" thickBot="1">
      <c r="A10" s="85"/>
      <c r="B10" s="86"/>
      <c r="C10" s="85"/>
      <c r="D10" s="85"/>
      <c r="E10" s="56"/>
      <c r="F10" s="12"/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379CB36F-9D2C-4296-AB26-03E7B1C2C072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A8E7-EE1C-45B7-BCFD-E8CE7C26D302}">
  <sheetPr>
    <outlinePr summaryBelow="0" summaryRight="0"/>
  </sheetPr>
  <dimension ref="A1:K29"/>
  <sheetViews>
    <sheetView workbookViewId="0">
      <selection activeCell="E3" sqref="E3:F8"/>
    </sheetView>
  </sheetViews>
  <sheetFormatPr baseColWidth="10" defaultColWidth="12.625" defaultRowHeight="15" customHeight="1"/>
  <sheetData>
    <row r="1" spans="1:11" ht="15" customHeight="1">
      <c r="A1" s="95" t="s">
        <v>170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-105</v>
      </c>
      <c r="J2" s="1" t="s">
        <v>96</v>
      </c>
      <c r="K2" s="1">
        <v>0.33300000000000002</v>
      </c>
    </row>
    <row r="3" spans="1:11" ht="15" customHeight="1" thickBot="1">
      <c r="A3" s="85">
        <v>2</v>
      </c>
      <c r="B3" s="86">
        <v>46083</v>
      </c>
      <c r="C3" s="85">
        <v>1.89</v>
      </c>
      <c r="D3" s="85">
        <v>0</v>
      </c>
      <c r="E3" s="56">
        <f t="shared" ref="E3:E13" ca="1" si="0">IF(B3&lt;=$B$2,0,(C3+D3))</f>
        <v>1.89</v>
      </c>
      <c r="F3" s="12">
        <f t="shared" ref="F3:F13" ca="1" si="1">(E3*(B3-$B$2)/365)/(1+$K$4)^((B3-$B$2)/365)/-$E$2/(1+$K$4)^$K$2</f>
        <v>1.1078378442304479E-3</v>
      </c>
      <c r="J3" s="13" t="s">
        <v>97</v>
      </c>
      <c r="K3" s="14">
        <f ca="1">SUM(F3:F102)</f>
        <v>2.276746642615131</v>
      </c>
    </row>
    <row r="4" spans="1:11" ht="15" customHeight="1" thickBot="1">
      <c r="A4" s="85">
        <v>3</v>
      </c>
      <c r="B4" s="86">
        <v>46170</v>
      </c>
      <c r="C4" s="85">
        <v>1.83</v>
      </c>
      <c r="D4" s="85">
        <v>0</v>
      </c>
      <c r="E4" s="56">
        <f t="shared" ca="1" si="0"/>
        <v>1.83</v>
      </c>
      <c r="F4" s="12">
        <f t="shared" ca="1" si="1"/>
        <v>5.0579233065942688E-3</v>
      </c>
      <c r="J4" s="1" t="s">
        <v>4</v>
      </c>
      <c r="K4" s="2">
        <f ca="1">XIRR(E2:E26,B2:B26)</f>
        <v>6.1293908953666681E-2</v>
      </c>
    </row>
    <row r="5" spans="1:11" ht="15" customHeight="1" thickBot="1">
      <c r="A5" s="85">
        <v>4</v>
      </c>
      <c r="B5" s="86">
        <v>46262</v>
      </c>
      <c r="C5" s="85">
        <v>1.89</v>
      </c>
      <c r="D5" s="85">
        <v>0</v>
      </c>
      <c r="E5" s="56">
        <f t="shared" ca="1" si="0"/>
        <v>1.89</v>
      </c>
      <c r="F5" s="12">
        <f t="shared" ca="1" si="1"/>
        <v>9.44995267640719E-3</v>
      </c>
      <c r="J5" s="15" t="s">
        <v>98</v>
      </c>
    </row>
    <row r="6" spans="1:11" ht="15" customHeight="1" thickBot="1">
      <c r="A6" s="85">
        <v>5</v>
      </c>
      <c r="B6" s="86">
        <v>46356</v>
      </c>
      <c r="C6" s="85">
        <v>1.89</v>
      </c>
      <c r="D6" s="85">
        <v>0</v>
      </c>
      <c r="E6" s="56">
        <f t="shared" ca="1" si="0"/>
        <v>1.89</v>
      </c>
      <c r="F6" s="12">
        <f t="shared" ca="1" si="1"/>
        <v>1.3636923525083337E-2</v>
      </c>
    </row>
    <row r="7" spans="1:11" ht="15" customHeight="1" thickBot="1">
      <c r="A7" s="85">
        <v>6</v>
      </c>
      <c r="B7" s="86">
        <v>46447</v>
      </c>
      <c r="C7" s="85">
        <v>1.89</v>
      </c>
      <c r="D7" s="85">
        <v>0</v>
      </c>
      <c r="E7" s="56">
        <f t="shared" ca="1" si="0"/>
        <v>1.89</v>
      </c>
      <c r="F7" s="12">
        <f t="shared" ca="1" si="1"/>
        <v>1.7566871994601219E-2</v>
      </c>
    </row>
    <row r="8" spans="1:11" ht="15" customHeight="1" thickBot="1">
      <c r="A8" s="85">
        <v>7</v>
      </c>
      <c r="B8" s="86">
        <v>46535</v>
      </c>
      <c r="C8" s="85">
        <v>1.83</v>
      </c>
      <c r="D8" s="85">
        <v>0</v>
      </c>
      <c r="E8" s="56">
        <f t="shared" ca="1" si="0"/>
        <v>1.83</v>
      </c>
      <c r="F8" s="12">
        <f t="shared" ca="1" si="1"/>
        <v>2.0579626695329464E-2</v>
      </c>
    </row>
    <row r="9" spans="1:11" ht="15" customHeight="1" thickBot="1">
      <c r="A9" s="85">
        <v>8</v>
      </c>
      <c r="B9" s="86">
        <v>46629</v>
      </c>
      <c r="C9" s="85">
        <v>1.89</v>
      </c>
      <c r="D9" s="85">
        <v>0</v>
      </c>
      <c r="E9" s="56">
        <f t="shared" ca="1" si="0"/>
        <v>1.89</v>
      </c>
      <c r="F9" s="12">
        <f t="shared" ca="1" si="1"/>
        <v>2.5073403722130468E-2</v>
      </c>
    </row>
    <row r="10" spans="1:11" ht="15" customHeight="1" thickBot="1">
      <c r="A10" s="85">
        <v>9</v>
      </c>
      <c r="B10" s="86">
        <v>46720</v>
      </c>
      <c r="C10" s="85">
        <v>1.89</v>
      </c>
      <c r="D10" s="85">
        <v>0</v>
      </c>
      <c r="E10" s="56">
        <f t="shared" ca="1" si="0"/>
        <v>1.89</v>
      </c>
      <c r="F10" s="12">
        <f t="shared" ca="1" si="1"/>
        <v>2.8655219561725117E-2</v>
      </c>
    </row>
    <row r="11" spans="1:11" ht="15" customHeight="1" thickBot="1">
      <c r="A11" s="85">
        <v>10</v>
      </c>
      <c r="B11" s="86">
        <v>46811</v>
      </c>
      <c r="C11" s="85">
        <v>1.89</v>
      </c>
      <c r="D11" s="85">
        <v>0</v>
      </c>
      <c r="E11" s="56">
        <f t="shared" ca="1" si="0"/>
        <v>1.89</v>
      </c>
      <c r="F11" s="12">
        <f t="shared" ca="1" si="1"/>
        <v>3.2126137932378139E-2</v>
      </c>
    </row>
    <row r="12" spans="1:11" ht="15" customHeight="1" thickBot="1">
      <c r="A12" s="85">
        <v>11</v>
      </c>
      <c r="B12" s="86">
        <v>46902</v>
      </c>
      <c r="C12" s="85">
        <v>1.85</v>
      </c>
      <c r="D12" s="85">
        <v>0</v>
      </c>
      <c r="E12" s="56">
        <f t="shared" ca="1" si="0"/>
        <v>1.85</v>
      </c>
      <c r="F12" s="12">
        <f t="shared" ca="1" si="1"/>
        <v>3.4737565295345461E-2</v>
      </c>
    </row>
    <row r="13" spans="1:11" ht="15" customHeight="1" thickBot="1">
      <c r="A13" s="85">
        <v>12</v>
      </c>
      <c r="B13" s="86">
        <v>46993</v>
      </c>
      <c r="C13" s="85">
        <v>1.89</v>
      </c>
      <c r="D13" s="85">
        <v>100</v>
      </c>
      <c r="E13" s="56">
        <f t="shared" ca="1" si="0"/>
        <v>101.89</v>
      </c>
      <c r="F13" s="12">
        <f t="shared" ca="1" si="1"/>
        <v>2.0887551800613058</v>
      </c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05683AFC-D18B-468A-B422-47CFF10A1132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067F-4669-4AAB-90B4-C07956577C3C}">
  <sheetPr>
    <outlinePr summaryBelow="0" summaryRight="0"/>
  </sheetPr>
  <dimension ref="A1:K29"/>
  <sheetViews>
    <sheetView workbookViewId="0">
      <selection activeCell="E3" sqref="E3:F13"/>
    </sheetView>
  </sheetViews>
  <sheetFormatPr baseColWidth="10" defaultColWidth="12.625" defaultRowHeight="15" customHeight="1"/>
  <sheetData>
    <row r="1" spans="1:11" ht="15" customHeight="1">
      <c r="A1" s="95" t="s">
        <v>171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-94.75</v>
      </c>
      <c r="J2" s="1" t="s">
        <v>96</v>
      </c>
      <c r="K2" s="1">
        <v>0.33300000000000002</v>
      </c>
    </row>
    <row r="3" spans="1:11" ht="15" customHeight="1" thickBot="1">
      <c r="A3" s="85">
        <v>9</v>
      </c>
      <c r="B3" s="86">
        <v>46125</v>
      </c>
      <c r="C3" s="85">
        <v>1.6</v>
      </c>
      <c r="D3" s="85">
        <v>8.33</v>
      </c>
      <c r="E3" s="56">
        <f t="shared" ref="E3:E13" ca="1" si="0">IF(B3&lt;=$B$2,0,(C3+D3))</f>
        <v>9.93</v>
      </c>
      <c r="F3" s="12">
        <f t="shared" ref="F3:F13" ca="1" si="1">(E3*(B3-$B$2)/365)/(1+$K$4)^((B3-$B$2)/365)/-$E$2/(1+$K$4)^$K$2</f>
        <v>1.8196735880411624E-2</v>
      </c>
      <c r="J3" s="13" t="s">
        <v>97</v>
      </c>
      <c r="K3" s="14">
        <f ca="1">SUM(F3:F102)</f>
        <v>1.3354297854447554</v>
      </c>
    </row>
    <row r="4" spans="1:11" ht="15" customHeight="1" thickBot="1">
      <c r="A4" s="85">
        <v>10</v>
      </c>
      <c r="B4" s="86">
        <v>46216</v>
      </c>
      <c r="C4" s="85">
        <v>1.47</v>
      </c>
      <c r="D4" s="85">
        <v>8.33</v>
      </c>
      <c r="E4" s="56">
        <f t="shared" ca="1" si="0"/>
        <v>9.8000000000000007</v>
      </c>
      <c r="F4" s="12">
        <f t="shared" ca="1" si="1"/>
        <v>4.2571309707508283E-2</v>
      </c>
      <c r="J4" s="1" t="s">
        <v>4</v>
      </c>
      <c r="K4" s="2">
        <f ca="1">XIRR(E2:E26,B2:B26)</f>
        <v>5.0792941451072687E-2</v>
      </c>
    </row>
    <row r="5" spans="1:11" ht="15" customHeight="1" thickBot="1">
      <c r="A5" s="85">
        <v>11</v>
      </c>
      <c r="B5" s="86">
        <v>46308</v>
      </c>
      <c r="C5" s="85">
        <v>1.34</v>
      </c>
      <c r="D5" s="85">
        <v>8.33</v>
      </c>
      <c r="E5" s="56">
        <f t="shared" ca="1" si="0"/>
        <v>9.67</v>
      </c>
      <c r="F5" s="12">
        <f t="shared" ca="1" si="1"/>
        <v>6.5950940360472235E-2</v>
      </c>
      <c r="J5" s="15" t="s">
        <v>98</v>
      </c>
    </row>
    <row r="6" spans="1:11" ht="15" customHeight="1" thickBot="1">
      <c r="A6" s="85">
        <v>12</v>
      </c>
      <c r="B6" s="86">
        <v>46399</v>
      </c>
      <c r="C6" s="85">
        <v>1.19</v>
      </c>
      <c r="D6" s="85">
        <v>8.33</v>
      </c>
      <c r="E6" s="56">
        <f t="shared" ca="1" si="0"/>
        <v>9.52</v>
      </c>
      <c r="F6" s="12">
        <f t="shared" ca="1" si="1"/>
        <v>8.7662718634011649E-2</v>
      </c>
    </row>
    <row r="7" spans="1:11" ht="15" customHeight="1" thickBot="1">
      <c r="A7" s="85">
        <v>13</v>
      </c>
      <c r="B7" s="86">
        <v>46489</v>
      </c>
      <c r="C7" s="85">
        <v>1.02</v>
      </c>
      <c r="D7" s="85">
        <v>8.33</v>
      </c>
      <c r="E7" s="56">
        <f t="shared" ca="1" si="0"/>
        <v>9.35</v>
      </c>
      <c r="F7" s="12">
        <f t="shared" ca="1" si="1"/>
        <v>0.10763204543772498</v>
      </c>
    </row>
    <row r="8" spans="1:11" ht="15" customHeight="1" thickBot="1">
      <c r="A8" s="85">
        <v>14</v>
      </c>
      <c r="B8" s="86">
        <v>46580</v>
      </c>
      <c r="C8" s="85">
        <v>0.89</v>
      </c>
      <c r="D8" s="85">
        <v>8.33</v>
      </c>
      <c r="E8" s="56">
        <f t="shared" ca="1" si="0"/>
        <v>9.2200000000000006</v>
      </c>
      <c r="F8" s="12">
        <f t="shared" ca="1" si="1"/>
        <v>0.12706981755805416</v>
      </c>
    </row>
    <row r="9" spans="1:11" ht="15" customHeight="1" thickBot="1">
      <c r="A9" s="85">
        <v>15</v>
      </c>
      <c r="B9" s="86">
        <v>46672</v>
      </c>
      <c r="C9" s="85">
        <v>0.75</v>
      </c>
      <c r="D9" s="85">
        <v>8.33</v>
      </c>
      <c r="E9" s="56">
        <f t="shared" ca="1" si="0"/>
        <v>9.08</v>
      </c>
      <c r="F9" s="12">
        <f t="shared" ca="1" si="1"/>
        <v>0.14545274186033341</v>
      </c>
    </row>
    <row r="10" spans="1:11" ht="15" customHeight="1" thickBot="1">
      <c r="A10" s="85">
        <v>16</v>
      </c>
      <c r="B10" s="86">
        <v>46764</v>
      </c>
      <c r="C10" s="85">
        <v>0.6</v>
      </c>
      <c r="D10" s="85">
        <v>8.33</v>
      </c>
      <c r="E10" s="56">
        <f t="shared" ca="1" si="0"/>
        <v>8.93</v>
      </c>
      <c r="F10" s="12">
        <f t="shared" ca="1" si="1"/>
        <v>0.16251193435670977</v>
      </c>
    </row>
    <row r="11" spans="1:11" ht="15" customHeight="1" thickBot="1">
      <c r="A11" s="85">
        <v>17</v>
      </c>
      <c r="B11" s="86">
        <v>46855</v>
      </c>
      <c r="C11" s="85">
        <v>0.44</v>
      </c>
      <c r="D11" s="85">
        <v>8.33</v>
      </c>
      <c r="E11" s="56">
        <f t="shared" ca="1" si="0"/>
        <v>8.77</v>
      </c>
      <c r="F11" s="12">
        <f t="shared" ca="1" si="1"/>
        <v>0.17801775292624214</v>
      </c>
    </row>
    <row r="12" spans="1:11" ht="15" customHeight="1" thickBot="1">
      <c r="A12" s="85">
        <v>18</v>
      </c>
      <c r="B12" s="86">
        <v>46946</v>
      </c>
      <c r="C12" s="85">
        <v>0.3</v>
      </c>
      <c r="D12" s="85">
        <v>8.33</v>
      </c>
      <c r="E12" s="56">
        <f t="shared" ca="1" si="0"/>
        <v>8.6300000000000008</v>
      </c>
      <c r="F12" s="12">
        <f t="shared" ca="1" si="1"/>
        <v>0.19283087031883239</v>
      </c>
    </row>
    <row r="13" spans="1:11" ht="15" customHeight="1" thickBot="1">
      <c r="A13" s="85">
        <v>19</v>
      </c>
      <c r="B13" s="86">
        <v>47038</v>
      </c>
      <c r="C13" s="85">
        <v>0.15</v>
      </c>
      <c r="D13" s="85">
        <v>8.3699999999999992</v>
      </c>
      <c r="E13" s="56">
        <f t="shared" ca="1" si="0"/>
        <v>8.52</v>
      </c>
      <c r="F13" s="12">
        <f t="shared" ca="1" si="1"/>
        <v>0.2075329184044547</v>
      </c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3FECCD94-CC60-4C39-8BE0-9E2BC70D7644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C033-4A29-4C49-97A9-934B49B54ADF}">
  <sheetPr>
    <outlinePr summaryBelow="0" summaryRight="0"/>
  </sheetPr>
  <dimension ref="A1:K29"/>
  <sheetViews>
    <sheetView workbookViewId="0">
      <selection activeCell="E3" sqref="E3:F9"/>
    </sheetView>
  </sheetViews>
  <sheetFormatPr baseColWidth="10" defaultColWidth="12.625" defaultRowHeight="15" customHeight="1"/>
  <sheetData>
    <row r="1" spans="1:11" ht="15" customHeight="1">
      <c r="A1" s="95" t="s">
        <v>173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-107.05</v>
      </c>
      <c r="J2" s="1" t="s">
        <v>96</v>
      </c>
      <c r="K2" s="1">
        <v>0.5</v>
      </c>
    </row>
    <row r="3" spans="1:11" ht="15" customHeight="1" thickBot="1">
      <c r="A3" s="85">
        <v>4</v>
      </c>
      <c r="B3" s="86">
        <v>46146</v>
      </c>
      <c r="C3" s="85">
        <v>3.97</v>
      </c>
      <c r="D3" s="85">
        <v>0</v>
      </c>
      <c r="E3" s="56">
        <f t="shared" ref="E3:E9" ca="1" si="0">IF(B3&lt;=$B$2,0,(C3+D3))</f>
        <v>3.97</v>
      </c>
      <c r="F3" s="12">
        <f t="shared" ref="F3:F9" ca="1" si="1">(E3*(B3-$B$2)/365)/(1+$K$4)^((B3-$B$2)/365)/-$E$2/(1+$K$4)^$K$2</f>
        <v>8.3767832056441168E-3</v>
      </c>
      <c r="J3" s="13" t="s">
        <v>97</v>
      </c>
      <c r="K3" s="14">
        <f ca="1">SUM(F3:F102)</f>
        <v>2.1977265801936179</v>
      </c>
    </row>
    <row r="4" spans="1:11" ht="15" customHeight="1" thickBot="1">
      <c r="A4" s="85">
        <v>5</v>
      </c>
      <c r="B4" s="86">
        <v>46329</v>
      </c>
      <c r="C4" s="85">
        <v>4.03</v>
      </c>
      <c r="D4" s="85">
        <v>0</v>
      </c>
      <c r="E4" s="56">
        <f t="shared" ca="1" si="0"/>
        <v>4.03</v>
      </c>
      <c r="F4" s="12">
        <f t="shared" ca="1" si="1"/>
        <v>2.5843486829430606E-2</v>
      </c>
      <c r="J4" s="1" t="s">
        <v>4</v>
      </c>
      <c r="K4" s="2">
        <f ca="1">XIRR(E2:E26,B2:B26)</f>
        <v>5.9060558676719666E-2</v>
      </c>
    </row>
    <row r="5" spans="1:11" ht="15" customHeight="1" thickBot="1">
      <c r="A5" s="85">
        <v>6</v>
      </c>
      <c r="B5" s="86">
        <v>46510</v>
      </c>
      <c r="C5" s="85">
        <v>3.97</v>
      </c>
      <c r="D5" s="85">
        <v>0</v>
      </c>
      <c r="E5" s="56">
        <f t="shared" ca="1" si="0"/>
        <v>3.97</v>
      </c>
      <c r="F5" s="12">
        <f t="shared" ca="1" si="1"/>
        <v>4.1394135802615778E-2</v>
      </c>
      <c r="J5" s="15" t="s">
        <v>98</v>
      </c>
    </row>
    <row r="6" spans="1:11" ht="15" customHeight="1" thickBot="1">
      <c r="A6" s="85">
        <v>7</v>
      </c>
      <c r="B6" s="86">
        <v>46694</v>
      </c>
      <c r="C6" s="85">
        <v>4.03</v>
      </c>
      <c r="D6" s="85">
        <v>25</v>
      </c>
      <c r="E6" s="56">
        <f t="shared" ca="1" si="0"/>
        <v>29.03</v>
      </c>
      <c r="F6" s="12">
        <f t="shared" ca="1" si="1"/>
        <v>0.41429460879105273</v>
      </c>
    </row>
    <row r="7" spans="1:11" ht="15" customHeight="1" thickBot="1">
      <c r="A7" s="85">
        <v>8</v>
      </c>
      <c r="B7" s="86">
        <v>46876</v>
      </c>
      <c r="C7" s="85">
        <v>2.99</v>
      </c>
      <c r="D7" s="85">
        <v>25</v>
      </c>
      <c r="E7" s="56">
        <f t="shared" ca="1" si="0"/>
        <v>27.990000000000002</v>
      </c>
      <c r="F7" s="12">
        <f t="shared" ca="1" si="1"/>
        <v>0.499619966859358</v>
      </c>
    </row>
    <row r="8" spans="1:11" ht="15" customHeight="1" thickBot="1">
      <c r="A8" s="85">
        <v>9</v>
      </c>
      <c r="B8" s="86">
        <v>47060</v>
      </c>
      <c r="C8" s="85">
        <v>2.02</v>
      </c>
      <c r="D8" s="85">
        <v>25</v>
      </c>
      <c r="E8" s="56">
        <f t="shared" ca="1" si="0"/>
        <v>27.02</v>
      </c>
      <c r="F8" s="12">
        <f t="shared" ca="1" si="1"/>
        <v>0.5742080308951294</v>
      </c>
    </row>
    <row r="9" spans="1:11" ht="15" customHeight="1" thickBot="1">
      <c r="A9" s="85">
        <v>10</v>
      </c>
      <c r="B9" s="86">
        <v>47241</v>
      </c>
      <c r="C9" s="85">
        <v>0.99</v>
      </c>
      <c r="D9" s="85">
        <v>25</v>
      </c>
      <c r="E9" s="56">
        <f t="shared" ca="1" si="0"/>
        <v>25.99</v>
      </c>
      <c r="F9" s="12">
        <f t="shared" ca="1" si="1"/>
        <v>0.63398956781038707</v>
      </c>
    </row>
    <row r="10" spans="1:11" ht="15" customHeight="1" thickBot="1">
      <c r="A10" s="85"/>
      <c r="B10" s="86"/>
      <c r="C10" s="85"/>
      <c r="D10" s="85"/>
      <c r="E10" s="56"/>
      <c r="F10" s="12"/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47880AA8-61D1-4D19-A246-1249D9813109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869E-A460-4E8A-B210-FCC8DC880C73}">
  <sheetPr>
    <outlinePr summaryBelow="0" summaryRight="0"/>
  </sheetPr>
  <dimension ref="A1:K29"/>
  <sheetViews>
    <sheetView workbookViewId="0">
      <selection activeCell="E3" sqref="E3:F9"/>
    </sheetView>
  </sheetViews>
  <sheetFormatPr baseColWidth="10" defaultColWidth="12.625" defaultRowHeight="15" customHeight="1"/>
  <sheetData>
    <row r="1" spans="1:11" ht="15" customHeight="1">
      <c r="A1" s="95" t="s">
        <v>174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-103.4</v>
      </c>
      <c r="J2" s="1" t="s">
        <v>96</v>
      </c>
      <c r="K2" s="1">
        <v>0.5</v>
      </c>
    </row>
    <row r="3" spans="1:11" ht="15" customHeight="1" thickBot="1">
      <c r="A3" s="85">
        <v>1</v>
      </c>
      <c r="B3" s="86">
        <v>46178</v>
      </c>
      <c r="C3" s="85">
        <v>3.75</v>
      </c>
      <c r="D3" s="85">
        <v>0</v>
      </c>
      <c r="E3" s="56">
        <f t="shared" ref="E3:E9" ca="1" si="0">IF(B3&lt;=$B$2,0,(C3+D3))</f>
        <v>3.75</v>
      </c>
      <c r="F3" s="12">
        <f t="shared" ref="F3:F9" ca="1" si="1">(E3*(B3-$B$2)/365)/(1+$K$4)^((B3-$B$2)/365)/-$E$2/(1+$K$4)^$K$2</f>
        <v>1.1098348299502955E-2</v>
      </c>
      <c r="J3" s="13" t="s">
        <v>97</v>
      </c>
      <c r="K3" s="14">
        <f ca="1">SUM(F3:F102)</f>
        <v>2.8758663621121197</v>
      </c>
    </row>
    <row r="4" spans="1:11" ht="15" customHeight="1" thickBot="1">
      <c r="A4" s="85">
        <v>2</v>
      </c>
      <c r="B4" s="86">
        <v>46363</v>
      </c>
      <c r="C4" s="85">
        <v>3.75</v>
      </c>
      <c r="D4" s="85">
        <v>0</v>
      </c>
      <c r="E4" s="56">
        <f t="shared" ca="1" si="0"/>
        <v>3.75</v>
      </c>
      <c r="F4" s="12">
        <f t="shared" ca="1" si="1"/>
        <v>2.7551240807936087E-2</v>
      </c>
      <c r="J4" s="1" t="s">
        <v>4</v>
      </c>
      <c r="K4" s="2">
        <f ca="1">XIRR(E2:E26,B2:B26)</f>
        <v>6.895376145839692E-2</v>
      </c>
    </row>
    <row r="5" spans="1:11" ht="15" customHeight="1" thickBot="1">
      <c r="A5" s="85">
        <v>3</v>
      </c>
      <c r="B5" s="86">
        <v>46545</v>
      </c>
      <c r="C5" s="85">
        <v>3.75</v>
      </c>
      <c r="D5" s="85">
        <v>0</v>
      </c>
      <c r="E5" s="56">
        <f t="shared" ca="1" si="0"/>
        <v>3.75</v>
      </c>
      <c r="F5" s="12">
        <f t="shared" ca="1" si="1"/>
        <v>4.2657999284646517E-2</v>
      </c>
      <c r="J5" s="15" t="s">
        <v>98</v>
      </c>
    </row>
    <row r="6" spans="1:11" ht="15" customHeight="1" thickBot="1">
      <c r="A6" s="85">
        <v>4</v>
      </c>
      <c r="B6" s="86">
        <v>46727</v>
      </c>
      <c r="C6" s="85">
        <v>3.75</v>
      </c>
      <c r="D6" s="85">
        <v>0</v>
      </c>
      <c r="E6" s="56">
        <f t="shared" ca="1" si="0"/>
        <v>3.75</v>
      </c>
      <c r="F6" s="12">
        <f t="shared" ca="1" si="1"/>
        <v>5.6747245756768414E-2</v>
      </c>
    </row>
    <row r="7" spans="1:11" ht="15" customHeight="1" thickBot="1">
      <c r="A7" s="85">
        <v>5</v>
      </c>
      <c r="B7" s="86">
        <v>46909</v>
      </c>
      <c r="C7" s="85">
        <v>3.75</v>
      </c>
      <c r="D7" s="85">
        <v>0</v>
      </c>
      <c r="E7" s="56">
        <f t="shared" ca="1" si="0"/>
        <v>3.75</v>
      </c>
      <c r="F7" s="12">
        <f t="shared" ca="1" si="1"/>
        <v>6.9869374284157584E-2</v>
      </c>
    </row>
    <row r="8" spans="1:11" ht="15" customHeight="1" thickBot="1">
      <c r="A8" s="85">
        <v>6</v>
      </c>
      <c r="B8" s="86">
        <v>47092</v>
      </c>
      <c r="C8" s="85">
        <v>3.75</v>
      </c>
      <c r="D8" s="85">
        <v>0</v>
      </c>
      <c r="E8" s="56">
        <f t="shared" ca="1" si="0"/>
        <v>3.75</v>
      </c>
      <c r="F8" s="12">
        <f t="shared" ca="1" si="1"/>
        <v>8.2137169238903449E-2</v>
      </c>
    </row>
    <row r="9" spans="1:11" ht="15" customHeight="1" thickBot="1">
      <c r="A9" s="85">
        <v>7</v>
      </c>
      <c r="B9" s="86">
        <v>47274</v>
      </c>
      <c r="C9" s="85">
        <v>3.75</v>
      </c>
      <c r="D9" s="85">
        <v>100</v>
      </c>
      <c r="E9" s="56">
        <f t="shared" ca="1" si="0"/>
        <v>103.75</v>
      </c>
      <c r="F9" s="12">
        <f t="shared" ca="1" si="1"/>
        <v>2.5858049844402045</v>
      </c>
    </row>
    <row r="10" spans="1:11" ht="15" customHeight="1" thickBot="1">
      <c r="A10" s="85"/>
      <c r="B10" s="86"/>
      <c r="C10" s="85"/>
      <c r="D10" s="85"/>
      <c r="E10" s="56"/>
      <c r="F10" s="12"/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A0FD93D9-DB2F-4802-9095-5C05F8D5F8B5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50CD-29B2-47AC-A720-F5A73BF04F70}">
  <sheetPr>
    <outlinePr summaryBelow="0" summaryRight="0"/>
  </sheetPr>
  <dimension ref="A1:K29"/>
  <sheetViews>
    <sheetView workbookViewId="0">
      <selection activeCell="H7" sqref="H7"/>
    </sheetView>
  </sheetViews>
  <sheetFormatPr baseColWidth="10" defaultColWidth="12.625" defaultRowHeight="15" customHeight="1"/>
  <sheetData>
    <row r="1" spans="1:11" ht="15" customHeight="1">
      <c r="A1" s="93" t="s">
        <v>175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-109.7</v>
      </c>
      <c r="J2" s="1" t="s">
        <v>96</v>
      </c>
      <c r="K2" s="1">
        <v>0.5</v>
      </c>
    </row>
    <row r="3" spans="1:11" ht="15" customHeight="1" thickBot="1">
      <c r="A3" s="85">
        <v>1</v>
      </c>
      <c r="B3" s="86">
        <v>46078</v>
      </c>
      <c r="C3" s="85">
        <v>4.03</v>
      </c>
      <c r="D3" s="85">
        <v>0</v>
      </c>
      <c r="E3" s="56">
        <f t="shared" ref="E3:E10" ca="1" si="0">IF(B3&lt;=$B$2,0,(C3+D3))</f>
        <v>4.03</v>
      </c>
      <c r="F3" s="12">
        <f t="shared" ref="F3:F10" ca="1" si="1">(E3*(B3-$B$2)/365)/(1+$K$4)^((B3-$B$2)/365)/-$E$2/(1+$K$4)^$K$2</f>
        <v>1.7531777424602607E-3</v>
      </c>
      <c r="J3" s="13" t="s">
        <v>97</v>
      </c>
      <c r="K3" s="14">
        <f ca="1">SUM(F3:F102)</f>
        <v>2.9810781666902257</v>
      </c>
    </row>
    <row r="4" spans="1:11" ht="15" customHeight="1" thickBot="1">
      <c r="A4" s="85">
        <v>2</v>
      </c>
      <c r="B4" s="86">
        <v>46259</v>
      </c>
      <c r="C4" s="85">
        <v>3.97</v>
      </c>
      <c r="D4" s="85">
        <v>0</v>
      </c>
      <c r="E4" s="56">
        <f t="shared" ca="1" si="0"/>
        <v>3.97</v>
      </c>
      <c r="F4" s="12">
        <f t="shared" ca="1" si="1"/>
        <v>1.8536425287264333E-2</v>
      </c>
      <c r="J4" s="1" t="s">
        <v>4</v>
      </c>
      <c r="K4" s="2">
        <f ca="1">XIRR(E2:E26,B2:B26)</f>
        <v>6.1561694741249076E-2</v>
      </c>
    </row>
    <row r="5" spans="1:11" ht="15" customHeight="1" thickBot="1">
      <c r="A5" s="85">
        <v>3</v>
      </c>
      <c r="B5" s="86">
        <v>46443</v>
      </c>
      <c r="C5" s="85">
        <v>4.03</v>
      </c>
      <c r="D5" s="85">
        <v>0</v>
      </c>
      <c r="E5" s="56">
        <f t="shared" ca="1" si="0"/>
        <v>4.03</v>
      </c>
      <c r="F5" s="12">
        <f t="shared" ca="1" si="1"/>
        <v>3.5140422449124034E-2</v>
      </c>
      <c r="J5" s="15" t="s">
        <v>98</v>
      </c>
    </row>
    <row r="6" spans="1:11" ht="15" customHeight="1" thickBot="1">
      <c r="A6" s="85">
        <v>4</v>
      </c>
      <c r="B6" s="86">
        <v>46624</v>
      </c>
      <c r="C6" s="85">
        <v>3.97</v>
      </c>
      <c r="D6" s="85">
        <v>0</v>
      </c>
      <c r="E6" s="56">
        <f t="shared" ca="1" si="0"/>
        <v>3.97</v>
      </c>
      <c r="F6" s="12">
        <f t="shared" ca="1" si="1"/>
        <v>4.9488782942896589E-2</v>
      </c>
    </row>
    <row r="7" spans="1:11" ht="15" customHeight="1" thickBot="1">
      <c r="A7" s="85">
        <v>5</v>
      </c>
      <c r="B7" s="86">
        <v>46808</v>
      </c>
      <c r="C7" s="85">
        <v>4.03</v>
      </c>
      <c r="D7" s="85">
        <v>0</v>
      </c>
      <c r="E7" s="56">
        <f t="shared" ca="1" si="0"/>
        <v>4.03</v>
      </c>
      <c r="F7" s="12">
        <f t="shared" ca="1" si="1"/>
        <v>6.4649409576065728E-2</v>
      </c>
    </row>
    <row r="8" spans="1:11" ht="15" customHeight="1" thickBot="1">
      <c r="A8" s="85">
        <v>6</v>
      </c>
      <c r="B8" s="86">
        <v>46990</v>
      </c>
      <c r="C8" s="85">
        <v>3.99</v>
      </c>
      <c r="D8" s="85">
        <v>0</v>
      </c>
      <c r="E8" s="56">
        <f t="shared" ca="1" si="0"/>
        <v>3.99</v>
      </c>
      <c r="F8" s="12">
        <f t="shared" ca="1" si="1"/>
        <v>7.7246121887713265E-2</v>
      </c>
    </row>
    <row r="9" spans="1:11" ht="15" customHeight="1" thickBot="1">
      <c r="A9" s="85">
        <v>7</v>
      </c>
      <c r="B9" s="86">
        <v>47175</v>
      </c>
      <c r="C9" s="85">
        <v>4.03</v>
      </c>
      <c r="D9" s="85">
        <v>0</v>
      </c>
      <c r="E9" s="56">
        <f t="shared" ca="1" si="0"/>
        <v>4.03</v>
      </c>
      <c r="F9" s="12">
        <f t="shared" ca="1" si="1"/>
        <v>9.0750792787330656E-2</v>
      </c>
    </row>
    <row r="10" spans="1:11" ht="15" customHeight="1" thickBot="1">
      <c r="A10" s="85">
        <v>8</v>
      </c>
      <c r="B10" s="86">
        <v>47357</v>
      </c>
      <c r="C10" s="85">
        <v>3.97</v>
      </c>
      <c r="D10" s="85">
        <v>100</v>
      </c>
      <c r="E10" s="56">
        <f t="shared" ca="1" si="0"/>
        <v>103.97</v>
      </c>
      <c r="F10" s="12">
        <f t="shared" ca="1" si="1"/>
        <v>2.6435130340173707</v>
      </c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093951B4-FB5C-4F4A-B0E3-465D63016FD7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6E1B-B10E-429F-A469-40D7ECF97BB5}">
  <sheetPr>
    <outlinePr summaryBelow="0" summaryRight="0"/>
  </sheetPr>
  <dimension ref="A1:K29"/>
  <sheetViews>
    <sheetView workbookViewId="0">
      <selection activeCell="E3" sqref="E3:F10"/>
    </sheetView>
  </sheetViews>
  <sheetFormatPr baseColWidth="10" defaultColWidth="12.625" defaultRowHeight="15" customHeight="1"/>
  <sheetData>
    <row r="1" spans="1:11" ht="15" customHeight="1">
      <c r="A1" s="93" t="s">
        <v>176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-106.7</v>
      </c>
      <c r="J2" s="1" t="s">
        <v>96</v>
      </c>
      <c r="K2" s="1">
        <v>0.5</v>
      </c>
    </row>
    <row r="3" spans="1:11" ht="15" customHeight="1" thickBot="1">
      <c r="A3" s="85">
        <v>1</v>
      </c>
      <c r="B3" s="86">
        <v>46080</v>
      </c>
      <c r="C3" s="85">
        <v>3.78</v>
      </c>
      <c r="D3" s="85">
        <v>0</v>
      </c>
      <c r="E3" s="56">
        <f t="shared" ref="E3:E10" ca="1" si="0">IF(B3&lt;=$B$2,0,(C3+D3))</f>
        <v>3.78</v>
      </c>
      <c r="F3" s="12">
        <f t="shared" ref="F3:F10" ca="1" si="1">(E3*(B3-$B$2)/365)/(1+$K$4)^((B3-$B$2)/365)/-$E$2/(1+$K$4)^$K$2</f>
        <v>1.8741592095879991E-3</v>
      </c>
      <c r="J3" s="13" t="s">
        <v>97</v>
      </c>
      <c r="K3" s="14">
        <f ca="1">SUM(F3:F102)</f>
        <v>2.9958278417801187</v>
      </c>
    </row>
    <row r="4" spans="1:11" ht="15" customHeight="1" thickBot="1">
      <c r="A4" s="85">
        <v>2</v>
      </c>
      <c r="B4" s="86">
        <v>46261</v>
      </c>
      <c r="C4" s="85">
        <v>3.72</v>
      </c>
      <c r="D4" s="85">
        <v>0</v>
      </c>
      <c r="E4" s="56">
        <f t="shared" ca="1" si="0"/>
        <v>3.72</v>
      </c>
      <c r="F4" s="12">
        <f t="shared" ca="1" si="1"/>
        <v>1.7963280078086154E-2</v>
      </c>
      <c r="J4" s="1" t="s">
        <v>4</v>
      </c>
      <c r="K4" s="2">
        <f ca="1">XIRR(E2:E26,B2:B26)</f>
        <v>6.5374085307121257E-2</v>
      </c>
    </row>
    <row r="5" spans="1:11" ht="15" customHeight="1" thickBot="1">
      <c r="A5" s="85">
        <v>3</v>
      </c>
      <c r="B5" s="86">
        <v>46447</v>
      </c>
      <c r="C5" s="85">
        <v>3.78</v>
      </c>
      <c r="D5" s="85">
        <v>0</v>
      </c>
      <c r="E5" s="56">
        <f t="shared" ca="1" si="0"/>
        <v>3.78</v>
      </c>
      <c r="F5" s="12">
        <f t="shared" ca="1" si="1"/>
        <v>3.4027859077808122E-2</v>
      </c>
      <c r="J5" s="15" t="s">
        <v>98</v>
      </c>
    </row>
    <row r="6" spans="1:11" ht="15" customHeight="1" thickBot="1">
      <c r="A6" s="85">
        <v>4</v>
      </c>
      <c r="B6" s="86">
        <v>46626</v>
      </c>
      <c r="C6" s="85">
        <v>3.72</v>
      </c>
      <c r="D6" s="85">
        <v>0</v>
      </c>
      <c r="E6" s="56">
        <f t="shared" ca="1" si="0"/>
        <v>3.72</v>
      </c>
      <c r="F6" s="12">
        <f t="shared" ca="1" si="1"/>
        <v>4.7479253986609495E-2</v>
      </c>
    </row>
    <row r="7" spans="1:11" ht="15" customHeight="1" thickBot="1">
      <c r="A7" s="85">
        <v>5</v>
      </c>
      <c r="B7" s="86">
        <v>46811</v>
      </c>
      <c r="C7" s="85">
        <v>3.78</v>
      </c>
      <c r="D7" s="85">
        <v>0</v>
      </c>
      <c r="E7" s="56">
        <f t="shared" ca="1" si="0"/>
        <v>3.78</v>
      </c>
      <c r="F7" s="12">
        <f t="shared" ca="1" si="1"/>
        <v>6.1992166919189469E-2</v>
      </c>
    </row>
    <row r="8" spans="1:11" ht="15" customHeight="1" thickBot="1">
      <c r="A8" s="85">
        <v>6</v>
      </c>
      <c r="B8" s="86">
        <v>46993</v>
      </c>
      <c r="C8" s="85">
        <v>3.74</v>
      </c>
      <c r="D8" s="85">
        <v>0</v>
      </c>
      <c r="E8" s="56">
        <f t="shared" ca="1" si="0"/>
        <v>3.74</v>
      </c>
      <c r="F8" s="12">
        <f t="shared" ca="1" si="1"/>
        <v>7.3832051553267303E-2</v>
      </c>
    </row>
    <row r="9" spans="1:11" ht="15" customHeight="1" thickBot="1">
      <c r="A9" s="85">
        <v>7</v>
      </c>
      <c r="B9" s="86">
        <v>47176</v>
      </c>
      <c r="C9" s="85">
        <v>3.78</v>
      </c>
      <c r="D9" s="85">
        <v>0</v>
      </c>
      <c r="E9" s="56">
        <f t="shared" ca="1" si="0"/>
        <v>3.78</v>
      </c>
      <c r="F9" s="12">
        <f t="shared" ca="1" si="1"/>
        <v>8.6468703302101935E-2</v>
      </c>
    </row>
    <row r="10" spans="1:11" ht="15" customHeight="1" thickBot="1">
      <c r="A10" s="85">
        <v>8</v>
      </c>
      <c r="B10" s="86">
        <v>47357</v>
      </c>
      <c r="C10" s="85">
        <v>3.72</v>
      </c>
      <c r="D10" s="85">
        <v>100</v>
      </c>
      <c r="E10" s="56">
        <f t="shared" ca="1" si="0"/>
        <v>103.72</v>
      </c>
      <c r="F10" s="12">
        <f t="shared" ca="1" si="1"/>
        <v>2.6721903676534682</v>
      </c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E24B37FE-DF37-4F37-A878-40B3B34BB96C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3BB7-0904-4C85-9CA3-406CC9A96D18}">
  <sheetPr>
    <outlinePr summaryBelow="0" summaryRight="0"/>
  </sheetPr>
  <dimension ref="A1:K29"/>
  <sheetViews>
    <sheetView workbookViewId="0">
      <selection activeCell="E3" sqref="E3:F9"/>
    </sheetView>
  </sheetViews>
  <sheetFormatPr baseColWidth="10" defaultColWidth="12.625" defaultRowHeight="15" customHeight="1"/>
  <sheetData>
    <row r="1" spans="1:11" ht="15" customHeight="1">
      <c r="A1" s="93" t="s">
        <v>177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-105.35</v>
      </c>
      <c r="J2" s="1" t="s">
        <v>96</v>
      </c>
      <c r="K2" s="1">
        <v>0.5</v>
      </c>
    </row>
    <row r="3" spans="1:11" ht="15" customHeight="1" thickBot="1">
      <c r="A3" s="85">
        <v>3</v>
      </c>
      <c r="B3" s="86">
        <v>46108</v>
      </c>
      <c r="C3" s="85">
        <v>3.47</v>
      </c>
      <c r="D3" s="85">
        <v>0</v>
      </c>
      <c r="E3" s="56">
        <f t="shared" ref="E3:E10" ca="1" si="0">IF(B3&lt;=$B$2,0,(C3+D3))</f>
        <v>3.47</v>
      </c>
      <c r="F3" s="12">
        <f t="shared" ref="F3:F10" ca="1" si="1">(E3*(B3-$B$2)/365)/(1+$K$4)^((B3-$B$2)/365)/-$E$2/(1+$K$4)^$K$2</f>
        <v>4.169590210164803E-3</v>
      </c>
      <c r="J3" s="13" t="s">
        <v>97</v>
      </c>
      <c r="K3" s="14">
        <f ca="1">SUM(F3:F102)</f>
        <v>3.1079835888644967</v>
      </c>
    </row>
    <row r="4" spans="1:11" ht="15" customHeight="1" thickBot="1">
      <c r="A4" s="85">
        <v>4</v>
      </c>
      <c r="B4" s="86">
        <v>46293</v>
      </c>
      <c r="C4" s="85">
        <v>3.53</v>
      </c>
      <c r="D4" s="85">
        <v>0</v>
      </c>
      <c r="E4" s="56">
        <f t="shared" ca="1" si="0"/>
        <v>3.53</v>
      </c>
      <c r="F4" s="12">
        <f t="shared" ca="1" si="1"/>
        <v>1.9969641196364928E-2</v>
      </c>
      <c r="J4" s="1" t="s">
        <v>4</v>
      </c>
      <c r="K4" s="2">
        <f ca="1">XIRR(E2:E26,B2:B26)</f>
        <v>6.2201848626136771E-2</v>
      </c>
    </row>
    <row r="5" spans="1:11" ht="15" customHeight="1" thickBot="1">
      <c r="A5" s="85">
        <v>5</v>
      </c>
      <c r="B5" s="86">
        <v>46475</v>
      </c>
      <c r="C5" s="85">
        <v>3.47</v>
      </c>
      <c r="D5" s="85">
        <v>0</v>
      </c>
      <c r="E5" s="56">
        <f t="shared" ca="1" si="0"/>
        <v>3.47</v>
      </c>
      <c r="F5" s="12">
        <f t="shared" ca="1" si="1"/>
        <v>3.3927321986981437E-2</v>
      </c>
      <c r="J5" s="15" t="s">
        <v>98</v>
      </c>
    </row>
    <row r="6" spans="1:11" ht="15" customHeight="1" thickBot="1">
      <c r="A6" s="85">
        <v>6</v>
      </c>
      <c r="B6" s="86">
        <v>46657</v>
      </c>
      <c r="C6" s="85">
        <v>3.53</v>
      </c>
      <c r="D6" s="85">
        <v>0</v>
      </c>
      <c r="E6" s="56">
        <f t="shared" ca="1" si="0"/>
        <v>3.53</v>
      </c>
      <c r="F6" s="12">
        <f t="shared" ca="1" si="1"/>
        <v>4.81785160469618E-2</v>
      </c>
    </row>
    <row r="7" spans="1:11" ht="15" customHeight="1" thickBot="1">
      <c r="A7" s="85">
        <v>7</v>
      </c>
      <c r="B7" s="86">
        <v>46839</v>
      </c>
      <c r="C7" s="85">
        <v>3.49</v>
      </c>
      <c r="D7" s="85">
        <v>0</v>
      </c>
      <c r="E7" s="56">
        <f t="shared" ca="1" si="0"/>
        <v>3.49</v>
      </c>
      <c r="F7" s="12">
        <f t="shared" ca="1" si="1"/>
        <v>6.0311432083452458E-2</v>
      </c>
    </row>
    <row r="8" spans="1:11" ht="15" customHeight="1" thickBot="1">
      <c r="A8" s="85">
        <v>8</v>
      </c>
      <c r="B8" s="86">
        <v>47023</v>
      </c>
      <c r="C8" s="85">
        <v>3.53</v>
      </c>
      <c r="D8" s="85">
        <v>0</v>
      </c>
      <c r="E8" s="56">
        <f t="shared" ca="1" si="0"/>
        <v>3.53</v>
      </c>
      <c r="F8" s="12">
        <f t="shared" ca="1" si="1"/>
        <v>7.3152053505952677E-2</v>
      </c>
    </row>
    <row r="9" spans="1:11" ht="15" customHeight="1" thickBot="1">
      <c r="A9" s="85">
        <v>9</v>
      </c>
      <c r="B9" s="86">
        <v>47204</v>
      </c>
      <c r="C9" s="85">
        <v>3.47</v>
      </c>
      <c r="D9" s="85">
        <v>0</v>
      </c>
      <c r="E9" s="56">
        <f t="shared" ca="1" si="0"/>
        <v>3.47</v>
      </c>
      <c r="F9" s="12">
        <f t="shared" ca="1" si="1"/>
        <v>8.290585500655169E-2</v>
      </c>
    </row>
    <row r="10" spans="1:11" ht="15" customHeight="1" thickBot="1">
      <c r="A10" s="85">
        <v>10</v>
      </c>
      <c r="B10" s="86">
        <v>47388</v>
      </c>
      <c r="C10" s="85">
        <v>3.53</v>
      </c>
      <c r="D10" s="85">
        <v>100</v>
      </c>
      <c r="E10" s="56">
        <f t="shared" ca="1" si="0"/>
        <v>103.53</v>
      </c>
      <c r="F10" s="12">
        <f t="shared" ca="1" si="1"/>
        <v>2.7853691788280668</v>
      </c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BD05651F-DFE2-4CEC-83B1-10E6B1D13098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EE72-8ADB-4FDF-BB08-D57EADA5CAD7}">
  <sheetPr>
    <outlinePr summaryBelow="0" summaryRight="0"/>
  </sheetPr>
  <dimension ref="A1:K29"/>
  <sheetViews>
    <sheetView workbookViewId="0">
      <selection activeCell="K3" sqref="K3"/>
    </sheetView>
  </sheetViews>
  <sheetFormatPr baseColWidth="10" defaultColWidth="12.625" defaultRowHeight="15" customHeight="1"/>
  <sheetData>
    <row r="1" spans="1:11" ht="15" customHeight="1">
      <c r="A1" s="93" t="s">
        <v>178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-102.9</v>
      </c>
      <c r="J2" s="1" t="s">
        <v>96</v>
      </c>
      <c r="K2" s="1">
        <v>0.5</v>
      </c>
    </row>
    <row r="3" spans="1:11" ht="15" customHeight="1" thickBot="1">
      <c r="A3" s="85">
        <v>3</v>
      </c>
      <c r="B3" s="86">
        <v>46226</v>
      </c>
      <c r="C3" s="85">
        <v>3.6</v>
      </c>
      <c r="D3" s="85">
        <v>0</v>
      </c>
      <c r="E3" s="56">
        <f t="shared" ref="E3:E10" ca="1" si="0">IF(B3&lt;=$B$2,0,(C3+D3))</f>
        <v>3.6</v>
      </c>
      <c r="F3" s="12">
        <f t="shared" ref="F3:F10" ca="1" si="1">(E3*(B3-$B$2)/365)/(1+$K$4)^((B3-$B$2)/365)/-$E$2/(1+$K$4)^$K$2</f>
        <v>1.4974926770263873E-2</v>
      </c>
      <c r="J3" s="13" t="s">
        <v>97</v>
      </c>
      <c r="K3" s="14">
        <f ca="1">SUM(F3:F102)</f>
        <v>3.2104623210785364</v>
      </c>
    </row>
    <row r="4" spans="1:11" ht="15" customHeight="1" thickBot="1">
      <c r="A4" s="85">
        <v>4</v>
      </c>
      <c r="B4" s="86">
        <v>46412</v>
      </c>
      <c r="C4" s="85">
        <v>3.65</v>
      </c>
      <c r="D4" s="85">
        <v>0</v>
      </c>
      <c r="E4" s="56">
        <f t="shared" ca="1" si="0"/>
        <v>3.65</v>
      </c>
      <c r="F4" s="12">
        <f t="shared" ca="1" si="1"/>
        <v>3.1169714710828789E-2</v>
      </c>
      <c r="J4" s="1" t="s">
        <v>4</v>
      </c>
      <c r="K4" s="2">
        <f ca="1">XIRR(E2:E26,B2:B26)</f>
        <v>6.5576460957527158E-2</v>
      </c>
    </row>
    <row r="5" spans="1:11" ht="15" customHeight="1" thickBot="1">
      <c r="A5" s="85">
        <v>5</v>
      </c>
      <c r="B5" s="86">
        <v>46591</v>
      </c>
      <c r="C5" s="85">
        <v>3.6</v>
      </c>
      <c r="D5" s="85">
        <v>0</v>
      </c>
      <c r="E5" s="56">
        <f t="shared" ca="1" si="0"/>
        <v>3.6</v>
      </c>
      <c r="F5" s="12">
        <f t="shared" ca="1" si="1"/>
        <v>4.4953811706157441E-2</v>
      </c>
      <c r="J5" s="15" t="s">
        <v>98</v>
      </c>
    </row>
    <row r="6" spans="1:11" ht="15" customHeight="1" thickBot="1">
      <c r="A6" s="85">
        <v>6</v>
      </c>
      <c r="B6" s="86">
        <v>46776</v>
      </c>
      <c r="C6" s="85">
        <v>3.65</v>
      </c>
      <c r="D6" s="85">
        <v>0</v>
      </c>
      <c r="E6" s="56">
        <f t="shared" ca="1" si="0"/>
        <v>3.65</v>
      </c>
      <c r="F6" s="12">
        <f t="shared" ca="1" si="1"/>
        <v>5.9510574416460911E-2</v>
      </c>
    </row>
    <row r="7" spans="1:11" ht="15" customHeight="1" thickBot="1">
      <c r="A7" s="85">
        <v>7</v>
      </c>
      <c r="B7" s="86">
        <v>46958</v>
      </c>
      <c r="C7" s="85">
        <v>3.62</v>
      </c>
      <c r="D7" s="85">
        <v>0</v>
      </c>
      <c r="E7" s="56">
        <f t="shared" ca="1" si="0"/>
        <v>3.62</v>
      </c>
      <c r="F7" s="12">
        <f t="shared" ca="1" si="1"/>
        <v>7.1716426404021219E-2</v>
      </c>
    </row>
    <row r="8" spans="1:11" ht="15" customHeight="1" thickBot="1">
      <c r="A8" s="85">
        <v>8</v>
      </c>
      <c r="B8" s="86">
        <v>47141</v>
      </c>
      <c r="C8" s="85">
        <v>3.65</v>
      </c>
      <c r="D8" s="85">
        <v>0</v>
      </c>
      <c r="E8" s="56">
        <f t="shared" ca="1" si="0"/>
        <v>3.65</v>
      </c>
      <c r="F8" s="12">
        <f t="shared" ca="1" si="1"/>
        <v>8.4318368703204333E-2</v>
      </c>
    </row>
    <row r="9" spans="1:11" ht="15" customHeight="1" thickBot="1">
      <c r="A9" s="85">
        <v>9</v>
      </c>
      <c r="B9" s="86">
        <v>47322</v>
      </c>
      <c r="C9" s="85">
        <v>3.6</v>
      </c>
      <c r="D9" s="85">
        <v>0</v>
      </c>
      <c r="E9" s="56">
        <f t="shared" ca="1" si="0"/>
        <v>3.6</v>
      </c>
      <c r="F9" s="12">
        <f t="shared" ca="1" si="1"/>
        <v>9.4077668383076213E-2</v>
      </c>
    </row>
    <row r="10" spans="1:11" ht="15" customHeight="1" thickBot="1">
      <c r="A10" s="85">
        <v>10</v>
      </c>
      <c r="B10" s="86">
        <v>47414</v>
      </c>
      <c r="C10" s="85">
        <v>1.83</v>
      </c>
      <c r="D10" s="85">
        <v>100</v>
      </c>
      <c r="E10" s="56">
        <f t="shared" ca="1" si="0"/>
        <v>101.83</v>
      </c>
      <c r="F10" s="12">
        <f t="shared" ca="1" si="1"/>
        <v>2.8097408299845235</v>
      </c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23406D0A-807C-4738-975E-33BCD9B76DA1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44C96-1611-46D3-AFF2-E9E6B371D5B8}">
  <sheetPr>
    <outlinePr summaryBelow="0" summaryRight="0"/>
  </sheetPr>
  <dimension ref="A1:K29"/>
  <sheetViews>
    <sheetView workbookViewId="0">
      <selection activeCell="K3" sqref="K3"/>
    </sheetView>
  </sheetViews>
  <sheetFormatPr baseColWidth="10" defaultColWidth="12.625" defaultRowHeight="15" customHeight="1"/>
  <sheetData>
    <row r="1" spans="1:11" ht="15" customHeight="1">
      <c r="A1" s="93" t="s">
        <v>179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-104.8</v>
      </c>
      <c r="J2" s="1" t="s">
        <v>96</v>
      </c>
      <c r="K2" s="1">
        <v>0.5</v>
      </c>
    </row>
    <row r="3" spans="1:11" ht="15" customHeight="1" thickBot="1">
      <c r="A3" s="85">
        <v>3</v>
      </c>
      <c r="B3" s="86">
        <v>46136</v>
      </c>
      <c r="C3" s="85">
        <v>3.39</v>
      </c>
      <c r="D3" s="85">
        <v>0</v>
      </c>
      <c r="E3" s="56">
        <f t="shared" ref="E3:E10" ca="1" si="0">IF(B3&lt;=$B$2,0,(C3+D3))</f>
        <v>3.39</v>
      </c>
      <c r="F3" s="12">
        <f t="shared" ref="F3:F10" ca="1" si="1">(E3*(B3-$B$2)/365)/(1+$K$4)^((B3-$B$2)/365)/-$E$2/(1+$K$4)^$K$2</f>
        <v>6.4619742384323942E-3</v>
      </c>
      <c r="J3" s="13" t="s">
        <v>97</v>
      </c>
      <c r="K3" s="14">
        <f ca="1">SUM(F3:F102)</f>
        <v>3.1937361002300966</v>
      </c>
    </row>
    <row r="4" spans="1:11" ht="15" customHeight="1" thickBot="1">
      <c r="A4" s="85">
        <v>4</v>
      </c>
      <c r="B4" s="86">
        <v>46321</v>
      </c>
      <c r="C4" s="85">
        <v>3.41</v>
      </c>
      <c r="D4" s="85">
        <v>0</v>
      </c>
      <c r="E4" s="56">
        <f t="shared" ca="1" si="0"/>
        <v>3.41</v>
      </c>
      <c r="F4" s="12">
        <f t="shared" ca="1" si="1"/>
        <v>2.1670511237011258E-2</v>
      </c>
      <c r="J4" s="1" t="s">
        <v>4</v>
      </c>
      <c r="K4" s="2">
        <f ca="1">XIRR(E2:E26,B2:B26)</f>
        <v>6.0247549414634699E-2</v>
      </c>
    </row>
    <row r="5" spans="1:11" ht="15" customHeight="1" thickBot="1">
      <c r="A5" s="85">
        <v>5</v>
      </c>
      <c r="B5" s="86">
        <v>46503</v>
      </c>
      <c r="C5" s="85">
        <v>3.39</v>
      </c>
      <c r="D5" s="85">
        <v>0</v>
      </c>
      <c r="E5" s="56">
        <f t="shared" ca="1" si="0"/>
        <v>3.39</v>
      </c>
      <c r="F5" s="12">
        <f t="shared" ca="1" si="1"/>
        <v>3.5514758102550857E-2</v>
      </c>
      <c r="J5" s="15" t="s">
        <v>98</v>
      </c>
    </row>
    <row r="6" spans="1:11" ht="15" customHeight="1" thickBot="1">
      <c r="A6" s="85">
        <v>6</v>
      </c>
      <c r="B6" s="86">
        <v>46685</v>
      </c>
      <c r="C6" s="85">
        <v>3.41</v>
      </c>
      <c r="D6" s="85">
        <v>0</v>
      </c>
      <c r="E6" s="56">
        <f t="shared" ca="1" si="0"/>
        <v>3.41</v>
      </c>
      <c r="F6" s="12">
        <f t="shared" ca="1" si="1"/>
        <v>4.8952062952490445E-2</v>
      </c>
    </row>
    <row r="7" spans="1:11" ht="15" customHeight="1" thickBot="1">
      <c r="A7" s="85">
        <v>7</v>
      </c>
      <c r="B7" s="86">
        <v>46867</v>
      </c>
      <c r="C7" s="85">
        <v>3.41</v>
      </c>
      <c r="D7" s="85">
        <v>0</v>
      </c>
      <c r="E7" s="56">
        <f t="shared" ca="1" si="0"/>
        <v>3.41</v>
      </c>
      <c r="F7" s="12">
        <f t="shared" ca="1" si="1"/>
        <v>6.1389724146845771E-2</v>
      </c>
    </row>
    <row r="8" spans="1:11" ht="15" customHeight="1" thickBot="1">
      <c r="A8" s="85">
        <v>8</v>
      </c>
      <c r="B8" s="86">
        <v>47050</v>
      </c>
      <c r="C8" s="85">
        <v>3.41</v>
      </c>
      <c r="D8" s="85">
        <v>0</v>
      </c>
      <c r="E8" s="56">
        <f t="shared" ca="1" si="0"/>
        <v>3.41</v>
      </c>
      <c r="F8" s="12">
        <f t="shared" ca="1" si="1"/>
        <v>7.3133927788425382E-2</v>
      </c>
    </row>
    <row r="9" spans="1:11" ht="15" customHeight="1" thickBot="1">
      <c r="A9" s="85">
        <v>9</v>
      </c>
      <c r="B9" s="86">
        <v>47232</v>
      </c>
      <c r="C9" s="85">
        <v>3.39</v>
      </c>
      <c r="D9" s="85">
        <v>0</v>
      </c>
      <c r="E9" s="56">
        <f t="shared" ca="1" si="0"/>
        <v>3.39</v>
      </c>
      <c r="F9" s="12">
        <f t="shared" ca="1" si="1"/>
        <v>8.3596443381068239E-2</v>
      </c>
    </row>
    <row r="10" spans="1:11" ht="15" customHeight="1" thickBot="1">
      <c r="A10" s="85">
        <v>10</v>
      </c>
      <c r="B10" s="86">
        <v>47415</v>
      </c>
      <c r="C10" s="85">
        <v>3.41</v>
      </c>
      <c r="D10" s="85">
        <v>100</v>
      </c>
      <c r="E10" s="56">
        <f t="shared" ca="1" si="0"/>
        <v>103.41</v>
      </c>
      <c r="F10" s="12">
        <f t="shared" ca="1" si="1"/>
        <v>2.8630166983832721</v>
      </c>
    </row>
    <row r="11" spans="1:11" ht="15" customHeight="1" thickBot="1">
      <c r="A11" s="85"/>
      <c r="B11" s="86"/>
      <c r="C11" s="85"/>
      <c r="D11" s="85"/>
      <c r="E11" s="56"/>
      <c r="F11" s="12"/>
    </row>
    <row r="12" spans="1:11" ht="15" customHeight="1" thickBot="1">
      <c r="A12" s="85"/>
      <c r="B12" s="86"/>
      <c r="C12" s="85"/>
      <c r="D12" s="85"/>
      <c r="E12" s="56"/>
      <c r="F12" s="12"/>
    </row>
    <row r="13" spans="1:11" ht="15" customHeight="1" thickBot="1">
      <c r="A13" s="85"/>
      <c r="B13" s="86"/>
      <c r="C13" s="85"/>
      <c r="D13" s="85"/>
      <c r="E13" s="56"/>
      <c r="F13" s="12"/>
    </row>
    <row r="14" spans="1:11" ht="15" customHeight="1" thickBot="1">
      <c r="A14" s="85"/>
      <c r="B14" s="86"/>
      <c r="C14" s="85"/>
      <c r="D14" s="85"/>
      <c r="E14" s="56"/>
      <c r="F14" s="12"/>
    </row>
    <row r="15" spans="1:11" ht="15" customHeight="1" thickBot="1">
      <c r="A15" s="85"/>
      <c r="B15" s="86"/>
      <c r="C15" s="85"/>
      <c r="D15" s="85"/>
      <c r="E15" s="56"/>
      <c r="F15" s="12"/>
    </row>
    <row r="16" spans="1:11" ht="15" customHeight="1" thickBot="1">
      <c r="A16" s="85"/>
      <c r="B16" s="86"/>
      <c r="C16" s="85"/>
      <c r="D16" s="85"/>
      <c r="E16" s="56"/>
      <c r="F16" s="12"/>
    </row>
    <row r="17" spans="1:6" ht="15" customHeight="1" thickBot="1">
      <c r="A17" s="85"/>
      <c r="B17" s="86"/>
      <c r="C17" s="85"/>
      <c r="D17" s="85"/>
      <c r="E17" s="56"/>
      <c r="F17" s="12"/>
    </row>
    <row r="18" spans="1:6" ht="15" customHeight="1" thickBot="1">
      <c r="A18" s="85"/>
      <c r="B18" s="86"/>
      <c r="C18" s="85"/>
      <c r="D18" s="85"/>
      <c r="E18" s="56"/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F65C454E-8A98-4A28-9195-7C9AB64A1E15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B54B-6FFC-44A5-8CB7-C3279649297F}">
  <sheetPr>
    <outlinePr summaryBelow="0" summaryRight="0"/>
  </sheetPr>
  <dimension ref="A1:K29"/>
  <sheetViews>
    <sheetView workbookViewId="0">
      <selection activeCell="K2" sqref="K2"/>
    </sheetView>
  </sheetViews>
  <sheetFormatPr baseColWidth="10" defaultColWidth="12.625" defaultRowHeight="15" customHeight="1"/>
  <sheetData>
    <row r="1" spans="1:11" ht="15" customHeight="1">
      <c r="A1" s="93" t="s">
        <v>180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-103.6</v>
      </c>
      <c r="J2" s="1" t="s">
        <v>96</v>
      </c>
      <c r="K2" s="1">
        <v>0.33300000000000002</v>
      </c>
    </row>
    <row r="3" spans="1:11" ht="15" customHeight="1" thickBot="1">
      <c r="A3" s="85">
        <v>3</v>
      </c>
      <c r="B3" s="86">
        <v>46129</v>
      </c>
      <c r="C3" s="85">
        <v>1.97</v>
      </c>
      <c r="D3" s="85">
        <v>0</v>
      </c>
      <c r="E3" s="56">
        <f ca="1">IF(B3&lt;=$B$2,0,(C3+D3))</f>
        <v>1.97</v>
      </c>
      <c r="F3" s="12">
        <f ca="1">(E3*(B3-$B$2)/365)/(1+$K$4)^((B3-$B$2)/365)/-$E$2/(1+$K$4)^$K$2</f>
        <v>3.4654122654018678E-3</v>
      </c>
      <c r="J3" s="13" t="s">
        <v>97</v>
      </c>
      <c r="K3" s="14">
        <f ca="1">SUM(F3:F102)</f>
        <v>3.3386709909671493</v>
      </c>
    </row>
    <row r="4" spans="1:11" ht="15" customHeight="1" thickBot="1">
      <c r="A4" s="85">
        <v>4</v>
      </c>
      <c r="B4" s="86">
        <v>46220</v>
      </c>
      <c r="C4" s="85">
        <v>1.99</v>
      </c>
      <c r="D4" s="85">
        <v>0</v>
      </c>
      <c r="E4" s="56">
        <f ca="1">IF(B4&lt;=$B$2,0,(C4+D4))</f>
        <v>1.99</v>
      </c>
      <c r="F4" s="12">
        <f ca="1">(E4*(B4-$B$2)/365)/(1+$K$4)^((B4-$B$2)/365)/-$E$2/(1+$K$4)^$K$2</f>
        <v>7.9765565545716604E-3</v>
      </c>
      <c r="J4" s="1" t="s">
        <v>4</v>
      </c>
      <c r="K4" s="2">
        <f ca="1">XIRR(E2:E26,B2:B26)</f>
        <v>7.2685208916664121E-2</v>
      </c>
    </row>
    <row r="5" spans="1:11" ht="15" customHeight="1" thickBot="1">
      <c r="A5" s="85">
        <v>5</v>
      </c>
      <c r="B5" s="86">
        <v>46314</v>
      </c>
      <c r="C5" s="85">
        <v>2.02</v>
      </c>
      <c r="D5" s="85">
        <v>0</v>
      </c>
      <c r="E5" s="56">
        <f t="shared" ref="E5:E18" ca="1" si="0">IF(B5&lt;=$B$2,0,(C5+D5))</f>
        <v>2.02</v>
      </c>
      <c r="F5" s="12">
        <f t="shared" ref="F5:F18" ca="1" si="1">(E5*(B5-$B$2)/365)/(1+$K$4)^((B5-$B$2)/365)/-$E$2/(1+$K$4)^$K$2</f>
        <v>1.2623500945454941E-2</v>
      </c>
      <c r="J5" s="15" t="s">
        <v>98</v>
      </c>
    </row>
    <row r="6" spans="1:11" ht="15" customHeight="1" thickBot="1">
      <c r="A6" s="85">
        <v>6</v>
      </c>
      <c r="B6" s="86">
        <v>46405</v>
      </c>
      <c r="C6" s="85">
        <v>2.02</v>
      </c>
      <c r="D6" s="85">
        <v>0</v>
      </c>
      <c r="E6" s="56">
        <f t="shared" ca="1" si="0"/>
        <v>2.02</v>
      </c>
      <c r="F6" s="12">
        <f t="shared" ca="1" si="1"/>
        <v>1.6848761926251097E-2</v>
      </c>
    </row>
    <row r="7" spans="1:11" ht="15" customHeight="1" thickBot="1">
      <c r="A7" s="85">
        <v>7</v>
      </c>
      <c r="B7" s="86">
        <v>46496</v>
      </c>
      <c r="C7" s="85">
        <v>1.97</v>
      </c>
      <c r="D7" s="85">
        <v>0</v>
      </c>
      <c r="E7" s="56">
        <f t="shared" ca="1" si="0"/>
        <v>1.97</v>
      </c>
      <c r="F7" s="12">
        <f t="shared" ca="1" si="1"/>
        <v>2.0405772619137851E-2</v>
      </c>
    </row>
    <row r="8" spans="1:11" ht="15" customHeight="1" thickBot="1">
      <c r="A8" s="85">
        <v>8</v>
      </c>
      <c r="B8" s="86">
        <v>46587</v>
      </c>
      <c r="C8" s="85">
        <v>1.99</v>
      </c>
      <c r="D8" s="85">
        <v>0</v>
      </c>
      <c r="E8" s="56">
        <f t="shared" ca="1" si="0"/>
        <v>1.99</v>
      </c>
      <c r="F8" s="12">
        <f t="shared" ca="1" si="1"/>
        <v>2.4483123178015608E-2</v>
      </c>
    </row>
    <row r="9" spans="1:11" ht="15" customHeight="1" thickBot="1">
      <c r="A9" s="85">
        <v>9</v>
      </c>
      <c r="B9" s="86">
        <v>46678</v>
      </c>
      <c r="C9" s="85">
        <v>2.02</v>
      </c>
      <c r="D9" s="85">
        <v>0</v>
      </c>
      <c r="E9" s="56">
        <f t="shared" ca="1" si="0"/>
        <v>2.02</v>
      </c>
      <c r="F9" s="12">
        <f t="shared" ca="1" si="1"/>
        <v>2.8638203371477489E-2</v>
      </c>
    </row>
    <row r="10" spans="1:11" ht="15" customHeight="1" thickBot="1">
      <c r="A10" s="85">
        <v>10</v>
      </c>
      <c r="B10" s="86">
        <v>46769</v>
      </c>
      <c r="C10" s="85">
        <v>2.02</v>
      </c>
      <c r="D10" s="85">
        <v>0</v>
      </c>
      <c r="E10" s="56">
        <f t="shared" ca="1" si="0"/>
        <v>2.02</v>
      </c>
      <c r="F10" s="12">
        <f t="shared" ca="1" si="1"/>
        <v>3.2285411586626504E-2</v>
      </c>
    </row>
    <row r="11" spans="1:11" ht="15" customHeight="1" thickBot="1">
      <c r="A11" s="85">
        <v>11</v>
      </c>
      <c r="B11" s="86">
        <v>46860</v>
      </c>
      <c r="C11" s="85">
        <v>1.99</v>
      </c>
      <c r="D11" s="85">
        <v>0</v>
      </c>
      <c r="E11" s="56">
        <f t="shared" ca="1" si="0"/>
        <v>1.99</v>
      </c>
      <c r="F11" s="12">
        <f t="shared" ca="1" si="1"/>
        <v>3.5265868556531722E-2</v>
      </c>
    </row>
    <row r="12" spans="1:11" ht="15" customHeight="1" thickBot="1">
      <c r="A12" s="85">
        <v>12</v>
      </c>
      <c r="B12" s="86">
        <v>46951</v>
      </c>
      <c r="C12" s="85">
        <v>1.99</v>
      </c>
      <c r="D12" s="85">
        <v>0</v>
      </c>
      <c r="E12" s="56">
        <f t="shared" ca="1" si="0"/>
        <v>1.99</v>
      </c>
      <c r="F12" s="12">
        <f t="shared" ca="1" si="1"/>
        <v>3.8596249030061022E-2</v>
      </c>
    </row>
    <row r="13" spans="1:11" ht="15" customHeight="1" thickBot="1">
      <c r="A13" s="85">
        <v>13</v>
      </c>
      <c r="B13" s="86">
        <v>47043</v>
      </c>
      <c r="C13" s="85">
        <v>2.02</v>
      </c>
      <c r="D13" s="85">
        <v>0</v>
      </c>
      <c r="E13" s="56">
        <f t="shared" ca="1" si="0"/>
        <v>2.02</v>
      </c>
      <c r="F13" s="12">
        <f t="shared" ca="1" si="1"/>
        <v>4.2465722686637834E-2</v>
      </c>
    </row>
    <row r="14" spans="1:11" ht="15" customHeight="1" thickBot="1">
      <c r="A14" s="85">
        <v>14</v>
      </c>
      <c r="B14" s="86">
        <v>47135</v>
      </c>
      <c r="C14" s="85">
        <v>2.02</v>
      </c>
      <c r="D14" s="85">
        <v>0</v>
      </c>
      <c r="E14" s="56">
        <f t="shared" ca="1" si="0"/>
        <v>2.02</v>
      </c>
      <c r="F14" s="12">
        <f t="shared" ca="1" si="1"/>
        <v>4.5626040160776107E-2</v>
      </c>
    </row>
    <row r="15" spans="1:11" ht="15" customHeight="1" thickBot="1">
      <c r="A15" s="85">
        <v>15</v>
      </c>
      <c r="B15" s="86">
        <v>47225</v>
      </c>
      <c r="C15" s="85">
        <v>1.97</v>
      </c>
      <c r="D15" s="85">
        <v>0</v>
      </c>
      <c r="E15" s="56">
        <f t="shared" ca="1" si="0"/>
        <v>1.97</v>
      </c>
      <c r="F15" s="12">
        <f t="shared" ca="1" si="1"/>
        <v>4.7394874798718789E-2</v>
      </c>
    </row>
    <row r="16" spans="1:11" ht="15" customHeight="1" thickBot="1">
      <c r="A16" s="85">
        <v>16</v>
      </c>
      <c r="B16" s="86">
        <v>47316</v>
      </c>
      <c r="C16" s="85">
        <v>1.99</v>
      </c>
      <c r="D16" s="85">
        <v>0</v>
      </c>
      <c r="E16" s="56">
        <f t="shared" ca="1" si="0"/>
        <v>1.99</v>
      </c>
      <c r="F16" s="12">
        <f t="shared" ca="1" si="1"/>
        <v>5.0720642114836553E-2</v>
      </c>
    </row>
    <row r="17" spans="1:6" ht="15" customHeight="1" thickBot="1">
      <c r="A17" s="85">
        <v>17</v>
      </c>
      <c r="B17" s="86">
        <v>47408</v>
      </c>
      <c r="C17" s="85">
        <v>2.02</v>
      </c>
      <c r="D17" s="85">
        <v>0</v>
      </c>
      <c r="E17" s="56">
        <f t="shared" ca="1" si="0"/>
        <v>2.02</v>
      </c>
      <c r="F17" s="12">
        <f t="shared" ca="1" si="1"/>
        <v>5.4287844893944809E-2</v>
      </c>
    </row>
    <row r="18" spans="1:6" ht="15" customHeight="1" thickBot="1">
      <c r="A18" s="85">
        <v>18</v>
      </c>
      <c r="B18" s="86">
        <v>47500</v>
      </c>
      <c r="C18" s="85">
        <v>2.02</v>
      </c>
      <c r="D18" s="85">
        <v>100</v>
      </c>
      <c r="E18" s="56">
        <f t="shared" ca="1" si="0"/>
        <v>102.02</v>
      </c>
      <c r="F18" s="12">
        <f t="shared" ca="1" si="1"/>
        <v>2.8775870062787052</v>
      </c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323A5B65-05B9-41BC-B796-E38762A0A788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66AB-759C-4A68-BD08-70F23EA13A9E}">
  <sheetPr>
    <outlinePr summaryBelow="0" summaryRight="0"/>
  </sheetPr>
  <dimension ref="A1:K29"/>
  <sheetViews>
    <sheetView workbookViewId="0">
      <selection activeCell="E3" sqref="E3:F4"/>
    </sheetView>
  </sheetViews>
  <sheetFormatPr baseColWidth="10" defaultColWidth="12.625" defaultRowHeight="15" customHeight="1"/>
  <sheetData>
    <row r="1" spans="1:11" ht="15" customHeight="1">
      <c r="A1" s="93" t="s">
        <v>181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-105.6</v>
      </c>
      <c r="J2" s="1" t="s">
        <v>96</v>
      </c>
      <c r="K2" s="1">
        <v>0.5</v>
      </c>
    </row>
    <row r="3" spans="1:11" ht="15" customHeight="1" thickBot="1">
      <c r="A3" s="85">
        <v>2</v>
      </c>
      <c r="B3" s="86">
        <v>46139</v>
      </c>
      <c r="C3" s="85">
        <v>3.74</v>
      </c>
      <c r="D3" s="85">
        <v>0</v>
      </c>
      <c r="E3" s="56">
        <f t="shared" ref="E3:E11" ca="1" si="0">IF(B3&lt;=$B$2,0,(C3+D3))</f>
        <v>3.74</v>
      </c>
      <c r="F3" s="12">
        <f t="shared" ref="F3:F14" ca="1" si="1">(E3*(B3-$B$2)/365)/(1+$K$4)^((B3-$B$2)/365)/-$E$2/(1+$K$4)^$K$2</f>
        <v>7.3228847753919815E-3</v>
      </c>
      <c r="J3" s="13" t="s">
        <v>97</v>
      </c>
      <c r="K3" s="14">
        <f ca="1">SUM(F3:F102)</f>
        <v>3.341798493813537</v>
      </c>
    </row>
    <row r="4" spans="1:11" ht="15" customHeight="1" thickBot="1">
      <c r="A4" s="85">
        <v>3</v>
      </c>
      <c r="B4" s="86">
        <v>46322</v>
      </c>
      <c r="C4" s="85">
        <v>3.76</v>
      </c>
      <c r="D4" s="85">
        <v>0</v>
      </c>
      <c r="E4" s="56">
        <f t="shared" ca="1" si="0"/>
        <v>3.76</v>
      </c>
      <c r="F4" s="12">
        <f t="shared" ca="1" si="1"/>
        <v>2.3646923342754353E-2</v>
      </c>
      <c r="J4" s="1" t="s">
        <v>4</v>
      </c>
      <c r="K4" s="2">
        <f ca="1">XIRR(E2:E26,B2:B26)</f>
        <v>6.5908816456794736E-2</v>
      </c>
    </row>
    <row r="5" spans="1:11" ht="15" customHeight="1" thickBot="1">
      <c r="A5" s="85">
        <v>4</v>
      </c>
      <c r="B5" s="86">
        <v>46504</v>
      </c>
      <c r="C5" s="85">
        <v>3.74</v>
      </c>
      <c r="D5" s="85">
        <v>0</v>
      </c>
      <c r="E5" s="56">
        <f t="shared" ca="1" si="0"/>
        <v>3.74</v>
      </c>
      <c r="F5" s="12">
        <f t="shared" ca="1" si="1"/>
        <v>3.8611620147201417E-2</v>
      </c>
      <c r="J5" s="15" t="s">
        <v>98</v>
      </c>
    </row>
    <row r="6" spans="1:11" ht="15" customHeight="1" thickBot="1">
      <c r="A6" s="85">
        <v>5</v>
      </c>
      <c r="B6" s="86">
        <v>46687</v>
      </c>
      <c r="C6" s="85">
        <v>3.76</v>
      </c>
      <c r="D6" s="85">
        <v>0</v>
      </c>
      <c r="E6" s="56">
        <f t="shared" ca="1" si="0"/>
        <v>3.76</v>
      </c>
      <c r="F6" s="12">
        <f t="shared" ca="1" si="1"/>
        <v>5.3090991809254438E-2</v>
      </c>
    </row>
    <row r="7" spans="1:11" ht="15" customHeight="1" thickBot="1">
      <c r="A7" s="85">
        <v>6</v>
      </c>
      <c r="B7" s="86">
        <v>46870</v>
      </c>
      <c r="C7" s="85">
        <v>3.76</v>
      </c>
      <c r="D7" s="85">
        <v>0</v>
      </c>
      <c r="E7" s="56">
        <f t="shared" ca="1" si="0"/>
        <v>3.76</v>
      </c>
      <c r="F7" s="12">
        <f t="shared" ca="1" si="1"/>
        <v>6.6426338883811789E-2</v>
      </c>
    </row>
    <row r="8" spans="1:11" ht="15" customHeight="1" thickBot="1">
      <c r="A8" s="85">
        <v>7</v>
      </c>
      <c r="B8" s="86">
        <v>47053</v>
      </c>
      <c r="C8" s="85">
        <v>3.76</v>
      </c>
      <c r="D8" s="85">
        <v>0</v>
      </c>
      <c r="E8" s="56">
        <f t="shared" ca="1" si="0"/>
        <v>3.76</v>
      </c>
      <c r="F8" s="12">
        <f t="shared" ca="1" si="1"/>
        <v>7.8869038532350458E-2</v>
      </c>
    </row>
    <row r="9" spans="1:11" ht="15" customHeight="1" thickBot="1">
      <c r="A9" s="85">
        <v>8</v>
      </c>
      <c r="B9" s="86">
        <v>47235</v>
      </c>
      <c r="C9" s="85">
        <v>3.74</v>
      </c>
      <c r="D9" s="85">
        <v>0</v>
      </c>
      <c r="E9" s="56">
        <f t="shared" ca="1" si="0"/>
        <v>3.74</v>
      </c>
      <c r="F9" s="12">
        <f t="shared" ca="1" si="1"/>
        <v>8.9920117840739208E-2</v>
      </c>
    </row>
    <row r="10" spans="1:11" ht="15" customHeight="1" thickBot="1">
      <c r="A10" s="85">
        <v>9</v>
      </c>
      <c r="B10" s="86">
        <v>47420</v>
      </c>
      <c r="C10" s="85">
        <v>3.76</v>
      </c>
      <c r="D10" s="85">
        <v>0</v>
      </c>
      <c r="E10" s="56">
        <f t="shared" ca="1" si="0"/>
        <v>3.76</v>
      </c>
      <c r="F10" s="12">
        <f t="shared" ca="1" si="1"/>
        <v>0.10130345589775219</v>
      </c>
    </row>
    <row r="11" spans="1:11" ht="15" customHeight="1" thickBot="1">
      <c r="A11" s="85">
        <v>10</v>
      </c>
      <c r="B11" s="86">
        <v>47511</v>
      </c>
      <c r="C11" s="85">
        <v>1.89</v>
      </c>
      <c r="D11" s="85">
        <v>100</v>
      </c>
      <c r="E11" s="56">
        <f t="shared" ca="1" si="0"/>
        <v>101.89</v>
      </c>
      <c r="F11" s="12">
        <f t="shared" ca="1" si="1"/>
        <v>2.8826071225842811</v>
      </c>
    </row>
    <row r="12" spans="1:11" ht="15" customHeight="1" thickBot="1">
      <c r="A12" s="85"/>
      <c r="B12" s="86"/>
      <c r="C12" s="85"/>
      <c r="D12" s="85"/>
      <c r="E12" s="56"/>
      <c r="F12" s="12">
        <f t="shared" ca="1" si="1"/>
        <v>0</v>
      </c>
    </row>
    <row r="13" spans="1:11" ht="15" customHeight="1" thickBot="1">
      <c r="A13" s="85"/>
      <c r="B13" s="86"/>
      <c r="C13" s="85"/>
      <c r="D13" s="85"/>
      <c r="E13" s="56"/>
      <c r="F13" s="12">
        <f t="shared" ca="1" si="1"/>
        <v>0</v>
      </c>
    </row>
    <row r="14" spans="1:11" ht="15" customHeight="1" thickBot="1">
      <c r="A14" s="85"/>
      <c r="B14" s="86"/>
      <c r="C14" s="85"/>
      <c r="D14" s="85"/>
      <c r="E14" s="56"/>
      <c r="F14" s="12">
        <f t="shared" ca="1" si="1"/>
        <v>0</v>
      </c>
    </row>
    <row r="15" spans="1:11" ht="15" customHeight="1" thickBot="1">
      <c r="A15" s="85"/>
      <c r="B15" s="86"/>
      <c r="C15" s="85"/>
      <c r="D15" s="85"/>
      <c r="E15" s="56">
        <f ca="1">IF(B15&lt;=$B$2,0,(C15+D15))</f>
        <v>0</v>
      </c>
      <c r="F15" s="12"/>
    </row>
    <row r="16" spans="1:11" ht="15" customHeight="1" thickBot="1">
      <c r="A16" s="85"/>
      <c r="B16" s="86"/>
      <c r="C16" s="85"/>
      <c r="D16" s="85"/>
      <c r="E16" s="56">
        <f ca="1">IF(B16&lt;=$B$2,0,(C16+D16))</f>
        <v>0</v>
      </c>
      <c r="F16" s="12"/>
    </row>
    <row r="17" spans="1:6" ht="15" customHeight="1" thickBot="1">
      <c r="A17" s="85"/>
      <c r="B17" s="86"/>
      <c r="C17" s="85"/>
      <c r="D17" s="85"/>
      <c r="E17" s="56">
        <f ca="1">IF(B17&lt;=$B$2,0,(C17+D17))</f>
        <v>0</v>
      </c>
      <c r="F17" s="12"/>
    </row>
    <row r="18" spans="1:6" ht="15" customHeight="1" thickBot="1">
      <c r="A18" s="85"/>
      <c r="B18" s="86"/>
      <c r="C18" s="85"/>
      <c r="D18" s="85"/>
      <c r="E18" s="56">
        <f ca="1">IF(B18&lt;=$B$2,0,(C18+D18))</f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9618AB52-52C2-4255-95EA-B8B0F60C6467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C111-9241-4582-985C-8FF3FE9CDC63}">
  <sheetPr>
    <outlinePr summaryBelow="0" summaryRight="0"/>
  </sheetPr>
  <dimension ref="A1:K29"/>
  <sheetViews>
    <sheetView workbookViewId="0">
      <selection activeCell="E3" sqref="E3:F6"/>
    </sheetView>
  </sheetViews>
  <sheetFormatPr baseColWidth="10" defaultColWidth="12.625" defaultRowHeight="15" customHeight="1"/>
  <sheetData>
    <row r="1" spans="1:11" ht="15" customHeight="1">
      <c r="A1" s="93" t="s">
        <v>182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-103.55</v>
      </c>
      <c r="J2" s="1" t="s">
        <v>96</v>
      </c>
      <c r="K2" s="1">
        <v>0.5</v>
      </c>
    </row>
    <row r="3" spans="1:11" ht="15" customHeight="1" thickBot="1">
      <c r="A3" s="85">
        <v>2</v>
      </c>
      <c r="B3" s="86">
        <v>46070</v>
      </c>
      <c r="C3" s="85">
        <v>4.03</v>
      </c>
      <c r="D3" s="85">
        <v>0</v>
      </c>
      <c r="E3" s="56">
        <f ca="1">IF(B3&lt;=$B$2,0,(C3+D3))</f>
        <v>4.03</v>
      </c>
      <c r="F3" s="12">
        <f ca="1">(E3*(B3-$B$2)/365)/(1+$K$4)^((B3-$B$2)/365)/-$E$2/(1+$K$4)^$K$2</f>
        <v>1.0227271568427844E-3</v>
      </c>
      <c r="J3" s="13" t="s">
        <v>97</v>
      </c>
      <c r="K3" s="14">
        <f ca="1">SUM(F3:F102)</f>
        <v>3.9243960123965649</v>
      </c>
    </row>
    <row r="4" spans="1:11" ht="15" customHeight="1" thickBot="1">
      <c r="A4" s="85">
        <v>3</v>
      </c>
      <c r="B4" s="86">
        <v>46252</v>
      </c>
      <c r="C4" s="85">
        <v>3.97</v>
      </c>
      <c r="D4" s="85">
        <v>0</v>
      </c>
      <c r="E4" s="56">
        <f ca="1">IF(B4&lt;=$B$2,0,(C4+D4))</f>
        <v>3.97</v>
      </c>
      <c r="F4" s="12">
        <f ca="1">(E4*(B4-$B$2)/365)/(1+$K$4)^((B4-$B$2)/365)/-$E$2/(1+$K$4)^$K$2</f>
        <v>1.8596515853617122E-2</v>
      </c>
      <c r="J4" s="1" t="s">
        <v>4</v>
      </c>
      <c r="K4" s="2">
        <f ca="1">XIRR(E2:E26,B2:B26)</f>
        <v>8.2240602374076835E-2</v>
      </c>
    </row>
    <row r="5" spans="1:11" ht="15" customHeight="1" thickBot="1">
      <c r="A5" s="85">
        <v>4</v>
      </c>
      <c r="B5" s="86">
        <v>46435</v>
      </c>
      <c r="C5" s="85">
        <v>4.03</v>
      </c>
      <c r="D5" s="85">
        <v>0</v>
      </c>
      <c r="E5" s="56">
        <f t="shared" ref="E5:E13" ca="1" si="0">IF(B5&lt;=$B$2,0,(C5+D5))</f>
        <v>4.03</v>
      </c>
      <c r="F5" s="12">
        <f t="shared" ref="F5:F13" ca="1" si="1">(E5*(B5-$B$2)/365)/(1+$K$4)^((B5-$B$2)/365)/-$E$2/(1+$K$4)^$K$2</f>
        <v>3.5437839143599173E-2</v>
      </c>
      <c r="J5" s="15" t="s">
        <v>98</v>
      </c>
    </row>
    <row r="6" spans="1:11" ht="15" customHeight="1" thickBot="1">
      <c r="A6" s="85">
        <v>5</v>
      </c>
      <c r="B6" s="86">
        <v>46616</v>
      </c>
      <c r="C6" s="85">
        <v>3.97</v>
      </c>
      <c r="D6" s="85">
        <v>0</v>
      </c>
      <c r="E6" s="56">
        <f t="shared" ca="1" si="0"/>
        <v>3.97</v>
      </c>
      <c r="F6" s="12">
        <f t="shared" ca="1" si="1"/>
        <v>4.9770884875772387E-2</v>
      </c>
    </row>
    <row r="7" spans="1:11" ht="15" customHeight="1" thickBot="1">
      <c r="A7" s="85">
        <v>6</v>
      </c>
      <c r="B7" s="86">
        <v>46800</v>
      </c>
      <c r="C7" s="85">
        <v>4.03</v>
      </c>
      <c r="D7" s="85">
        <v>0</v>
      </c>
      <c r="E7" s="56">
        <f t="shared" ca="1" si="0"/>
        <v>4.03</v>
      </c>
      <c r="F7" s="12">
        <f t="shared" ca="1" si="1"/>
        <v>6.4616564089320205E-2</v>
      </c>
    </row>
    <row r="8" spans="1:11" ht="15" customHeight="1" thickBot="1">
      <c r="A8" s="85">
        <v>7</v>
      </c>
      <c r="B8" s="86">
        <v>46982</v>
      </c>
      <c r="C8" s="85">
        <v>3.99</v>
      </c>
      <c r="D8" s="85">
        <v>0</v>
      </c>
      <c r="E8" s="56">
        <f t="shared" ca="1" si="0"/>
        <v>3.99</v>
      </c>
      <c r="F8" s="12">
        <f t="shared" ca="1" si="1"/>
        <v>7.662950485297472E-2</v>
      </c>
    </row>
    <row r="9" spans="1:11" ht="15" customHeight="1" thickBot="1">
      <c r="A9" s="85">
        <v>8</v>
      </c>
      <c r="B9" s="86">
        <v>47168</v>
      </c>
      <c r="C9" s="85">
        <v>4.03</v>
      </c>
      <c r="D9" s="85">
        <v>0</v>
      </c>
      <c r="E9" s="56">
        <f t="shared" ca="1" si="0"/>
        <v>4.03</v>
      </c>
      <c r="F9" s="12">
        <f t="shared" ca="1" si="1"/>
        <v>8.9340003454156686E-2</v>
      </c>
    </row>
    <row r="10" spans="1:11" ht="15" customHeight="1" thickBot="1">
      <c r="A10" s="85">
        <v>9</v>
      </c>
      <c r="B10" s="86">
        <v>47347</v>
      </c>
      <c r="C10" s="85">
        <v>3.97</v>
      </c>
      <c r="D10" s="85">
        <v>0</v>
      </c>
      <c r="E10" s="56">
        <f t="shared" ca="1" si="0"/>
        <v>3.97</v>
      </c>
      <c r="F10" s="12">
        <f t="shared" ca="1" si="1"/>
        <v>9.8341636922016765E-2</v>
      </c>
    </row>
    <row r="11" spans="1:11" ht="15" customHeight="1" thickBot="1">
      <c r="A11" s="85">
        <v>10</v>
      </c>
      <c r="B11" s="86">
        <v>47532</v>
      </c>
      <c r="C11" s="85">
        <v>4.03</v>
      </c>
      <c r="D11" s="85">
        <v>0</v>
      </c>
      <c r="E11" s="56">
        <f t="shared" ca="1" si="0"/>
        <v>4.03</v>
      </c>
      <c r="F11" s="12">
        <f t="shared" ca="1" si="1"/>
        <v>0.10969434243450392</v>
      </c>
    </row>
    <row r="12" spans="1:11" ht="15" customHeight="1" thickBot="1">
      <c r="A12" s="85">
        <v>11</v>
      </c>
      <c r="B12" s="86">
        <v>47715</v>
      </c>
      <c r="C12" s="85">
        <v>3.97</v>
      </c>
      <c r="D12" s="85">
        <v>0</v>
      </c>
      <c r="E12" s="56">
        <f t="shared" ca="1" si="0"/>
        <v>3.97</v>
      </c>
      <c r="F12" s="12">
        <f t="shared" ca="1" si="1"/>
        <v>0.11677528805084546</v>
      </c>
    </row>
    <row r="13" spans="1:11" ht="15" customHeight="1" thickBot="1">
      <c r="A13" s="85">
        <v>12</v>
      </c>
      <c r="B13" s="86">
        <v>47896</v>
      </c>
      <c r="C13" s="85">
        <v>4.03</v>
      </c>
      <c r="D13" s="85">
        <v>100</v>
      </c>
      <c r="E13" s="56">
        <f t="shared" ca="1" si="0"/>
        <v>104.03</v>
      </c>
      <c r="F13" s="12">
        <f t="shared" ca="1" si="1"/>
        <v>3.2641707055629157</v>
      </c>
    </row>
    <row r="14" spans="1:11" ht="15" customHeight="1" thickBot="1">
      <c r="A14" s="85"/>
      <c r="B14" s="86"/>
      <c r="C14" s="85"/>
      <c r="D14" s="85"/>
      <c r="E14" s="56"/>
      <c r="F14" s="12">
        <f ca="1">(E14*(B14-$B$2)/365)/(1+$K$4)^((B14-$B$2)/365)/-$E$2/(1+$K$4)^$K$2</f>
        <v>0</v>
      </c>
    </row>
    <row r="15" spans="1:11" ht="15" customHeight="1" thickBot="1">
      <c r="A15" s="85"/>
      <c r="B15" s="86"/>
      <c r="C15" s="85"/>
      <c r="D15" s="85"/>
      <c r="E15" s="56">
        <f ca="1">IF(B15&lt;=$B$2,0,(C15+D15))</f>
        <v>0</v>
      </c>
      <c r="F15" s="12"/>
    </row>
    <row r="16" spans="1:11" ht="15" customHeight="1" thickBot="1">
      <c r="A16" s="85"/>
      <c r="B16" s="86"/>
      <c r="C16" s="85"/>
      <c r="D16" s="85"/>
      <c r="E16" s="56">
        <f ca="1">IF(B16&lt;=$B$2,0,(C16+D16))</f>
        <v>0</v>
      </c>
      <c r="F16" s="12"/>
    </row>
    <row r="17" spans="1:6" ht="15" customHeight="1" thickBot="1">
      <c r="A17" s="85"/>
      <c r="B17" s="86"/>
      <c r="C17" s="85"/>
      <c r="D17" s="85"/>
      <c r="E17" s="56">
        <f ca="1">IF(B17&lt;=$B$2,0,(C17+D17))</f>
        <v>0</v>
      </c>
      <c r="F17" s="12"/>
    </row>
    <row r="18" spans="1:6" ht="15" customHeight="1" thickBot="1">
      <c r="A18" s="85"/>
      <c r="B18" s="86"/>
      <c r="C18" s="85"/>
      <c r="D18" s="85"/>
      <c r="E18" s="56">
        <f ca="1">IF(B18&lt;=$B$2,0,(C18+D18))</f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F944B4E3-CCB1-4106-9A81-3D041A00C42D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699D-739A-4133-AA69-58D75E224D5B}">
  <sheetPr>
    <outlinePr summaryBelow="0" summaryRight="0"/>
  </sheetPr>
  <dimension ref="A1:K29"/>
  <sheetViews>
    <sheetView workbookViewId="0">
      <selection activeCell="E3" sqref="E3:F4"/>
    </sheetView>
  </sheetViews>
  <sheetFormatPr baseColWidth="10" defaultColWidth="12.625" defaultRowHeight="15" customHeight="1"/>
  <sheetData>
    <row r="1" spans="1:11" ht="15" customHeight="1">
      <c r="A1" s="93" t="s">
        <v>183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-107</v>
      </c>
      <c r="J2" s="1" t="s">
        <v>96</v>
      </c>
      <c r="K2" s="1">
        <v>0.5</v>
      </c>
    </row>
    <row r="3" spans="1:11" ht="15" customHeight="1" thickBot="1">
      <c r="A3" s="85">
        <v>3</v>
      </c>
      <c r="B3" s="86">
        <v>46122</v>
      </c>
      <c r="C3" s="85">
        <v>3.81</v>
      </c>
      <c r="D3" s="85">
        <v>0</v>
      </c>
      <c r="E3" s="56">
        <f t="shared" ref="E3:E14" ca="1" si="0">IF(B3&lt;=$B$2,0,(C3+D3))</f>
        <v>3.81</v>
      </c>
      <c r="F3" s="12">
        <f t="shared" ref="F3:F14" ca="1" si="1">(E3*(B3-$B$2)/365)/(1+$K$4)^((B3-$B$2)/365)/-$E$2/(1+$K$4)^$K$2</f>
        <v>5.7940642713793103E-3</v>
      </c>
      <c r="J3" s="13" t="s">
        <v>97</v>
      </c>
      <c r="K3" s="14">
        <f ca="1">SUM(F3:F102)</f>
        <v>3.8119872943611033</v>
      </c>
    </row>
    <row r="4" spans="1:11" ht="15" customHeight="1" thickBot="1">
      <c r="A4" s="85">
        <v>4</v>
      </c>
      <c r="B4" s="86">
        <v>46308</v>
      </c>
      <c r="C4" s="85">
        <v>3.84</v>
      </c>
      <c r="D4" s="85">
        <v>0</v>
      </c>
      <c r="E4" s="56">
        <f t="shared" ca="1" si="0"/>
        <v>3.84</v>
      </c>
      <c r="F4" s="12">
        <f t="shared" ca="1" si="1"/>
        <v>2.2607717110304373E-2</v>
      </c>
      <c r="J4" s="1" t="s">
        <v>4</v>
      </c>
      <c r="K4" s="2">
        <f ca="1">XIRR(E2:E26,B2:B26)</f>
        <v>6.6231569647788993E-2</v>
      </c>
    </row>
    <row r="5" spans="1:11" ht="15" customHeight="1" thickBot="1">
      <c r="A5" s="85">
        <v>5</v>
      </c>
      <c r="B5" s="86">
        <v>46489</v>
      </c>
      <c r="C5" s="85">
        <v>3.81</v>
      </c>
      <c r="D5" s="85">
        <v>0</v>
      </c>
      <c r="E5" s="56">
        <f t="shared" ca="1" si="0"/>
        <v>3.81</v>
      </c>
      <c r="F5" s="12">
        <f t="shared" ca="1" si="1"/>
        <v>3.7587614376887006E-2</v>
      </c>
      <c r="J5" s="15" t="s">
        <v>98</v>
      </c>
    </row>
    <row r="6" spans="1:11" ht="15" customHeight="1" thickBot="1">
      <c r="A6" s="85">
        <v>6</v>
      </c>
      <c r="B6" s="86">
        <v>46672</v>
      </c>
      <c r="C6" s="85">
        <v>3.84</v>
      </c>
      <c r="D6" s="85">
        <v>0</v>
      </c>
      <c r="E6" s="56">
        <f t="shared" ca="1" si="0"/>
        <v>3.84</v>
      </c>
      <c r="F6" s="12">
        <f t="shared" ca="1" si="1"/>
        <v>5.233367341446598E-2</v>
      </c>
    </row>
    <row r="7" spans="1:11" ht="15" customHeight="1" thickBot="1">
      <c r="A7" s="85">
        <v>7</v>
      </c>
      <c r="B7" s="86">
        <v>46853</v>
      </c>
      <c r="C7" s="85">
        <v>3.84</v>
      </c>
      <c r="D7" s="85">
        <v>0</v>
      </c>
      <c r="E7" s="56">
        <f t="shared" ca="1" si="0"/>
        <v>3.84</v>
      </c>
      <c r="F7" s="12">
        <f t="shared" ca="1" si="1"/>
        <v>6.5688852415636559E-2</v>
      </c>
    </row>
    <row r="8" spans="1:11" ht="15" customHeight="1" thickBot="1">
      <c r="A8" s="85">
        <v>8</v>
      </c>
      <c r="B8" s="86">
        <v>47036</v>
      </c>
      <c r="C8" s="85">
        <v>3.84</v>
      </c>
      <c r="D8" s="85">
        <v>0</v>
      </c>
      <c r="E8" s="56">
        <f t="shared" ca="1" si="0"/>
        <v>3.84</v>
      </c>
      <c r="F8" s="12">
        <f t="shared" ca="1" si="1"/>
        <v>7.828965580917796E-2</v>
      </c>
    </row>
    <row r="9" spans="1:11" ht="15" customHeight="1" thickBot="1">
      <c r="A9" s="85">
        <v>9</v>
      </c>
      <c r="B9" s="86">
        <v>47218</v>
      </c>
      <c r="C9" s="85">
        <v>3.81</v>
      </c>
      <c r="D9" s="85">
        <v>0</v>
      </c>
      <c r="E9" s="56">
        <f t="shared" ca="1" si="0"/>
        <v>3.81</v>
      </c>
      <c r="F9" s="12">
        <f t="shared" ca="1" si="1"/>
        <v>8.9262544162631782E-2</v>
      </c>
    </row>
    <row r="10" spans="1:11" ht="15" customHeight="1" thickBot="1">
      <c r="A10" s="85">
        <v>10</v>
      </c>
      <c r="B10" s="86">
        <v>47401</v>
      </c>
      <c r="C10" s="85">
        <v>3.84</v>
      </c>
      <c r="D10" s="85">
        <v>33</v>
      </c>
      <c r="E10" s="56">
        <f t="shared" ca="1" si="0"/>
        <v>36.840000000000003</v>
      </c>
      <c r="F10" s="12">
        <f t="shared" ca="1" si="1"/>
        <v>0.96787707612776808</v>
      </c>
    </row>
    <row r="11" spans="1:11" ht="15" customHeight="1" thickBot="1">
      <c r="A11" s="85">
        <v>11</v>
      </c>
      <c r="B11" s="86">
        <v>47583</v>
      </c>
      <c r="C11" s="85">
        <v>2.56</v>
      </c>
      <c r="D11" s="85">
        <v>0</v>
      </c>
      <c r="E11" s="56">
        <f t="shared" ca="1" si="0"/>
        <v>2.56</v>
      </c>
      <c r="F11" s="12">
        <f t="shared" ca="1" si="1"/>
        <v>7.3981657530766756E-2</v>
      </c>
    </row>
    <row r="12" spans="1:11" ht="15" customHeight="1" thickBot="1">
      <c r="A12" s="85">
        <v>12</v>
      </c>
      <c r="B12" s="86">
        <v>47766</v>
      </c>
      <c r="C12" s="85">
        <v>2.57</v>
      </c>
      <c r="D12" s="85">
        <v>33</v>
      </c>
      <c r="E12" s="56">
        <f t="shared" ca="1" si="0"/>
        <v>35.57</v>
      </c>
      <c r="F12" s="12">
        <f t="shared" ca="1" si="1"/>
        <v>1.1150212885899604</v>
      </c>
    </row>
    <row r="13" spans="1:11" ht="15" customHeight="1" thickBot="1">
      <c r="A13" s="85">
        <v>13</v>
      </c>
      <c r="B13" s="86">
        <v>47948</v>
      </c>
      <c r="C13" s="85">
        <v>1.3</v>
      </c>
      <c r="D13" s="85">
        <v>0</v>
      </c>
      <c r="E13" s="56">
        <f t="shared" ca="1" si="0"/>
        <v>1.3</v>
      </c>
      <c r="F13" s="12">
        <f t="shared" ca="1" si="1"/>
        <v>4.3679533725289509E-2</v>
      </c>
    </row>
    <row r="14" spans="1:11" ht="15" customHeight="1" thickBot="1">
      <c r="A14" s="85">
        <v>14</v>
      </c>
      <c r="B14" s="86">
        <v>48131</v>
      </c>
      <c r="C14" s="85">
        <v>1.3</v>
      </c>
      <c r="D14" s="85">
        <v>34</v>
      </c>
      <c r="E14" s="56">
        <f t="shared" ca="1" si="0"/>
        <v>35.299999999999997</v>
      </c>
      <c r="F14" s="12">
        <f t="shared" ca="1" si="1"/>
        <v>1.259863616826836</v>
      </c>
    </row>
    <row r="15" spans="1:11" ht="15" customHeight="1" thickBot="1">
      <c r="A15" s="85"/>
      <c r="B15" s="86"/>
      <c r="C15" s="85"/>
      <c r="D15" s="85"/>
      <c r="E15" s="56">
        <f ca="1">IF(B15&lt;=$B$2,0,(C15+D15))</f>
        <v>0</v>
      </c>
      <c r="F15" s="12"/>
    </row>
    <row r="16" spans="1:11" ht="15" customHeight="1" thickBot="1">
      <c r="A16" s="85"/>
      <c r="B16" s="86"/>
      <c r="C16" s="85"/>
      <c r="D16" s="85"/>
      <c r="E16" s="56">
        <f ca="1">IF(B16&lt;=$B$2,0,(C16+D16))</f>
        <v>0</v>
      </c>
      <c r="F16" s="12"/>
    </row>
    <row r="17" spans="1:6" ht="15" customHeight="1" thickBot="1">
      <c r="A17" s="85"/>
      <c r="B17" s="86"/>
      <c r="C17" s="85"/>
      <c r="D17" s="85"/>
      <c r="E17" s="56">
        <f ca="1">IF(B17&lt;=$B$2,0,(C17+D17))</f>
        <v>0</v>
      </c>
      <c r="F17" s="12"/>
    </row>
    <row r="18" spans="1:6" ht="15" customHeight="1" thickBot="1">
      <c r="A18" s="85"/>
      <c r="B18" s="86"/>
      <c r="C18" s="85"/>
      <c r="D18" s="85"/>
      <c r="E18" s="56">
        <f ca="1">IF(B18&lt;=$B$2,0,(C18+D18))</f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72E42D08-A78B-41D3-9E5D-97BA2DEA2D78}"/>
    <hyperlink ref="A1" r:id="rId1" display="https://app.powerbi.com/links/IE6ye0vHLu?ctid=1123ebae-a006-42c7-9ea3-c84a2feb0e65&amp;pbi_source=linkShare&amp;bookmarkGuid=29b15526-f144-4140-a148-bdfde3f8fa32" xr:uid="{C0735D73-F2A0-4BD6-8B19-75A530A273EF}"/>
  </hyperlinks>
  <pageMargins left="0.7" right="0.7" top="0.75" bottom="0.75" header="0.3" footer="0.3"/>
  <pageSetup paperSize="9" orientation="portrait"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5473-A2CB-4F2A-9DF5-4A1ECDCECBFC}">
  <sheetPr>
    <outlinePr summaryBelow="0" summaryRight="0"/>
  </sheetPr>
  <dimension ref="A1:K29"/>
  <sheetViews>
    <sheetView workbookViewId="0">
      <selection activeCell="E3" sqref="E3:F14"/>
    </sheetView>
  </sheetViews>
  <sheetFormatPr baseColWidth="10" defaultColWidth="12.625" defaultRowHeight="15" customHeight="1"/>
  <sheetData>
    <row r="1" spans="1:11" ht="15" customHeight="1">
      <c r="A1" s="93" t="s">
        <v>184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-105.3</v>
      </c>
      <c r="J2" s="1" t="s">
        <v>96</v>
      </c>
      <c r="K2" s="1">
        <v>0.5</v>
      </c>
    </row>
    <row r="3" spans="1:11" ht="15" customHeight="1" thickBot="1">
      <c r="A3" s="85">
        <v>3</v>
      </c>
      <c r="B3" s="86">
        <v>46155</v>
      </c>
      <c r="C3" s="85">
        <v>3.6</v>
      </c>
      <c r="D3" s="85">
        <v>0</v>
      </c>
      <c r="E3" s="56">
        <f ca="1">IF(B3&lt;=$B$2,0,(C3+D3))</f>
        <v>3.6</v>
      </c>
      <c r="F3" s="12">
        <f ca="1">(E3*(B3-$B$2)/365)/(1+$K$4)^((B3-$B$2)/365)/-$E$2/(1+$K$4)^$K$2</f>
        <v>8.4764972479245033E-3</v>
      </c>
      <c r="J3" s="13" t="s">
        <v>97</v>
      </c>
      <c r="K3" s="14">
        <f ca="1">SUM(F3:F102)</f>
        <v>4.6091756120724394</v>
      </c>
    </row>
    <row r="4" spans="1:11" ht="15" customHeight="1" thickBot="1">
      <c r="A4" s="85">
        <v>4</v>
      </c>
      <c r="B4" s="86">
        <v>46339</v>
      </c>
      <c r="C4" s="85">
        <v>3.65</v>
      </c>
      <c r="D4" s="85">
        <v>0</v>
      </c>
      <c r="E4" s="56">
        <f ca="1">IF(B4&lt;=$B$2,0,(C4+D4))</f>
        <v>3.65</v>
      </c>
      <c r="F4" s="12">
        <f ca="1">(E4*(B4-$B$2)/365)/(1+$K$4)^((B4-$B$2)/365)/-$E$2/(1+$K$4)^$K$2</f>
        <v>2.4440181008378879E-2</v>
      </c>
      <c r="J4" s="1" t="s">
        <v>4</v>
      </c>
      <c r="K4" s="2">
        <f ca="1">XIRR(E2:E26,B2:B26)</f>
        <v>6.5952751040458682E-2</v>
      </c>
    </row>
    <row r="5" spans="1:11" ht="15" customHeight="1" thickBot="1">
      <c r="A5" s="85">
        <v>5</v>
      </c>
      <c r="B5" s="86">
        <v>46520</v>
      </c>
      <c r="C5" s="85">
        <v>3.6</v>
      </c>
      <c r="D5" s="85">
        <v>0</v>
      </c>
      <c r="E5" s="56">
        <f ca="1">IF(B5&lt;=$B$2,0,(C5+D5))</f>
        <v>3.6</v>
      </c>
      <c r="F5" s="12">
        <f ca="1">(E5*(B5-$B$2)/365)/(1+$K$4)^((B5-$B$2)/365)/-$E$2/(1+$K$4)^$K$2</f>
        <v>3.8504607166927614E-2</v>
      </c>
      <c r="J5" s="15" t="s">
        <v>98</v>
      </c>
    </row>
    <row r="6" spans="1:11" ht="15" customHeight="1" thickBot="1">
      <c r="A6" s="85">
        <v>6</v>
      </c>
      <c r="B6" s="86">
        <v>46706</v>
      </c>
      <c r="C6" s="85">
        <v>3.65</v>
      </c>
      <c r="D6" s="85">
        <v>0</v>
      </c>
      <c r="E6" s="56">
        <f t="shared" ref="E6:E14" ca="1" si="0">IF(B6&lt;=$B$2,0,(C6+D6))</f>
        <v>3.65</v>
      </c>
      <c r="F6" s="12">
        <f t="shared" ref="F6:F14" ca="1" si="1">(E6*(B6-$B$2)/365)/(1+$K$4)^((B6-$B$2)/365)/-$E$2/(1+$K$4)^$K$2</f>
        <v>5.3069230349577362E-2</v>
      </c>
    </row>
    <row r="7" spans="1:11" ht="15" customHeight="1" thickBot="1">
      <c r="A7" s="85">
        <v>7</v>
      </c>
      <c r="B7" s="86">
        <v>46888</v>
      </c>
      <c r="C7" s="85">
        <v>3.62</v>
      </c>
      <c r="D7" s="85">
        <v>0</v>
      </c>
      <c r="E7" s="56">
        <f t="shared" ca="1" si="0"/>
        <v>3.62</v>
      </c>
      <c r="F7" s="12">
        <f t="shared" ca="1" si="1"/>
        <v>6.5346951765530514E-2</v>
      </c>
    </row>
    <row r="8" spans="1:11" ht="15" customHeight="1" thickBot="1">
      <c r="A8" s="85">
        <v>8</v>
      </c>
      <c r="B8" s="86">
        <v>47070</v>
      </c>
      <c r="C8" s="85">
        <v>3.65</v>
      </c>
      <c r="D8" s="85">
        <v>0</v>
      </c>
      <c r="E8" s="56">
        <f t="shared" ca="1" si="0"/>
        <v>3.65</v>
      </c>
      <c r="F8" s="12">
        <f t="shared" ca="1" si="1"/>
        <v>7.7851983982774015E-2</v>
      </c>
    </row>
    <row r="9" spans="1:11" ht="15" customHeight="1" thickBot="1">
      <c r="A9" s="85">
        <v>9</v>
      </c>
      <c r="B9" s="86">
        <v>47252</v>
      </c>
      <c r="C9" s="85">
        <v>3.6</v>
      </c>
      <c r="D9" s="85">
        <v>0</v>
      </c>
      <c r="E9" s="56">
        <f t="shared" ca="1" si="0"/>
        <v>3.6</v>
      </c>
      <c r="F9" s="12">
        <f t="shared" ca="1" si="1"/>
        <v>8.7781545401667244E-2</v>
      </c>
    </row>
    <row r="10" spans="1:11" ht="15" customHeight="1" thickBot="1">
      <c r="A10" s="85">
        <v>10</v>
      </c>
      <c r="B10" s="86">
        <v>47435</v>
      </c>
      <c r="C10" s="85">
        <v>3.65</v>
      </c>
      <c r="D10" s="85">
        <v>0</v>
      </c>
      <c r="E10" s="56">
        <f t="shared" ca="1" si="0"/>
        <v>3.65</v>
      </c>
      <c r="F10" s="12">
        <f t="shared" ca="1" si="1"/>
        <v>9.9428996035973549E-2</v>
      </c>
    </row>
    <row r="11" spans="1:11" ht="15" customHeight="1" thickBot="1">
      <c r="A11" s="85">
        <v>11</v>
      </c>
      <c r="B11" s="86">
        <v>47616</v>
      </c>
      <c r="C11" s="85">
        <v>3.6</v>
      </c>
      <c r="D11" s="85">
        <v>0</v>
      </c>
      <c r="E11" s="56">
        <f t="shared" ca="1" si="0"/>
        <v>3.6</v>
      </c>
      <c r="F11" s="12">
        <f t="shared" ca="1" si="1"/>
        <v>0.10751637150257716</v>
      </c>
    </row>
    <row r="12" spans="1:11" ht="15" customHeight="1" thickBot="1">
      <c r="A12" s="85">
        <v>12</v>
      </c>
      <c r="B12" s="86">
        <v>47800</v>
      </c>
      <c r="C12" s="85">
        <v>3.65</v>
      </c>
      <c r="D12" s="85">
        <v>0</v>
      </c>
      <c r="E12" s="56">
        <f t="shared" ca="1" si="0"/>
        <v>3.65</v>
      </c>
      <c r="F12" s="12">
        <f t="shared" ca="1" si="1"/>
        <v>0.11803794761155322</v>
      </c>
    </row>
    <row r="13" spans="1:11" ht="15" customHeight="1" thickBot="1">
      <c r="A13" s="85">
        <v>13</v>
      </c>
      <c r="B13" s="86">
        <v>47981</v>
      </c>
      <c r="C13" s="85">
        <v>3.6</v>
      </c>
      <c r="D13" s="85">
        <v>0</v>
      </c>
      <c r="E13" s="56">
        <f t="shared" ca="1" si="0"/>
        <v>3.6</v>
      </c>
      <c r="F13" s="12">
        <f t="shared" ca="1" si="1"/>
        <v>0.12452438820157309</v>
      </c>
    </row>
    <row r="14" spans="1:11" ht="15" customHeight="1" thickBot="1">
      <c r="A14" s="85">
        <v>14</v>
      </c>
      <c r="B14" s="86">
        <v>48165</v>
      </c>
      <c r="C14" s="85">
        <v>3.65</v>
      </c>
      <c r="D14" s="85">
        <v>100</v>
      </c>
      <c r="E14" s="56">
        <f t="shared" ca="1" si="0"/>
        <v>103.65</v>
      </c>
      <c r="F14" s="12">
        <f t="shared" ca="1" si="1"/>
        <v>3.8041969117979821</v>
      </c>
    </row>
    <row r="15" spans="1:11" ht="15" customHeight="1" thickBot="1">
      <c r="A15" s="85"/>
      <c r="B15" s="86"/>
      <c r="C15" s="85"/>
      <c r="D15" s="85"/>
      <c r="E15" s="56">
        <f ca="1">IF(B15&lt;=$B$2,0,(C15+D15))</f>
        <v>0</v>
      </c>
      <c r="F15" s="12"/>
    </row>
    <row r="16" spans="1:11" ht="15" customHeight="1" thickBot="1">
      <c r="A16" s="85"/>
      <c r="B16" s="86"/>
      <c r="C16" s="85"/>
      <c r="D16" s="85"/>
      <c r="E16" s="56">
        <f ca="1">IF(B16&lt;=$B$2,0,(C16+D16))</f>
        <v>0</v>
      </c>
      <c r="F16" s="12"/>
    </row>
    <row r="17" spans="1:6" ht="15" customHeight="1" thickBot="1">
      <c r="A17" s="85"/>
      <c r="B17" s="86"/>
      <c r="C17" s="85"/>
      <c r="D17" s="85"/>
      <c r="E17" s="56">
        <f ca="1">IF(B17&lt;=$B$2,0,(C17+D17))</f>
        <v>0</v>
      </c>
      <c r="F17" s="12"/>
    </row>
    <row r="18" spans="1:6" ht="15" customHeight="1" thickBot="1">
      <c r="A18" s="85"/>
      <c r="B18" s="86"/>
      <c r="C18" s="85"/>
      <c r="D18" s="85"/>
      <c r="E18" s="56">
        <f ca="1">IF(B18&lt;=$B$2,0,(C18+D18))</f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0C0D05D8-969B-48A1-9470-DA75531E6DB6}"/>
    <hyperlink ref="A1" r:id="rId1" display="https://app.powerbi.com/links/IE6ye0vHLu?ctid=1123ebae-a006-42c7-9ea3-c84a2feb0e65&amp;pbi_source=linkShare&amp;bookmarkGuid=b6b4914a-bb65-4140-ad87-5fa3f40adcbd" xr:uid="{5033CEB0-D1BE-499A-AC00-F68994BCBABF}"/>
  </hyperlinks>
  <pageMargins left="0.7" right="0.7" top="0.75" bottom="0.75" header="0.3" footer="0.3"/>
  <pageSetup paperSize="9" orientation="portrait"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4AC1-522C-4A34-8131-07D5D6D4833B}">
  <sheetPr>
    <outlinePr summaryBelow="0" summaryRight="0"/>
  </sheetPr>
  <dimension ref="A1:K29"/>
  <sheetViews>
    <sheetView workbookViewId="0">
      <selection activeCell="E3" sqref="E3:F5"/>
    </sheetView>
  </sheetViews>
  <sheetFormatPr baseColWidth="10" defaultColWidth="12.625" defaultRowHeight="15" customHeight="1"/>
  <sheetData>
    <row r="1" spans="1:11" ht="15" customHeight="1">
      <c r="A1" s="94" t="s">
        <v>159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-102.95</v>
      </c>
      <c r="J2" s="1" t="s">
        <v>96</v>
      </c>
      <c r="K2" s="1">
        <v>0.5</v>
      </c>
    </row>
    <row r="3" spans="1:11" ht="15" customHeight="1" thickBot="1">
      <c r="A3" s="85">
        <v>2</v>
      </c>
      <c r="B3" s="86">
        <v>46169</v>
      </c>
      <c r="C3" s="85">
        <v>3.75</v>
      </c>
      <c r="D3" s="85">
        <v>0</v>
      </c>
      <c r="E3" s="56">
        <f t="shared" ref="E3:E8" ca="1" si="0">IF(B3&lt;=$B$2,0,(C3+D3))</f>
        <v>3.75</v>
      </c>
      <c r="F3" s="12">
        <f t="shared" ref="F3:F8" ca="1" si="1">(E3*(B3-$B$2)/365)/(1+$K$4)^((B3-$B$2)/365)/-$E$2/(1+$K$4)^$K$2</f>
        <v>1.0350750633130072E-2</v>
      </c>
      <c r="J3" s="13" t="s">
        <v>97</v>
      </c>
      <c r="K3" s="14">
        <f ca="1">SUM(F3:F102)</f>
        <v>1.207558310691762</v>
      </c>
    </row>
    <row r="4" spans="1:11" ht="15" customHeight="1" thickBot="1">
      <c r="A4" s="85">
        <v>3</v>
      </c>
      <c r="B4" s="86">
        <v>46353</v>
      </c>
      <c r="C4" s="85">
        <v>3.75</v>
      </c>
      <c r="D4" s="85">
        <v>0</v>
      </c>
      <c r="E4" s="56">
        <f t="shared" ca="1" si="0"/>
        <v>3.75</v>
      </c>
      <c r="F4" s="12">
        <f t="shared" ca="1" si="1"/>
        <v>2.6964953747587762E-2</v>
      </c>
      <c r="J4" s="1" t="s">
        <v>4</v>
      </c>
      <c r="K4" s="2">
        <f ca="1">XIRR(E2:E26,B2:B26)</f>
        <v>6.4154341816902147E-2</v>
      </c>
    </row>
    <row r="5" spans="1:11" ht="15" customHeight="1" thickBot="1">
      <c r="A5" s="85">
        <v>4</v>
      </c>
      <c r="B5" s="86">
        <v>46534</v>
      </c>
      <c r="C5" s="85">
        <v>3.75</v>
      </c>
      <c r="D5" s="85">
        <v>100</v>
      </c>
      <c r="E5" s="56">
        <f t="shared" ca="1" si="0"/>
        <v>103.75</v>
      </c>
      <c r="F5" s="12">
        <f t="shared" ca="1" si="1"/>
        <v>1.1702426063110443</v>
      </c>
      <c r="J5" s="15" t="s">
        <v>98</v>
      </c>
    </row>
    <row r="6" spans="1:11" ht="15" customHeight="1" thickBot="1">
      <c r="A6" s="85"/>
      <c r="B6" s="86"/>
      <c r="C6" s="85"/>
      <c r="D6" s="85"/>
      <c r="E6" s="56">
        <f t="shared" ca="1" si="0"/>
        <v>0</v>
      </c>
      <c r="F6" s="12">
        <f t="shared" ca="1" si="1"/>
        <v>0</v>
      </c>
    </row>
    <row r="7" spans="1:11" ht="15" customHeight="1" thickBot="1">
      <c r="A7" s="85"/>
      <c r="B7" s="86"/>
      <c r="C7" s="85"/>
      <c r="D7" s="85"/>
      <c r="E7" s="56">
        <f t="shared" ca="1" si="0"/>
        <v>0</v>
      </c>
      <c r="F7" s="12">
        <f t="shared" ca="1" si="1"/>
        <v>0</v>
      </c>
    </row>
    <row r="8" spans="1:11" ht="15" customHeight="1" thickBot="1">
      <c r="A8" s="85"/>
      <c r="B8" s="86"/>
      <c r="C8" s="85"/>
      <c r="D8" s="85"/>
      <c r="E8" s="56">
        <f t="shared" ca="1" si="0"/>
        <v>0</v>
      </c>
      <c r="F8" s="12">
        <f t="shared" ca="1" si="1"/>
        <v>0</v>
      </c>
    </row>
    <row r="9" spans="1:11" ht="15" customHeight="1" thickBot="1">
      <c r="A9" s="85"/>
      <c r="B9" s="86"/>
      <c r="C9" s="85"/>
      <c r="D9" s="85"/>
      <c r="E9" s="56">
        <f t="shared" ref="E9:E18" ca="1" si="2">IF(B9&lt;=$B$2,0,(C9+D9))</f>
        <v>0</v>
      </c>
      <c r="F9" s="12"/>
    </row>
    <row r="10" spans="1:11" ht="15" customHeight="1" thickBot="1">
      <c r="A10" s="85"/>
      <c r="B10" s="86"/>
      <c r="C10" s="85"/>
      <c r="D10" s="85"/>
      <c r="E10" s="56">
        <f t="shared" ca="1" si="2"/>
        <v>0</v>
      </c>
      <c r="F10" s="12"/>
    </row>
    <row r="11" spans="1:11" ht="15" customHeight="1" thickBot="1">
      <c r="A11" s="85"/>
      <c r="B11" s="86"/>
      <c r="C11" s="85"/>
      <c r="D11" s="85"/>
      <c r="E11" s="56">
        <f t="shared" ca="1" si="2"/>
        <v>0</v>
      </c>
      <c r="F11" s="12"/>
    </row>
    <row r="12" spans="1:11" ht="15" customHeight="1" thickBot="1">
      <c r="A12" s="85"/>
      <c r="B12" s="86"/>
      <c r="C12" s="85"/>
      <c r="D12" s="85"/>
      <c r="E12" s="56">
        <f t="shared" ca="1" si="2"/>
        <v>0</v>
      </c>
      <c r="F12" s="12"/>
    </row>
    <row r="13" spans="1:11" ht="15" customHeight="1" thickBot="1">
      <c r="A13" s="85"/>
      <c r="B13" s="86"/>
      <c r="C13" s="85"/>
      <c r="D13" s="85"/>
      <c r="E13" s="56">
        <f t="shared" ca="1" si="2"/>
        <v>0</v>
      </c>
      <c r="F13" s="12"/>
    </row>
    <row r="14" spans="1:11" ht="15" customHeight="1" thickBot="1">
      <c r="A14" s="85"/>
      <c r="B14" s="86"/>
      <c r="C14" s="85"/>
      <c r="D14" s="85"/>
      <c r="E14" s="56">
        <f t="shared" ca="1" si="2"/>
        <v>0</v>
      </c>
      <c r="F14" s="12"/>
    </row>
    <row r="15" spans="1:11" ht="15" customHeight="1" thickBot="1">
      <c r="A15" s="85"/>
      <c r="B15" s="86"/>
      <c r="C15" s="85"/>
      <c r="D15" s="85"/>
      <c r="E15" s="56">
        <f t="shared" ca="1" si="2"/>
        <v>0</v>
      </c>
      <c r="F15" s="12"/>
    </row>
    <row r="16" spans="1:11" ht="15" customHeight="1" thickBot="1">
      <c r="A16" s="85"/>
      <c r="B16" s="86"/>
      <c r="C16" s="85"/>
      <c r="D16" s="85"/>
      <c r="E16" s="56">
        <f t="shared" ca="1" si="2"/>
        <v>0</v>
      </c>
      <c r="F16" s="12"/>
    </row>
    <row r="17" spans="1:6" ht="15" customHeight="1" thickBot="1">
      <c r="A17" s="85"/>
      <c r="B17" s="86"/>
      <c r="C17" s="85"/>
      <c r="D17" s="85"/>
      <c r="E17" s="56">
        <f t="shared" ca="1" si="2"/>
        <v>0</v>
      </c>
      <c r="F17" s="12"/>
    </row>
    <row r="18" spans="1:6" ht="15" customHeight="1" thickBot="1">
      <c r="A18" s="85"/>
      <c r="B18" s="86"/>
      <c r="C18" s="85"/>
      <c r="D18" s="85"/>
      <c r="E18" s="56">
        <f t="shared" ca="1" si="2"/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56B01145-D137-4F10-B423-61179161493D}"/>
  </hyperlink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K24"/>
  <sheetViews>
    <sheetView workbookViewId="0">
      <selection activeCell="K5" sqref="K5"/>
    </sheetView>
  </sheetViews>
  <sheetFormatPr baseColWidth="10" defaultColWidth="12.625" defaultRowHeight="15" customHeight="1"/>
  <sheetData>
    <row r="1" spans="1:11" ht="15" customHeight="1">
      <c r="A1" s="31" t="s">
        <v>21</v>
      </c>
      <c r="C1" s="31" t="s">
        <v>93</v>
      </c>
      <c r="D1" s="31" t="s">
        <v>94</v>
      </c>
      <c r="E1" s="45" t="s">
        <v>95</v>
      </c>
    </row>
    <row r="2" spans="1:11" ht="15" customHeight="1">
      <c r="A2" s="7"/>
      <c r="B2" s="32">
        <f ca="1">'ONS NY'!H2</f>
        <v>46060</v>
      </c>
      <c r="C2" s="7"/>
      <c r="E2" s="8">
        <f>-VLOOKUP(A1,'ONS NY'!$C$5:$R$589,3,0)</f>
        <v>-65.92</v>
      </c>
      <c r="J2" s="1" t="s">
        <v>96</v>
      </c>
      <c r="K2" s="1">
        <v>0.5</v>
      </c>
    </row>
    <row r="3" spans="1:11" ht="15" customHeight="1" thickBot="1">
      <c r="A3" s="85">
        <v>10</v>
      </c>
      <c r="B3" s="86">
        <v>46142</v>
      </c>
      <c r="C3" s="85">
        <v>2.74</v>
      </c>
      <c r="D3" s="85">
        <v>20</v>
      </c>
      <c r="E3" s="56">
        <f ca="1">IF(B3&lt;=$B$2,0,(C3+D3))</f>
        <v>22.740000000000002</v>
      </c>
      <c r="F3" s="12">
        <f ca="1">(E3*(B3-$B$2)/365)/(1+$K$4)^((B3-$B$2)/365)/-$E$2/(1+$K$4)^$K$2</f>
        <v>7.8028777241350239E-2</v>
      </c>
      <c r="J3" s="13" t="s">
        <v>97</v>
      </c>
      <c r="K3" s="14">
        <f ca="1">SUM(F3:F19)</f>
        <v>0.71606679277071095</v>
      </c>
    </row>
    <row r="4" spans="1:11" ht="15" customHeight="1" thickBot="1">
      <c r="A4" s="85">
        <v>11</v>
      </c>
      <c r="B4" s="86">
        <v>46325</v>
      </c>
      <c r="C4" s="85">
        <v>1.83</v>
      </c>
      <c r="D4" s="85">
        <v>20</v>
      </c>
      <c r="E4" s="56">
        <f ca="1">IF(B4&lt;=$B$2,0,(C4+D4))</f>
        <v>21.83</v>
      </c>
      <c r="F4" s="12">
        <f ca="1">(E4*(B4-$B$2)/365)/(1+$K$4)^((B4-$B$2)/365)/-$E$2/(1+$K$4)^$K$2</f>
        <v>0.24321951574256878</v>
      </c>
      <c r="J4" s="1" t="s">
        <v>4</v>
      </c>
      <c r="K4" s="2">
        <f ca="1">XIRR(E2:E22,B2:B22)</f>
        <v>-9.3629866838455221E-3</v>
      </c>
    </row>
    <row r="5" spans="1:11" ht="15" customHeight="1" thickBot="1">
      <c r="A5" s="85">
        <v>12</v>
      </c>
      <c r="B5" s="86">
        <v>46507</v>
      </c>
      <c r="C5" s="85">
        <v>0.91</v>
      </c>
      <c r="D5" s="85">
        <v>20</v>
      </c>
      <c r="E5" s="56">
        <f ca="1">IF(B5&lt;=$B$2,0,(C5+D5))</f>
        <v>20.91</v>
      </c>
      <c r="F5" s="12">
        <f ca="1">(E5*(B5-$B$2)/365)/(1+$K$4)^((B5-$B$2)/365)/-$E$2/(1+$K$4)^$K$2</f>
        <v>0.3948184997867919</v>
      </c>
    </row>
    <row r="6" spans="1:11" ht="15" customHeight="1">
      <c r="A6" s="7"/>
      <c r="B6" s="33"/>
      <c r="C6" s="7"/>
      <c r="D6" s="7"/>
      <c r="E6" s="56">
        <f ca="1">IF(B6&lt;=$B$2,0,(C6+D6))</f>
        <v>0</v>
      </c>
      <c r="F6" s="12">
        <f ca="1">(E6*(B6-$B$2)/365)/(1+$K$4)^((B6-$B$2)/365)/-$E$2/(1+$K$4)^$K$2</f>
        <v>0</v>
      </c>
    </row>
    <row r="7" spans="1:11" ht="15" customHeight="1">
      <c r="A7" s="7"/>
      <c r="B7" s="28"/>
      <c r="C7" s="7"/>
      <c r="D7" s="7"/>
      <c r="E7" s="56">
        <f ca="1">IF(B7&lt;=$B$2,0,(C7+D7))</f>
        <v>0</v>
      </c>
      <c r="F7" s="12">
        <f ca="1">(E7*(B7-$B$2)/365)/(1+$K$4)^((B7-$B$2)/365)/-$E$2/(1+$K$4)^$K$2</f>
        <v>0</v>
      </c>
    </row>
    <row r="8" spans="1:11" ht="15" customHeight="1">
      <c r="E8" s="56">
        <f t="shared" ref="E8:E24" ca="1" si="0">IF(B8&lt;=$B$2,0,(C8+D8))</f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.75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62F5-9254-433B-AFE3-AE4145DE2448}">
  <sheetPr>
    <outlinePr summaryBelow="0" summaryRight="0"/>
  </sheetPr>
  <dimension ref="A1:K24"/>
  <sheetViews>
    <sheetView workbookViewId="0">
      <selection activeCell="K4" sqref="K4"/>
    </sheetView>
  </sheetViews>
  <sheetFormatPr baseColWidth="10" defaultColWidth="12.625" defaultRowHeight="15" customHeight="1"/>
  <sheetData>
    <row r="1" spans="1:11" ht="15" customHeight="1">
      <c r="A1" s="3" t="s">
        <v>187</v>
      </c>
      <c r="C1" s="3" t="s">
        <v>93</v>
      </c>
      <c r="D1" s="3" t="s">
        <v>94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NY'!$C$5:$R$589,3,0)</f>
        <v>-105.5</v>
      </c>
      <c r="J2" s="1" t="s">
        <v>96</v>
      </c>
      <c r="K2" s="1">
        <v>0.5</v>
      </c>
    </row>
    <row r="3" spans="1:11" ht="15" customHeight="1" thickBot="1">
      <c r="A3" s="85">
        <v>1</v>
      </c>
      <c r="B3" s="86">
        <v>46223</v>
      </c>
      <c r="C3" s="85">
        <v>4.22</v>
      </c>
      <c r="D3" s="85">
        <v>0</v>
      </c>
      <c r="E3" s="56">
        <f ca="1">IF(B3&lt;=$B$2,0,(C3+D3))</f>
        <v>4.22</v>
      </c>
      <c r="F3" s="12">
        <f ca="1">(E3*(B3-$B$2)/365)/(1+$K$4)^((B3-$B$2)/365)/-$E$2/(1+$K$4)^$K$2</f>
        <v>1.6625926110294089E-2</v>
      </c>
      <c r="J3" s="13" t="s">
        <v>97</v>
      </c>
      <c r="K3" s="14">
        <f ca="1">SUM(F3:F102)</f>
        <v>6.4810689078502213</v>
      </c>
    </row>
    <row r="4" spans="1:11" ht="15" customHeight="1" thickBot="1">
      <c r="A4" s="85">
        <v>2</v>
      </c>
      <c r="B4" s="86">
        <v>46407</v>
      </c>
      <c r="C4" s="85">
        <v>4.28</v>
      </c>
      <c r="D4" s="85">
        <v>0</v>
      </c>
      <c r="E4" s="56">
        <f ca="1">IF(B4&lt;=$B$2,0,(C4+D4))</f>
        <v>4.28</v>
      </c>
      <c r="F4" s="12">
        <f ca="1">(E4*(B4-$B$2)/365)/(1+$K$4)^((B4-$B$2)/365)/-$E$2/(1+$K$4)^$K$2</f>
        <v>3.4550925576301551E-2</v>
      </c>
      <c r="J4" s="1" t="s">
        <v>4</v>
      </c>
      <c r="K4" s="2">
        <f ca="1">XIRR(E2:E22,B2:B22)</f>
        <v>7.8768000006675734E-2</v>
      </c>
    </row>
    <row r="5" spans="1:11" ht="15" customHeight="1" thickBot="1">
      <c r="A5" s="85">
        <v>3</v>
      </c>
      <c r="B5" s="86">
        <v>46588</v>
      </c>
      <c r="C5" s="85">
        <v>4.22</v>
      </c>
      <c r="D5" s="85">
        <v>0</v>
      </c>
      <c r="E5" s="56">
        <f ca="1">IF(B5&lt;=$B$2,0,(C5+D5))</f>
        <v>4.22</v>
      </c>
      <c r="F5" s="12">
        <f ca="1">(E5*(B5-$B$2)/365)/(1+$K$4)^((B5-$B$2)/365)/-$E$2/(1+$K$4)^$K$2</f>
        <v>4.9923394697856179E-2</v>
      </c>
      <c r="J5" s="15" t="s">
        <v>98</v>
      </c>
    </row>
    <row r="6" spans="1:11" ht="15" customHeight="1" thickBot="1">
      <c r="A6" s="85">
        <v>4</v>
      </c>
      <c r="B6" s="86">
        <v>46772</v>
      </c>
      <c r="C6" s="85">
        <v>4.28</v>
      </c>
      <c r="D6" s="85">
        <v>0</v>
      </c>
      <c r="E6" s="56">
        <f t="shared" ref="E6:E22" ca="1" si="0">IF(B6&lt;=$B$2,0,(C6+D6))</f>
        <v>4.28</v>
      </c>
      <c r="F6" s="12">
        <f t="shared" ref="F6:F22" ca="1" si="1">(E6*(B6-$B$2)/365)/(1+$K$4)^((B6-$B$2)/365)/-$E$2/(1+$K$4)^$K$2</f>
        <v>6.5717668845331742E-2</v>
      </c>
    </row>
    <row r="7" spans="1:11" ht="15" customHeight="1" thickBot="1">
      <c r="A7" s="85">
        <v>5</v>
      </c>
      <c r="B7" s="86">
        <v>46954</v>
      </c>
      <c r="C7" s="85">
        <v>4.24</v>
      </c>
      <c r="D7" s="85">
        <v>0</v>
      </c>
      <c r="E7" s="56">
        <f t="shared" ca="1" si="0"/>
        <v>4.24</v>
      </c>
      <c r="F7" s="12">
        <f t="shared" ca="1" si="1"/>
        <v>7.8712343285998881E-2</v>
      </c>
    </row>
    <row r="8" spans="1:11" ht="15" customHeight="1" thickBot="1">
      <c r="A8" s="85">
        <v>6</v>
      </c>
      <c r="B8" s="86">
        <v>47140</v>
      </c>
      <c r="C8" s="85">
        <v>4.28</v>
      </c>
      <c r="D8" s="85">
        <v>0</v>
      </c>
      <c r="E8" s="56">
        <f t="shared" ca="1" si="0"/>
        <v>4.28</v>
      </c>
      <c r="F8" s="12">
        <f t="shared" ca="1" si="1"/>
        <v>9.2347940537769291E-2</v>
      </c>
    </row>
    <row r="9" spans="1:11" ht="15" customHeight="1" thickBot="1">
      <c r="A9" s="85">
        <v>7</v>
      </c>
      <c r="B9" s="86">
        <v>47319</v>
      </c>
      <c r="C9" s="85">
        <v>4.22</v>
      </c>
      <c r="D9" s="85">
        <v>0</v>
      </c>
      <c r="E9" s="56">
        <f t="shared" ca="1" si="0"/>
        <v>4.22</v>
      </c>
      <c r="F9" s="12">
        <f t="shared" ca="1" si="1"/>
        <v>0.1022703146281133</v>
      </c>
    </row>
    <row r="10" spans="1:11" ht="15" customHeight="1" thickBot="1">
      <c r="A10" s="85">
        <v>8</v>
      </c>
      <c r="B10" s="86">
        <v>47504</v>
      </c>
      <c r="C10" s="85">
        <v>4.28</v>
      </c>
      <c r="D10" s="85">
        <v>0</v>
      </c>
      <c r="E10" s="56">
        <f t="shared" ca="1" si="0"/>
        <v>4.28</v>
      </c>
      <c r="F10" s="12">
        <f t="shared" ca="1" si="1"/>
        <v>0.11448084093516467</v>
      </c>
    </row>
    <row r="11" spans="1:11" ht="15" customHeight="1" thickBot="1">
      <c r="A11" s="85">
        <v>9</v>
      </c>
      <c r="B11" s="86">
        <v>47686</v>
      </c>
      <c r="C11" s="85">
        <v>4.22</v>
      </c>
      <c r="D11" s="85">
        <v>0</v>
      </c>
      <c r="E11" s="56">
        <f t="shared" ca="1" si="0"/>
        <v>4.22</v>
      </c>
      <c r="F11" s="12">
        <f t="shared" ca="1" si="1"/>
        <v>0.12238717778444702</v>
      </c>
    </row>
    <row r="12" spans="1:11" ht="15" customHeight="1" thickBot="1">
      <c r="A12" s="85">
        <v>10</v>
      </c>
      <c r="B12" s="86">
        <v>47868</v>
      </c>
      <c r="C12" s="85">
        <v>4.28</v>
      </c>
      <c r="D12" s="85">
        <v>0</v>
      </c>
      <c r="E12" s="56">
        <f t="shared" ca="1" si="0"/>
        <v>4.28</v>
      </c>
      <c r="F12" s="12">
        <f t="shared" ca="1" si="1"/>
        <v>0.13290037378193831</v>
      </c>
    </row>
    <row r="13" spans="1:11" ht="15" customHeight="1" thickBot="1">
      <c r="A13" s="85">
        <v>11</v>
      </c>
      <c r="B13" s="86">
        <v>48050</v>
      </c>
      <c r="C13" s="85">
        <v>4.22</v>
      </c>
      <c r="D13" s="85">
        <v>0</v>
      </c>
      <c r="E13" s="56">
        <f t="shared" ca="1" si="0"/>
        <v>4.22</v>
      </c>
      <c r="F13" s="12">
        <f t="shared" ca="1" si="1"/>
        <v>0.13887709194316508</v>
      </c>
    </row>
    <row r="14" spans="1:11" ht="15" customHeight="1" thickBot="1">
      <c r="A14" s="85">
        <v>12</v>
      </c>
      <c r="B14" s="86">
        <v>48233</v>
      </c>
      <c r="C14" s="85">
        <v>4.28</v>
      </c>
      <c r="D14" s="85">
        <v>0</v>
      </c>
      <c r="E14" s="56">
        <f t="shared" ca="1" si="0"/>
        <v>4.28</v>
      </c>
      <c r="F14" s="12">
        <f t="shared" ca="1" si="1"/>
        <v>0.14806739892786744</v>
      </c>
    </row>
    <row r="15" spans="1:11" ht="15" customHeight="1" thickBot="1">
      <c r="A15" s="85">
        <v>13</v>
      </c>
      <c r="B15" s="86">
        <v>48415</v>
      </c>
      <c r="C15" s="85">
        <v>4.24</v>
      </c>
      <c r="D15" s="85">
        <v>0</v>
      </c>
      <c r="E15" s="56">
        <f t="shared" ca="1" si="0"/>
        <v>4.24</v>
      </c>
      <c r="F15" s="12">
        <f t="shared" ca="1" si="1"/>
        <v>0.1530713101173736</v>
      </c>
    </row>
    <row r="16" spans="1:11" ht="15" customHeight="1" thickBot="1">
      <c r="A16" s="85">
        <v>14</v>
      </c>
      <c r="B16" s="86">
        <v>48599</v>
      </c>
      <c r="C16" s="85">
        <v>4.28</v>
      </c>
      <c r="D16" s="85">
        <v>0</v>
      </c>
      <c r="E16" s="56">
        <f t="shared" ca="1" si="0"/>
        <v>4.28</v>
      </c>
      <c r="F16" s="12">
        <f t="shared" ca="1" si="1"/>
        <v>0.16034083934497181</v>
      </c>
    </row>
    <row r="17" spans="1:6" ht="15" customHeight="1" thickBot="1">
      <c r="A17" s="85">
        <v>15</v>
      </c>
      <c r="B17" s="86">
        <v>48780</v>
      </c>
      <c r="C17" s="85">
        <v>4.22</v>
      </c>
      <c r="D17" s="85">
        <v>0</v>
      </c>
      <c r="E17" s="56">
        <f t="shared" ca="1" si="0"/>
        <v>4.22</v>
      </c>
      <c r="F17" s="12">
        <f t="shared" ca="1" si="1"/>
        <v>0.16311365934307548</v>
      </c>
    </row>
    <row r="18" spans="1:6" ht="15" customHeight="1" thickBot="1">
      <c r="A18" s="85">
        <v>16</v>
      </c>
      <c r="B18" s="86">
        <v>48964</v>
      </c>
      <c r="C18" s="85">
        <v>4.28</v>
      </c>
      <c r="D18" s="85">
        <v>0</v>
      </c>
      <c r="E18" s="56">
        <f t="shared" ca="1" si="0"/>
        <v>4.28</v>
      </c>
      <c r="F18" s="12">
        <f t="shared" ca="1" si="1"/>
        <v>0.17000042556346903</v>
      </c>
    </row>
    <row r="19" spans="1:6" ht="15" customHeight="1" thickBot="1">
      <c r="A19" s="85">
        <v>17</v>
      </c>
      <c r="B19" s="86">
        <v>49145</v>
      </c>
      <c r="C19" s="85">
        <v>4.22</v>
      </c>
      <c r="D19" s="85">
        <v>0</v>
      </c>
      <c r="E19" s="56">
        <f t="shared" ca="1" si="0"/>
        <v>4.22</v>
      </c>
      <c r="F19" s="12">
        <f t="shared" ca="1" si="1"/>
        <v>0.17149384593128525</v>
      </c>
    </row>
    <row r="20" spans="1:6" ht="15" customHeight="1" thickBot="1">
      <c r="A20" s="85">
        <v>18</v>
      </c>
      <c r="B20" s="86">
        <v>49331</v>
      </c>
      <c r="C20" s="85">
        <v>4.28</v>
      </c>
      <c r="D20" s="85">
        <v>50</v>
      </c>
      <c r="E20" s="56">
        <f t="shared" ca="1" si="0"/>
        <v>54.28</v>
      </c>
      <c r="F20" s="12">
        <f t="shared" ca="1" si="1"/>
        <v>2.2502021102313003</v>
      </c>
    </row>
    <row r="21" spans="1:6" ht="15" customHeight="1" thickBot="1">
      <c r="A21" s="85">
        <v>19</v>
      </c>
      <c r="B21" s="86">
        <v>49510</v>
      </c>
      <c r="C21" s="85">
        <v>2.11</v>
      </c>
      <c r="D21" s="85">
        <v>0</v>
      </c>
      <c r="E21" s="56">
        <f t="shared" ca="1" si="0"/>
        <v>2.11</v>
      </c>
      <c r="F21" s="12">
        <f t="shared" ca="1" si="1"/>
        <v>8.8890308963539319E-2</v>
      </c>
    </row>
    <row r="22" spans="1:6" ht="15" customHeight="1" thickBot="1">
      <c r="A22" s="85">
        <v>20</v>
      </c>
      <c r="B22" s="86">
        <v>49695</v>
      </c>
      <c r="C22" s="85">
        <v>2.14</v>
      </c>
      <c r="D22" s="85">
        <v>50</v>
      </c>
      <c r="E22" s="56">
        <f t="shared" ca="1" si="0"/>
        <v>52.14</v>
      </c>
      <c r="F22" s="12">
        <f t="shared" ca="1" si="1"/>
        <v>2.2270950113009587</v>
      </c>
    </row>
    <row r="24" spans="1:6" ht="15" customHeight="1">
      <c r="E24" s="56">
        <f ca="1">IF(B24&lt;=$B$2,0,(C24+D24))</f>
        <v>0</v>
      </c>
    </row>
  </sheetData>
  <hyperlinks>
    <hyperlink ref="J5" location="'ONS NY'!A1" display="ONS" xr:uid="{BE5A5A3E-F928-47EF-AD15-0551C095721A}"/>
  </hyperlink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1020-0726-4CB8-BB12-B37B42E9511F}">
  <sheetPr>
    <outlinePr summaryBelow="0" summaryRight="0"/>
  </sheetPr>
  <dimension ref="A1:K29"/>
  <sheetViews>
    <sheetView workbookViewId="0">
      <selection activeCell="E3" sqref="E3:F5"/>
    </sheetView>
  </sheetViews>
  <sheetFormatPr baseColWidth="10" defaultColWidth="12.625" defaultRowHeight="15" customHeight="1"/>
  <sheetData>
    <row r="1" spans="1:11" ht="15" customHeight="1">
      <c r="A1" s="95" t="s">
        <v>158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-103.5</v>
      </c>
      <c r="J2" s="1" t="s">
        <v>96</v>
      </c>
      <c r="K2" s="1">
        <v>0.5</v>
      </c>
    </row>
    <row r="3" spans="1:11" ht="15" customHeight="1" thickBot="1">
      <c r="A3" s="85">
        <v>2</v>
      </c>
      <c r="B3" s="86">
        <v>46163</v>
      </c>
      <c r="C3" s="85">
        <v>4.09</v>
      </c>
      <c r="D3" s="85">
        <v>0</v>
      </c>
      <c r="E3" s="56">
        <f t="shared" ref="E3:E8" ca="1" si="0">IF(B3&lt;=$B$2,0,(C3+D3))</f>
        <v>4.09</v>
      </c>
      <c r="F3" s="12">
        <f t="shared" ref="F3:F8" ca="1" si="1">(E3*(B3-$B$2)/365)/(1+$K$4)^((B3-$B$2)/365)/-$E$2/(1+$K$4)^$K$2</f>
        <v>1.0583220154209514E-2</v>
      </c>
      <c r="J3" s="13" t="s">
        <v>97</v>
      </c>
      <c r="K3" s="14">
        <f ca="1">SUM(F3:F102)</f>
        <v>1.1842598019914525</v>
      </c>
    </row>
    <row r="4" spans="1:11" ht="15" customHeight="1" thickBot="1">
      <c r="A4" s="85">
        <v>3</v>
      </c>
      <c r="B4" s="86">
        <v>46350</v>
      </c>
      <c r="C4" s="85">
        <v>4.2300000000000004</v>
      </c>
      <c r="D4" s="85">
        <v>0</v>
      </c>
      <c r="E4" s="56">
        <f t="shared" ca="1" si="0"/>
        <v>4.2300000000000004</v>
      </c>
      <c r="F4" s="12">
        <f t="shared" ca="1" si="1"/>
        <v>2.9779756840401267E-2</v>
      </c>
      <c r="J4" s="1" t="s">
        <v>4</v>
      </c>
      <c r="K4" s="2">
        <f ca="1">XIRR(E2:E26,B2:B26)</f>
        <v>6.9136473536491411E-2</v>
      </c>
    </row>
    <row r="5" spans="1:11" ht="15" customHeight="1" thickBot="1">
      <c r="A5" s="85">
        <v>4</v>
      </c>
      <c r="B5" s="86">
        <v>46528</v>
      </c>
      <c r="C5" s="85">
        <v>4.0199999999999996</v>
      </c>
      <c r="D5" s="85">
        <v>100</v>
      </c>
      <c r="E5" s="56">
        <f t="shared" ca="1" si="0"/>
        <v>104.02</v>
      </c>
      <c r="F5" s="12">
        <f t="shared" ca="1" si="1"/>
        <v>1.1438968249968418</v>
      </c>
      <c r="J5" s="15" t="s">
        <v>98</v>
      </c>
    </row>
    <row r="6" spans="1:11" ht="15" customHeight="1" thickBot="1">
      <c r="A6" s="85"/>
      <c r="B6" s="86"/>
      <c r="C6" s="85"/>
      <c r="D6" s="85"/>
      <c r="E6" s="56">
        <f t="shared" ca="1" si="0"/>
        <v>0</v>
      </c>
      <c r="F6" s="12">
        <f t="shared" ca="1" si="1"/>
        <v>0</v>
      </c>
    </row>
    <row r="7" spans="1:11" ht="15" customHeight="1" thickBot="1">
      <c r="A7" s="85"/>
      <c r="B7" s="86"/>
      <c r="C7" s="85"/>
      <c r="D7" s="85"/>
      <c r="E7" s="56">
        <f t="shared" ca="1" si="0"/>
        <v>0</v>
      </c>
      <c r="F7" s="12">
        <f t="shared" ca="1" si="1"/>
        <v>0</v>
      </c>
    </row>
    <row r="8" spans="1:11" ht="15" customHeight="1" thickBot="1">
      <c r="A8" s="85"/>
      <c r="B8" s="86"/>
      <c r="C8" s="85"/>
      <c r="D8" s="85"/>
      <c r="E8" s="56">
        <f t="shared" ca="1" si="0"/>
        <v>0</v>
      </c>
      <c r="F8" s="12">
        <f t="shared" ca="1" si="1"/>
        <v>0</v>
      </c>
    </row>
    <row r="9" spans="1:11" ht="15" customHeight="1" thickBot="1">
      <c r="A9" s="85"/>
      <c r="B9" s="86"/>
      <c r="C9" s="85"/>
      <c r="D9" s="85"/>
      <c r="E9" s="56">
        <f t="shared" ref="E9:E18" ca="1" si="2">IF(B9&lt;=$B$2,0,(C9+D9))</f>
        <v>0</v>
      </c>
      <c r="F9" s="12"/>
    </row>
    <row r="10" spans="1:11" ht="15" customHeight="1" thickBot="1">
      <c r="A10" s="85"/>
      <c r="B10" s="86"/>
      <c r="C10" s="85"/>
      <c r="D10" s="85"/>
      <c r="E10" s="56">
        <f t="shared" ca="1" si="2"/>
        <v>0</v>
      </c>
      <c r="F10" s="12"/>
    </row>
    <row r="11" spans="1:11" ht="15" customHeight="1" thickBot="1">
      <c r="A11" s="85"/>
      <c r="B11" s="86"/>
      <c r="C11" s="85"/>
      <c r="D11" s="85"/>
      <c r="E11" s="56">
        <f t="shared" ca="1" si="2"/>
        <v>0</v>
      </c>
      <c r="F11" s="12"/>
    </row>
    <row r="12" spans="1:11" ht="15" customHeight="1" thickBot="1">
      <c r="A12" s="85"/>
      <c r="B12" s="86"/>
      <c r="C12" s="85"/>
      <c r="D12" s="85"/>
      <c r="E12" s="56">
        <f t="shared" ca="1" si="2"/>
        <v>0</v>
      </c>
      <c r="F12" s="12"/>
    </row>
    <row r="13" spans="1:11" ht="15" customHeight="1" thickBot="1">
      <c r="A13" s="85"/>
      <c r="B13" s="86"/>
      <c r="C13" s="85"/>
      <c r="D13" s="85"/>
      <c r="E13" s="56">
        <f t="shared" ca="1" si="2"/>
        <v>0</v>
      </c>
      <c r="F13" s="12"/>
    </row>
    <row r="14" spans="1:11" ht="15" customHeight="1" thickBot="1">
      <c r="A14" s="85"/>
      <c r="B14" s="86"/>
      <c r="C14" s="85"/>
      <c r="D14" s="85"/>
      <c r="E14" s="56">
        <f t="shared" ca="1" si="2"/>
        <v>0</v>
      </c>
      <c r="F14" s="12"/>
    </row>
    <row r="15" spans="1:11" ht="15" customHeight="1" thickBot="1">
      <c r="A15" s="85"/>
      <c r="B15" s="86"/>
      <c r="C15" s="85"/>
      <c r="D15" s="85"/>
      <c r="E15" s="56">
        <f t="shared" ca="1" si="2"/>
        <v>0</v>
      </c>
      <c r="F15" s="12"/>
    </row>
    <row r="16" spans="1:11" ht="15" customHeight="1" thickBot="1">
      <c r="A16" s="85"/>
      <c r="B16" s="86"/>
      <c r="C16" s="85"/>
      <c r="D16" s="85"/>
      <c r="E16" s="56">
        <f t="shared" ca="1" si="2"/>
        <v>0</v>
      </c>
      <c r="F16" s="12"/>
    </row>
    <row r="17" spans="1:6" ht="15" customHeight="1" thickBot="1">
      <c r="A17" s="85"/>
      <c r="B17" s="86"/>
      <c r="C17" s="85"/>
      <c r="D17" s="85"/>
      <c r="E17" s="56">
        <f t="shared" ca="1" si="2"/>
        <v>0</v>
      </c>
      <c r="F17" s="12"/>
    </row>
    <row r="18" spans="1:6" ht="15" customHeight="1" thickBot="1">
      <c r="A18" s="85"/>
      <c r="B18" s="86"/>
      <c r="C18" s="85"/>
      <c r="D18" s="85"/>
      <c r="E18" s="56">
        <f t="shared" ca="1" si="2"/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2B0877EF-68DC-4113-B010-CB21F894C4C3}"/>
  </hyperlink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E3E2-C096-456B-BE90-D3C65DE649E2}">
  <sheetPr>
    <outlinePr summaryBelow="0" summaryRight="0"/>
  </sheetPr>
  <dimension ref="A1:K29"/>
  <sheetViews>
    <sheetView workbookViewId="0">
      <selection activeCell="E3" sqref="E3:F5"/>
    </sheetView>
  </sheetViews>
  <sheetFormatPr baseColWidth="10" defaultColWidth="12.625" defaultRowHeight="15" customHeight="1"/>
  <sheetData>
    <row r="1" spans="1:11" ht="15" customHeight="1">
      <c r="A1" s="94" t="s">
        <v>157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-103.65</v>
      </c>
      <c r="J2" s="1" t="s">
        <v>96</v>
      </c>
      <c r="K2" s="1">
        <v>0.5</v>
      </c>
    </row>
    <row r="3" spans="1:11" ht="15" customHeight="1" thickBot="1">
      <c r="A3" s="85">
        <v>2</v>
      </c>
      <c r="B3" s="86">
        <v>46153</v>
      </c>
      <c r="C3" s="85">
        <v>3.35</v>
      </c>
      <c r="D3" s="85">
        <v>0</v>
      </c>
      <c r="E3" s="56">
        <f t="shared" ref="E3:E8" ca="1" si="0">IF(B3&lt;=$B$2,0,(C3+D3))</f>
        <v>3.35</v>
      </c>
      <c r="F3" s="12">
        <f t="shared" ref="F3:F8" ca="1" si="1">(E3*(B3-$B$2)/365)/(1+$K$4)^((B3-$B$2)/365)/-$E$2/(1+$K$4)^$K$2</f>
        <v>7.9295491431122227E-3</v>
      </c>
      <c r="J3" s="13" t="s">
        <v>97</v>
      </c>
      <c r="K3" s="14">
        <f ca="1">SUM(F3:F102)</f>
        <v>1.1746939796699098</v>
      </c>
    </row>
    <row r="4" spans="1:11" ht="15" customHeight="1" thickBot="1">
      <c r="A4" s="85">
        <v>3</v>
      </c>
      <c r="B4" s="86">
        <v>46335</v>
      </c>
      <c r="C4" s="85">
        <v>3.4</v>
      </c>
      <c r="D4" s="85">
        <v>0</v>
      </c>
      <c r="E4" s="56">
        <f t="shared" ca="1" si="0"/>
        <v>3.4</v>
      </c>
      <c r="F4" s="12">
        <f t="shared" ca="1" si="1"/>
        <v>2.3210630650006021E-2</v>
      </c>
      <c r="J4" s="1" t="s">
        <v>4</v>
      </c>
      <c r="K4" s="2">
        <f ca="1">XIRR(E2:E26,B2:B26)</f>
        <v>5.135748088359833E-2</v>
      </c>
    </row>
    <row r="5" spans="1:11" ht="15" customHeight="1" thickBot="1">
      <c r="A5" s="85">
        <v>4</v>
      </c>
      <c r="B5" s="86">
        <v>46517</v>
      </c>
      <c r="C5" s="85">
        <v>3.35</v>
      </c>
      <c r="D5" s="85">
        <v>100</v>
      </c>
      <c r="E5" s="56">
        <f t="shared" ca="1" si="0"/>
        <v>103.35</v>
      </c>
      <c r="F5" s="12">
        <f t="shared" ca="1" si="1"/>
        <v>1.1435537998767915</v>
      </c>
      <c r="J5" s="15" t="s">
        <v>98</v>
      </c>
    </row>
    <row r="6" spans="1:11" ht="15" customHeight="1" thickBot="1">
      <c r="A6" s="85"/>
      <c r="B6" s="86"/>
      <c r="C6" s="85"/>
      <c r="D6" s="85"/>
      <c r="E6" s="56">
        <f t="shared" ca="1" si="0"/>
        <v>0</v>
      </c>
      <c r="F6" s="12">
        <f t="shared" ca="1" si="1"/>
        <v>0</v>
      </c>
    </row>
    <row r="7" spans="1:11" ht="15" customHeight="1" thickBot="1">
      <c r="A7" s="85"/>
      <c r="B7" s="86"/>
      <c r="C7" s="85"/>
      <c r="D7" s="85"/>
      <c r="E7" s="56">
        <f t="shared" ca="1" si="0"/>
        <v>0</v>
      </c>
      <c r="F7" s="12">
        <f t="shared" ca="1" si="1"/>
        <v>0</v>
      </c>
    </row>
    <row r="8" spans="1:11" ht="15" customHeight="1" thickBot="1">
      <c r="A8" s="85"/>
      <c r="B8" s="86"/>
      <c r="C8" s="85"/>
      <c r="D8" s="85"/>
      <c r="E8" s="56">
        <f t="shared" ca="1" si="0"/>
        <v>0</v>
      </c>
      <c r="F8" s="12">
        <f t="shared" ca="1" si="1"/>
        <v>0</v>
      </c>
    </row>
    <row r="9" spans="1:11" ht="15" customHeight="1" thickBot="1">
      <c r="A9" s="85"/>
      <c r="B9" s="86"/>
      <c r="C9" s="85"/>
      <c r="D9" s="85"/>
      <c r="E9" s="56">
        <f t="shared" ref="E9:E18" ca="1" si="2">IF(B9&lt;=$B$2,0,(C9+D9))</f>
        <v>0</v>
      </c>
      <c r="F9" s="12"/>
    </row>
    <row r="10" spans="1:11" ht="15" customHeight="1" thickBot="1">
      <c r="A10" s="85"/>
      <c r="B10" s="86"/>
      <c r="C10" s="85"/>
      <c r="D10" s="85"/>
      <c r="E10" s="56">
        <f t="shared" ca="1" si="2"/>
        <v>0</v>
      </c>
      <c r="F10" s="12"/>
    </row>
    <row r="11" spans="1:11" ht="15" customHeight="1" thickBot="1">
      <c r="A11" s="85"/>
      <c r="B11" s="86"/>
      <c r="C11" s="85"/>
      <c r="D11" s="85"/>
      <c r="E11" s="56">
        <f t="shared" ca="1" si="2"/>
        <v>0</v>
      </c>
      <c r="F11" s="12"/>
    </row>
    <row r="12" spans="1:11" ht="15" customHeight="1" thickBot="1">
      <c r="A12" s="85"/>
      <c r="B12" s="86"/>
      <c r="C12" s="85"/>
      <c r="D12" s="85"/>
      <c r="E12" s="56">
        <f t="shared" ca="1" si="2"/>
        <v>0</v>
      </c>
      <c r="F12" s="12"/>
    </row>
    <row r="13" spans="1:11" ht="15" customHeight="1" thickBot="1">
      <c r="A13" s="85"/>
      <c r="B13" s="86"/>
      <c r="C13" s="85"/>
      <c r="D13" s="85"/>
      <c r="E13" s="56">
        <f t="shared" ca="1" si="2"/>
        <v>0</v>
      </c>
      <c r="F13" s="12"/>
    </row>
    <row r="14" spans="1:11" ht="15" customHeight="1" thickBot="1">
      <c r="A14" s="85"/>
      <c r="B14" s="86"/>
      <c r="C14" s="85"/>
      <c r="D14" s="85"/>
      <c r="E14" s="56">
        <f t="shared" ca="1" si="2"/>
        <v>0</v>
      </c>
      <c r="F14" s="12"/>
    </row>
    <row r="15" spans="1:11" ht="15" customHeight="1" thickBot="1">
      <c r="A15" s="85"/>
      <c r="B15" s="86"/>
      <c r="C15" s="85"/>
      <c r="D15" s="85"/>
      <c r="E15" s="56">
        <f t="shared" ca="1" si="2"/>
        <v>0</v>
      </c>
      <c r="F15" s="12"/>
    </row>
    <row r="16" spans="1:11" ht="15" customHeight="1" thickBot="1">
      <c r="A16" s="85"/>
      <c r="B16" s="86"/>
      <c r="C16" s="85"/>
      <c r="D16" s="85"/>
      <c r="E16" s="56">
        <f t="shared" ca="1" si="2"/>
        <v>0</v>
      </c>
      <c r="F16" s="12"/>
    </row>
    <row r="17" spans="1:6" ht="15" customHeight="1" thickBot="1">
      <c r="A17" s="85"/>
      <c r="B17" s="86"/>
      <c r="C17" s="85"/>
      <c r="D17" s="85"/>
      <c r="E17" s="56">
        <f t="shared" ca="1" si="2"/>
        <v>0</v>
      </c>
      <c r="F17" s="12"/>
    </row>
    <row r="18" spans="1:6" ht="15" customHeight="1" thickBot="1">
      <c r="A18" s="85"/>
      <c r="B18" s="86"/>
      <c r="C18" s="85"/>
      <c r="D18" s="85"/>
      <c r="E18" s="56">
        <f t="shared" ca="1" si="2"/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D457384B-899D-4496-A87E-B361CD6405D8}"/>
  </hyperlink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A0CE-5502-4522-8C92-BE8F15177C78}">
  <sheetPr>
    <outlinePr summaryBelow="0" summaryRight="0"/>
  </sheetPr>
  <dimension ref="A1:K29"/>
  <sheetViews>
    <sheetView workbookViewId="0">
      <selection activeCell="E3" sqref="E3:F8"/>
    </sheetView>
  </sheetViews>
  <sheetFormatPr baseColWidth="10" defaultColWidth="12.625" defaultRowHeight="15" customHeight="1"/>
  <sheetData>
    <row r="1" spans="1:11" ht="15" customHeight="1">
      <c r="A1" s="94" t="s">
        <v>156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-103.95</v>
      </c>
      <c r="J2" s="1" t="s">
        <v>96</v>
      </c>
      <c r="K2" s="1">
        <v>0.5</v>
      </c>
    </row>
    <row r="3" spans="1:11" ht="15" customHeight="1" thickBot="1">
      <c r="A3" s="85">
        <v>3</v>
      </c>
      <c r="B3" s="86">
        <v>46062</v>
      </c>
      <c r="C3" s="85">
        <v>1.76</v>
      </c>
      <c r="D3" s="85">
        <v>0</v>
      </c>
      <c r="E3" s="56">
        <f t="shared" ref="E3:E8" ca="1" si="0">IF(B3&lt;=$B$2,0,(C3+D3))</f>
        <v>1.76</v>
      </c>
      <c r="F3" s="12">
        <f t="shared" ref="F3:F8" ca="1" si="1">(E3*(B3-$B$2)/365)/(1+$K$4)^((B3-$B$2)/365)/-$E$2/(1+$K$4)^$K$2</f>
        <v>9.0398319238307051E-5</v>
      </c>
      <c r="J3" s="13" t="s">
        <v>97</v>
      </c>
      <c r="K3" s="14">
        <f ca="1">SUM(F3:F102)</f>
        <v>1.1524660431259968</v>
      </c>
    </row>
    <row r="4" spans="1:11" ht="15" customHeight="1" thickBot="1">
      <c r="A4" s="85">
        <v>4</v>
      </c>
      <c r="B4" s="86">
        <v>46149</v>
      </c>
      <c r="C4" s="85">
        <v>1.71</v>
      </c>
      <c r="D4" s="85">
        <v>0</v>
      </c>
      <c r="E4" s="56">
        <f t="shared" ca="1" si="0"/>
        <v>1.71</v>
      </c>
      <c r="F4" s="12">
        <f t="shared" ca="1" si="1"/>
        <v>3.8609295920679688E-3</v>
      </c>
      <c r="J4" s="1" t="s">
        <v>4</v>
      </c>
      <c r="K4" s="2">
        <f ca="1">XIRR(E2:E26,B2:B26)</f>
        <v>5.2654066681861886E-2</v>
      </c>
    </row>
    <row r="5" spans="1:11" ht="15" customHeight="1" thickBot="1">
      <c r="A5" s="85">
        <v>5</v>
      </c>
      <c r="B5" s="86">
        <v>46241</v>
      </c>
      <c r="C5" s="85">
        <v>1.76</v>
      </c>
      <c r="D5" s="85">
        <v>0</v>
      </c>
      <c r="E5" s="56">
        <f t="shared" ca="1" si="0"/>
        <v>1.76</v>
      </c>
      <c r="F5" s="12">
        <f t="shared" ca="1" si="1"/>
        <v>7.9777385059913788E-3</v>
      </c>
      <c r="J5" s="15" t="s">
        <v>98</v>
      </c>
    </row>
    <row r="6" spans="1:11" ht="15" customHeight="1" thickBot="1">
      <c r="A6" s="85">
        <v>6</v>
      </c>
      <c r="B6" s="86">
        <v>46335</v>
      </c>
      <c r="C6" s="85">
        <v>1.76</v>
      </c>
      <c r="D6" s="85">
        <v>0</v>
      </c>
      <c r="E6" s="56">
        <f t="shared" ca="1" si="0"/>
        <v>1.76</v>
      </c>
      <c r="F6" s="12">
        <f t="shared" ca="1" si="1"/>
        <v>1.1961746434335183E-2</v>
      </c>
    </row>
    <row r="7" spans="1:11" ht="15" customHeight="1" thickBot="1">
      <c r="A7" s="85">
        <v>7</v>
      </c>
      <c r="B7" s="86">
        <v>46426</v>
      </c>
      <c r="C7" s="85">
        <v>1.76</v>
      </c>
      <c r="D7" s="85">
        <v>0</v>
      </c>
      <c r="E7" s="56">
        <f t="shared" ca="1" si="0"/>
        <v>1.76</v>
      </c>
      <c r="F7" s="12">
        <f t="shared" ca="1" si="1"/>
        <v>1.5717621621047752E-2</v>
      </c>
    </row>
    <row r="8" spans="1:11" ht="15" customHeight="1" thickBot="1">
      <c r="A8" s="85">
        <v>8</v>
      </c>
      <c r="B8" s="86">
        <v>46514</v>
      </c>
      <c r="C8" s="85">
        <v>1.71</v>
      </c>
      <c r="D8" s="85">
        <v>100</v>
      </c>
      <c r="E8" s="56">
        <f t="shared" ca="1" si="0"/>
        <v>101.71</v>
      </c>
      <c r="F8" s="12">
        <f t="shared" ca="1" si="1"/>
        <v>1.1128576086533162</v>
      </c>
    </row>
    <row r="9" spans="1:11" ht="15" customHeight="1" thickBot="1">
      <c r="A9" s="85"/>
      <c r="B9" s="86"/>
      <c r="C9" s="85"/>
      <c r="D9" s="85"/>
      <c r="E9" s="56">
        <f t="shared" ref="E9:E18" ca="1" si="2">IF(B9&lt;=$B$2,0,(C9+D9))</f>
        <v>0</v>
      </c>
      <c r="F9" s="12"/>
    </row>
    <row r="10" spans="1:11" ht="15" customHeight="1" thickBot="1">
      <c r="A10" s="85"/>
      <c r="B10" s="86"/>
      <c r="C10" s="85"/>
      <c r="D10" s="85"/>
      <c r="E10" s="56">
        <f t="shared" ca="1" si="2"/>
        <v>0</v>
      </c>
      <c r="F10" s="12"/>
    </row>
    <row r="11" spans="1:11" ht="15" customHeight="1" thickBot="1">
      <c r="A11" s="85"/>
      <c r="B11" s="86"/>
      <c r="C11" s="85"/>
      <c r="D11" s="85"/>
      <c r="E11" s="56">
        <f t="shared" ca="1" si="2"/>
        <v>0</v>
      </c>
      <c r="F11" s="12"/>
    </row>
    <row r="12" spans="1:11" ht="15" customHeight="1" thickBot="1">
      <c r="A12" s="85"/>
      <c r="B12" s="86"/>
      <c r="C12" s="85"/>
      <c r="D12" s="85"/>
      <c r="E12" s="56">
        <f t="shared" ca="1" si="2"/>
        <v>0</v>
      </c>
      <c r="F12" s="12"/>
    </row>
    <row r="13" spans="1:11" ht="15" customHeight="1" thickBot="1">
      <c r="A13" s="85"/>
      <c r="B13" s="86"/>
      <c r="C13" s="85"/>
      <c r="D13" s="85"/>
      <c r="E13" s="56">
        <f t="shared" ca="1" si="2"/>
        <v>0</v>
      </c>
      <c r="F13" s="12"/>
    </row>
    <row r="14" spans="1:11" ht="15" customHeight="1" thickBot="1">
      <c r="A14" s="85"/>
      <c r="B14" s="86"/>
      <c r="C14" s="85"/>
      <c r="D14" s="85"/>
      <c r="E14" s="56">
        <f t="shared" ca="1" si="2"/>
        <v>0</v>
      </c>
      <c r="F14" s="12"/>
    </row>
    <row r="15" spans="1:11" ht="15" customHeight="1" thickBot="1">
      <c r="A15" s="85"/>
      <c r="B15" s="86"/>
      <c r="C15" s="85"/>
      <c r="D15" s="85"/>
      <c r="E15" s="56">
        <f t="shared" ca="1" si="2"/>
        <v>0</v>
      </c>
      <c r="F15" s="12"/>
    </row>
    <row r="16" spans="1:11" ht="15" customHeight="1" thickBot="1">
      <c r="A16" s="85"/>
      <c r="B16" s="86"/>
      <c r="C16" s="85"/>
      <c r="D16" s="85"/>
      <c r="E16" s="56">
        <f t="shared" ca="1" si="2"/>
        <v>0</v>
      </c>
      <c r="F16" s="12"/>
    </row>
    <row r="17" spans="1:6" ht="15" customHeight="1" thickBot="1">
      <c r="A17" s="85"/>
      <c r="B17" s="86"/>
      <c r="C17" s="85"/>
      <c r="D17" s="85"/>
      <c r="E17" s="56">
        <f t="shared" ca="1" si="2"/>
        <v>0</v>
      </c>
      <c r="F17" s="12"/>
    </row>
    <row r="18" spans="1:6" ht="15" customHeight="1" thickBot="1">
      <c r="A18" s="85"/>
      <c r="B18" s="86"/>
      <c r="C18" s="85"/>
      <c r="D18" s="85"/>
      <c r="E18" s="56">
        <f t="shared" ca="1" si="2"/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DDAC4C02-79F9-474D-932B-7B9B8DC29957}"/>
  </hyperlink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68520-58DF-4F62-B5EA-35CD4FC5BA58}">
  <sheetPr>
    <outlinePr summaryBelow="0" summaryRight="0"/>
  </sheetPr>
  <dimension ref="A1:K29"/>
  <sheetViews>
    <sheetView workbookViewId="0">
      <selection activeCell="E3" sqref="E3:F8"/>
    </sheetView>
  </sheetViews>
  <sheetFormatPr baseColWidth="10" defaultColWidth="12.625" defaultRowHeight="15" customHeight="1"/>
  <sheetData>
    <row r="1" spans="1:11" ht="15" customHeight="1">
      <c r="A1" s="94" t="s">
        <v>155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-102</v>
      </c>
      <c r="J2" s="1" t="s">
        <v>96</v>
      </c>
      <c r="K2" s="1">
        <v>0.5</v>
      </c>
    </row>
    <row r="3" spans="1:11" ht="15" customHeight="1" thickBot="1">
      <c r="A3" s="85">
        <v>5</v>
      </c>
      <c r="B3" s="86">
        <v>46048</v>
      </c>
      <c r="C3" s="85">
        <v>1.76</v>
      </c>
      <c r="D3" s="85">
        <v>0</v>
      </c>
      <c r="E3" s="56">
        <f t="shared" ref="E3:E8" ca="1" si="0">IF(B3&lt;=$B$2,0,(C3+D3))</f>
        <v>0</v>
      </c>
      <c r="F3" s="12">
        <f t="shared" ref="F3:F8" ca="1" si="1">(E3*(B3-$B$2)/365)/(1+$K$4)^((B3-$B$2)/365)/-$E$2/(1+$K$4)^$K$2</f>
        <v>0</v>
      </c>
      <c r="J3" s="13" t="s">
        <v>97</v>
      </c>
      <c r="K3" s="14">
        <f ca="1">SUM(F3:F102)</f>
        <v>1.1352230577933611</v>
      </c>
    </row>
    <row r="4" spans="1:11" ht="15" customHeight="1" thickBot="1">
      <c r="A4" s="85">
        <v>6</v>
      </c>
      <c r="B4" s="86">
        <v>46136</v>
      </c>
      <c r="C4" s="85">
        <v>1.73</v>
      </c>
      <c r="D4" s="85">
        <v>0</v>
      </c>
      <c r="E4" s="56">
        <f t="shared" ca="1" si="0"/>
        <v>1.73</v>
      </c>
      <c r="F4" s="12">
        <f t="shared" ca="1" si="1"/>
        <v>3.3972994377930985E-3</v>
      </c>
      <c r="J4" s="1" t="s">
        <v>4</v>
      </c>
      <c r="K4" s="2">
        <f ca="1">XIRR(E2:E26,B2:B26)</f>
        <v>5.6252691149711612E-2</v>
      </c>
    </row>
    <row r="5" spans="1:11" ht="15" customHeight="1" thickBot="1">
      <c r="A5" s="85">
        <v>7</v>
      </c>
      <c r="B5" s="86">
        <v>46227</v>
      </c>
      <c r="C5" s="85">
        <v>1.75</v>
      </c>
      <c r="D5" s="85">
        <v>0</v>
      </c>
      <c r="E5" s="56">
        <f t="shared" ca="1" si="0"/>
        <v>1.75</v>
      </c>
      <c r="F5" s="12">
        <f t="shared" ca="1" si="1"/>
        <v>7.4490857537191351E-3</v>
      </c>
      <c r="J5" s="15" t="s">
        <v>98</v>
      </c>
    </row>
    <row r="6" spans="1:11" ht="15" customHeight="1" thickBot="1">
      <c r="A6" s="85">
        <v>8</v>
      </c>
      <c r="B6" s="86">
        <v>46321</v>
      </c>
      <c r="C6" s="85">
        <v>1.76</v>
      </c>
      <c r="D6" s="85">
        <v>0</v>
      </c>
      <c r="E6" s="56">
        <f t="shared" ca="1" si="0"/>
        <v>1.76</v>
      </c>
      <c r="F6" s="12">
        <f t="shared" ca="1" si="1"/>
        <v>1.1544645441055854E-2</v>
      </c>
    </row>
    <row r="7" spans="1:11" ht="15" customHeight="1" thickBot="1">
      <c r="A7" s="85">
        <v>9</v>
      </c>
      <c r="B7" s="86">
        <v>46412</v>
      </c>
      <c r="C7" s="85">
        <v>1.76</v>
      </c>
      <c r="D7" s="85">
        <v>0</v>
      </c>
      <c r="E7" s="56">
        <f t="shared" ca="1" si="0"/>
        <v>1.76</v>
      </c>
      <c r="F7" s="12">
        <f t="shared" ca="1" si="1"/>
        <v>1.5358792667354914E-2</v>
      </c>
    </row>
    <row r="8" spans="1:11" ht="15" customHeight="1" thickBot="1">
      <c r="A8" s="85">
        <v>10</v>
      </c>
      <c r="B8" s="86">
        <v>46501</v>
      </c>
      <c r="C8" s="85">
        <v>1.73</v>
      </c>
      <c r="D8" s="85">
        <v>100</v>
      </c>
      <c r="E8" s="56">
        <f t="shared" ca="1" si="0"/>
        <v>101.73</v>
      </c>
      <c r="F8" s="12">
        <f t="shared" ca="1" si="1"/>
        <v>1.0974732344934381</v>
      </c>
    </row>
    <row r="9" spans="1:11" ht="15" customHeight="1" thickBot="1">
      <c r="A9" s="85"/>
      <c r="B9" s="86"/>
      <c r="C9" s="85"/>
      <c r="D9" s="85"/>
      <c r="E9" s="56">
        <f t="shared" ref="E9:E18" ca="1" si="2">IF(B9&lt;=$B$2,0,(C9+D9))</f>
        <v>0</v>
      </c>
      <c r="F9" s="12"/>
    </row>
    <row r="10" spans="1:11" ht="15" customHeight="1" thickBot="1">
      <c r="A10" s="85"/>
      <c r="B10" s="86"/>
      <c r="C10" s="85"/>
      <c r="D10" s="85"/>
      <c r="E10" s="56">
        <f t="shared" ca="1" si="2"/>
        <v>0</v>
      </c>
      <c r="F10" s="12"/>
    </row>
    <row r="11" spans="1:11" ht="15" customHeight="1" thickBot="1">
      <c r="A11" s="85"/>
      <c r="B11" s="86"/>
      <c r="C11" s="85"/>
      <c r="D11" s="85"/>
      <c r="E11" s="56">
        <f t="shared" ca="1" si="2"/>
        <v>0</v>
      </c>
      <c r="F11" s="12"/>
    </row>
    <row r="12" spans="1:11" ht="15" customHeight="1" thickBot="1">
      <c r="A12" s="85"/>
      <c r="B12" s="86"/>
      <c r="C12" s="85"/>
      <c r="D12" s="85"/>
      <c r="E12" s="56">
        <f t="shared" ca="1" si="2"/>
        <v>0</v>
      </c>
      <c r="F12" s="12"/>
    </row>
    <row r="13" spans="1:11" ht="15" customHeight="1" thickBot="1">
      <c r="A13" s="85"/>
      <c r="B13" s="86"/>
      <c r="C13" s="85"/>
      <c r="D13" s="85"/>
      <c r="E13" s="56">
        <f t="shared" ca="1" si="2"/>
        <v>0</v>
      </c>
      <c r="F13" s="12"/>
    </row>
    <row r="14" spans="1:11" ht="15" customHeight="1" thickBot="1">
      <c r="A14" s="85"/>
      <c r="B14" s="86"/>
      <c r="C14" s="85"/>
      <c r="D14" s="85"/>
      <c r="E14" s="56">
        <f t="shared" ca="1" si="2"/>
        <v>0</v>
      </c>
      <c r="F14" s="12"/>
    </row>
    <row r="15" spans="1:11" ht="15" customHeight="1" thickBot="1">
      <c r="A15" s="85"/>
      <c r="B15" s="86"/>
      <c r="C15" s="85"/>
      <c r="D15" s="85"/>
      <c r="E15" s="56">
        <f t="shared" ca="1" si="2"/>
        <v>0</v>
      </c>
      <c r="F15" s="12"/>
    </row>
    <row r="16" spans="1:11" ht="15" customHeight="1" thickBot="1">
      <c r="A16" s="85"/>
      <c r="B16" s="86"/>
      <c r="C16" s="85"/>
      <c r="D16" s="85"/>
      <c r="E16" s="56">
        <f t="shared" ca="1" si="2"/>
        <v>0</v>
      </c>
      <c r="F16" s="12"/>
    </row>
    <row r="17" spans="1:6" ht="15" customHeight="1" thickBot="1">
      <c r="A17" s="85"/>
      <c r="B17" s="86"/>
      <c r="C17" s="85"/>
      <c r="D17" s="85"/>
      <c r="E17" s="56">
        <f t="shared" ca="1" si="2"/>
        <v>0</v>
      </c>
      <c r="F17" s="12"/>
    </row>
    <row r="18" spans="1:6" ht="15" customHeight="1" thickBot="1">
      <c r="A18" s="85"/>
      <c r="B18" s="86"/>
      <c r="C18" s="85"/>
      <c r="D18" s="85"/>
      <c r="E18" s="56">
        <f t="shared" ca="1" si="2"/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104ECF06-ACC0-47C6-A92E-547F226D49C8}"/>
  </hyperlink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7749D-F78E-4D3C-BC3D-544717E14DCC}">
  <sheetPr>
    <outlinePr summaryBelow="0" summaryRight="0"/>
  </sheetPr>
  <dimension ref="A1:K29"/>
  <sheetViews>
    <sheetView workbookViewId="0">
      <selection activeCell="E3" sqref="E3:F5"/>
    </sheetView>
  </sheetViews>
  <sheetFormatPr baseColWidth="10" defaultColWidth="12.625" defaultRowHeight="15" customHeight="1"/>
  <sheetData>
    <row r="1" spans="1:11" ht="15" customHeight="1">
      <c r="A1" s="92" t="s">
        <v>154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-103.5</v>
      </c>
      <c r="J2" s="1" t="s">
        <v>96</v>
      </c>
      <c r="K2" s="1">
        <v>0.5</v>
      </c>
    </row>
    <row r="3" spans="1:11" ht="15" customHeight="1" thickBot="1">
      <c r="A3" s="85">
        <v>1</v>
      </c>
      <c r="B3" s="86">
        <v>46129</v>
      </c>
      <c r="C3" s="85">
        <v>2.99</v>
      </c>
      <c r="D3" s="85">
        <v>0</v>
      </c>
      <c r="E3" s="56">
        <f ca="1">IF(B3&lt;=$B$2,0,(C3+D3))</f>
        <v>2.99</v>
      </c>
      <c r="F3" s="12">
        <f ca="1">(E3*(B3-$B$2)/365)/(1+$K$4)^((B3-$B$2)/365)/-$E$2/(1+$K$4)^$K$2</f>
        <v>5.2950032369321332E-3</v>
      </c>
      <c r="J3" s="13" t="s">
        <v>97</v>
      </c>
      <c r="K3" s="14">
        <f ca="1">SUM(F3:F102)</f>
        <v>1.1261250574925645</v>
      </c>
    </row>
    <row r="4" spans="1:11" ht="15" customHeight="1" thickBot="1">
      <c r="A4" s="85">
        <v>2</v>
      </c>
      <c r="B4" s="86">
        <v>46314</v>
      </c>
      <c r="C4" s="85">
        <v>3.01</v>
      </c>
      <c r="D4" s="85">
        <v>0</v>
      </c>
      <c r="E4" s="56">
        <f ca="1">IF(B4&lt;=$B$2,0,(C4+D4))</f>
        <v>3.01</v>
      </c>
      <c r="F4" s="12">
        <f ca="1">(E4*(B4-$B$2)/365)/(1+$K$4)^((B4-$B$2)/365)/-$E$2/(1+$K$4)^$K$2</f>
        <v>1.9181120708047197E-2</v>
      </c>
      <c r="J4" s="1" t="s">
        <v>4</v>
      </c>
      <c r="K4" s="2">
        <f ca="1">XIRR(E2:E26,B2:B26)</f>
        <v>4.5869633555412292E-2</v>
      </c>
    </row>
    <row r="5" spans="1:11" ht="15" customHeight="1" thickBot="1">
      <c r="A5" s="85">
        <v>3</v>
      </c>
      <c r="B5" s="86">
        <v>46496</v>
      </c>
      <c r="C5" s="85">
        <v>2.99</v>
      </c>
      <c r="D5" s="85">
        <v>100</v>
      </c>
      <c r="E5" s="56">
        <f ca="1">IF(B5&lt;=$B$2,0,(C5+D5))</f>
        <v>102.99</v>
      </c>
      <c r="F5" s="12">
        <f ca="1">(E5*(B5-$B$2)/365)/(1+$K$4)^((B5-$B$2)/365)/-$E$2/(1+$K$4)^$K$2</f>
        <v>1.1016489335475852</v>
      </c>
      <c r="J5" s="15" t="s">
        <v>98</v>
      </c>
    </row>
    <row r="6" spans="1:11" ht="15" customHeight="1" thickBot="1">
      <c r="A6" s="85"/>
      <c r="B6" s="86"/>
      <c r="C6" s="85"/>
      <c r="D6" s="85"/>
      <c r="E6" s="56">
        <f ca="1">IF(B6&lt;=$B$2,0,(C6+D6))</f>
        <v>0</v>
      </c>
      <c r="F6" s="12">
        <f ca="1">(E6*(B6-$B$2)/365)/(1+$K$4)^((B6-$B$2)/365)/-$E$2/(1+$K$4)^$K$2</f>
        <v>0</v>
      </c>
    </row>
    <row r="7" spans="1:11" ht="15" customHeight="1" thickBot="1">
      <c r="A7" s="85"/>
      <c r="B7" s="86"/>
      <c r="C7" s="85"/>
      <c r="D7" s="85"/>
      <c r="E7" s="56">
        <f ca="1">IF(B7&lt;=$B$2,0,(C7+D7))</f>
        <v>0</v>
      </c>
      <c r="F7" s="12">
        <f ca="1">(E7*(B7-$B$2)/365)/(1+$K$4)^((B7-$B$2)/365)/-$E$2/(1+$K$4)^$K$2</f>
        <v>0</v>
      </c>
    </row>
    <row r="8" spans="1:11" ht="15" customHeight="1" thickBot="1">
      <c r="A8" s="85"/>
      <c r="B8" s="86"/>
      <c r="C8" s="85"/>
      <c r="D8" s="85"/>
      <c r="E8" s="56">
        <f t="shared" ref="E8:E18" ca="1" si="0">IF(B8&lt;=$B$2,0,(C8+D8))</f>
        <v>0</v>
      </c>
      <c r="F8" s="12"/>
    </row>
    <row r="9" spans="1:11" ht="15" customHeight="1" thickBot="1">
      <c r="A9" s="85"/>
      <c r="B9" s="86"/>
      <c r="C9" s="85"/>
      <c r="D9" s="85"/>
      <c r="E9" s="56">
        <f t="shared" ca="1" si="0"/>
        <v>0</v>
      </c>
      <c r="F9" s="12"/>
    </row>
    <row r="10" spans="1:11" ht="15" customHeight="1" thickBot="1">
      <c r="A10" s="85"/>
      <c r="B10" s="86"/>
      <c r="C10" s="85"/>
      <c r="D10" s="85"/>
      <c r="E10" s="56">
        <f t="shared" ca="1" si="0"/>
        <v>0</v>
      </c>
      <c r="F10" s="12"/>
    </row>
    <row r="11" spans="1:11" ht="15" customHeight="1" thickBot="1">
      <c r="A11" s="85"/>
      <c r="B11" s="86"/>
      <c r="C11" s="85"/>
      <c r="D11" s="85"/>
      <c r="E11" s="56">
        <f t="shared" ca="1" si="0"/>
        <v>0</v>
      </c>
      <c r="F11" s="12"/>
    </row>
    <row r="12" spans="1:11" ht="15" customHeight="1" thickBot="1">
      <c r="A12" s="85"/>
      <c r="B12" s="86"/>
      <c r="C12" s="85"/>
      <c r="D12" s="85"/>
      <c r="E12" s="56">
        <f t="shared" ca="1" si="0"/>
        <v>0</v>
      </c>
      <c r="F12" s="12"/>
    </row>
    <row r="13" spans="1:11" ht="15" customHeight="1" thickBot="1">
      <c r="A13" s="85"/>
      <c r="B13" s="86"/>
      <c r="C13" s="85"/>
      <c r="D13" s="85"/>
      <c r="E13" s="56">
        <f t="shared" ca="1" si="0"/>
        <v>0</v>
      </c>
      <c r="F13" s="12"/>
    </row>
    <row r="14" spans="1:11" ht="15" customHeight="1" thickBot="1">
      <c r="A14" s="85"/>
      <c r="B14" s="86"/>
      <c r="C14" s="85"/>
      <c r="D14" s="85"/>
      <c r="E14" s="56">
        <f t="shared" ca="1" si="0"/>
        <v>0</v>
      </c>
      <c r="F14" s="12"/>
    </row>
    <row r="15" spans="1:11" ht="15" customHeight="1" thickBot="1">
      <c r="A15" s="85"/>
      <c r="B15" s="86"/>
      <c r="C15" s="85"/>
      <c r="D15" s="85"/>
      <c r="E15" s="56">
        <f t="shared" ca="1" si="0"/>
        <v>0</v>
      </c>
      <c r="F15" s="12"/>
    </row>
    <row r="16" spans="1:11" ht="15" customHeight="1" thickBot="1">
      <c r="A16" s="85"/>
      <c r="B16" s="86"/>
      <c r="C16" s="85"/>
      <c r="D16" s="85"/>
      <c r="E16" s="56">
        <f t="shared" ca="1" si="0"/>
        <v>0</v>
      </c>
      <c r="F16" s="12"/>
    </row>
    <row r="17" spans="1:6" ht="15" customHeight="1" thickBot="1">
      <c r="A17" s="85"/>
      <c r="B17" s="86"/>
      <c r="C17" s="85"/>
      <c r="D17" s="85"/>
      <c r="E17" s="56">
        <f t="shared" ca="1" si="0"/>
        <v>0</v>
      </c>
      <c r="F17" s="12"/>
    </row>
    <row r="18" spans="1:6" ht="15" customHeight="1" thickBot="1">
      <c r="A18" s="85"/>
      <c r="B18" s="86"/>
      <c r="C18" s="85"/>
      <c r="D18" s="85"/>
      <c r="E18" s="56">
        <f t="shared" ca="1" si="0"/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C497BFEA-59A1-4CEB-B96F-D7E0805545E1}"/>
  </hyperlink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1C9E-8482-4F86-8F32-007F67EDAA52}">
  <sheetPr>
    <outlinePr summaryBelow="0" summaryRight="0"/>
  </sheetPr>
  <dimension ref="A1:K29"/>
  <sheetViews>
    <sheetView workbookViewId="0">
      <selection activeCell="H5" sqref="H5"/>
    </sheetView>
  </sheetViews>
  <sheetFormatPr baseColWidth="10" defaultColWidth="12.625" defaultRowHeight="15" customHeight="1"/>
  <sheetData>
    <row r="1" spans="1:11" ht="15" customHeight="1">
      <c r="A1" s="92" t="s">
        <v>153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-102.1</v>
      </c>
      <c r="J2" s="1" t="s">
        <v>96</v>
      </c>
      <c r="K2" s="1">
        <v>0.5</v>
      </c>
    </row>
    <row r="3" spans="1:11" ht="15" customHeight="1" thickBot="1">
      <c r="A3" s="85">
        <v>2</v>
      </c>
      <c r="B3" s="86">
        <v>46127</v>
      </c>
      <c r="C3" s="85">
        <v>1.48</v>
      </c>
      <c r="D3" s="85">
        <v>0</v>
      </c>
      <c r="E3" s="56">
        <f ca="1">IF(B3&lt;=$B$2,0,(C3+D3))</f>
        <v>1.48</v>
      </c>
      <c r="F3" s="12">
        <f ca="1">(E3*(B3-$B$2)/365)/(1+$K$4)^((B3-$B$2)/365)/-$E$2/(1+$K$4)^$K$2</f>
        <v>2.5807255603215403E-3</v>
      </c>
      <c r="J3" s="13" t="s">
        <v>97</v>
      </c>
      <c r="K3" s="14">
        <f ca="1">SUM(F3:F102)</f>
        <v>1.1223397183393886</v>
      </c>
    </row>
    <row r="4" spans="1:11" ht="15" customHeight="1" thickBot="1">
      <c r="A4" s="85">
        <v>3</v>
      </c>
      <c r="B4" s="86">
        <v>46218</v>
      </c>
      <c r="C4" s="85">
        <v>1.5</v>
      </c>
      <c r="D4" s="85">
        <v>0</v>
      </c>
      <c r="E4" s="56">
        <f ca="1">IF(B4&lt;=$B$2,0,(C4+D4))</f>
        <v>1.5</v>
      </c>
      <c r="F4" s="12">
        <f ca="1">(E4*(B4-$B$2)/365)/(1+$K$4)^((B4-$B$2)/365)/-$E$2/(1+$K$4)^$K$2</f>
        <v>6.0997420636280794E-3</v>
      </c>
      <c r="J4" s="1" t="s">
        <v>4</v>
      </c>
      <c r="K4" s="2">
        <f ca="1">XIRR(E2:E26,B2:B26)</f>
        <v>4.5735695958137521E-2</v>
      </c>
    </row>
    <row r="5" spans="1:11" ht="15" customHeight="1" thickBot="1">
      <c r="A5" s="85">
        <v>4</v>
      </c>
      <c r="B5" s="86">
        <v>46310</v>
      </c>
      <c r="C5" s="85">
        <v>1.51</v>
      </c>
      <c r="D5" s="85">
        <v>0</v>
      </c>
      <c r="E5" s="56">
        <f ca="1">IF(B5&lt;=$B$2,0,(C5+D5))</f>
        <v>1.51</v>
      </c>
      <c r="F5" s="12">
        <f ca="1">(E5*(B5-$B$2)/365)/(1+$K$4)^((B5-$B$2)/365)/-$E$2/(1+$K$4)^$K$2</f>
        <v>9.6069313943661448E-3</v>
      </c>
      <c r="J5" s="15" t="s">
        <v>98</v>
      </c>
    </row>
    <row r="6" spans="1:11" ht="15" customHeight="1" thickBot="1">
      <c r="A6" s="85">
        <v>5</v>
      </c>
      <c r="B6" s="86">
        <v>46402</v>
      </c>
      <c r="C6" s="85">
        <v>1.51</v>
      </c>
      <c r="D6" s="85">
        <v>0</v>
      </c>
      <c r="E6" s="56">
        <f ca="1">IF(B6&lt;=$B$2,0,(C6+D6))</f>
        <v>1.51</v>
      </c>
      <c r="F6" s="12">
        <f ca="1">(E6*(B6-$B$2)/365)/(1+$K$4)^((B6-$B$2)/365)/-$E$2/(1+$K$4)^$K$2</f>
        <v>1.2994973416115866E-2</v>
      </c>
    </row>
    <row r="7" spans="1:11" ht="15" customHeight="1" thickBot="1">
      <c r="A7" s="85">
        <v>6</v>
      </c>
      <c r="B7" s="86">
        <v>46492</v>
      </c>
      <c r="C7" s="85">
        <v>1.48</v>
      </c>
      <c r="D7" s="85">
        <v>100</v>
      </c>
      <c r="E7" s="56">
        <f ca="1">IF(B7&lt;=$B$2,0,(C7+D7))</f>
        <v>101.48</v>
      </c>
      <c r="F7" s="12">
        <f ca="1">(E7*(B7-$B$2)/365)/(1+$K$4)^((B7-$B$2)/365)/-$E$2/(1+$K$4)^$K$2</f>
        <v>1.0910573459049571</v>
      </c>
    </row>
    <row r="8" spans="1:11" ht="15" customHeight="1" thickBot="1">
      <c r="A8" s="85"/>
      <c r="B8" s="86"/>
      <c r="C8" s="85"/>
      <c r="D8" s="85"/>
      <c r="E8" s="56">
        <f t="shared" ref="E8:E18" ca="1" si="0">IF(B8&lt;=$B$2,0,(C8+D8))</f>
        <v>0</v>
      </c>
      <c r="F8" s="12"/>
    </row>
    <row r="9" spans="1:11" ht="15" customHeight="1" thickBot="1">
      <c r="A9" s="85"/>
      <c r="B9" s="86"/>
      <c r="C9" s="85"/>
      <c r="D9" s="85"/>
      <c r="E9" s="56">
        <f t="shared" ca="1" si="0"/>
        <v>0</v>
      </c>
      <c r="F9" s="12"/>
    </row>
    <row r="10" spans="1:11" ht="15" customHeight="1" thickBot="1">
      <c r="A10" s="85"/>
      <c r="B10" s="86"/>
      <c r="C10" s="85"/>
      <c r="D10" s="85"/>
      <c r="E10" s="56">
        <f t="shared" ca="1" si="0"/>
        <v>0</v>
      </c>
      <c r="F10" s="12"/>
    </row>
    <row r="11" spans="1:11" ht="15" customHeight="1" thickBot="1">
      <c r="A11" s="85"/>
      <c r="B11" s="86"/>
      <c r="C11" s="85"/>
      <c r="D11" s="85"/>
      <c r="E11" s="56">
        <f t="shared" ca="1" si="0"/>
        <v>0</v>
      </c>
      <c r="F11" s="12"/>
    </row>
    <row r="12" spans="1:11" ht="15" customHeight="1" thickBot="1">
      <c r="A12" s="85"/>
      <c r="B12" s="86"/>
      <c r="C12" s="85"/>
      <c r="D12" s="85"/>
      <c r="E12" s="56">
        <f t="shared" ca="1" si="0"/>
        <v>0</v>
      </c>
      <c r="F12" s="12"/>
    </row>
    <row r="13" spans="1:11" ht="15" customHeight="1" thickBot="1">
      <c r="A13" s="85"/>
      <c r="B13" s="86"/>
      <c r="C13" s="85"/>
      <c r="D13" s="85"/>
      <c r="E13" s="56">
        <f t="shared" ca="1" si="0"/>
        <v>0</v>
      </c>
      <c r="F13" s="12"/>
    </row>
    <row r="14" spans="1:11" ht="15" customHeight="1" thickBot="1">
      <c r="A14" s="85"/>
      <c r="B14" s="86"/>
      <c r="C14" s="85"/>
      <c r="D14" s="85"/>
      <c r="E14" s="56">
        <f t="shared" ca="1" si="0"/>
        <v>0</v>
      </c>
      <c r="F14" s="12"/>
    </row>
    <row r="15" spans="1:11" ht="15" customHeight="1" thickBot="1">
      <c r="A15" s="85"/>
      <c r="B15" s="86"/>
      <c r="C15" s="85"/>
      <c r="D15" s="85"/>
      <c r="E15" s="56">
        <f t="shared" ca="1" si="0"/>
        <v>0</v>
      </c>
      <c r="F15" s="12"/>
    </row>
    <row r="16" spans="1:11" ht="15" customHeight="1" thickBot="1">
      <c r="A16" s="85"/>
      <c r="B16" s="86"/>
      <c r="C16" s="85"/>
      <c r="D16" s="85"/>
      <c r="E16" s="56">
        <f t="shared" ca="1" si="0"/>
        <v>0</v>
      </c>
      <c r="F16" s="12"/>
    </row>
    <row r="17" spans="1:6" ht="15" customHeight="1" thickBot="1">
      <c r="A17" s="85"/>
      <c r="B17" s="86"/>
      <c r="C17" s="85"/>
      <c r="D17" s="85"/>
      <c r="E17" s="56">
        <f t="shared" ca="1" si="0"/>
        <v>0</v>
      </c>
      <c r="F17" s="12"/>
    </row>
    <row r="18" spans="1:6" ht="15" customHeight="1" thickBot="1">
      <c r="A18" s="85"/>
      <c r="B18" s="86"/>
      <c r="C18" s="85"/>
      <c r="D18" s="85"/>
      <c r="E18" s="56">
        <f t="shared" ca="1" si="0"/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E0C5A3FC-133F-45C7-8EF8-93A5CD25BBF1}"/>
  </hyperlink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D76D-0AE6-4CF6-BE29-5321D1149899}">
  <sheetPr>
    <outlinePr summaryBelow="0" summaryRight="0"/>
  </sheetPr>
  <dimension ref="A1:K29"/>
  <sheetViews>
    <sheetView workbookViewId="0">
      <selection activeCell="E3" sqref="E3:F7"/>
    </sheetView>
  </sheetViews>
  <sheetFormatPr baseColWidth="10" defaultColWidth="12.625" defaultRowHeight="15" customHeight="1"/>
  <sheetData>
    <row r="1" spans="1:11" ht="15" customHeight="1">
      <c r="A1" s="91" t="s">
        <v>152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-103.75</v>
      </c>
      <c r="J2" s="1" t="s">
        <v>96</v>
      </c>
      <c r="K2" s="1">
        <v>0.5</v>
      </c>
    </row>
    <row r="3" spans="1:11" ht="15" customHeight="1" thickBot="1">
      <c r="A3" s="85">
        <v>7</v>
      </c>
      <c r="B3" s="86">
        <v>46104</v>
      </c>
      <c r="C3" s="85">
        <v>1.56</v>
      </c>
      <c r="D3" s="85">
        <v>0</v>
      </c>
      <c r="E3" s="56">
        <f ca="1">IF(B3&lt;=$B$2,0,(C3+D3))</f>
        <v>1.56</v>
      </c>
      <c r="F3" s="12">
        <f ca="1">(E3*(B3-$B$2)/365)/(1+$K$4)^((B3-$B$2)/365)/-$E$2/(1+$K$4)^$K$2</f>
        <v>1.7863471535233303E-3</v>
      </c>
      <c r="J3" s="13" t="s">
        <v>97</v>
      </c>
      <c r="K3" s="14">
        <f ca="1">SUM(F3:F102)</f>
        <v>0.71878346783431013</v>
      </c>
    </row>
    <row r="4" spans="1:11" ht="15" customHeight="1" thickBot="1">
      <c r="A4" s="85">
        <v>8</v>
      </c>
      <c r="B4" s="86">
        <v>46195</v>
      </c>
      <c r="C4" s="85">
        <v>1.6</v>
      </c>
      <c r="D4" s="85">
        <v>25</v>
      </c>
      <c r="E4" s="56">
        <f ca="1">IF(B4&lt;=$B$2,0,(C4+D4))</f>
        <v>26.6</v>
      </c>
      <c r="F4" s="12">
        <f ca="1">(E4*(B4-$B$2)/365)/(1+$K$4)^((B4-$B$2)/365)/-$E$2/(1+$K$4)^$K$2</f>
        <v>9.2909609747566041E-2</v>
      </c>
      <c r="J4" s="1" t="s">
        <v>4</v>
      </c>
      <c r="K4" s="2">
        <f ca="1">XIRR(E2:E26,B2:B26)</f>
        <v>2.3767587542533875E-2</v>
      </c>
    </row>
    <row r="5" spans="1:11" ht="15" customHeight="1" thickBot="1">
      <c r="A5" s="85">
        <v>9</v>
      </c>
      <c r="B5" s="86">
        <v>46286</v>
      </c>
      <c r="C5" s="85">
        <v>1.2</v>
      </c>
      <c r="D5" s="85">
        <v>25</v>
      </c>
      <c r="E5" s="56">
        <f ca="1">IF(B5&lt;=$B$2,0,(C5+D5))</f>
        <v>26.2</v>
      </c>
      <c r="F5" s="12">
        <f ca="1">(E5*(B5-$B$2)/365)/(1+$K$4)^((B5-$B$2)/365)/-$E$2/(1+$K$4)^$K$2</f>
        <v>0.1523041034833772</v>
      </c>
      <c r="J5" s="15" t="s">
        <v>98</v>
      </c>
    </row>
    <row r="6" spans="1:11" ht="15" customHeight="1" thickBot="1">
      <c r="A6" s="85">
        <v>10</v>
      </c>
      <c r="B6" s="86">
        <v>46377</v>
      </c>
      <c r="C6" s="85">
        <v>0.79</v>
      </c>
      <c r="D6" s="85">
        <v>25</v>
      </c>
      <c r="E6" s="56">
        <f ca="1">IF(B6&lt;=$B$2,0,(C6+D6))</f>
        <v>25.79</v>
      </c>
      <c r="F6" s="12">
        <f ca="1">(E6*(B6-$B$2)/365)/(1+$K$4)^((B6-$B$2)/365)/-$E$2/(1+$K$4)^$K$2</f>
        <v>0.20905912182849673</v>
      </c>
    </row>
    <row r="7" spans="1:11" ht="15" customHeight="1" thickBot="1">
      <c r="A7" s="85">
        <v>11</v>
      </c>
      <c r="B7" s="86">
        <v>46467</v>
      </c>
      <c r="C7" s="85">
        <v>0.39</v>
      </c>
      <c r="D7" s="85">
        <v>25</v>
      </c>
      <c r="E7" s="56">
        <f ca="1">IF(B7&lt;=$B$2,0,(C7+D7))</f>
        <v>25.39</v>
      </c>
      <c r="F7" s="12">
        <f ca="1">(E7*(B7-$B$2)/365)/(1+$K$4)^((B7-$B$2)/365)/-$E$2/(1+$K$4)^$K$2</f>
        <v>0.26272428562134692</v>
      </c>
    </row>
    <row r="8" spans="1:11" ht="15" customHeight="1" thickBot="1">
      <c r="A8" s="85"/>
      <c r="B8" s="86"/>
      <c r="C8" s="85"/>
      <c r="D8" s="85"/>
      <c r="E8" s="56">
        <f t="shared" ref="E8:E18" ca="1" si="0">IF(B8&lt;=$B$2,0,(C8+D8))</f>
        <v>0</v>
      </c>
      <c r="F8" s="12"/>
    </row>
    <row r="9" spans="1:11" ht="15" customHeight="1" thickBot="1">
      <c r="A9" s="85"/>
      <c r="B9" s="86"/>
      <c r="C9" s="85"/>
      <c r="D9" s="85"/>
      <c r="E9" s="56">
        <f t="shared" ca="1" si="0"/>
        <v>0</v>
      </c>
      <c r="F9" s="12"/>
    </row>
    <row r="10" spans="1:11" ht="15" customHeight="1" thickBot="1">
      <c r="A10" s="85"/>
      <c r="B10" s="86"/>
      <c r="C10" s="85"/>
      <c r="D10" s="85"/>
      <c r="E10" s="56">
        <f t="shared" ca="1" si="0"/>
        <v>0</v>
      </c>
      <c r="F10" s="12"/>
    </row>
    <row r="11" spans="1:11" ht="15" customHeight="1" thickBot="1">
      <c r="A11" s="85"/>
      <c r="B11" s="86"/>
      <c r="C11" s="85"/>
      <c r="D11" s="85"/>
      <c r="E11" s="56">
        <f t="shared" ca="1" si="0"/>
        <v>0</v>
      </c>
      <c r="F11" s="12"/>
    </row>
    <row r="12" spans="1:11" ht="15" customHeight="1" thickBot="1">
      <c r="A12" s="85"/>
      <c r="B12" s="86"/>
      <c r="C12" s="85"/>
      <c r="D12" s="85"/>
      <c r="E12" s="56">
        <f t="shared" ca="1" si="0"/>
        <v>0</v>
      </c>
      <c r="F12" s="12"/>
    </row>
    <row r="13" spans="1:11" ht="15" customHeight="1" thickBot="1">
      <c r="A13" s="85"/>
      <c r="B13" s="86"/>
      <c r="C13" s="85"/>
      <c r="D13" s="85"/>
      <c r="E13" s="56">
        <f t="shared" ca="1" si="0"/>
        <v>0</v>
      </c>
      <c r="F13" s="12"/>
    </row>
    <row r="14" spans="1:11" ht="15" customHeight="1" thickBot="1">
      <c r="A14" s="85"/>
      <c r="B14" s="86"/>
      <c r="C14" s="85"/>
      <c r="D14" s="85"/>
      <c r="E14" s="56">
        <f t="shared" ca="1" si="0"/>
        <v>0</v>
      </c>
      <c r="F14" s="12"/>
    </row>
    <row r="15" spans="1:11" ht="15" customHeight="1" thickBot="1">
      <c r="A15" s="85"/>
      <c r="B15" s="86"/>
      <c r="C15" s="85"/>
      <c r="D15" s="85"/>
      <c r="E15" s="56">
        <f t="shared" ca="1" si="0"/>
        <v>0</v>
      </c>
      <c r="F15" s="12"/>
    </row>
    <row r="16" spans="1:11" ht="15" customHeight="1" thickBot="1">
      <c r="A16" s="85"/>
      <c r="B16" s="86"/>
      <c r="C16" s="85"/>
      <c r="D16" s="85"/>
      <c r="E16" s="56">
        <f t="shared" ca="1" si="0"/>
        <v>0</v>
      </c>
      <c r="F16" s="12"/>
    </row>
    <row r="17" spans="1:6" ht="15" customHeight="1" thickBot="1">
      <c r="A17" s="85"/>
      <c r="B17" s="86"/>
      <c r="C17" s="85"/>
      <c r="D17" s="85"/>
      <c r="E17" s="56">
        <f t="shared" ca="1" si="0"/>
        <v>0</v>
      </c>
      <c r="F17" s="12"/>
    </row>
    <row r="18" spans="1:6" ht="15" customHeight="1" thickBot="1">
      <c r="A18" s="85"/>
      <c r="B18" s="86"/>
      <c r="C18" s="85"/>
      <c r="D18" s="85"/>
      <c r="E18" s="56">
        <f t="shared" ca="1" si="0"/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B6FB921C-6AAD-451C-9FA9-B42C117ECEB7}"/>
  </hyperlink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CDEE8-75AD-4B5C-B40E-FFCABD197753}">
  <sheetPr>
    <outlinePr summaryBelow="0" summaryRight="0"/>
  </sheetPr>
  <dimension ref="A1:K29"/>
  <sheetViews>
    <sheetView workbookViewId="0">
      <selection activeCell="E3" sqref="E3:F5"/>
    </sheetView>
  </sheetViews>
  <sheetFormatPr baseColWidth="10" defaultColWidth="12.625" defaultRowHeight="15" customHeight="1"/>
  <sheetData>
    <row r="1" spans="1:11" ht="15" customHeight="1">
      <c r="A1" s="91" t="s">
        <v>151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-105.35</v>
      </c>
      <c r="J2" s="1" t="s">
        <v>96</v>
      </c>
      <c r="K2" s="1">
        <v>0.5</v>
      </c>
    </row>
    <row r="3" spans="1:11" ht="15" customHeight="1" thickBot="1">
      <c r="A3" s="85">
        <v>4</v>
      </c>
      <c r="B3" s="86">
        <v>46083</v>
      </c>
      <c r="C3" s="85">
        <v>3.53</v>
      </c>
      <c r="D3" s="85">
        <v>0</v>
      </c>
      <c r="E3" s="56">
        <f ca="1">IF(B3&lt;=$B$2,0,(C3+D3))</f>
        <v>3.53</v>
      </c>
      <c r="F3" s="12">
        <f ca="1">(E3*(B3-$B$2)/365)/(1+$K$4)^((B3-$B$2)/365)/-$E$2/(1+$K$4)^$K$2</f>
        <v>2.0556254893920605E-3</v>
      </c>
      <c r="J3" s="13" t="s">
        <v>97</v>
      </c>
      <c r="K3" s="14">
        <f ca="1">SUM(F3:F102)</f>
        <v>0.98444249455460364</v>
      </c>
    </row>
    <row r="4" spans="1:11" ht="15" customHeight="1" thickBot="1">
      <c r="A4" s="85">
        <v>5</v>
      </c>
      <c r="B4" s="86">
        <v>46262</v>
      </c>
      <c r="C4" s="85">
        <v>3.47</v>
      </c>
      <c r="D4" s="85">
        <v>0</v>
      </c>
      <c r="E4" s="56">
        <f ca="1">IF(B4&lt;=$B$2,0,(C4+D4))</f>
        <v>3.47</v>
      </c>
      <c r="F4" s="12">
        <f ca="1">(E4*(B4-$B$2)/365)/(1+$K$4)^((B4-$B$2)/365)/-$E$2/(1+$K$4)^$K$2</f>
        <v>1.7337682037623803E-2</v>
      </c>
      <c r="J4" s="1" t="s">
        <v>4</v>
      </c>
      <c r="K4" s="2">
        <f ca="1">XIRR(E2:E26,B2:B26)</f>
        <v>4.8717996478080755E-2</v>
      </c>
    </row>
    <row r="5" spans="1:11" ht="15" customHeight="1" thickBot="1">
      <c r="A5" s="85">
        <v>6</v>
      </c>
      <c r="B5" s="86">
        <v>46446</v>
      </c>
      <c r="C5" s="85">
        <v>3.53</v>
      </c>
      <c r="D5" s="85">
        <v>100</v>
      </c>
      <c r="E5" s="56">
        <f ca="1">IF(B5&lt;=$B$2,0,(C5+D5))</f>
        <v>103.53</v>
      </c>
      <c r="F5" s="12">
        <f ca="1">(E5*(B5-$B$2)/365)/(1+$K$4)^((B5-$B$2)/365)/-$E$2/(1+$K$4)^$K$2</f>
        <v>0.9650491870275878</v>
      </c>
      <c r="J5" s="15" t="s">
        <v>98</v>
      </c>
    </row>
    <row r="6" spans="1:11" ht="15" customHeight="1" thickBot="1">
      <c r="A6" s="85"/>
      <c r="B6" s="86"/>
      <c r="C6" s="85"/>
      <c r="D6" s="85"/>
      <c r="E6" s="56"/>
      <c r="F6" s="12"/>
    </row>
    <row r="7" spans="1:11" ht="15" customHeight="1">
      <c r="F7" s="12"/>
    </row>
    <row r="8" spans="1:11" ht="15" customHeight="1" thickBot="1">
      <c r="A8" s="85"/>
      <c r="B8" s="86"/>
      <c r="C8" s="85"/>
      <c r="D8" s="85"/>
      <c r="E8" s="56">
        <f t="shared" ref="E8:E18" ca="1" si="0">IF(B8&lt;=$B$2,0,(C8+D8))</f>
        <v>0</v>
      </c>
      <c r="F8" s="12"/>
    </row>
    <row r="9" spans="1:11" ht="15" customHeight="1" thickBot="1">
      <c r="A9" s="85"/>
      <c r="B9" s="86"/>
      <c r="C9" s="85"/>
      <c r="D9" s="85"/>
      <c r="E9" s="56">
        <f t="shared" ca="1" si="0"/>
        <v>0</v>
      </c>
      <c r="F9" s="12"/>
    </row>
    <row r="10" spans="1:11" ht="15" customHeight="1" thickBot="1">
      <c r="A10" s="85"/>
      <c r="B10" s="86"/>
      <c r="C10" s="85"/>
      <c r="D10" s="85"/>
      <c r="E10" s="56">
        <f t="shared" ca="1" si="0"/>
        <v>0</v>
      </c>
      <c r="F10" s="12"/>
    </row>
    <row r="11" spans="1:11" ht="15" customHeight="1" thickBot="1">
      <c r="A11" s="85"/>
      <c r="B11" s="86"/>
      <c r="C11" s="85"/>
      <c r="D11" s="85"/>
      <c r="E11" s="56">
        <f t="shared" ca="1" si="0"/>
        <v>0</v>
      </c>
      <c r="F11" s="12"/>
    </row>
    <row r="12" spans="1:11" ht="15" customHeight="1" thickBot="1">
      <c r="A12" s="85"/>
      <c r="B12" s="86"/>
      <c r="C12" s="85"/>
      <c r="D12" s="85"/>
      <c r="E12" s="56">
        <f t="shared" ca="1" si="0"/>
        <v>0</v>
      </c>
      <c r="F12" s="12"/>
    </row>
    <row r="13" spans="1:11" ht="15" customHeight="1" thickBot="1">
      <c r="A13" s="85"/>
      <c r="B13" s="86"/>
      <c r="C13" s="85"/>
      <c r="D13" s="85"/>
      <c r="E13" s="56">
        <f t="shared" ca="1" si="0"/>
        <v>0</v>
      </c>
      <c r="F13" s="12"/>
    </row>
    <row r="14" spans="1:11" ht="15" customHeight="1" thickBot="1">
      <c r="A14" s="85"/>
      <c r="B14" s="86"/>
      <c r="C14" s="85"/>
      <c r="D14" s="85"/>
      <c r="E14" s="56">
        <f t="shared" ca="1" si="0"/>
        <v>0</v>
      </c>
      <c r="F14" s="12"/>
    </row>
    <row r="15" spans="1:11" ht="15" customHeight="1" thickBot="1">
      <c r="A15" s="85"/>
      <c r="B15" s="86"/>
      <c r="C15" s="85"/>
      <c r="D15" s="85"/>
      <c r="E15" s="56">
        <f t="shared" ca="1" si="0"/>
        <v>0</v>
      </c>
      <c r="F15" s="12"/>
    </row>
    <row r="16" spans="1:11" ht="15" customHeight="1" thickBot="1">
      <c r="A16" s="85"/>
      <c r="B16" s="86"/>
      <c r="C16" s="85"/>
      <c r="D16" s="85"/>
      <c r="E16" s="56">
        <f t="shared" ca="1" si="0"/>
        <v>0</v>
      </c>
      <c r="F16" s="12"/>
    </row>
    <row r="17" spans="1:6" ht="15" customHeight="1" thickBot="1">
      <c r="A17" s="85"/>
      <c r="B17" s="86"/>
      <c r="C17" s="85"/>
      <c r="D17" s="85"/>
      <c r="E17" s="56">
        <f t="shared" ca="1" si="0"/>
        <v>0</v>
      </c>
      <c r="F17" s="12"/>
    </row>
    <row r="18" spans="1:6" ht="15" customHeight="1" thickBot="1">
      <c r="A18" s="85"/>
      <c r="B18" s="86"/>
      <c r="C18" s="85"/>
      <c r="D18" s="85"/>
      <c r="E18" s="56">
        <f t="shared" ca="1" si="0"/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C1233892-CEF1-4B7E-ABF1-A976D195B260}"/>
  </hyperlink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BFDFF-4A90-493E-9089-8F5AF354609E}">
  <sheetPr>
    <outlinePr summaryBelow="0" summaryRight="0"/>
  </sheetPr>
  <dimension ref="A1:K29"/>
  <sheetViews>
    <sheetView workbookViewId="0">
      <selection activeCell="E3" sqref="E3:F5"/>
    </sheetView>
  </sheetViews>
  <sheetFormatPr baseColWidth="10" defaultColWidth="12.625" defaultRowHeight="15" customHeight="1"/>
  <sheetData>
    <row r="1" spans="1:11" ht="15" customHeight="1">
      <c r="A1" s="91" t="s">
        <v>150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-104.9</v>
      </c>
      <c r="J2" s="1" t="s">
        <v>96</v>
      </c>
      <c r="K2" s="1">
        <v>0.5</v>
      </c>
    </row>
    <row r="3" spans="1:11" ht="15" customHeight="1" thickBot="1">
      <c r="A3" s="85">
        <v>2</v>
      </c>
      <c r="B3" s="86">
        <v>46076</v>
      </c>
      <c r="C3" s="85">
        <v>4.01</v>
      </c>
      <c r="D3" s="85">
        <v>0</v>
      </c>
      <c r="E3" s="56">
        <f ca="1">IF(B3&lt;=$B$2,0,(C3+D3))</f>
        <v>4.01</v>
      </c>
      <c r="F3" s="12">
        <f ca="1">(E3*(B3-$B$2)/365)/(1+$K$4)^((B3-$B$2)/365)/-$E$2/(1+$K$4)^$K$2</f>
        <v>1.6165756572330118E-3</v>
      </c>
      <c r="J3" s="13" t="s">
        <v>97</v>
      </c>
      <c r="K3" s="14">
        <f ca="1">SUM(F3:F102)</f>
        <v>0.95271820884903713</v>
      </c>
    </row>
    <row r="4" spans="1:11" ht="15" customHeight="1" thickBot="1">
      <c r="A4" s="85">
        <v>3</v>
      </c>
      <c r="B4" s="86">
        <v>46255</v>
      </c>
      <c r="C4" s="85">
        <v>3.94</v>
      </c>
      <c r="D4" s="85">
        <v>0</v>
      </c>
      <c r="E4" s="56">
        <f ca="1">IF(B4&lt;=$B$2,0,(C4+D4))</f>
        <v>3.94</v>
      </c>
      <c r="F4" s="12">
        <f ca="1">(E4*(B4-$B$2)/365)/(1+$K$4)^((B4-$B$2)/365)/-$E$2/(1+$K$4)^$K$2</f>
        <v>1.8741098162982115E-2</v>
      </c>
      <c r="J4" s="1" t="s">
        <v>4</v>
      </c>
      <c r="K4" s="2">
        <f ca="1">XIRR(E2:E26,B2:B26)</f>
        <v>6.8279954791069034E-2</v>
      </c>
    </row>
    <row r="5" spans="1:11" ht="15" customHeight="1" thickBot="1">
      <c r="A5" s="85">
        <v>4</v>
      </c>
      <c r="B5" s="86">
        <v>46440</v>
      </c>
      <c r="C5" s="85">
        <v>4.01</v>
      </c>
      <c r="D5" s="85">
        <v>100</v>
      </c>
      <c r="E5" s="56">
        <f ca="1">IF(B5&lt;=$B$2,0,(C5+D5))</f>
        <v>104.01</v>
      </c>
      <c r="F5" s="12">
        <f ca="1">(E5*(B5-$B$2)/365)/(1+$K$4)^((B5-$B$2)/365)/-$E$2/(1+$K$4)^$K$2</f>
        <v>0.93236053502882199</v>
      </c>
      <c r="J5" s="15" t="s">
        <v>98</v>
      </c>
    </row>
    <row r="6" spans="1:11" ht="15" customHeight="1" thickBot="1">
      <c r="A6" s="85"/>
      <c r="B6" s="86"/>
      <c r="C6" s="85"/>
      <c r="D6" s="85"/>
      <c r="E6" s="56"/>
      <c r="F6" s="12"/>
    </row>
    <row r="7" spans="1:11" ht="15" customHeight="1">
      <c r="F7" s="12"/>
    </row>
    <row r="8" spans="1:11" ht="15" customHeight="1" thickBot="1">
      <c r="A8" s="85"/>
      <c r="B8" s="86"/>
      <c r="C8" s="85"/>
      <c r="D8" s="85"/>
      <c r="E8" s="56">
        <f t="shared" ref="E8:E18" ca="1" si="0">IF(B8&lt;=$B$2,0,(C8+D8))</f>
        <v>0</v>
      </c>
      <c r="F8" s="12"/>
    </row>
    <row r="9" spans="1:11" ht="15" customHeight="1" thickBot="1">
      <c r="A9" s="85"/>
      <c r="B9" s="86"/>
      <c r="C9" s="85"/>
      <c r="D9" s="85"/>
      <c r="E9" s="56">
        <f t="shared" ca="1" si="0"/>
        <v>0</v>
      </c>
      <c r="F9" s="12"/>
    </row>
    <row r="10" spans="1:11" ht="15" customHeight="1" thickBot="1">
      <c r="A10" s="85"/>
      <c r="B10" s="86"/>
      <c r="C10" s="85"/>
      <c r="D10" s="85"/>
      <c r="E10" s="56">
        <f t="shared" ca="1" si="0"/>
        <v>0</v>
      </c>
      <c r="F10" s="12"/>
    </row>
    <row r="11" spans="1:11" ht="15" customHeight="1" thickBot="1">
      <c r="A11" s="85"/>
      <c r="B11" s="86"/>
      <c r="C11" s="85"/>
      <c r="D11" s="85"/>
      <c r="E11" s="56">
        <f t="shared" ca="1" si="0"/>
        <v>0</v>
      </c>
      <c r="F11" s="12"/>
    </row>
    <row r="12" spans="1:11" ht="15" customHeight="1" thickBot="1">
      <c r="A12" s="85"/>
      <c r="B12" s="86"/>
      <c r="C12" s="85"/>
      <c r="D12" s="85"/>
      <c r="E12" s="56">
        <f t="shared" ca="1" si="0"/>
        <v>0</v>
      </c>
      <c r="F12" s="12"/>
    </row>
    <row r="13" spans="1:11" ht="15" customHeight="1" thickBot="1">
      <c r="A13" s="85"/>
      <c r="B13" s="86"/>
      <c r="C13" s="85"/>
      <c r="D13" s="85"/>
      <c r="E13" s="56">
        <f t="shared" ca="1" si="0"/>
        <v>0</v>
      </c>
      <c r="F13" s="12"/>
    </row>
    <row r="14" spans="1:11" ht="15" customHeight="1" thickBot="1">
      <c r="A14" s="85"/>
      <c r="B14" s="86"/>
      <c r="C14" s="85"/>
      <c r="D14" s="85"/>
      <c r="E14" s="56">
        <f t="shared" ca="1" si="0"/>
        <v>0</v>
      </c>
      <c r="F14" s="12"/>
    </row>
    <row r="15" spans="1:11" ht="15" customHeight="1" thickBot="1">
      <c r="A15" s="85"/>
      <c r="B15" s="86"/>
      <c r="C15" s="85"/>
      <c r="D15" s="85"/>
      <c r="E15" s="56">
        <f t="shared" ca="1" si="0"/>
        <v>0</v>
      </c>
      <c r="F15" s="12"/>
    </row>
    <row r="16" spans="1:11" ht="15" customHeight="1" thickBot="1">
      <c r="A16" s="85"/>
      <c r="B16" s="86"/>
      <c r="C16" s="85"/>
      <c r="D16" s="85"/>
      <c r="E16" s="56">
        <f t="shared" ca="1" si="0"/>
        <v>0</v>
      </c>
      <c r="F16" s="12"/>
    </row>
    <row r="17" spans="1:6" ht="15" customHeight="1" thickBot="1">
      <c r="A17" s="85"/>
      <c r="B17" s="86"/>
      <c r="C17" s="85"/>
      <c r="D17" s="85"/>
      <c r="E17" s="56">
        <f t="shared" ca="1" si="0"/>
        <v>0</v>
      </c>
      <c r="F17" s="12"/>
    </row>
    <row r="18" spans="1:6" ht="15" customHeight="1" thickBot="1">
      <c r="A18" s="85"/>
      <c r="B18" s="86"/>
      <c r="C18" s="85"/>
      <c r="D18" s="85"/>
      <c r="E18" s="56">
        <f t="shared" ca="1" si="0"/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8306C617-DF64-44FA-B8C9-325EAD07B5AC}"/>
  </hyperlink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C166-C1F6-442F-B020-0C1CE2410106}">
  <sheetPr>
    <outlinePr summaryBelow="0" summaryRight="0"/>
  </sheetPr>
  <dimension ref="A1:K29"/>
  <sheetViews>
    <sheetView workbookViewId="0">
      <selection activeCell="E3" sqref="E3:F4"/>
    </sheetView>
  </sheetViews>
  <sheetFormatPr baseColWidth="10" defaultColWidth="12.625" defaultRowHeight="15" customHeight="1"/>
  <sheetData>
    <row r="1" spans="1:11" ht="15" customHeight="1">
      <c r="A1" s="90" t="s">
        <v>149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-101.6</v>
      </c>
      <c r="J2" s="1" t="s">
        <v>96</v>
      </c>
      <c r="K2" s="1">
        <v>0.5</v>
      </c>
    </row>
    <row r="3" spans="1:11" ht="15" customHeight="1" thickBot="1">
      <c r="A3" s="85">
        <v>2</v>
      </c>
      <c r="B3" s="86">
        <v>46120</v>
      </c>
      <c r="C3" s="85">
        <v>1.48</v>
      </c>
      <c r="D3" s="85">
        <v>0</v>
      </c>
      <c r="E3" s="56">
        <f ca="1">IF(B3&lt;=$B$2,0,(C3+D3))</f>
        <v>1.48</v>
      </c>
      <c r="F3" s="12">
        <f ca="1">(E3*(B3-$B$2)/365)/(1+$K$4)^((B3-$B$2)/365)/-$E$2/(1+$K$4)^$K$2</f>
        <v>2.3204810773576508E-3</v>
      </c>
      <c r="J3" s="13" t="s">
        <v>97</v>
      </c>
      <c r="K3" s="14">
        <f ca="1">SUM(F3:F102)</f>
        <v>0.87504752634300476</v>
      </c>
    </row>
    <row r="4" spans="1:11" ht="15" customHeight="1" thickBot="1">
      <c r="A4" s="85">
        <v>3</v>
      </c>
      <c r="B4" s="86">
        <v>46211</v>
      </c>
      <c r="C4" s="85">
        <v>1.5</v>
      </c>
      <c r="D4" s="85">
        <v>0</v>
      </c>
      <c r="E4" s="56">
        <f ca="1">IF(B4&lt;=$B$2,0,(C4+D4))</f>
        <v>1.5</v>
      </c>
      <c r="F4" s="12">
        <f ca="1">(E4*(B4-$B$2)/365)/(1+$K$4)^((B4-$B$2)/365)/-$E$2/(1+$K$4)^$K$2</f>
        <v>5.8494040089485267E-3</v>
      </c>
      <c r="J4" s="1" t="s">
        <v>4</v>
      </c>
      <c r="K4" s="2">
        <f ca="1">XIRR(E2:E26,B2:B26)</f>
        <v>4.8438343405723561E-2</v>
      </c>
    </row>
    <row r="5" spans="1:11" ht="15" customHeight="1" thickBot="1">
      <c r="A5" s="85">
        <v>4</v>
      </c>
      <c r="B5" s="86">
        <v>46303</v>
      </c>
      <c r="C5" s="85">
        <v>1.51</v>
      </c>
      <c r="D5" s="85">
        <v>0</v>
      </c>
      <c r="E5" s="56">
        <f ca="1">IF(B5&lt;=$B$2,0,(C5+D5))</f>
        <v>1.51</v>
      </c>
      <c r="F5" s="12">
        <f ca="1">(E5*(B5-$B$2)/365)/(1+$K$4)^((B5-$B$2)/365)/-$E$2/(1+$K$4)^$K$2</f>
        <v>9.3637260151003161E-3</v>
      </c>
      <c r="J5" s="15" t="s">
        <v>98</v>
      </c>
    </row>
    <row r="6" spans="1:11" ht="15" customHeight="1" thickBot="1">
      <c r="A6" s="85">
        <v>5</v>
      </c>
      <c r="B6" s="86">
        <v>46395</v>
      </c>
      <c r="C6" s="85">
        <v>1.51</v>
      </c>
      <c r="D6" s="85">
        <v>100</v>
      </c>
      <c r="E6" s="56">
        <f ca="1">IF(B6&lt;=$B$2,0,(C6+D6))</f>
        <v>101.51</v>
      </c>
      <c r="F6" s="12">
        <f ca="1">(E6*(B6-$B$2)/365)/(1+$K$4)^((B6-$B$2)/365)/-$E$2/(1+$K$4)^$K$2</f>
        <v>0.85751391524159826</v>
      </c>
    </row>
    <row r="7" spans="1:11" ht="15" customHeight="1">
      <c r="F7" s="12"/>
    </row>
    <row r="8" spans="1:11" ht="15" customHeight="1" thickBot="1">
      <c r="A8" s="85"/>
      <c r="B8" s="86"/>
      <c r="C8" s="85"/>
      <c r="D8" s="85"/>
      <c r="E8" s="56">
        <f t="shared" ref="E8:E18" ca="1" si="0">IF(B8&lt;=$B$2,0,(C8+D8))</f>
        <v>0</v>
      </c>
      <c r="F8" s="12"/>
    </row>
    <row r="9" spans="1:11" ht="15" customHeight="1" thickBot="1">
      <c r="A9" s="85"/>
      <c r="B9" s="86"/>
      <c r="C9" s="85"/>
      <c r="D9" s="85"/>
      <c r="E9" s="56">
        <f t="shared" ca="1" si="0"/>
        <v>0</v>
      </c>
      <c r="F9" s="12"/>
    </row>
    <row r="10" spans="1:11" ht="15" customHeight="1" thickBot="1">
      <c r="A10" s="85"/>
      <c r="B10" s="86"/>
      <c r="C10" s="85"/>
      <c r="D10" s="85"/>
      <c r="E10" s="56">
        <f t="shared" ca="1" si="0"/>
        <v>0</v>
      </c>
      <c r="F10" s="12"/>
    </row>
    <row r="11" spans="1:11" ht="15" customHeight="1" thickBot="1">
      <c r="A11" s="85"/>
      <c r="B11" s="86"/>
      <c r="C11" s="85"/>
      <c r="D11" s="85"/>
      <c r="E11" s="56">
        <f t="shared" ca="1" si="0"/>
        <v>0</v>
      </c>
      <c r="F11" s="12"/>
    </row>
    <row r="12" spans="1:11" ht="15" customHeight="1" thickBot="1">
      <c r="A12" s="85"/>
      <c r="B12" s="86"/>
      <c r="C12" s="85"/>
      <c r="D12" s="85"/>
      <c r="E12" s="56">
        <f t="shared" ca="1" si="0"/>
        <v>0</v>
      </c>
      <c r="F12" s="12"/>
    </row>
    <row r="13" spans="1:11" ht="15" customHeight="1" thickBot="1">
      <c r="A13" s="85"/>
      <c r="B13" s="86"/>
      <c r="C13" s="85"/>
      <c r="D13" s="85"/>
      <c r="E13" s="56">
        <f t="shared" ca="1" si="0"/>
        <v>0</v>
      </c>
      <c r="F13" s="12"/>
    </row>
    <row r="14" spans="1:11" ht="15" customHeight="1" thickBot="1">
      <c r="A14" s="85"/>
      <c r="B14" s="86"/>
      <c r="C14" s="85"/>
      <c r="D14" s="85"/>
      <c r="E14" s="56">
        <f t="shared" ca="1" si="0"/>
        <v>0</v>
      </c>
      <c r="F14" s="12"/>
    </row>
    <row r="15" spans="1:11" ht="15" customHeight="1" thickBot="1">
      <c r="A15" s="85"/>
      <c r="B15" s="86"/>
      <c r="C15" s="85"/>
      <c r="D15" s="85"/>
      <c r="E15" s="56">
        <f t="shared" ca="1" si="0"/>
        <v>0</v>
      </c>
      <c r="F15" s="12"/>
    </row>
    <row r="16" spans="1:11" ht="15" customHeight="1" thickBot="1">
      <c r="A16" s="85"/>
      <c r="B16" s="86"/>
      <c r="C16" s="85"/>
      <c r="D16" s="85"/>
      <c r="E16" s="56">
        <f t="shared" ca="1" si="0"/>
        <v>0</v>
      </c>
      <c r="F16" s="12"/>
    </row>
    <row r="17" spans="1:6" ht="15" customHeight="1" thickBot="1">
      <c r="A17" s="85"/>
      <c r="B17" s="86"/>
      <c r="C17" s="85"/>
      <c r="D17" s="85"/>
      <c r="E17" s="56">
        <f t="shared" ca="1" si="0"/>
        <v>0</v>
      </c>
      <c r="F17" s="12"/>
    </row>
    <row r="18" spans="1:6" ht="15" customHeight="1" thickBot="1">
      <c r="A18" s="85"/>
      <c r="B18" s="86"/>
      <c r="C18" s="85"/>
      <c r="D18" s="85"/>
      <c r="E18" s="56">
        <f t="shared" ca="1" si="0"/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95CFD4B6-C7C0-4EE6-9815-61122FDBB9DB}"/>
  </hyperlink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0A2D-3734-49E9-A91C-4E252DF567C6}">
  <sheetPr>
    <outlinePr summaryBelow="0" summaryRight="0"/>
  </sheetPr>
  <dimension ref="A1:K29"/>
  <sheetViews>
    <sheetView workbookViewId="0">
      <selection activeCell="E3" sqref="E3:F4"/>
    </sheetView>
  </sheetViews>
  <sheetFormatPr baseColWidth="10" defaultColWidth="12.625" defaultRowHeight="15" customHeight="1"/>
  <sheetData>
    <row r="1" spans="1:11" ht="15" customHeight="1">
      <c r="A1" s="90" t="s">
        <v>148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-104.75</v>
      </c>
      <c r="J2" s="1" t="s">
        <v>96</v>
      </c>
      <c r="K2" s="1">
        <v>0.5</v>
      </c>
    </row>
    <row r="3" spans="1:11" ht="15" customHeight="1" thickBot="1">
      <c r="A3" s="85">
        <v>5</v>
      </c>
      <c r="B3" s="86">
        <v>46164</v>
      </c>
      <c r="C3" s="85">
        <v>4.83</v>
      </c>
      <c r="D3" s="85">
        <v>0</v>
      </c>
      <c r="E3" s="56">
        <f ca="1">IF(B3&lt;=$B$2,0,(C3+D3))</f>
        <v>4.83</v>
      </c>
      <c r="F3" s="12">
        <f ca="1">(E3*(B3-$B$2)/365)/(1+$K$4)^((B3-$B$2)/365)/-$E$2/(1+$K$4)^$K$2</f>
        <v>1.2525551840139449E-2</v>
      </c>
      <c r="J3" s="13" t="s">
        <v>97</v>
      </c>
      <c r="K3" s="14">
        <f ca="1">SUM(F3:F102)</f>
        <v>0.74324279235788904</v>
      </c>
    </row>
    <row r="4" spans="1:11" ht="15" customHeight="1" thickBot="1">
      <c r="A4" s="85">
        <v>6</v>
      </c>
      <c r="B4" s="86">
        <v>46348</v>
      </c>
      <c r="C4" s="85">
        <v>4.92</v>
      </c>
      <c r="D4" s="85">
        <v>100</v>
      </c>
      <c r="E4" s="56">
        <f ca="1">IF(B4&lt;=$B$2,0,(C4+D4))</f>
        <v>104.92</v>
      </c>
      <c r="F4" s="12">
        <f ca="1">(E4*(B4-$B$2)/365)/(1+$K$4)^((B4-$B$2)/365)/-$E$2/(1+$K$4)^$K$2</f>
        <v>0.73071724051774956</v>
      </c>
      <c r="J4" s="1" t="s">
        <v>4</v>
      </c>
      <c r="K4" s="2">
        <f ca="1">XIRR(E2:E26,B2:B26)</f>
        <v>6.2719109654426564E-2</v>
      </c>
    </row>
    <row r="5" spans="1:11" ht="15" customHeight="1">
      <c r="F5" s="12"/>
      <c r="J5" s="15" t="s">
        <v>98</v>
      </c>
    </row>
    <row r="6" spans="1:11" ht="15" customHeight="1">
      <c r="F6" s="12"/>
    </row>
    <row r="7" spans="1:11" ht="15" customHeight="1">
      <c r="F7" s="12"/>
    </row>
    <row r="8" spans="1:11" ht="15" customHeight="1" thickBot="1">
      <c r="A8" s="85"/>
      <c r="B8" s="86"/>
      <c r="C8" s="85"/>
      <c r="D8" s="85"/>
      <c r="E8" s="56">
        <f t="shared" ref="E8:E18" ca="1" si="0">IF(B8&lt;=$B$2,0,(C8+D8))</f>
        <v>0</v>
      </c>
      <c r="F8" s="12"/>
    </row>
    <row r="9" spans="1:11" ht="15" customHeight="1" thickBot="1">
      <c r="A9" s="85"/>
      <c r="B9" s="86"/>
      <c r="C9" s="85"/>
      <c r="D9" s="85"/>
      <c r="E9" s="56">
        <f t="shared" ca="1" si="0"/>
        <v>0</v>
      </c>
      <c r="F9" s="12"/>
    </row>
    <row r="10" spans="1:11" ht="15" customHeight="1" thickBot="1">
      <c r="A10" s="85"/>
      <c r="B10" s="86"/>
      <c r="C10" s="85"/>
      <c r="D10" s="85"/>
      <c r="E10" s="56">
        <f t="shared" ca="1" si="0"/>
        <v>0</v>
      </c>
      <c r="F10" s="12"/>
    </row>
    <row r="11" spans="1:11" ht="15" customHeight="1" thickBot="1">
      <c r="A11" s="85"/>
      <c r="B11" s="86"/>
      <c r="C11" s="85"/>
      <c r="D11" s="85"/>
      <c r="E11" s="56">
        <f t="shared" ca="1" si="0"/>
        <v>0</v>
      </c>
      <c r="F11" s="12"/>
    </row>
    <row r="12" spans="1:11" ht="15" customHeight="1" thickBot="1">
      <c r="A12" s="85"/>
      <c r="B12" s="86"/>
      <c r="C12" s="85"/>
      <c r="D12" s="85"/>
      <c r="E12" s="56">
        <f t="shared" ca="1" si="0"/>
        <v>0</v>
      </c>
      <c r="F12" s="12"/>
    </row>
    <row r="13" spans="1:11" ht="15" customHeight="1" thickBot="1">
      <c r="A13" s="85"/>
      <c r="B13" s="86"/>
      <c r="C13" s="85"/>
      <c r="D13" s="85"/>
      <c r="E13" s="56">
        <f t="shared" ca="1" si="0"/>
        <v>0</v>
      </c>
      <c r="F13" s="12"/>
    </row>
    <row r="14" spans="1:11" ht="15" customHeight="1" thickBot="1">
      <c r="A14" s="85"/>
      <c r="B14" s="86"/>
      <c r="C14" s="85"/>
      <c r="D14" s="85"/>
      <c r="E14" s="56">
        <f t="shared" ca="1" si="0"/>
        <v>0</v>
      </c>
      <c r="F14" s="12"/>
    </row>
    <row r="15" spans="1:11" ht="15" customHeight="1" thickBot="1">
      <c r="A15" s="85"/>
      <c r="B15" s="86"/>
      <c r="C15" s="85"/>
      <c r="D15" s="85"/>
      <c r="E15" s="56">
        <f t="shared" ca="1" si="0"/>
        <v>0</v>
      </c>
      <c r="F15" s="12"/>
    </row>
    <row r="16" spans="1:11" ht="15" customHeight="1" thickBot="1">
      <c r="A16" s="85"/>
      <c r="B16" s="86"/>
      <c r="C16" s="85"/>
      <c r="D16" s="85"/>
      <c r="E16" s="56">
        <f t="shared" ca="1" si="0"/>
        <v>0</v>
      </c>
      <c r="F16" s="12"/>
    </row>
    <row r="17" spans="1:6" ht="15" customHeight="1" thickBot="1">
      <c r="A17" s="85"/>
      <c r="B17" s="86"/>
      <c r="C17" s="85"/>
      <c r="D17" s="85"/>
      <c r="E17" s="56">
        <f t="shared" ca="1" si="0"/>
        <v>0</v>
      </c>
      <c r="F17" s="12"/>
    </row>
    <row r="18" spans="1:6" ht="15" customHeight="1" thickBot="1">
      <c r="A18" s="85"/>
      <c r="B18" s="86"/>
      <c r="C18" s="85"/>
      <c r="D18" s="85"/>
      <c r="E18" s="56">
        <f t="shared" ca="1" si="0"/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19BB4FC1-F953-41A1-821A-9A72CA8D8326}"/>
  </hyperlink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CAA9-59BB-4C0A-85AD-C4E14BBCC41A}">
  <sheetPr>
    <outlinePr summaryBelow="0" summaryRight="0"/>
  </sheetPr>
  <dimension ref="A1:K29"/>
  <sheetViews>
    <sheetView workbookViewId="0">
      <selection activeCell="E3" sqref="E3:F4"/>
    </sheetView>
  </sheetViews>
  <sheetFormatPr baseColWidth="10" defaultColWidth="12.625" defaultRowHeight="15" customHeight="1"/>
  <sheetData>
    <row r="1" spans="1:11" ht="15" customHeight="1">
      <c r="A1" s="88" t="s">
        <v>147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-103.3</v>
      </c>
      <c r="J2" s="1" t="s">
        <v>96</v>
      </c>
      <c r="K2" s="1">
        <v>0.5</v>
      </c>
    </row>
    <row r="3" spans="1:11" ht="15" customHeight="1" thickBot="1">
      <c r="A3" s="85">
        <v>1</v>
      </c>
      <c r="B3" s="86">
        <v>46118</v>
      </c>
      <c r="C3" s="85">
        <v>2.98</v>
      </c>
      <c r="D3" s="85">
        <v>0</v>
      </c>
      <c r="E3" s="56">
        <f ca="1">IF(B3&lt;=$B$2,0,(C3+D3))</f>
        <v>2.98</v>
      </c>
      <c r="F3" s="12">
        <f ca="1">(E3*(B3-$B$2)/365)/(1+$K$4)^((B3-$B$2)/365)/-$E$2/(1+$K$4)^$K$2</f>
        <v>4.4658688798358426E-3</v>
      </c>
      <c r="J3" s="13" t="s">
        <v>97</v>
      </c>
      <c r="K3" s="14">
        <f ca="1">SUM(F3:F102)</f>
        <v>0.63322357445396482</v>
      </c>
    </row>
    <row r="4" spans="1:11" ht="15" customHeight="1" thickBot="1">
      <c r="A4" s="85">
        <v>2</v>
      </c>
      <c r="B4" s="86">
        <v>46301</v>
      </c>
      <c r="C4" s="85">
        <v>3</v>
      </c>
      <c r="D4" s="85">
        <v>100</v>
      </c>
      <c r="E4" s="56">
        <f ca="1">IF(B4&lt;=$B$2,0,(C4+D4))</f>
        <v>103</v>
      </c>
      <c r="F4" s="12">
        <f ca="1">(E4*(B4-$B$2)/365)/(1+$K$4)^((B4-$B$2)/365)/-$E$2/(1+$K$4)^$K$2</f>
        <v>0.62875770557412902</v>
      </c>
      <c r="J4" s="1" t="s">
        <v>4</v>
      </c>
      <c r="K4" s="2">
        <f ca="1">XIRR(E2:E26,B2:B26)</f>
        <v>4.0442636609077459E-2</v>
      </c>
    </row>
    <row r="5" spans="1:11" ht="15" customHeight="1" thickBot="1">
      <c r="A5" s="89"/>
      <c r="B5" s="89"/>
      <c r="C5" s="89"/>
      <c r="D5" s="89"/>
      <c r="E5" s="89"/>
      <c r="F5" s="12"/>
      <c r="J5" s="15" t="s">
        <v>98</v>
      </c>
    </row>
    <row r="6" spans="1:11" ht="15" customHeight="1">
      <c r="F6" s="12"/>
    </row>
    <row r="7" spans="1:11" ht="15" customHeight="1">
      <c r="F7" s="12"/>
    </row>
    <row r="8" spans="1:11" ht="15" customHeight="1" thickBot="1">
      <c r="A8" s="85"/>
      <c r="B8" s="86"/>
      <c r="C8" s="85"/>
      <c r="D8" s="85"/>
      <c r="E8" s="56">
        <f t="shared" ref="E8:E18" ca="1" si="0">IF(B8&lt;=$B$2,0,(C8+D8))</f>
        <v>0</v>
      </c>
      <c r="F8" s="12"/>
    </row>
    <row r="9" spans="1:11" ht="15" customHeight="1" thickBot="1">
      <c r="A9" s="85"/>
      <c r="B9" s="86"/>
      <c r="C9" s="85"/>
      <c r="D9" s="85"/>
      <c r="E9" s="56">
        <f t="shared" ca="1" si="0"/>
        <v>0</v>
      </c>
      <c r="F9" s="12"/>
    </row>
    <row r="10" spans="1:11" ht="15" customHeight="1" thickBot="1">
      <c r="A10" s="85"/>
      <c r="B10" s="86"/>
      <c r="C10" s="85"/>
      <c r="D10" s="85"/>
      <c r="E10" s="56">
        <f t="shared" ca="1" si="0"/>
        <v>0</v>
      </c>
      <c r="F10" s="12"/>
    </row>
    <row r="11" spans="1:11" ht="15" customHeight="1" thickBot="1">
      <c r="A11" s="85"/>
      <c r="B11" s="86"/>
      <c r="C11" s="85"/>
      <c r="D11" s="85"/>
      <c r="E11" s="56">
        <f t="shared" ca="1" si="0"/>
        <v>0</v>
      </c>
      <c r="F11" s="12"/>
    </row>
    <row r="12" spans="1:11" ht="15" customHeight="1" thickBot="1">
      <c r="A12" s="85"/>
      <c r="B12" s="86"/>
      <c r="C12" s="85"/>
      <c r="D12" s="85"/>
      <c r="E12" s="56">
        <f t="shared" ca="1" si="0"/>
        <v>0</v>
      </c>
      <c r="F12" s="12"/>
    </row>
    <row r="13" spans="1:11" ht="15" customHeight="1" thickBot="1">
      <c r="A13" s="85"/>
      <c r="B13" s="86"/>
      <c r="C13" s="85"/>
      <c r="D13" s="85"/>
      <c r="E13" s="56">
        <f t="shared" ca="1" si="0"/>
        <v>0</v>
      </c>
      <c r="F13" s="12"/>
    </row>
    <row r="14" spans="1:11" ht="15" customHeight="1" thickBot="1">
      <c r="A14" s="85"/>
      <c r="B14" s="86"/>
      <c r="C14" s="85"/>
      <c r="D14" s="85"/>
      <c r="E14" s="56">
        <f t="shared" ca="1" si="0"/>
        <v>0</v>
      </c>
      <c r="F14" s="12"/>
    </row>
    <row r="15" spans="1:11" ht="15" customHeight="1" thickBot="1">
      <c r="A15" s="85"/>
      <c r="B15" s="86"/>
      <c r="C15" s="85"/>
      <c r="D15" s="85"/>
      <c r="E15" s="56">
        <f t="shared" ca="1" si="0"/>
        <v>0</v>
      </c>
      <c r="F15" s="12"/>
    </row>
    <row r="16" spans="1:11" ht="15" customHeight="1" thickBot="1">
      <c r="A16" s="85"/>
      <c r="B16" s="86"/>
      <c r="C16" s="85"/>
      <c r="D16" s="85"/>
      <c r="E16" s="56">
        <f t="shared" ca="1" si="0"/>
        <v>0</v>
      </c>
      <c r="F16" s="12"/>
    </row>
    <row r="17" spans="1:6" ht="15" customHeight="1" thickBot="1">
      <c r="A17" s="85"/>
      <c r="B17" s="86"/>
      <c r="C17" s="85"/>
      <c r="D17" s="85"/>
      <c r="E17" s="56">
        <f t="shared" ca="1" si="0"/>
        <v>0</v>
      </c>
      <c r="F17" s="12"/>
    </row>
    <row r="18" spans="1:6" ht="15" customHeight="1" thickBot="1">
      <c r="A18" s="85"/>
      <c r="B18" s="86"/>
      <c r="C18" s="85"/>
      <c r="D18" s="85"/>
      <c r="E18" s="56">
        <f t="shared" ca="1" si="0"/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B50970DC-A060-41F8-89E0-7B3396100C37}"/>
  </hyperlink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1731-65E6-4165-881E-A93B97E9E171}">
  <sheetPr>
    <outlinePr summaryBelow="0" summaryRight="0"/>
  </sheetPr>
  <dimension ref="A1:K29"/>
  <sheetViews>
    <sheetView workbookViewId="0">
      <selection activeCell="E3" sqref="E3:F4"/>
    </sheetView>
  </sheetViews>
  <sheetFormatPr baseColWidth="10" defaultColWidth="12.625" defaultRowHeight="15" customHeight="1"/>
  <sheetData>
    <row r="1" spans="1:11" ht="15" customHeight="1">
      <c r="A1" s="87" t="s">
        <v>87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Argentina'!$C$5:$N$68,3,0)</f>
        <v>-102.5</v>
      </c>
      <c r="J2" s="1" t="s">
        <v>96</v>
      </c>
      <c r="K2" s="1">
        <v>0.5</v>
      </c>
    </row>
    <row r="3" spans="1:11" ht="15" customHeight="1" thickBot="1">
      <c r="A3" s="85">
        <v>6</v>
      </c>
      <c r="B3" s="86">
        <v>46083</v>
      </c>
      <c r="C3" s="85">
        <v>1.51</v>
      </c>
      <c r="D3" s="85">
        <v>0</v>
      </c>
      <c r="E3" s="56">
        <f ca="1">IF(B3&lt;=$B$2,0,(C3+D3))</f>
        <v>1.51</v>
      </c>
      <c r="F3" s="12">
        <f ca="1">(E3*(B3-$B$2)/365)/(1+$K$4)^((B3-$B$2)/365)/-$E$2/(1+$K$4)^$K$2</f>
        <v>9.2030679023819277E-4</v>
      </c>
      <c r="J3" s="13" t="s">
        <v>97</v>
      </c>
      <c r="K3" s="14">
        <f ca="1">SUM(F3:F102)</f>
        <v>0.29558323297486006</v>
      </c>
    </row>
    <row r="4" spans="1:11" ht="15" customHeight="1" thickBot="1">
      <c r="A4" s="85">
        <v>7</v>
      </c>
      <c r="B4" s="86">
        <v>46170</v>
      </c>
      <c r="C4" s="85">
        <v>1.46</v>
      </c>
      <c r="D4" s="85">
        <v>100</v>
      </c>
      <c r="E4" s="56">
        <f t="shared" ref="E4:E18" ca="1" si="0">IF(B4&lt;=$B$2,0,(C4+D4))</f>
        <v>101.46</v>
      </c>
      <c r="F4" s="12">
        <f ca="1">(E4*(B4-$B$2)/365)/(1+$K$4)^((B4-$B$2)/365)/-$E$2/(1+$K$4)^$K$2</f>
        <v>0.29466292618462187</v>
      </c>
      <c r="J4" s="1" t="s">
        <v>4</v>
      </c>
      <c r="K4" s="2">
        <f ca="1">XIRR(E2:E26,B2:B26)</f>
        <v>1.54773086309433E-2</v>
      </c>
    </row>
    <row r="5" spans="1:11" ht="15" customHeight="1">
      <c r="E5" s="56">
        <f t="shared" ca="1" si="0"/>
        <v>0</v>
      </c>
      <c r="F5" s="12"/>
      <c r="J5" s="15" t="s">
        <v>98</v>
      </c>
    </row>
    <row r="6" spans="1:11" ht="15" customHeight="1">
      <c r="E6" s="56">
        <f t="shared" ca="1" si="0"/>
        <v>0</v>
      </c>
      <c r="F6" s="12"/>
    </row>
    <row r="7" spans="1:11" ht="15" customHeight="1" thickBot="1">
      <c r="A7" s="85"/>
      <c r="B7" s="85"/>
      <c r="C7" s="85"/>
      <c r="D7" s="85"/>
      <c r="E7" s="56">
        <f t="shared" ca="1" si="0"/>
        <v>0</v>
      </c>
      <c r="F7" s="12"/>
    </row>
    <row r="8" spans="1:11" ht="15" customHeight="1" thickBot="1">
      <c r="A8" s="85"/>
      <c r="B8" s="86"/>
      <c r="C8" s="85"/>
      <c r="D8" s="85"/>
      <c r="E8" s="56">
        <f t="shared" ca="1" si="0"/>
        <v>0</v>
      </c>
      <c r="F8" s="12"/>
    </row>
    <row r="9" spans="1:11" ht="15" customHeight="1" thickBot="1">
      <c r="A9" s="85"/>
      <c r="B9" s="86"/>
      <c r="C9" s="85"/>
      <c r="D9" s="85"/>
      <c r="E9" s="56">
        <f t="shared" ca="1" si="0"/>
        <v>0</v>
      </c>
      <c r="F9" s="12"/>
    </row>
    <row r="10" spans="1:11" ht="15" customHeight="1" thickBot="1">
      <c r="A10" s="85"/>
      <c r="B10" s="86"/>
      <c r="C10" s="85"/>
      <c r="D10" s="85"/>
      <c r="E10" s="56">
        <f t="shared" ca="1" si="0"/>
        <v>0</v>
      </c>
      <c r="F10" s="12"/>
    </row>
    <row r="11" spans="1:11" ht="15" customHeight="1" thickBot="1">
      <c r="A11" s="85"/>
      <c r="B11" s="86"/>
      <c r="C11" s="85"/>
      <c r="D11" s="85"/>
      <c r="E11" s="56">
        <f t="shared" ca="1" si="0"/>
        <v>0</v>
      </c>
      <c r="F11" s="12"/>
    </row>
    <row r="12" spans="1:11" ht="15" customHeight="1" thickBot="1">
      <c r="A12" s="85"/>
      <c r="B12" s="86"/>
      <c r="C12" s="85"/>
      <c r="D12" s="85"/>
      <c r="E12" s="56">
        <f t="shared" ca="1" si="0"/>
        <v>0</v>
      </c>
      <c r="F12" s="12"/>
    </row>
    <row r="13" spans="1:11" ht="15" customHeight="1" thickBot="1">
      <c r="A13" s="85"/>
      <c r="B13" s="86"/>
      <c r="C13" s="85"/>
      <c r="D13" s="85"/>
      <c r="E13" s="56">
        <f t="shared" ca="1" si="0"/>
        <v>0</v>
      </c>
      <c r="F13" s="12"/>
    </row>
    <row r="14" spans="1:11" ht="15" customHeight="1" thickBot="1">
      <c r="A14" s="85"/>
      <c r="B14" s="86"/>
      <c r="C14" s="85"/>
      <c r="D14" s="85"/>
      <c r="E14" s="56">
        <f t="shared" ca="1" si="0"/>
        <v>0</v>
      </c>
      <c r="F14" s="12"/>
    </row>
    <row r="15" spans="1:11" ht="15" customHeight="1" thickBot="1">
      <c r="A15" s="85"/>
      <c r="B15" s="86"/>
      <c r="C15" s="85"/>
      <c r="D15" s="85"/>
      <c r="E15" s="56">
        <f t="shared" ca="1" si="0"/>
        <v>0</v>
      </c>
      <c r="F15" s="12"/>
    </row>
    <row r="16" spans="1:11" ht="15" customHeight="1" thickBot="1">
      <c r="A16" s="85"/>
      <c r="B16" s="86"/>
      <c r="C16" s="85"/>
      <c r="D16" s="85"/>
      <c r="E16" s="56">
        <f t="shared" ca="1" si="0"/>
        <v>0</v>
      </c>
      <c r="F16" s="12"/>
    </row>
    <row r="17" spans="1:6" ht="15" customHeight="1" thickBot="1">
      <c r="A17" s="85"/>
      <c r="B17" s="86"/>
      <c r="C17" s="85"/>
      <c r="D17" s="85"/>
      <c r="E17" s="56">
        <f t="shared" ca="1" si="0"/>
        <v>0</v>
      </c>
      <c r="F17" s="12"/>
    </row>
    <row r="18" spans="1:6" ht="15" customHeight="1" thickBot="1">
      <c r="A18" s="85"/>
      <c r="B18" s="86"/>
      <c r="C18" s="85"/>
      <c r="D18" s="85"/>
      <c r="E18" s="56">
        <f t="shared" ca="1" si="0"/>
        <v>0</v>
      </c>
      <c r="F18" s="12"/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3AD388DE-B0A5-42FB-B670-622E1B3B971A}"/>
  </hyperlink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B090-3F2E-4320-BEC5-C36ADA848900}">
  <sheetPr>
    <outlinePr summaryBelow="0" summaryRight="0"/>
  </sheetPr>
  <dimension ref="A1:K29"/>
  <sheetViews>
    <sheetView workbookViewId="0">
      <selection activeCell="F3" sqref="F3:F4"/>
    </sheetView>
  </sheetViews>
  <sheetFormatPr baseColWidth="10" defaultColWidth="12.625" defaultRowHeight="15" customHeight="1"/>
  <sheetData>
    <row r="1" spans="1:11" ht="15" customHeight="1">
      <c r="A1" s="87" t="s">
        <v>68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NY'!$C$5:$R$589,3,0)</f>
        <v>-105.55</v>
      </c>
      <c r="J2" s="1" t="s">
        <v>96</v>
      </c>
      <c r="K2" s="1">
        <v>0.5</v>
      </c>
    </row>
    <row r="3" spans="1:11" ht="15" customHeight="1" thickBot="1">
      <c r="A3" s="85">
        <v>1</v>
      </c>
      <c r="B3" s="86">
        <v>46175</v>
      </c>
      <c r="C3" s="85">
        <v>3.88</v>
      </c>
      <c r="D3" s="85">
        <v>0</v>
      </c>
      <c r="E3" s="56">
        <f ca="1">IF(B3&lt;=$B$2,0,(C3+D3))</f>
        <v>3.88</v>
      </c>
      <c r="F3" s="12">
        <f t="shared" ref="F3:F13" ca="1" si="0">(E3*(B3-$B$2)/365)/(1+$K$4)^((B3-$B$2)/365)/-$E$2/(1+$K$4)^$K$2</f>
        <v>1.095194333964845E-2</v>
      </c>
      <c r="J3" s="13" t="s">
        <v>97</v>
      </c>
      <c r="K3" s="14">
        <f ca="1">SUM(F3:F102)</f>
        <v>5.1975467724434274</v>
      </c>
    </row>
    <row r="4" spans="1:11" ht="15" customHeight="1" thickBot="1">
      <c r="A4" s="85">
        <v>2</v>
      </c>
      <c r="B4" s="86">
        <v>46358</v>
      </c>
      <c r="C4" s="85">
        <v>3.88</v>
      </c>
      <c r="D4" s="85">
        <v>0</v>
      </c>
      <c r="E4" s="56">
        <f t="shared" ref="E4:E11" ca="1" si="1">IF(B4&lt;=$B$2,0,(C4+D4))</f>
        <v>3.88</v>
      </c>
      <c r="F4" s="12">
        <f t="shared" ca="1" si="0"/>
        <v>2.7420153149715562E-2</v>
      </c>
      <c r="J4" s="1" t="s">
        <v>4</v>
      </c>
      <c r="K4" s="2">
        <f ca="1">XIRR(E2:E26,B2:B26)</f>
        <v>7.1020624041557331E-2</v>
      </c>
    </row>
    <row r="5" spans="1:11" ht="15" customHeight="1" thickBot="1">
      <c r="A5" s="85">
        <v>3</v>
      </c>
      <c r="B5" s="86">
        <v>46540</v>
      </c>
      <c r="C5" s="85">
        <v>3.88</v>
      </c>
      <c r="D5" s="85">
        <v>0</v>
      </c>
      <c r="E5" s="56">
        <f t="shared" ca="1" si="1"/>
        <v>3.88</v>
      </c>
      <c r="F5" s="12">
        <f t="shared" ca="1" si="0"/>
        <v>4.2681212789623939E-2</v>
      </c>
      <c r="J5" s="15" t="s">
        <v>98</v>
      </c>
    </row>
    <row r="6" spans="1:11" ht="15" customHeight="1" thickBot="1">
      <c r="A6" s="85">
        <v>4</v>
      </c>
      <c r="B6" s="86">
        <v>46723</v>
      </c>
      <c r="C6" s="85">
        <v>3.88</v>
      </c>
      <c r="D6" s="85">
        <v>0</v>
      </c>
      <c r="E6" s="56">
        <f t="shared" ca="1" si="1"/>
        <v>3.88</v>
      </c>
      <c r="F6" s="12">
        <f t="shared" ca="1" si="0"/>
        <v>5.6959911594487482E-2</v>
      </c>
    </row>
    <row r="7" spans="1:11" ht="15" customHeight="1" thickBot="1">
      <c r="A7" s="85">
        <v>5</v>
      </c>
      <c r="B7" s="86">
        <v>46906</v>
      </c>
      <c r="C7" s="85">
        <v>3.88</v>
      </c>
      <c r="D7" s="85">
        <v>0</v>
      </c>
      <c r="E7" s="56">
        <f t="shared" ca="1" si="1"/>
        <v>3.88</v>
      </c>
      <c r="F7" s="12">
        <f t="shared" ca="1" si="0"/>
        <v>7.022413611971895E-2</v>
      </c>
    </row>
    <row r="8" spans="1:11" ht="15" customHeight="1" thickBot="1">
      <c r="A8" s="85">
        <v>6</v>
      </c>
      <c r="B8" s="86">
        <v>47091</v>
      </c>
      <c r="C8" s="85">
        <v>3.88</v>
      </c>
      <c r="D8" s="85">
        <v>0</v>
      </c>
      <c r="E8" s="56">
        <f t="shared" ca="1" si="1"/>
        <v>3.88</v>
      </c>
      <c r="F8" s="12">
        <f t="shared" ca="1" si="0"/>
        <v>8.2655488297043514E-2</v>
      </c>
    </row>
    <row r="9" spans="1:11" ht="15" customHeight="1" thickBot="1">
      <c r="A9" s="85">
        <v>7</v>
      </c>
      <c r="B9" s="86">
        <v>47273</v>
      </c>
      <c r="C9" s="85">
        <v>3.88</v>
      </c>
      <c r="D9" s="85">
        <v>0</v>
      </c>
      <c r="E9" s="56">
        <f t="shared" ca="1" si="1"/>
        <v>3.88</v>
      </c>
      <c r="F9" s="12">
        <f t="shared" ca="1" si="0"/>
        <v>9.3975735515128611E-2</v>
      </c>
    </row>
    <row r="10" spans="1:11" ht="15" customHeight="1" thickBot="1">
      <c r="A10" s="85">
        <v>8</v>
      </c>
      <c r="B10" s="86">
        <v>47455</v>
      </c>
      <c r="C10" s="85">
        <v>3.88</v>
      </c>
      <c r="D10" s="85">
        <v>0</v>
      </c>
      <c r="E10" s="56">
        <f t="shared" ca="1" si="1"/>
        <v>3.88</v>
      </c>
      <c r="F10" s="12">
        <f t="shared" ca="1" si="0"/>
        <v>0.10444100499685378</v>
      </c>
    </row>
    <row r="11" spans="1:11" ht="15" customHeight="1" thickBot="1">
      <c r="A11" s="85">
        <v>9</v>
      </c>
      <c r="B11" s="86">
        <v>47637</v>
      </c>
      <c r="C11" s="85">
        <v>3.88</v>
      </c>
      <c r="D11" s="85">
        <v>0</v>
      </c>
      <c r="E11" s="56">
        <f t="shared" ca="1" si="1"/>
        <v>3.88</v>
      </c>
      <c r="F11" s="12">
        <f t="shared" ca="1" si="0"/>
        <v>0.11409600285112394</v>
      </c>
    </row>
    <row r="12" spans="1:11" ht="15" customHeight="1" thickBot="1">
      <c r="A12" s="85">
        <v>10</v>
      </c>
      <c r="B12" s="86">
        <v>47819</v>
      </c>
      <c r="C12" s="85">
        <v>3.88</v>
      </c>
      <c r="D12" s="85">
        <v>0</v>
      </c>
      <c r="E12" s="56">
        <f t="shared" ref="E12:E18" ca="1" si="2">IF(B12&lt;=$B$2,0,(C12+D12))</f>
        <v>3.88</v>
      </c>
      <c r="F12" s="12">
        <f t="shared" ca="1" si="0"/>
        <v>0.12298339510490075</v>
      </c>
    </row>
    <row r="13" spans="1:11" ht="15" customHeight="1" thickBot="1">
      <c r="A13" s="85">
        <v>11</v>
      </c>
      <c r="B13" s="86">
        <v>48001</v>
      </c>
      <c r="C13" s="85">
        <v>3.88</v>
      </c>
      <c r="D13" s="85">
        <v>0</v>
      </c>
      <c r="E13" s="56">
        <f t="shared" ca="1" si="2"/>
        <v>3.88</v>
      </c>
      <c r="F13" s="12">
        <f t="shared" ca="1" si="0"/>
        <v>0.1311438943612086</v>
      </c>
    </row>
    <row r="14" spans="1:11" ht="15" customHeight="1" thickBot="1">
      <c r="A14" s="85">
        <v>12</v>
      </c>
      <c r="B14" s="86">
        <v>48184</v>
      </c>
      <c r="C14" s="85">
        <v>3.88</v>
      </c>
      <c r="D14" s="85">
        <v>33</v>
      </c>
      <c r="E14" s="56">
        <f t="shared" ca="1" si="2"/>
        <v>36.880000000000003</v>
      </c>
      <c r="F14" s="12">
        <f ca="1">(E14*(B14-$B$2)/365)/(1+$K$4)^((B14-$B$2)/365)/-$E$2/(1+$K$4)^$K$2</f>
        <v>1.3179426242787149</v>
      </c>
    </row>
    <row r="15" spans="1:11" ht="15" customHeight="1" thickBot="1">
      <c r="A15" s="85">
        <v>13</v>
      </c>
      <c r="B15" s="86">
        <v>48367</v>
      </c>
      <c r="C15" s="85">
        <v>2.6</v>
      </c>
      <c r="D15" s="85">
        <v>0</v>
      </c>
      <c r="E15" s="56">
        <f t="shared" ca="1" si="2"/>
        <v>2.6</v>
      </c>
      <c r="F15" s="12">
        <f ca="1">(E15*(B15-$B$2)/365)/(1+$K$4)^((B15-$B$2)/365)/-$E$2/(1+$K$4)^$K$2</f>
        <v>9.7506212185869925E-2</v>
      </c>
    </row>
    <row r="16" spans="1:11" ht="15" customHeight="1" thickBot="1">
      <c r="A16" s="85">
        <v>14</v>
      </c>
      <c r="B16" s="86">
        <v>48550</v>
      </c>
      <c r="C16" s="85">
        <v>2.6</v>
      </c>
      <c r="D16" s="85">
        <v>33</v>
      </c>
      <c r="E16" s="56">
        <f t="shared" ca="1" si="2"/>
        <v>35.6</v>
      </c>
      <c r="F16" s="12">
        <f ca="1">(E16*(B16-$B$2)/365)/(1+$K$4)^((B16-$B$2)/365)/-$E$2/(1+$K$4)^$K$2</f>
        <v>1.3922619444362914</v>
      </c>
    </row>
    <row r="17" spans="1:6" ht="15" customHeight="1" thickBot="1">
      <c r="A17" s="85">
        <v>15</v>
      </c>
      <c r="B17" s="86">
        <v>48732</v>
      </c>
      <c r="C17" s="85">
        <v>1.32</v>
      </c>
      <c r="D17" s="85">
        <v>0</v>
      </c>
      <c r="E17" s="56">
        <f t="shared" ca="1" si="2"/>
        <v>1.32</v>
      </c>
      <c r="F17" s="12">
        <f ca="1">(E17*(B17-$B$2)/365)/(1+$K$4)^((B17-$B$2)/365)/-$E$2/(1+$K$4)^$K$2</f>
        <v>5.3533285036741929E-2</v>
      </c>
    </row>
    <row r="18" spans="1:6" ht="15" customHeight="1" thickBot="1">
      <c r="A18" s="85">
        <v>16</v>
      </c>
      <c r="B18" s="86">
        <v>48915</v>
      </c>
      <c r="C18" s="85">
        <v>1.32</v>
      </c>
      <c r="D18" s="85">
        <v>34</v>
      </c>
      <c r="E18" s="56">
        <f t="shared" ca="1" si="2"/>
        <v>35.32</v>
      </c>
      <c r="F18" s="12">
        <f ca="1">(E18*(B18-$B$2)/365)/(1+$K$4)^((B18-$B$2)/365)/-$E$2/(1+$K$4)^$K$2</f>
        <v>1.4787698283863557</v>
      </c>
    </row>
    <row r="19" spans="1:6" ht="14.25"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85532F45-A717-4C29-B81A-1B3EA92AD71A}"/>
  </hyperlink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0560-E643-4BF4-8A49-9CF710889451}">
  <sheetPr>
    <outlinePr summaryBelow="0" summaryRight="0"/>
  </sheetPr>
  <dimension ref="A1:K29"/>
  <sheetViews>
    <sheetView workbookViewId="0">
      <selection activeCell="E3" sqref="E3:F13"/>
    </sheetView>
  </sheetViews>
  <sheetFormatPr baseColWidth="10" defaultColWidth="12.625" defaultRowHeight="15" customHeight="1"/>
  <sheetData>
    <row r="1" spans="1:11" ht="15" customHeight="1">
      <c r="A1" s="82" t="s">
        <v>67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NY'!$C$5:$R$589,3,0)</f>
        <v>-106.55</v>
      </c>
      <c r="J2" s="1" t="s">
        <v>96</v>
      </c>
      <c r="K2" s="1">
        <v>0.5</v>
      </c>
    </row>
    <row r="3" spans="1:11" ht="15" customHeight="1" thickBot="1">
      <c r="A3" s="85">
        <v>1</v>
      </c>
      <c r="B3" s="86">
        <v>46160</v>
      </c>
      <c r="C3" s="85">
        <v>4.0599999999999996</v>
      </c>
      <c r="D3" s="85">
        <v>0</v>
      </c>
      <c r="E3" s="56">
        <f ca="1">IF(B3&lt;=$B$2,0,(C3+D3))</f>
        <v>4.0599999999999996</v>
      </c>
      <c r="F3" s="12">
        <f t="shared" ref="F3:F13" ca="1" si="0">(E3*(B3-$B$2)/365)/(1+$K$4)^((B3-$B$2)/365)/-$E$2/(1+$K$4)^$K$2</f>
        <v>9.8965254250362959E-3</v>
      </c>
      <c r="J3" s="13" t="s">
        <v>97</v>
      </c>
      <c r="K3" s="14">
        <f ca="1">SUM(F3:F102)</f>
        <v>4.2018315503300645</v>
      </c>
    </row>
    <row r="4" spans="1:11" ht="15" customHeight="1" thickBot="1">
      <c r="A4" s="85">
        <v>2</v>
      </c>
      <c r="B4" s="86">
        <v>46344</v>
      </c>
      <c r="C4" s="85">
        <v>4.0599999999999996</v>
      </c>
      <c r="D4" s="85">
        <v>0</v>
      </c>
      <c r="E4" s="56">
        <f t="shared" ref="E4:E11" ca="1" si="1">IF(B4&lt;=$B$2,0,(C4+D4))</f>
        <v>4.0599999999999996</v>
      </c>
      <c r="F4" s="12">
        <f t="shared" ca="1" si="0"/>
        <v>2.7145150986826974E-2</v>
      </c>
      <c r="J4" s="1" t="s">
        <v>4</v>
      </c>
      <c r="K4" s="2">
        <f ca="1">XIRR(E2:E26,B2:B26)</f>
        <v>7.1448513865470908E-2</v>
      </c>
    </row>
    <row r="5" spans="1:11" ht="15" customHeight="1" thickBot="1">
      <c r="A5" s="85">
        <v>3</v>
      </c>
      <c r="B5" s="86">
        <v>46525</v>
      </c>
      <c r="C5" s="85">
        <v>4.0599999999999996</v>
      </c>
      <c r="D5" s="85">
        <v>0</v>
      </c>
      <c r="E5" s="56">
        <f t="shared" ca="1" si="1"/>
        <v>4.0599999999999996</v>
      </c>
      <c r="F5" s="12">
        <f t="shared" ca="1" si="0"/>
        <v>4.2950120916586412E-2</v>
      </c>
      <c r="J5" s="15" t="s">
        <v>98</v>
      </c>
    </row>
    <row r="6" spans="1:11" ht="15" customHeight="1" thickBot="1">
      <c r="A6" s="85">
        <v>4</v>
      </c>
      <c r="B6" s="86">
        <v>46709</v>
      </c>
      <c r="C6" s="85">
        <v>4.0599999999999996</v>
      </c>
      <c r="D6" s="85">
        <v>0</v>
      </c>
      <c r="E6" s="56">
        <f t="shared" ca="1" si="1"/>
        <v>4.0599999999999996</v>
      </c>
      <c r="F6" s="12">
        <f t="shared" ca="1" si="0"/>
        <v>5.7895833624481453E-2</v>
      </c>
    </row>
    <row r="7" spans="1:11" ht="15" customHeight="1" thickBot="1">
      <c r="A7" s="85">
        <v>5</v>
      </c>
      <c r="B7" s="86">
        <v>46891</v>
      </c>
      <c r="C7" s="85">
        <v>4.0599999999999996</v>
      </c>
      <c r="D7" s="85">
        <v>0</v>
      </c>
      <c r="E7" s="56">
        <f t="shared" ca="1" si="1"/>
        <v>4.0599999999999996</v>
      </c>
      <c r="F7" s="12">
        <f t="shared" ca="1" si="0"/>
        <v>7.162407755703927E-2</v>
      </c>
    </row>
    <row r="8" spans="1:11" ht="15" customHeight="1" thickBot="1">
      <c r="A8" s="85">
        <v>6</v>
      </c>
      <c r="B8" s="86">
        <v>47078</v>
      </c>
      <c r="C8" s="85">
        <v>4.0599999999999996</v>
      </c>
      <c r="D8" s="85">
        <v>0</v>
      </c>
      <c r="E8" s="56">
        <f t="shared" ca="1" si="1"/>
        <v>4.0599999999999996</v>
      </c>
      <c r="F8" s="12">
        <f t="shared" ca="1" si="0"/>
        <v>8.4693607772861848E-2</v>
      </c>
    </row>
    <row r="9" spans="1:11" ht="15" customHeight="1" thickBot="1">
      <c r="A9" s="85">
        <v>7</v>
      </c>
      <c r="B9" s="86">
        <v>47256</v>
      </c>
      <c r="C9" s="85">
        <v>4.0599999999999996</v>
      </c>
      <c r="D9" s="85">
        <v>0</v>
      </c>
      <c r="E9" s="56">
        <f t="shared" ca="1" si="1"/>
        <v>4.0599999999999996</v>
      </c>
      <c r="F9" s="12">
        <f t="shared" ca="1" si="0"/>
        <v>9.6209485200360545E-2</v>
      </c>
    </row>
    <row r="10" spans="1:11" ht="15" customHeight="1" thickBot="1">
      <c r="A10" s="85">
        <v>8</v>
      </c>
      <c r="B10" s="86">
        <v>47442</v>
      </c>
      <c r="C10" s="85">
        <v>4.0599999999999996</v>
      </c>
      <c r="D10" s="85">
        <v>0</v>
      </c>
      <c r="E10" s="56">
        <f t="shared" ca="1" si="1"/>
        <v>4.0599999999999996</v>
      </c>
      <c r="F10" s="12">
        <f t="shared" ca="1" si="0"/>
        <v>0.10733014219141988</v>
      </c>
    </row>
    <row r="11" spans="1:11" ht="15" customHeight="1" thickBot="1">
      <c r="A11" s="85">
        <v>9</v>
      </c>
      <c r="B11" s="86">
        <v>47623</v>
      </c>
      <c r="C11" s="85">
        <v>4.0599999999999996</v>
      </c>
      <c r="D11" s="85">
        <v>0</v>
      </c>
      <c r="E11" s="56">
        <f t="shared" ca="1" si="1"/>
        <v>4.0599999999999996</v>
      </c>
      <c r="F11" s="12">
        <f t="shared" ca="1" si="0"/>
        <v>0.11730328004064504</v>
      </c>
    </row>
    <row r="12" spans="1:11" ht="15" customHeight="1" thickBot="1">
      <c r="A12" s="85">
        <v>10</v>
      </c>
      <c r="B12" s="86">
        <v>47806</v>
      </c>
      <c r="C12" s="85">
        <v>4.0599999999999996</v>
      </c>
      <c r="D12" s="85">
        <v>0</v>
      </c>
      <c r="E12" s="56">
        <f ca="1">IF(B12&lt;=$B$2,0,(C12+D12))</f>
        <v>4.0599999999999996</v>
      </c>
      <c r="F12" s="12">
        <f t="shared" ca="1" si="0"/>
        <v>0.12658105395098807</v>
      </c>
    </row>
    <row r="13" spans="1:11" ht="15" customHeight="1" thickBot="1">
      <c r="A13" s="85">
        <v>11</v>
      </c>
      <c r="B13" s="86">
        <v>47987</v>
      </c>
      <c r="C13" s="85">
        <v>4.0599999999999996</v>
      </c>
      <c r="D13" s="85">
        <v>100</v>
      </c>
      <c r="E13" s="56">
        <f ca="1">IF(B13&lt;=$B$2,0,(C13+D13))</f>
        <v>104.06</v>
      </c>
      <c r="F13" s="12">
        <f t="shared" ca="1" si="0"/>
        <v>3.4602022726638189</v>
      </c>
    </row>
    <row r="14" spans="1:11" ht="15" customHeight="1">
      <c r="F14" s="12"/>
    </row>
    <row r="15" spans="1:11" ht="15" customHeight="1" thickBot="1">
      <c r="A15" s="83"/>
      <c r="B15" s="84"/>
      <c r="C15" s="83"/>
      <c r="D15" s="83"/>
      <c r="E15" s="56"/>
      <c r="F15" s="12"/>
    </row>
    <row r="16" spans="1:11" ht="15" customHeight="1" thickBot="1">
      <c r="A16" s="83"/>
      <c r="B16" s="84"/>
      <c r="C16" s="83"/>
      <c r="D16" s="83"/>
      <c r="E16" s="56"/>
      <c r="F16" s="12"/>
    </row>
    <row r="17" spans="1:6" ht="15" customHeight="1" thickBot="1">
      <c r="A17" s="83"/>
      <c r="B17" s="84"/>
      <c r="C17" s="83"/>
      <c r="D17" s="83"/>
      <c r="E17" s="56"/>
      <c r="F17" s="12"/>
    </row>
    <row r="18" spans="1:6" ht="15" customHeight="1" thickBot="1">
      <c r="A18" s="83"/>
      <c r="B18" s="84"/>
      <c r="C18" s="83"/>
      <c r="D18" s="83"/>
      <c r="E18" s="56"/>
      <c r="F18" s="12"/>
    </row>
    <row r="19" spans="1:6" ht="16.5" thickBot="1">
      <c r="A19" s="83"/>
      <c r="B19" s="84"/>
      <c r="C19" s="83"/>
      <c r="D19" s="83"/>
      <c r="E19" s="56"/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E8478E83-2C76-4ACC-ACEC-3E6D9830B024}"/>
  </hyperlink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04E2-7FFF-4599-9E7A-5A8944450614}">
  <sheetPr>
    <outlinePr summaryBelow="0" summaryRight="0"/>
  </sheetPr>
  <dimension ref="A1:K29"/>
  <sheetViews>
    <sheetView workbookViewId="0">
      <selection activeCell="F3" sqref="F3:F12"/>
    </sheetView>
  </sheetViews>
  <sheetFormatPr baseColWidth="10" defaultColWidth="12.625" defaultRowHeight="15" customHeight="1"/>
  <sheetData>
    <row r="1" spans="1:11" ht="15" customHeight="1">
      <c r="A1" s="81" t="s">
        <v>66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NY'!$C$5:$R$589,3,0)</f>
        <v>-106.05</v>
      </c>
      <c r="J2" s="1" t="s">
        <v>96</v>
      </c>
      <c r="K2" s="1">
        <v>0.5</v>
      </c>
    </row>
    <row r="3" spans="1:11" ht="15" customHeight="1" thickBot="1">
      <c r="A3" s="85">
        <v>1</v>
      </c>
      <c r="B3" s="86">
        <v>46146</v>
      </c>
      <c r="C3" s="85">
        <v>3.81</v>
      </c>
      <c r="D3" s="85">
        <v>0</v>
      </c>
      <c r="E3" s="56">
        <f ca="1">IF(B3&lt;=$B$2,0,(C3+D3))</f>
        <v>3.81</v>
      </c>
      <c r="F3" s="12">
        <f t="shared" ref="F3:F12" ca="1" si="0">(E3*(B3-$B$2)/365)/(1+$K$4)^((B3-$B$2)/365)/-$E$2/(1+$K$4)^$K$2</f>
        <v>8.0699766416224856E-3</v>
      </c>
      <c r="J3" s="13" t="s">
        <v>97</v>
      </c>
      <c r="K3" s="14">
        <f ca="1">SUM(F3:F102)</f>
        <v>3.8809855941580191</v>
      </c>
    </row>
    <row r="4" spans="1:11" ht="15" customHeight="1" thickBot="1">
      <c r="A4" s="85">
        <v>2</v>
      </c>
      <c r="B4" s="86">
        <v>46329</v>
      </c>
      <c r="C4" s="85">
        <v>3.81</v>
      </c>
      <c r="D4" s="85">
        <v>0</v>
      </c>
      <c r="E4" s="56">
        <f t="shared" ref="E4:E11" ca="1" si="1">IF(B4&lt;=$B$2,0,(C4+D4))</f>
        <v>3.81</v>
      </c>
      <c r="F4" s="12">
        <f t="shared" ca="1" si="0"/>
        <v>2.4433477134953908E-2</v>
      </c>
      <c r="J4" s="1" t="s">
        <v>4</v>
      </c>
      <c r="K4" s="2">
        <f ca="1">XIRR(E2:E26,B2:B26)</f>
        <v>6.7098203301429765E-2</v>
      </c>
    </row>
    <row r="5" spans="1:11" ht="15" customHeight="1" thickBot="1">
      <c r="A5" s="85">
        <v>3</v>
      </c>
      <c r="B5" s="86">
        <v>46510</v>
      </c>
      <c r="C5" s="85">
        <v>3.81</v>
      </c>
      <c r="D5" s="85">
        <v>0</v>
      </c>
      <c r="E5" s="56">
        <f t="shared" ca="1" si="1"/>
        <v>3.81</v>
      </c>
      <c r="F5" s="12">
        <f t="shared" ca="1" si="0"/>
        <v>3.9578490260236202E-2</v>
      </c>
      <c r="J5" s="15" t="s">
        <v>98</v>
      </c>
    </row>
    <row r="6" spans="1:11" ht="15" customHeight="1" thickBot="1">
      <c r="A6" s="85">
        <v>4</v>
      </c>
      <c r="B6" s="86">
        <v>46694</v>
      </c>
      <c r="C6" s="85">
        <v>3.81</v>
      </c>
      <c r="D6" s="85">
        <v>0</v>
      </c>
      <c r="E6" s="56">
        <f t="shared" ca="1" si="1"/>
        <v>3.81</v>
      </c>
      <c r="F6" s="12">
        <f t="shared" ca="1" si="0"/>
        <v>5.3965706261627805E-2</v>
      </c>
    </row>
    <row r="7" spans="1:11" ht="15" customHeight="1" thickBot="1">
      <c r="A7" s="85">
        <v>5</v>
      </c>
      <c r="B7" s="86">
        <v>46876</v>
      </c>
      <c r="C7" s="85">
        <v>3.81</v>
      </c>
      <c r="D7" s="85">
        <v>0</v>
      </c>
      <c r="E7" s="56">
        <f t="shared" ca="1" si="1"/>
        <v>3.81</v>
      </c>
      <c r="F7" s="12">
        <f t="shared" ca="1" si="0"/>
        <v>6.7244258319045055E-2</v>
      </c>
    </row>
    <row r="8" spans="1:11" ht="15" customHeight="1" thickBot="1">
      <c r="A8" s="85">
        <v>6</v>
      </c>
      <c r="B8" s="86">
        <v>47060</v>
      </c>
      <c r="C8" s="85">
        <v>3.81</v>
      </c>
      <c r="D8" s="85">
        <v>0</v>
      </c>
      <c r="E8" s="56">
        <f t="shared" ca="1" si="1"/>
        <v>3.81</v>
      </c>
      <c r="F8" s="12">
        <f t="shared" ca="1" si="0"/>
        <v>7.9752984900123572E-2</v>
      </c>
    </row>
    <row r="9" spans="1:11" ht="15" customHeight="1" thickBot="1">
      <c r="A9" s="85">
        <v>7</v>
      </c>
      <c r="B9" s="86">
        <v>47241</v>
      </c>
      <c r="C9" s="85">
        <v>3.81</v>
      </c>
      <c r="D9" s="85">
        <v>0</v>
      </c>
      <c r="E9" s="56">
        <f t="shared" ca="1" si="1"/>
        <v>3.81</v>
      </c>
      <c r="F9" s="12">
        <f t="shared" ca="1" si="0"/>
        <v>9.1203301127324915E-2</v>
      </c>
    </row>
    <row r="10" spans="1:11" ht="15" customHeight="1" thickBot="1">
      <c r="A10" s="85">
        <v>8</v>
      </c>
      <c r="B10" s="86">
        <v>47427</v>
      </c>
      <c r="C10" s="85">
        <v>3.81</v>
      </c>
      <c r="D10" s="85">
        <v>0</v>
      </c>
      <c r="E10" s="56">
        <f t="shared" ca="1" si="1"/>
        <v>3.81</v>
      </c>
      <c r="F10" s="12">
        <f t="shared" ca="1" si="0"/>
        <v>0.10213075150913521</v>
      </c>
    </row>
    <row r="11" spans="1:11" ht="15" customHeight="1" thickBot="1">
      <c r="A11" s="85">
        <v>9</v>
      </c>
      <c r="B11" s="86">
        <v>47606</v>
      </c>
      <c r="C11" s="85">
        <v>3.81</v>
      </c>
      <c r="D11" s="85">
        <v>0</v>
      </c>
      <c r="E11" s="56">
        <f t="shared" ca="1" si="1"/>
        <v>3.81</v>
      </c>
      <c r="F11" s="12">
        <f t="shared" ca="1" si="0"/>
        <v>0.11188342723840129</v>
      </c>
    </row>
    <row r="12" spans="1:11" ht="15" customHeight="1" thickBot="1">
      <c r="A12" s="85">
        <v>10</v>
      </c>
      <c r="B12" s="86">
        <v>47791</v>
      </c>
      <c r="C12" s="85">
        <v>3.81</v>
      </c>
      <c r="D12" s="85">
        <v>100</v>
      </c>
      <c r="E12" s="56">
        <f ca="1">IF(B12&lt;=$B$2,0,(C12+D12))</f>
        <v>103.81</v>
      </c>
      <c r="F12" s="12">
        <f t="shared" ca="1" si="0"/>
        <v>3.3027232207655488</v>
      </c>
    </row>
    <row r="13" spans="1:11" ht="15" customHeight="1" thickBot="1">
      <c r="A13" s="85"/>
      <c r="B13" s="86"/>
      <c r="C13" s="85"/>
      <c r="D13" s="85"/>
      <c r="E13" s="85"/>
      <c r="F13" s="12"/>
    </row>
    <row r="14" spans="1:11" ht="15" customHeight="1" thickBot="1">
      <c r="A14" s="85"/>
      <c r="B14" s="86"/>
      <c r="C14" s="85"/>
      <c r="D14" s="85"/>
      <c r="E14" s="85"/>
      <c r="F14" s="12"/>
    </row>
    <row r="15" spans="1:11" ht="15" customHeight="1" thickBot="1">
      <c r="A15" s="83"/>
      <c r="B15" s="84"/>
      <c r="C15" s="83"/>
      <c r="D15" s="83"/>
      <c r="E15" s="56"/>
      <c r="F15" s="12"/>
    </row>
    <row r="16" spans="1:11" ht="15" customHeight="1" thickBot="1">
      <c r="A16" s="83"/>
      <c r="B16" s="84"/>
      <c r="C16" s="83"/>
      <c r="D16" s="83"/>
      <c r="E16" s="56"/>
      <c r="F16" s="12"/>
    </row>
    <row r="17" spans="1:6" ht="15" customHeight="1" thickBot="1">
      <c r="A17" s="83"/>
      <c r="B17" s="84"/>
      <c r="C17" s="83"/>
      <c r="D17" s="83"/>
      <c r="E17" s="56"/>
      <c r="F17" s="12"/>
    </row>
    <row r="18" spans="1:6" ht="15" customHeight="1" thickBot="1">
      <c r="A18" s="83"/>
      <c r="B18" s="84"/>
      <c r="C18" s="83"/>
      <c r="D18" s="83"/>
      <c r="E18" s="56"/>
      <c r="F18" s="12"/>
    </row>
    <row r="19" spans="1:6" ht="16.5" thickBot="1">
      <c r="A19" s="83"/>
      <c r="B19" s="84"/>
      <c r="C19" s="83"/>
      <c r="D19" s="83"/>
      <c r="E19" s="56"/>
      <c r="F19" s="12"/>
    </row>
    <row r="20" spans="1:6" ht="15" customHeight="1" thickBot="1">
      <c r="A20" s="83"/>
      <c r="B20" s="84"/>
      <c r="C20" s="83"/>
      <c r="D20" s="83"/>
      <c r="E20" s="56"/>
      <c r="F20" s="12"/>
    </row>
    <row r="21" spans="1:6" ht="15" customHeight="1" thickBot="1">
      <c r="A21" s="83"/>
      <c r="B21" s="84"/>
      <c r="C21" s="83"/>
      <c r="D21" s="83"/>
      <c r="E21" s="56"/>
      <c r="F21" s="12"/>
    </row>
    <row r="22" spans="1:6" ht="15" customHeight="1" thickBot="1">
      <c r="A22" s="83"/>
      <c r="B22" s="84"/>
      <c r="C22" s="83"/>
      <c r="D22" s="83"/>
      <c r="E22" s="56"/>
      <c r="F22" s="12"/>
    </row>
    <row r="23" spans="1:6" ht="15" customHeight="1" thickBot="1">
      <c r="A23" s="83"/>
      <c r="B23" s="84"/>
      <c r="C23" s="83"/>
      <c r="D23" s="83"/>
      <c r="E23" s="56"/>
      <c r="F23" s="12"/>
    </row>
    <row r="24" spans="1:6" ht="15" customHeight="1" thickBot="1">
      <c r="A24" s="83"/>
      <c r="B24" s="84"/>
      <c r="C24" s="83"/>
      <c r="D24" s="83"/>
      <c r="E24" s="56"/>
      <c r="F24" s="12"/>
    </row>
    <row r="25" spans="1:6" ht="15" customHeight="1" thickBot="1">
      <c r="A25" s="83"/>
      <c r="B25" s="84"/>
      <c r="C25" s="83"/>
      <c r="D25" s="83"/>
      <c r="E25" s="56"/>
      <c r="F25" s="12"/>
    </row>
    <row r="26" spans="1:6" ht="15" customHeight="1" thickBot="1">
      <c r="A26" s="83"/>
      <c r="B26" s="84"/>
      <c r="C26" s="83"/>
      <c r="D26" s="83"/>
      <c r="E26" s="56"/>
      <c r="F26" s="12"/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22F66D7F-6D98-4D0F-91F3-56D4CA056962}"/>
  </hyperlink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F1DF-FE23-4555-BD48-AC09F1699E74}">
  <sheetPr>
    <outlinePr summaryBelow="0" summaryRight="0"/>
  </sheetPr>
  <dimension ref="A1:K29"/>
  <sheetViews>
    <sheetView workbookViewId="0">
      <selection activeCell="K3" sqref="K3"/>
    </sheetView>
  </sheetViews>
  <sheetFormatPr baseColWidth="10" defaultColWidth="12.625" defaultRowHeight="15" customHeight="1"/>
  <sheetData>
    <row r="1" spans="1:11" ht="15" customHeight="1">
      <c r="A1" s="81" t="s">
        <v>65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NY'!$C$5:$R$589,3,0)</f>
        <v>-105.1</v>
      </c>
      <c r="J2" s="1" t="s">
        <v>96</v>
      </c>
      <c r="K2" s="1">
        <v>0.5</v>
      </c>
    </row>
    <row r="3" spans="1:11" ht="15" customHeight="1" thickBot="1">
      <c r="A3" s="83">
        <v>1</v>
      </c>
      <c r="B3" s="84">
        <v>46156</v>
      </c>
      <c r="C3" s="83">
        <v>3.88</v>
      </c>
      <c r="D3" s="83">
        <v>0</v>
      </c>
      <c r="E3" s="56">
        <f ca="1">IF(B3&lt;=$B$2,0,(C3+D3))</f>
        <v>3.88</v>
      </c>
      <c r="F3" s="12">
        <f t="shared" ref="F3:F18" ca="1" si="0">(E3*(B3-$B$2)/365)/(1+$K$4)^((B3-$B$2)/365)/-$E$2/(1+$K$4)^$K$2</f>
        <v>9.1908828072765295E-3</v>
      </c>
      <c r="J3" s="13" t="s">
        <v>97</v>
      </c>
      <c r="K3" s="14">
        <f ca="1">SUM(F3:F102)</f>
        <v>7.5846464639354618</v>
      </c>
    </row>
    <row r="4" spans="1:11" ht="15" customHeight="1" thickBot="1">
      <c r="A4" s="83">
        <v>2</v>
      </c>
      <c r="B4" s="84">
        <v>46342</v>
      </c>
      <c r="C4" s="83">
        <v>3.88</v>
      </c>
      <c r="D4" s="83">
        <v>0</v>
      </c>
      <c r="E4" s="56">
        <f t="shared" ref="E4:E18" ca="1" si="1">IF(B4&lt;=$B$2,0,(C4+D4))</f>
        <v>3.88</v>
      </c>
      <c r="F4" s="12">
        <f t="shared" ca="1" si="0"/>
        <v>2.602594202288645E-2</v>
      </c>
      <c r="J4" s="1" t="s">
        <v>4</v>
      </c>
      <c r="K4" s="2">
        <f ca="1">XIRR(E2:E26,B2:B26)</f>
        <v>7.462719380855562E-2</v>
      </c>
    </row>
    <row r="5" spans="1:11" ht="15" customHeight="1" thickBot="1">
      <c r="A5" s="83">
        <v>3</v>
      </c>
      <c r="B5" s="84">
        <v>46521</v>
      </c>
      <c r="C5" s="83">
        <v>3.88</v>
      </c>
      <c r="D5" s="83">
        <v>0</v>
      </c>
      <c r="E5" s="56">
        <f t="shared" ca="1" si="1"/>
        <v>3.88</v>
      </c>
      <c r="F5" s="12">
        <f t="shared" ca="1" si="0"/>
        <v>4.1070415304700722E-2</v>
      </c>
      <c r="J5" s="15" t="s">
        <v>98</v>
      </c>
    </row>
    <row r="6" spans="1:11" ht="15" customHeight="1" thickBot="1">
      <c r="A6" s="83">
        <v>4</v>
      </c>
      <c r="B6" s="84">
        <v>46706</v>
      </c>
      <c r="C6" s="83">
        <v>3.88</v>
      </c>
      <c r="D6" s="83">
        <v>0</v>
      </c>
      <c r="E6" s="56">
        <f t="shared" ca="1" si="1"/>
        <v>3.88</v>
      </c>
      <c r="F6" s="12">
        <f t="shared" ca="1" si="0"/>
        <v>5.5490377484746715E-2</v>
      </c>
    </row>
    <row r="7" spans="1:11" ht="15" customHeight="1" thickBot="1">
      <c r="A7" s="83">
        <v>5</v>
      </c>
      <c r="B7" s="84">
        <v>46888</v>
      </c>
      <c r="C7" s="83">
        <v>3.88</v>
      </c>
      <c r="D7" s="83">
        <v>0</v>
      </c>
      <c r="E7" s="56">
        <f t="shared" ca="1" si="1"/>
        <v>3.88</v>
      </c>
      <c r="F7" s="12">
        <f t="shared" ca="1" si="0"/>
        <v>6.8616633036841609E-2</v>
      </c>
    </row>
    <row r="8" spans="1:11" ht="15" customHeight="1" thickBot="1">
      <c r="A8" s="83">
        <v>6</v>
      </c>
      <c r="B8" s="84">
        <v>47071</v>
      </c>
      <c r="C8" s="83">
        <v>3.88</v>
      </c>
      <c r="D8" s="83">
        <v>0</v>
      </c>
      <c r="E8" s="56">
        <f t="shared" ca="1" si="1"/>
        <v>3.88</v>
      </c>
      <c r="F8" s="12">
        <f t="shared" ca="1" si="0"/>
        <v>8.0812490367027964E-2</v>
      </c>
    </row>
    <row r="9" spans="1:11" ht="15" customHeight="1" thickBot="1">
      <c r="A9" s="83">
        <v>7</v>
      </c>
      <c r="B9" s="84">
        <v>47252</v>
      </c>
      <c r="C9" s="83">
        <v>3.88</v>
      </c>
      <c r="D9" s="83">
        <v>0</v>
      </c>
      <c r="E9" s="56">
        <f t="shared" ca="1" si="1"/>
        <v>3.88</v>
      </c>
      <c r="F9" s="12">
        <f t="shared" ca="1" si="0"/>
        <v>9.1939710925477078E-2</v>
      </c>
    </row>
    <row r="10" spans="1:11" ht="15" customHeight="1" thickBot="1">
      <c r="A10" s="83">
        <v>8</v>
      </c>
      <c r="B10" s="84">
        <v>47436</v>
      </c>
      <c r="C10" s="83">
        <v>3.88</v>
      </c>
      <c r="D10" s="83">
        <v>0</v>
      </c>
      <c r="E10" s="56">
        <f t="shared" ca="1" si="1"/>
        <v>3.88</v>
      </c>
      <c r="F10" s="12">
        <f t="shared" ca="1" si="0"/>
        <v>0.10235002248848851</v>
      </c>
    </row>
    <row r="11" spans="1:11" ht="15" customHeight="1" thickBot="1">
      <c r="A11" s="83">
        <v>9</v>
      </c>
      <c r="B11" s="84">
        <v>47617</v>
      </c>
      <c r="C11" s="83">
        <v>3.88</v>
      </c>
      <c r="D11" s="83">
        <v>0</v>
      </c>
      <c r="E11" s="56">
        <f t="shared" ca="1" si="1"/>
        <v>3.88</v>
      </c>
      <c r="F11" s="12">
        <f t="shared" ca="1" si="0"/>
        <v>0.11175260737567032</v>
      </c>
    </row>
    <row r="12" spans="1:11" ht="15" customHeight="1" thickBot="1">
      <c r="A12" s="83">
        <v>10</v>
      </c>
      <c r="B12" s="84">
        <v>47801</v>
      </c>
      <c r="C12" s="83">
        <v>3.88</v>
      </c>
      <c r="D12" s="83">
        <v>0</v>
      </c>
      <c r="E12" s="56">
        <f t="shared" ca="1" si="1"/>
        <v>3.88</v>
      </c>
      <c r="F12" s="12">
        <f t="shared" ca="1" si="0"/>
        <v>0.12050649454639703</v>
      </c>
    </row>
    <row r="13" spans="1:11" ht="15" customHeight="1" thickBot="1">
      <c r="A13" s="83">
        <v>11</v>
      </c>
      <c r="B13" s="84">
        <v>47982</v>
      </c>
      <c r="C13" s="83">
        <v>3.88</v>
      </c>
      <c r="D13" s="83">
        <v>0</v>
      </c>
      <c r="E13" s="56">
        <f t="shared" ca="1" si="1"/>
        <v>3.88</v>
      </c>
      <c r="F13" s="12">
        <f t="shared" ca="1" si="0"/>
        <v>0.12837031567081675</v>
      </c>
    </row>
    <row r="14" spans="1:11" ht="15" customHeight="1" thickBot="1">
      <c r="A14" s="83">
        <v>12</v>
      </c>
      <c r="B14" s="84">
        <v>48166</v>
      </c>
      <c r="C14" s="83">
        <v>3.88</v>
      </c>
      <c r="D14" s="83">
        <v>0</v>
      </c>
      <c r="E14" s="56">
        <f t="shared" ca="1" si="1"/>
        <v>3.88</v>
      </c>
      <c r="F14" s="12">
        <f t="shared" ca="1" si="0"/>
        <v>0.13564763387430254</v>
      </c>
    </row>
    <row r="15" spans="1:11" ht="15" customHeight="1" thickBot="1">
      <c r="A15" s="83">
        <v>13</v>
      </c>
      <c r="B15" s="84">
        <v>48348</v>
      </c>
      <c r="C15" s="83">
        <v>3.88</v>
      </c>
      <c r="D15" s="83">
        <v>0</v>
      </c>
      <c r="E15" s="56">
        <f t="shared" ca="1" si="1"/>
        <v>3.88</v>
      </c>
      <c r="F15" s="12">
        <f t="shared" ca="1" si="0"/>
        <v>0.14217517835281379</v>
      </c>
    </row>
    <row r="16" spans="1:11" ht="15" customHeight="1" thickBot="1">
      <c r="A16" s="83">
        <v>14</v>
      </c>
      <c r="B16" s="84">
        <v>48533</v>
      </c>
      <c r="C16" s="83">
        <v>3.88</v>
      </c>
      <c r="D16" s="83">
        <v>0</v>
      </c>
      <c r="E16" s="56">
        <f t="shared" ca="1" si="1"/>
        <v>3.88</v>
      </c>
      <c r="F16" s="12">
        <f t="shared" ca="1" si="0"/>
        <v>0.14816610698790747</v>
      </c>
    </row>
    <row r="17" spans="1:6" ht="15" customHeight="1" thickBot="1">
      <c r="A17" s="83">
        <v>15</v>
      </c>
      <c r="B17" s="84">
        <v>48715</v>
      </c>
      <c r="C17" s="83">
        <v>3.88</v>
      </c>
      <c r="D17" s="83">
        <v>0</v>
      </c>
      <c r="E17" s="56">
        <f t="shared" ca="1" si="1"/>
        <v>3.88</v>
      </c>
      <c r="F17" s="12">
        <f t="shared" ca="1" si="0"/>
        <v>0.15346282370385386</v>
      </c>
    </row>
    <row r="18" spans="1:6" ht="15" customHeight="1" thickBot="1">
      <c r="A18" s="83">
        <v>16</v>
      </c>
      <c r="B18" s="84">
        <v>48897</v>
      </c>
      <c r="C18" s="83">
        <v>3.88</v>
      </c>
      <c r="D18" s="83">
        <v>0</v>
      </c>
      <c r="E18" s="56">
        <f t="shared" ca="1" si="1"/>
        <v>3.88</v>
      </c>
      <c r="F18" s="12">
        <f t="shared" ca="1" si="0"/>
        <v>0.15820197504523942</v>
      </c>
    </row>
    <row r="19" spans="1:6" ht="16.5" thickBot="1">
      <c r="A19" s="83">
        <v>17</v>
      </c>
      <c r="B19" s="84">
        <v>49079</v>
      </c>
      <c r="C19" s="83">
        <v>3.88</v>
      </c>
      <c r="D19" s="83">
        <v>0</v>
      </c>
      <c r="E19" s="56">
        <f ca="1">IF(B19&lt;=$B$2,0,(C19+D19))</f>
        <v>3.88</v>
      </c>
      <c r="F19" s="12">
        <f t="shared" ref="F19:F26" ca="1" si="2">(E19*(B19-$B$2)/365)/(1+$K$4)^((B19-$B$2)/365)/-$E$2/(1+$K$4)^$K$2</f>
        <v>0.16241628932174879</v>
      </c>
    </row>
    <row r="20" spans="1:6" ht="15" customHeight="1" thickBot="1">
      <c r="A20" s="83">
        <v>18</v>
      </c>
      <c r="B20" s="84">
        <v>49262</v>
      </c>
      <c r="C20" s="83">
        <v>3.88</v>
      </c>
      <c r="D20" s="83">
        <v>0</v>
      </c>
      <c r="E20" s="56">
        <f t="shared" ref="E20:E26" ca="1" si="3">IF(B20&lt;=$B$2,0,(C20+D20))</f>
        <v>3.88</v>
      </c>
      <c r="F20" s="12">
        <f t="shared" ca="1" si="2"/>
        <v>0.16615601452474746</v>
      </c>
    </row>
    <row r="21" spans="1:6" ht="15" customHeight="1" thickBot="1">
      <c r="A21" s="83">
        <v>19</v>
      </c>
      <c r="B21" s="84">
        <v>49443</v>
      </c>
      <c r="C21" s="83">
        <v>3.88</v>
      </c>
      <c r="D21" s="83">
        <v>0</v>
      </c>
      <c r="E21" s="56">
        <f t="shared" ca="1" si="3"/>
        <v>3.88</v>
      </c>
      <c r="F21" s="12">
        <f t="shared" ca="1" si="2"/>
        <v>0.16939332014607861</v>
      </c>
    </row>
    <row r="22" spans="1:6" ht="15" customHeight="1" thickBot="1">
      <c r="A22" s="83">
        <v>20</v>
      </c>
      <c r="B22" s="84">
        <v>49627</v>
      </c>
      <c r="C22" s="83">
        <v>3.88</v>
      </c>
      <c r="D22" s="83">
        <v>0</v>
      </c>
      <c r="E22" s="56">
        <f t="shared" ca="1" si="3"/>
        <v>3.88</v>
      </c>
      <c r="F22" s="12">
        <f t="shared" ca="1" si="2"/>
        <v>0.17224238162775779</v>
      </c>
    </row>
    <row r="23" spans="1:6" ht="15" customHeight="1" thickBot="1">
      <c r="A23" s="83">
        <v>21</v>
      </c>
      <c r="B23" s="84">
        <v>49809</v>
      </c>
      <c r="C23" s="83">
        <v>3.88</v>
      </c>
      <c r="D23" s="83">
        <v>0</v>
      </c>
      <c r="E23" s="56">
        <f t="shared" ca="1" si="3"/>
        <v>3.88</v>
      </c>
      <c r="F23" s="12">
        <f t="shared" ca="1" si="2"/>
        <v>0.1746490625214398</v>
      </c>
    </row>
    <row r="24" spans="1:6" ht="15" customHeight="1" thickBot="1">
      <c r="A24" s="83">
        <v>22</v>
      </c>
      <c r="B24" s="84">
        <v>49993</v>
      </c>
      <c r="C24" s="83">
        <v>3.88</v>
      </c>
      <c r="D24" s="83">
        <v>0</v>
      </c>
      <c r="E24" s="56">
        <f t="shared" ca="1" si="3"/>
        <v>3.88</v>
      </c>
      <c r="F24" s="12">
        <f t="shared" ca="1" si="2"/>
        <v>0.17669220674862351</v>
      </c>
    </row>
    <row r="25" spans="1:6" ht="15" customHeight="1" thickBot="1">
      <c r="A25" s="83">
        <v>23</v>
      </c>
      <c r="B25" s="84">
        <v>50174</v>
      </c>
      <c r="C25" s="83">
        <v>3.88</v>
      </c>
      <c r="D25" s="83">
        <v>0</v>
      </c>
      <c r="E25" s="56">
        <f t="shared" ca="1" si="3"/>
        <v>3.88</v>
      </c>
      <c r="F25" s="12">
        <f t="shared" ca="1" si="2"/>
        <v>0.17834349750964312</v>
      </c>
    </row>
    <row r="26" spans="1:6" ht="15" customHeight="1" thickBot="1">
      <c r="A26" s="83">
        <v>24</v>
      </c>
      <c r="B26" s="84">
        <v>50360</v>
      </c>
      <c r="C26" s="83">
        <v>3.88</v>
      </c>
      <c r="D26" s="83">
        <v>100</v>
      </c>
      <c r="E26" s="56">
        <f t="shared" ca="1" si="3"/>
        <v>103.88</v>
      </c>
      <c r="F26" s="12">
        <f t="shared" ca="1" si="2"/>
        <v>4.8109740815409765</v>
      </c>
    </row>
    <row r="29" spans="1:6" ht="15" customHeight="1" thickBot="1">
      <c r="A29" s="83"/>
      <c r="B29" s="83"/>
      <c r="C29" s="83"/>
      <c r="D29" s="83"/>
      <c r="E29" s="83"/>
    </row>
  </sheetData>
  <hyperlinks>
    <hyperlink ref="J5" location="'ONS NY'!A1" display="ONS" xr:uid="{335C493E-DAF5-42A4-958A-CEF6FBE3B875}"/>
  </hyperlinks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ED4B-FD27-437B-8B9C-A21D0328C0B9}">
  <sheetPr>
    <outlinePr summaryBelow="0" summaryRight="0"/>
  </sheetPr>
  <dimension ref="A1:K24"/>
  <sheetViews>
    <sheetView topLeftCell="A4" workbookViewId="0">
      <selection activeCell="H8" sqref="H8"/>
    </sheetView>
  </sheetViews>
  <sheetFormatPr baseColWidth="10" defaultColWidth="12.625" defaultRowHeight="15" customHeight="1"/>
  <sheetData>
    <row r="1" spans="1:11" ht="15" customHeight="1">
      <c r="A1" s="81" t="s">
        <v>64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43">
        <f ca="1">'ONS NY'!H2</f>
        <v>46060</v>
      </c>
      <c r="C2" s="29"/>
      <c r="D2" s="29"/>
      <c r="E2" s="8">
        <f>-VLOOKUP(A1,'ONS NY'!$C$5:$R$589,3,0)</f>
        <v>-105.65</v>
      </c>
      <c r="J2" s="1" t="s">
        <v>96</v>
      </c>
      <c r="K2" s="1">
        <v>0.5</v>
      </c>
    </row>
    <row r="3" spans="1:11" ht="15" customHeight="1" thickBot="1">
      <c r="A3" s="85">
        <v>1</v>
      </c>
      <c r="B3" s="86">
        <v>46162</v>
      </c>
      <c r="C3" s="85">
        <v>3.88</v>
      </c>
      <c r="D3" s="85">
        <v>0</v>
      </c>
      <c r="E3" s="56">
        <f ca="1">IF(B3&lt;=$B$2,0,(C3+D3))</f>
        <v>3.88</v>
      </c>
      <c r="F3" s="12">
        <f t="shared" ref="F3:F18" ca="1" si="0">(E2*(B2-$B$2)/365)/(1+$K$4)^((B2-$B$2)/365)/-$E$2/(1+$K$4)^$K$2</f>
        <v>0</v>
      </c>
      <c r="J3" s="13" t="s">
        <v>97</v>
      </c>
      <c r="K3" s="14">
        <f ca="1">SUM(F3:F102)</f>
        <v>2.0859147797370468</v>
      </c>
    </row>
    <row r="4" spans="1:11" ht="15" customHeight="1" thickBot="1">
      <c r="A4" s="85">
        <v>2</v>
      </c>
      <c r="B4" s="86">
        <v>46346</v>
      </c>
      <c r="C4" s="85">
        <v>3.88</v>
      </c>
      <c r="D4" s="85">
        <v>0</v>
      </c>
      <c r="E4" s="56">
        <f t="shared" ref="E4:E22" ca="1" si="1">IF(B4&lt;=$B$2,0,(C4+D4))</f>
        <v>3.88</v>
      </c>
      <c r="F4" s="12">
        <f t="shared" ca="1" si="0"/>
        <v>9.7137405052743677E-3</v>
      </c>
      <c r="J4" s="1" t="s">
        <v>4</v>
      </c>
      <c r="K4" s="2">
        <f ca="1">XIRR(E2:E22,B2:B22)</f>
        <v>7.310149371623996E-2</v>
      </c>
    </row>
    <row r="5" spans="1:11" ht="15" customHeight="1" thickBot="1">
      <c r="A5" s="85">
        <v>3</v>
      </c>
      <c r="B5" s="86">
        <v>46527</v>
      </c>
      <c r="C5" s="85">
        <v>3.88</v>
      </c>
      <c r="D5" s="85">
        <v>0</v>
      </c>
      <c r="E5" s="56">
        <f t="shared" ca="1" si="1"/>
        <v>3.88</v>
      </c>
      <c r="F5" s="12">
        <f t="shared" ca="1" si="0"/>
        <v>2.6284882384443268E-2</v>
      </c>
      <c r="J5" s="15" t="s">
        <v>98</v>
      </c>
    </row>
    <row r="6" spans="1:11" ht="15" customHeight="1" thickBot="1">
      <c r="A6" s="85">
        <v>4</v>
      </c>
      <c r="B6" s="86">
        <v>46714</v>
      </c>
      <c r="C6" s="85">
        <v>3.88</v>
      </c>
      <c r="D6" s="85">
        <v>0</v>
      </c>
      <c r="E6" s="56">
        <f t="shared" ca="1" si="1"/>
        <v>3.88</v>
      </c>
      <c r="F6" s="12">
        <f t="shared" ca="1" si="0"/>
        <v>4.1444070793464481E-2</v>
      </c>
    </row>
    <row r="7" spans="1:11" ht="15" customHeight="1" thickBot="1">
      <c r="A7" s="85">
        <v>5</v>
      </c>
      <c r="B7" s="86">
        <v>46895</v>
      </c>
      <c r="C7" s="85">
        <v>3.88</v>
      </c>
      <c r="D7" s="85">
        <v>0</v>
      </c>
      <c r="E7" s="56">
        <f t="shared" ca="1" si="1"/>
        <v>3.88</v>
      </c>
      <c r="F7" s="12">
        <f t="shared" ca="1" si="0"/>
        <v>5.5978996858934295E-2</v>
      </c>
    </row>
    <row r="8" spans="1:11" ht="15" customHeight="1" thickBot="1">
      <c r="A8" s="85">
        <v>6</v>
      </c>
      <c r="B8" s="86">
        <v>47078</v>
      </c>
      <c r="C8" s="85">
        <v>3.88</v>
      </c>
      <c r="D8" s="85">
        <v>0</v>
      </c>
      <c r="E8" s="56">
        <f t="shared" ca="1" si="1"/>
        <v>3.88</v>
      </c>
      <c r="F8" s="12">
        <f t="shared" ca="1" si="0"/>
        <v>6.9014343359034377E-2</v>
      </c>
    </row>
    <row r="9" spans="1:11" ht="15" customHeight="1" thickBot="1">
      <c r="A9" s="85">
        <v>7</v>
      </c>
      <c r="B9" s="86">
        <v>47259</v>
      </c>
      <c r="C9" s="85">
        <v>3.88</v>
      </c>
      <c r="D9" s="85">
        <v>0</v>
      </c>
      <c r="E9" s="56">
        <f t="shared" ca="1" si="1"/>
        <v>3.88</v>
      </c>
      <c r="F9" s="12">
        <f t="shared" ca="1" si="0"/>
        <v>8.1215381620718854E-2</v>
      </c>
    </row>
    <row r="10" spans="1:11" ht="15" customHeight="1" thickBot="1">
      <c r="A10" s="85">
        <v>8</v>
      </c>
      <c r="B10" s="86">
        <v>47442</v>
      </c>
      <c r="C10" s="85">
        <v>3.88</v>
      </c>
      <c r="D10" s="85">
        <v>0</v>
      </c>
      <c r="E10" s="56">
        <f t="shared" ca="1" si="1"/>
        <v>3.88</v>
      </c>
      <c r="F10" s="12">
        <f t="shared" ca="1" si="0"/>
        <v>9.236665492194597E-2</v>
      </c>
    </row>
    <row r="11" spans="1:11" ht="15" customHeight="1" thickBot="1">
      <c r="A11" s="85">
        <v>9</v>
      </c>
      <c r="B11" s="86">
        <v>47623</v>
      </c>
      <c r="C11" s="85">
        <v>3.88</v>
      </c>
      <c r="D11" s="85">
        <v>0</v>
      </c>
      <c r="E11" s="56">
        <f t="shared" ca="1" si="1"/>
        <v>3.88</v>
      </c>
      <c r="F11" s="12">
        <f t="shared" ca="1" si="0"/>
        <v>0.10276416609182226</v>
      </c>
    </row>
    <row r="12" spans="1:11" ht="15" customHeight="1" thickBot="1">
      <c r="A12" s="85">
        <v>10</v>
      </c>
      <c r="B12" s="86">
        <v>47807</v>
      </c>
      <c r="C12" s="85">
        <v>3.88</v>
      </c>
      <c r="D12" s="85">
        <v>0</v>
      </c>
      <c r="E12" s="56">
        <f t="shared" ca="1" si="1"/>
        <v>3.88</v>
      </c>
      <c r="F12" s="12">
        <f t="shared" ca="1" si="0"/>
        <v>0.11222720803530394</v>
      </c>
    </row>
    <row r="13" spans="1:11" ht="15" customHeight="1" thickBot="1">
      <c r="A13" s="85">
        <v>11</v>
      </c>
      <c r="B13" s="86">
        <v>47988</v>
      </c>
      <c r="C13" s="85">
        <v>3.88</v>
      </c>
      <c r="D13" s="85">
        <v>0</v>
      </c>
      <c r="E13" s="56">
        <f t="shared" ca="1" si="1"/>
        <v>3.88</v>
      </c>
      <c r="F13" s="12">
        <f t="shared" ca="1" si="0"/>
        <v>0.12105584539005763</v>
      </c>
    </row>
    <row r="14" spans="1:11" ht="15" customHeight="1" thickBot="1">
      <c r="A14" s="85">
        <v>12</v>
      </c>
      <c r="B14" s="86">
        <v>48172</v>
      </c>
      <c r="C14" s="85">
        <v>3.88</v>
      </c>
      <c r="D14" s="85">
        <v>0</v>
      </c>
      <c r="E14" s="56">
        <f t="shared" ca="1" si="1"/>
        <v>3.88</v>
      </c>
      <c r="F14" s="12">
        <f t="shared" ca="1" si="0"/>
        <v>0.1290046636952964</v>
      </c>
    </row>
    <row r="15" spans="1:11" ht="15" customHeight="1" thickBot="1">
      <c r="A15" s="85">
        <v>13</v>
      </c>
      <c r="B15" s="86">
        <v>48354</v>
      </c>
      <c r="C15" s="85">
        <v>3.88</v>
      </c>
      <c r="D15" s="85">
        <v>0</v>
      </c>
      <c r="E15" s="56">
        <f t="shared" ca="1" si="1"/>
        <v>3.88</v>
      </c>
      <c r="F15" s="12">
        <f t="shared" ca="1" si="0"/>
        <v>0.13637852041577264</v>
      </c>
    </row>
    <row r="16" spans="1:11" ht="15" customHeight="1" thickBot="1">
      <c r="A16" s="85">
        <v>14</v>
      </c>
      <c r="B16" s="86">
        <v>48541</v>
      </c>
      <c r="C16" s="85">
        <v>3.88</v>
      </c>
      <c r="D16" s="85">
        <v>0</v>
      </c>
      <c r="E16" s="56">
        <f t="shared" ca="1" si="1"/>
        <v>3.88</v>
      </c>
      <c r="F16" s="12">
        <f t="shared" ca="1" si="0"/>
        <v>0.14301021123787103</v>
      </c>
    </row>
    <row r="17" spans="1:6" ht="15" customHeight="1" thickBot="1">
      <c r="A17" s="85">
        <v>15</v>
      </c>
      <c r="B17" s="86">
        <v>48719</v>
      </c>
      <c r="C17" s="85">
        <v>3.88</v>
      </c>
      <c r="D17" s="85">
        <v>0</v>
      </c>
      <c r="E17" s="56">
        <f t="shared" ca="1" si="1"/>
        <v>3.88</v>
      </c>
      <c r="F17" s="12">
        <f t="shared" ca="1" si="0"/>
        <v>0.14917712598390115</v>
      </c>
    </row>
    <row r="18" spans="1:6" ht="15" customHeight="1" thickBot="1">
      <c r="A18" s="85">
        <v>16</v>
      </c>
      <c r="B18" s="86">
        <v>48905</v>
      </c>
      <c r="C18" s="85">
        <v>3.88</v>
      </c>
      <c r="D18" s="85">
        <v>0</v>
      </c>
      <c r="E18" s="56">
        <f t="shared" ca="1" si="1"/>
        <v>3.88</v>
      </c>
      <c r="F18" s="12">
        <f t="shared" ca="1" si="0"/>
        <v>0.15447249901768462</v>
      </c>
    </row>
    <row r="19" spans="1:6" ht="16.5" thickBot="1">
      <c r="A19" s="85">
        <v>17</v>
      </c>
      <c r="B19" s="86">
        <v>49086</v>
      </c>
      <c r="C19" s="85">
        <v>3.88</v>
      </c>
      <c r="D19" s="85">
        <v>0</v>
      </c>
      <c r="E19" s="56">
        <f t="shared" ca="1" si="1"/>
        <v>3.88</v>
      </c>
      <c r="F19" s="12">
        <f ca="1">(E18*(B18-$B$2)/365)/(1+$K$4)^((B18-$B$2)/365)/-$E$2/(1+$K$4)^$K$2</f>
        <v>0.15944132335566738</v>
      </c>
    </row>
    <row r="20" spans="1:6" ht="15" customHeight="1" thickBot="1">
      <c r="A20" s="85">
        <v>18</v>
      </c>
      <c r="B20" s="86">
        <v>49269</v>
      </c>
      <c r="C20" s="85">
        <v>3.88</v>
      </c>
      <c r="D20" s="85">
        <v>0</v>
      </c>
      <c r="E20" s="56">
        <f t="shared" ca="1" si="1"/>
        <v>3.88</v>
      </c>
      <c r="F20" s="12">
        <f ca="1">(E19*(B19-$B$2)/365)/(1+$K$4)^((B19-$B$2)/365)/-$E$2/(1+$K$4)^$K$2</f>
        <v>0.16375443264825543</v>
      </c>
    </row>
    <row r="21" spans="1:6" ht="15" customHeight="1" thickBot="1">
      <c r="A21" s="85">
        <v>19</v>
      </c>
      <c r="B21" s="86">
        <v>49450</v>
      </c>
      <c r="C21" s="85">
        <v>3.88</v>
      </c>
      <c r="D21" s="85">
        <v>0</v>
      </c>
      <c r="E21" s="56">
        <f t="shared" ca="1" si="1"/>
        <v>3.88</v>
      </c>
      <c r="F21" s="12">
        <f ca="1">(E20*(B20-$B$2)/365)/(1+$K$4)^((B20-$B$2)/365)/-$E$2/(1+$K$4)^$K$2</f>
        <v>0.16762218005974425</v>
      </c>
    </row>
    <row r="22" spans="1:6" ht="15" customHeight="1" thickBot="1">
      <c r="A22" s="85">
        <v>20</v>
      </c>
      <c r="B22" s="86">
        <v>49633</v>
      </c>
      <c r="C22" s="85">
        <v>3.88</v>
      </c>
      <c r="D22" s="85">
        <v>100</v>
      </c>
      <c r="E22" s="56">
        <f t="shared" ca="1" si="1"/>
        <v>103.88</v>
      </c>
      <c r="F22" s="12">
        <f ca="1">(E21*(B21-$B$2)/365)/(1+$K$4)^((B21-$B$2)/365)/-$E$2/(1+$K$4)^$K$2</f>
        <v>0.17098853336185474</v>
      </c>
    </row>
    <row r="24" spans="1:6" ht="15" customHeight="1">
      <c r="E24" s="56">
        <f ca="1">IF(B24&lt;=$B$2,0,(C24+D24))</f>
        <v>0</v>
      </c>
    </row>
  </sheetData>
  <hyperlinks>
    <hyperlink ref="J5" location="'ONS NY'!A1" display="ONS" xr:uid="{978AEE53-172D-4547-B9BC-5A7C70F93349}"/>
  </hyperlinks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4"/>
  <sheetViews>
    <sheetView topLeftCell="A4" workbookViewId="0">
      <selection activeCell="K5" sqref="K5"/>
    </sheetView>
  </sheetViews>
  <sheetFormatPr baseColWidth="10" defaultColWidth="12.625" defaultRowHeight="15" customHeight="1"/>
  <sheetData>
    <row r="1" spans="1:11" ht="15" customHeight="1">
      <c r="A1" s="3" t="s">
        <v>57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6">
        <f ca="1">'ONS NY'!H2</f>
        <v>46060</v>
      </c>
      <c r="C2" s="7"/>
      <c r="D2" s="7"/>
      <c r="E2" s="8">
        <f>-VLOOKUP(A1,'ONS NY'!$C$5:$R$589,3,0)</f>
        <v>-108.25</v>
      </c>
      <c r="J2" s="1" t="s">
        <v>96</v>
      </c>
      <c r="K2" s="1">
        <v>0.5</v>
      </c>
    </row>
    <row r="3" spans="1:11" ht="15" customHeight="1">
      <c r="A3" s="9">
        <v>1</v>
      </c>
      <c r="B3" s="10">
        <v>46001</v>
      </c>
      <c r="C3" s="9">
        <v>4.25</v>
      </c>
      <c r="D3" s="9">
        <v>0</v>
      </c>
      <c r="E3" s="56">
        <f ca="1">IF(B3&lt;=$B$2,0,(C3+D3))</f>
        <v>0</v>
      </c>
      <c r="F3" s="12">
        <f t="shared" ref="F3:F18" ca="1" si="0">(E3*(B3-$B$2)/365)/(1+$K$4)^((B3-$B$2)/365)/-$E$2/(1+$K$4)^$K$2</f>
        <v>0</v>
      </c>
      <c r="J3" s="13" t="s">
        <v>97</v>
      </c>
      <c r="K3" s="14">
        <f ca="1">SUM(F3:F102)</f>
        <v>4.8412902765839538</v>
      </c>
    </row>
    <row r="4" spans="1:11" ht="15" customHeight="1">
      <c r="A4" s="9">
        <v>2</v>
      </c>
      <c r="B4" s="10">
        <v>46183</v>
      </c>
      <c r="C4" s="9">
        <v>4.25</v>
      </c>
      <c r="D4" s="9">
        <v>0</v>
      </c>
      <c r="E4" s="56">
        <f t="shared" ref="E4:E24" ca="1" si="1">IF(B4&lt;=$B$2,0,(C4+D4))</f>
        <v>4.25</v>
      </c>
      <c r="F4" s="12">
        <f t="shared" ca="1" si="0"/>
        <v>1.2477401555715665E-2</v>
      </c>
      <c r="J4" s="1" t="s">
        <v>4</v>
      </c>
      <c r="K4" s="2">
        <f ca="1">XIRR(E2:E18,B2:B18)</f>
        <v>7.2520640492439281E-2</v>
      </c>
    </row>
    <row r="5" spans="1:11" ht="15" customHeight="1">
      <c r="A5" s="9">
        <v>3</v>
      </c>
      <c r="B5" s="10">
        <v>46366</v>
      </c>
      <c r="C5" s="9">
        <v>4.25</v>
      </c>
      <c r="D5" s="9">
        <v>0</v>
      </c>
      <c r="E5" s="56">
        <f t="shared" ca="1" si="1"/>
        <v>4.25</v>
      </c>
      <c r="F5" s="12">
        <f t="shared" ca="1" si="0"/>
        <v>2.9970637860951201E-2</v>
      </c>
      <c r="J5" s="15" t="s">
        <v>98</v>
      </c>
    </row>
    <row r="6" spans="1:11" ht="15" customHeight="1">
      <c r="A6" s="9">
        <v>4</v>
      </c>
      <c r="B6" s="10">
        <v>46548</v>
      </c>
      <c r="C6" s="9">
        <v>4.25</v>
      </c>
      <c r="D6" s="9">
        <v>0</v>
      </c>
      <c r="E6" s="56">
        <f t="shared" ca="1" si="1"/>
        <v>4.25</v>
      </c>
      <c r="F6" s="12">
        <f t="shared" ca="1" si="0"/>
        <v>4.6156535545879979E-2</v>
      </c>
    </row>
    <row r="7" spans="1:11" ht="15" customHeight="1">
      <c r="A7" s="9">
        <v>5</v>
      </c>
      <c r="B7" s="10">
        <v>46731</v>
      </c>
      <c r="C7" s="9">
        <v>4.25</v>
      </c>
      <c r="D7" s="9">
        <v>0</v>
      </c>
      <c r="E7" s="56">
        <f t="shared" ca="1" si="1"/>
        <v>4.25</v>
      </c>
      <c r="F7" s="12">
        <f t="shared" ca="1" si="0"/>
        <v>6.127614298383495E-2</v>
      </c>
    </row>
    <row r="8" spans="1:11" ht="15" customHeight="1">
      <c r="A8" s="9">
        <v>6</v>
      </c>
      <c r="B8" s="10">
        <v>46916</v>
      </c>
      <c r="C8" s="9">
        <v>4.25</v>
      </c>
      <c r="D8" s="9">
        <v>0</v>
      </c>
      <c r="E8" s="56">
        <f t="shared" ca="1" si="1"/>
        <v>4.25</v>
      </c>
      <c r="F8" s="12">
        <f t="shared" ca="1" si="0"/>
        <v>7.5445193723750095E-2</v>
      </c>
    </row>
    <row r="9" spans="1:11" ht="15" customHeight="1">
      <c r="A9" s="9">
        <v>7</v>
      </c>
      <c r="B9" s="10">
        <v>47098</v>
      </c>
      <c r="C9" s="9">
        <v>4.25</v>
      </c>
      <c r="D9" s="9">
        <v>0</v>
      </c>
      <c r="E9" s="56">
        <f t="shared" ca="1" si="1"/>
        <v>4.25</v>
      </c>
      <c r="F9" s="12">
        <f t="shared" ca="1" si="0"/>
        <v>8.8347443932639241E-2</v>
      </c>
    </row>
    <row r="10" spans="1:11" ht="15" customHeight="1">
      <c r="A10" s="9">
        <v>8</v>
      </c>
      <c r="B10" s="10">
        <v>47280</v>
      </c>
      <c r="C10" s="9">
        <v>4.25</v>
      </c>
      <c r="D10" s="9">
        <v>0</v>
      </c>
      <c r="E10" s="56">
        <f t="shared" ca="1" si="1"/>
        <v>4.25</v>
      </c>
      <c r="F10" s="12">
        <f t="shared" ca="1" si="0"/>
        <v>0.10027560440331229</v>
      </c>
    </row>
    <row r="11" spans="1:11" ht="15" customHeight="1">
      <c r="A11" s="9">
        <v>9</v>
      </c>
      <c r="B11" s="10">
        <v>47462</v>
      </c>
      <c r="C11" s="9">
        <v>4.25</v>
      </c>
      <c r="D11" s="9">
        <v>0</v>
      </c>
      <c r="E11" s="56">
        <f t="shared" ca="1" si="1"/>
        <v>4.25</v>
      </c>
      <c r="F11" s="12">
        <f t="shared" ca="1" si="0"/>
        <v>0.11128132638175994</v>
      </c>
    </row>
    <row r="12" spans="1:11" ht="15" customHeight="1">
      <c r="A12" s="9">
        <v>10</v>
      </c>
      <c r="B12" s="10">
        <v>47644</v>
      </c>
      <c r="C12" s="9">
        <v>4.25</v>
      </c>
      <c r="D12" s="9">
        <v>0</v>
      </c>
      <c r="E12" s="56">
        <f t="shared" ca="1" si="1"/>
        <v>4.25</v>
      </c>
      <c r="F12" s="12">
        <f t="shared" ca="1" si="0"/>
        <v>0.12141386356884284</v>
      </c>
    </row>
    <row r="13" spans="1:11" ht="15" customHeight="1">
      <c r="A13" s="9">
        <v>11</v>
      </c>
      <c r="B13" s="10">
        <v>47827</v>
      </c>
      <c r="C13" s="9">
        <v>4.25</v>
      </c>
      <c r="D13" s="9">
        <v>0</v>
      </c>
      <c r="E13" s="56">
        <f t="shared" ca="1" si="1"/>
        <v>4.25</v>
      </c>
      <c r="F13" s="12">
        <f t="shared" ca="1" si="0"/>
        <v>0.13076911074350256</v>
      </c>
    </row>
    <row r="14" spans="1:11" ht="15" customHeight="1">
      <c r="A14" s="9">
        <v>12</v>
      </c>
      <c r="B14" s="10">
        <v>48009</v>
      </c>
      <c r="C14" s="9">
        <v>4.25</v>
      </c>
      <c r="D14" s="9">
        <v>33</v>
      </c>
      <c r="E14" s="56">
        <f t="shared" ca="1" si="1"/>
        <v>37.25</v>
      </c>
      <c r="F14" s="12">
        <f t="shared" ca="1" si="0"/>
        <v>1.2208340378255069</v>
      </c>
    </row>
    <row r="15" spans="1:11" ht="15" customHeight="1">
      <c r="A15" s="9">
        <v>13</v>
      </c>
      <c r="B15" s="10">
        <v>48192</v>
      </c>
      <c r="C15" s="9">
        <v>2.85</v>
      </c>
      <c r="D15" s="9">
        <v>0</v>
      </c>
      <c r="E15" s="56">
        <f t="shared" ca="1" si="1"/>
        <v>2.85</v>
      </c>
      <c r="F15" s="12">
        <f t="shared" ca="1" si="0"/>
        <v>9.8652045009154365E-2</v>
      </c>
    </row>
    <row r="16" spans="1:11" ht="15" customHeight="1">
      <c r="A16" s="9">
        <v>14</v>
      </c>
      <c r="B16" s="10">
        <v>48375</v>
      </c>
      <c r="C16" s="9">
        <v>2.85</v>
      </c>
      <c r="D16" s="9">
        <v>33</v>
      </c>
      <c r="E16" s="56">
        <f t="shared" ca="1" si="1"/>
        <v>35.85</v>
      </c>
      <c r="F16" s="12">
        <f t="shared" ca="1" si="0"/>
        <v>1.3009772625405955</v>
      </c>
    </row>
    <row r="17" spans="1:6" ht="15" customHeight="1">
      <c r="A17" s="9">
        <v>15</v>
      </c>
      <c r="B17" s="10">
        <v>48558</v>
      </c>
      <c r="C17" s="9">
        <v>1.45</v>
      </c>
      <c r="D17" s="9">
        <v>0</v>
      </c>
      <c r="E17" s="56">
        <f t="shared" ca="1" si="1"/>
        <v>1.45</v>
      </c>
      <c r="F17" s="12">
        <f t="shared" ca="1" si="0"/>
        <v>5.4820817338222375E-2</v>
      </c>
    </row>
    <row r="18" spans="1:6" ht="15" customHeight="1">
      <c r="A18" s="9">
        <v>16</v>
      </c>
      <c r="B18" s="10">
        <v>48740</v>
      </c>
      <c r="C18" s="9">
        <v>1.45</v>
      </c>
      <c r="D18" s="9">
        <v>34</v>
      </c>
      <c r="E18" s="56">
        <f t="shared" ca="1" si="1"/>
        <v>35.450000000000003</v>
      </c>
      <c r="F18" s="12">
        <f t="shared" ca="1" si="0"/>
        <v>1.3885928531702858</v>
      </c>
    </row>
    <row r="19" spans="1:6" ht="15.75">
      <c r="E19" s="56">
        <f t="shared" ca="1" si="1"/>
        <v>0</v>
      </c>
      <c r="F19" s="12"/>
    </row>
    <row r="20" spans="1:6" ht="15" customHeight="1">
      <c r="A20" s="11"/>
      <c r="B20" s="16"/>
      <c r="C20" s="11"/>
      <c r="D20" s="11"/>
      <c r="E20" s="56">
        <f t="shared" ca="1" si="1"/>
        <v>0</v>
      </c>
      <c r="F20" s="12"/>
    </row>
    <row r="21" spans="1:6" ht="15" customHeight="1">
      <c r="A21" s="11"/>
      <c r="B21" s="16"/>
      <c r="C21" s="11"/>
      <c r="D21" s="11"/>
      <c r="E21" s="56">
        <f t="shared" ca="1" si="1"/>
        <v>0</v>
      </c>
      <c r="F21" s="12"/>
    </row>
    <row r="22" spans="1:6" ht="15" customHeight="1">
      <c r="A22" s="11"/>
      <c r="B22" s="16"/>
      <c r="C22" s="11"/>
      <c r="D22" s="11"/>
      <c r="E22" s="56">
        <f t="shared" ca="1" si="1"/>
        <v>0</v>
      </c>
      <c r="F22" s="12"/>
    </row>
    <row r="23" spans="1:6" ht="15" customHeight="1">
      <c r="E23" s="56">
        <f t="shared" ca="1" si="1"/>
        <v>0</v>
      </c>
    </row>
    <row r="24" spans="1:6" ht="15" customHeight="1">
      <c r="E24" s="56">
        <f t="shared" ca="1" si="1"/>
        <v>0</v>
      </c>
    </row>
  </sheetData>
  <hyperlinks>
    <hyperlink ref="J5" location="'ONS NY'!A1" display="ONS" xr:uid="{00000000-0004-0000-0400-000000000000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4"/>
  <sheetViews>
    <sheetView topLeftCell="A4" workbookViewId="0">
      <selection activeCell="K5" sqref="K5"/>
    </sheetView>
  </sheetViews>
  <sheetFormatPr baseColWidth="10" defaultColWidth="12.625" defaultRowHeight="15" customHeight="1"/>
  <sheetData>
    <row r="1" spans="1:11" ht="15" customHeight="1">
      <c r="A1" s="3" t="s">
        <v>91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6">
        <f ca="1">'ONS NY'!H2</f>
        <v>46060</v>
      </c>
      <c r="C2" s="7"/>
      <c r="D2" s="7"/>
      <c r="E2" s="8">
        <f>-VLOOKUP(A1,'ONs Argentina'!$C$5:$N$619,3,0)</f>
        <v>-108.85</v>
      </c>
      <c r="J2" s="1" t="s">
        <v>96</v>
      </c>
      <c r="K2" s="1">
        <v>0.5</v>
      </c>
    </row>
    <row r="3" spans="1:11" ht="15" customHeight="1">
      <c r="A3" s="9">
        <v>1</v>
      </c>
      <c r="B3" s="10">
        <v>46044</v>
      </c>
      <c r="C3" s="9">
        <v>4.47</v>
      </c>
      <c r="D3" s="9">
        <v>0</v>
      </c>
      <c r="E3" s="56">
        <f ca="1">IF(B3&lt;=$B$2,0,(C3+D3))</f>
        <v>0</v>
      </c>
      <c r="F3" s="12">
        <f t="shared" ref="F3:F12" ca="1" si="0">(E3*(B3-$B$2)/365)/(1+$K$4)^((B3-$B$2)/365)/-$E$2/(1+$K$4)^$K$2</f>
        <v>0</v>
      </c>
      <c r="J3" s="13" t="s">
        <v>97</v>
      </c>
      <c r="K3" s="14">
        <f ca="1">SUM(F3:F102)</f>
        <v>3.6728244671823496</v>
      </c>
    </row>
    <row r="4" spans="1:11" ht="15" customHeight="1">
      <c r="A4" s="9">
        <v>2</v>
      </c>
      <c r="B4" s="10">
        <v>46225</v>
      </c>
      <c r="C4" s="9">
        <v>4.4000000000000004</v>
      </c>
      <c r="D4" s="9">
        <v>0</v>
      </c>
      <c r="E4" s="56">
        <f t="shared" ref="E4:E24" ca="1" si="1">IF(B4&lt;=$B$2,0,(C4+D4))</f>
        <v>4.4000000000000004</v>
      </c>
      <c r="F4" s="12">
        <f t="shared" ca="1" si="0"/>
        <v>1.7171170387308074E-2</v>
      </c>
      <c r="J4" s="1" t="s">
        <v>4</v>
      </c>
      <c r="K4" s="2">
        <f ca="1">XIRR(E2:E18,B2:B18)</f>
        <v>6.751973927021028E-2</v>
      </c>
    </row>
    <row r="5" spans="1:11" ht="15" customHeight="1">
      <c r="A5" s="9">
        <v>3</v>
      </c>
      <c r="B5" s="10">
        <v>46409</v>
      </c>
      <c r="C5" s="9">
        <v>4.47</v>
      </c>
      <c r="D5" s="9">
        <v>0</v>
      </c>
      <c r="E5" s="56">
        <f t="shared" ca="1" si="1"/>
        <v>4.47</v>
      </c>
      <c r="F5" s="12">
        <f t="shared" ca="1" si="0"/>
        <v>3.5701926916031912E-2</v>
      </c>
      <c r="J5" s="15" t="s">
        <v>98</v>
      </c>
    </row>
    <row r="6" spans="1:11" ht="15" customHeight="1">
      <c r="A6" s="9">
        <v>4</v>
      </c>
      <c r="B6" s="10">
        <v>46590</v>
      </c>
      <c r="C6" s="9">
        <v>4.4000000000000004</v>
      </c>
      <c r="D6" s="9">
        <v>0</v>
      </c>
      <c r="E6" s="56">
        <f t="shared" ca="1" si="1"/>
        <v>4.4000000000000004</v>
      </c>
      <c r="F6" s="12">
        <f t="shared" ca="1" si="0"/>
        <v>5.1667316873902615E-2</v>
      </c>
    </row>
    <row r="7" spans="1:11" ht="15" customHeight="1">
      <c r="A7" s="9">
        <v>5</v>
      </c>
      <c r="B7" s="10">
        <v>46776</v>
      </c>
      <c r="C7" s="9">
        <v>4.47</v>
      </c>
      <c r="D7" s="9">
        <v>0</v>
      </c>
      <c r="E7" s="56">
        <f t="shared" ca="1" si="1"/>
        <v>4.47</v>
      </c>
      <c r="F7" s="12">
        <f t="shared" ca="1" si="0"/>
        <v>6.8587954851082308E-2</v>
      </c>
    </row>
    <row r="8" spans="1:11" ht="15" customHeight="1">
      <c r="A8" s="9">
        <v>6</v>
      </c>
      <c r="B8" s="10">
        <v>46958</v>
      </c>
      <c r="C8" s="9">
        <v>4.42</v>
      </c>
      <c r="D8" s="9">
        <v>0</v>
      </c>
      <c r="E8" s="56">
        <f t="shared" ca="1" si="1"/>
        <v>4.42</v>
      </c>
      <c r="F8" s="12">
        <f t="shared" ca="1" si="0"/>
        <v>8.2333547434503357E-2</v>
      </c>
    </row>
    <row r="9" spans="1:11" ht="15" customHeight="1">
      <c r="A9" s="9">
        <v>7</v>
      </c>
      <c r="B9" s="10">
        <v>47140</v>
      </c>
      <c r="C9" s="9">
        <v>4.47</v>
      </c>
      <c r="D9" s="9">
        <v>0</v>
      </c>
      <c r="E9" s="56">
        <f t="shared" ca="1" si="1"/>
        <v>4.47</v>
      </c>
      <c r="F9" s="12">
        <f t="shared" ca="1" si="0"/>
        <v>9.6930491411056238E-2</v>
      </c>
    </row>
    <row r="10" spans="1:11" ht="15" customHeight="1">
      <c r="A10" s="9">
        <v>8</v>
      </c>
      <c r="B10" s="10">
        <v>47322</v>
      </c>
      <c r="C10" s="9">
        <v>4.4000000000000004</v>
      </c>
      <c r="D10" s="9">
        <v>0</v>
      </c>
      <c r="E10" s="56">
        <f t="shared" ca="1" si="1"/>
        <v>4.4000000000000004</v>
      </c>
      <c r="F10" s="12">
        <f t="shared" ca="1" si="0"/>
        <v>0.10791755101453729</v>
      </c>
    </row>
    <row r="11" spans="1:11" ht="15" customHeight="1">
      <c r="A11" s="9">
        <v>9</v>
      </c>
      <c r="B11" s="10">
        <v>47505</v>
      </c>
      <c r="C11" s="9">
        <v>4.47</v>
      </c>
      <c r="D11" s="9">
        <v>0</v>
      </c>
      <c r="E11" s="56">
        <f t="shared" ca="1" si="1"/>
        <v>4.47</v>
      </c>
      <c r="F11" s="12">
        <f t="shared" ca="1" si="0"/>
        <v>0.12148665988926119</v>
      </c>
    </row>
    <row r="12" spans="1:11" ht="15" customHeight="1">
      <c r="A12" s="9">
        <v>10</v>
      </c>
      <c r="B12" s="10">
        <v>47686</v>
      </c>
      <c r="C12" s="9">
        <v>4.4000000000000004</v>
      </c>
      <c r="D12" s="9">
        <v>100</v>
      </c>
      <c r="E12" s="56">
        <f t="shared" ca="1" si="1"/>
        <v>104.4</v>
      </c>
      <c r="F12" s="12">
        <f t="shared" ca="1" si="0"/>
        <v>3.0910278484046665</v>
      </c>
    </row>
    <row r="13" spans="1:11" ht="15.75">
      <c r="E13" s="56">
        <f t="shared" ca="1" si="1"/>
        <v>0</v>
      </c>
      <c r="F13" s="12"/>
    </row>
    <row r="14" spans="1:11" ht="15" customHeight="1">
      <c r="A14" s="9"/>
      <c r="B14" s="10"/>
      <c r="C14" s="9"/>
      <c r="D14" s="9"/>
      <c r="E14" s="56">
        <f t="shared" ca="1" si="1"/>
        <v>0</v>
      </c>
      <c r="F14" s="12"/>
    </row>
    <row r="15" spans="1:11" ht="15" customHeight="1">
      <c r="A15" s="9"/>
      <c r="B15" s="10"/>
      <c r="C15" s="9"/>
      <c r="D15" s="9"/>
      <c r="E15" s="56">
        <f t="shared" ca="1" si="1"/>
        <v>0</v>
      </c>
      <c r="F15" s="12"/>
    </row>
    <row r="16" spans="1:11" ht="15" customHeight="1">
      <c r="A16" s="9"/>
      <c r="B16" s="10"/>
      <c r="C16" s="9"/>
      <c r="D16" s="9"/>
      <c r="E16" s="56">
        <f t="shared" ca="1" si="1"/>
        <v>0</v>
      </c>
      <c r="F16" s="12"/>
    </row>
    <row r="17" spans="1:6" ht="15" customHeight="1">
      <c r="A17" s="9"/>
      <c r="E17" s="56">
        <f t="shared" ca="1" si="1"/>
        <v>0</v>
      </c>
      <c r="F17" s="12"/>
    </row>
    <row r="18" spans="1:6" ht="15" customHeight="1">
      <c r="A18" s="9"/>
      <c r="B18" s="10"/>
      <c r="C18" s="9"/>
      <c r="D18" s="9"/>
      <c r="E18" s="56">
        <f t="shared" ca="1" si="1"/>
        <v>0</v>
      </c>
      <c r="F18" s="12"/>
    </row>
    <row r="19" spans="1:6" ht="15.75">
      <c r="E19" s="56">
        <f t="shared" ca="1" si="1"/>
        <v>0</v>
      </c>
      <c r="F19" s="12"/>
    </row>
    <row r="20" spans="1:6" ht="15" customHeight="1">
      <c r="A20" s="11"/>
      <c r="B20" s="16"/>
      <c r="C20" s="11"/>
      <c r="D20" s="11"/>
      <c r="E20" s="56">
        <f t="shared" ca="1" si="1"/>
        <v>0</v>
      </c>
      <c r="F20" s="12"/>
    </row>
    <row r="21" spans="1:6" ht="15" customHeight="1">
      <c r="A21" s="11"/>
      <c r="B21" s="16"/>
      <c r="C21" s="11"/>
      <c r="D21" s="11"/>
      <c r="E21" s="56">
        <f t="shared" ca="1" si="1"/>
        <v>0</v>
      </c>
      <c r="F21" s="12"/>
    </row>
    <row r="22" spans="1:6" ht="15" customHeight="1">
      <c r="A22" s="11"/>
      <c r="B22" s="16"/>
      <c r="C22" s="11"/>
      <c r="D22" s="11"/>
      <c r="E22" s="56">
        <f t="shared" ca="1" si="1"/>
        <v>0</v>
      </c>
      <c r="F22" s="12"/>
    </row>
    <row r="23" spans="1:6" ht="15" customHeight="1">
      <c r="E23" s="56">
        <f t="shared" ca="1" si="1"/>
        <v>0</v>
      </c>
    </row>
    <row r="24" spans="1:6" ht="15" customHeight="1">
      <c r="E24" s="56">
        <f t="shared" ca="1" si="1"/>
        <v>0</v>
      </c>
    </row>
  </sheetData>
  <hyperlinks>
    <hyperlink ref="J5" location="'ONS NY'!A1" display="ONS" xr:uid="{00000000-0004-0000-0200-000000000000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24"/>
  <sheetViews>
    <sheetView workbookViewId="0">
      <selection activeCell="J23" sqref="J23"/>
    </sheetView>
  </sheetViews>
  <sheetFormatPr baseColWidth="10" defaultColWidth="12.625" defaultRowHeight="15" customHeight="1"/>
  <sheetData>
    <row r="1" spans="1:11" ht="15" customHeight="1">
      <c r="A1" s="3" t="s">
        <v>50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6">
        <f ca="1">'ONS NY'!H2</f>
        <v>46060</v>
      </c>
      <c r="C2" s="7"/>
      <c r="D2" s="7"/>
      <c r="E2" s="8">
        <f>-VLOOKUP(A1,'ONS NY'!$C$5:$R$589,3,0)</f>
        <v>-108.2</v>
      </c>
      <c r="J2" s="1" t="s">
        <v>96</v>
      </c>
      <c r="K2" s="1">
        <v>0.5</v>
      </c>
    </row>
    <row r="3" spans="1:11" ht="15" customHeight="1">
      <c r="A3" s="4" t="s">
        <v>99</v>
      </c>
      <c r="B3" s="10">
        <v>45992</v>
      </c>
      <c r="C3" s="9">
        <v>4.25</v>
      </c>
      <c r="D3" s="9">
        <v>0</v>
      </c>
      <c r="E3" s="56">
        <f ca="1">IF(B3&lt;=$B$2,0,(C3+D3))</f>
        <v>0</v>
      </c>
      <c r="F3" s="12">
        <f t="shared" ref="F3:F16" ca="1" si="0">(E3*(B3-$B$2)/365)/(1+$K$4)^((B3-$B$2)/365)/-$E$2/(1+$K$4)^$K$2</f>
        <v>0</v>
      </c>
      <c r="J3" s="13" t="s">
        <v>97</v>
      </c>
      <c r="K3" s="14">
        <f ca="1">SUM(F3:F102)</f>
        <v>4.817242224911551</v>
      </c>
    </row>
    <row r="4" spans="1:11" ht="15" customHeight="1">
      <c r="A4" s="9">
        <v>1</v>
      </c>
      <c r="B4" s="10">
        <v>46174</v>
      </c>
      <c r="C4" s="9">
        <v>4.25</v>
      </c>
      <c r="D4" s="9">
        <v>0</v>
      </c>
      <c r="E4" s="56">
        <f t="shared" ref="E4:E24" ca="1" si="1">IF(B4&lt;=$B$2,0,(C4+D4))</f>
        <v>4.25</v>
      </c>
      <c r="F4" s="12">
        <f t="shared" ca="1" si="0"/>
        <v>1.1585252005446538E-2</v>
      </c>
      <c r="J4" s="1" t="s">
        <v>4</v>
      </c>
      <c r="K4" s="2">
        <f ca="1">XIRR(E2:E18,B2:B18)</f>
        <v>7.3033872246742251E-2</v>
      </c>
    </row>
    <row r="5" spans="1:11" ht="15" customHeight="1">
      <c r="A5" s="9">
        <v>2</v>
      </c>
      <c r="B5" s="10">
        <v>46356</v>
      </c>
      <c r="C5" s="9">
        <v>4.25</v>
      </c>
      <c r="D5" s="9">
        <v>0</v>
      </c>
      <c r="E5" s="56">
        <f t="shared" ca="1" si="1"/>
        <v>4.25</v>
      </c>
      <c r="F5" s="12">
        <f t="shared" ca="1" si="0"/>
        <v>2.9042069829164893E-2</v>
      </c>
      <c r="J5" s="15" t="s">
        <v>98</v>
      </c>
    </row>
    <row r="6" spans="1:11" ht="15" customHeight="1">
      <c r="A6" s="9">
        <v>3</v>
      </c>
      <c r="B6" s="10">
        <v>46538</v>
      </c>
      <c r="C6" s="9">
        <v>4.25</v>
      </c>
      <c r="D6" s="9">
        <v>0</v>
      </c>
      <c r="E6" s="56">
        <f t="shared" ca="1" si="1"/>
        <v>4.25</v>
      </c>
      <c r="F6" s="12">
        <f t="shared" ca="1" si="0"/>
        <v>4.5279223590967969E-2</v>
      </c>
    </row>
    <row r="7" spans="1:11" ht="15" customHeight="1">
      <c r="A7" s="9">
        <v>4</v>
      </c>
      <c r="B7" s="10">
        <v>46721</v>
      </c>
      <c r="C7" s="9">
        <v>4.25</v>
      </c>
      <c r="D7" s="9">
        <v>0</v>
      </c>
      <c r="E7" s="56">
        <f t="shared" ca="1" si="1"/>
        <v>4.25</v>
      </c>
      <c r="F7" s="12">
        <f t="shared" ca="1" si="0"/>
        <v>6.0439920201174134E-2</v>
      </c>
    </row>
    <row r="8" spans="1:11" ht="15" customHeight="1">
      <c r="A8" s="9">
        <v>5</v>
      </c>
      <c r="B8" s="10">
        <v>46903</v>
      </c>
      <c r="C8" s="9">
        <v>4.25</v>
      </c>
      <c r="D8" s="9">
        <v>0</v>
      </c>
      <c r="E8" s="56">
        <f t="shared" ca="1" si="1"/>
        <v>4.25</v>
      </c>
      <c r="F8" s="12">
        <f t="shared" ca="1" si="0"/>
        <v>7.4419237835151406E-2</v>
      </c>
    </row>
    <row r="9" spans="1:11" ht="15" customHeight="1">
      <c r="A9" s="9">
        <v>6</v>
      </c>
      <c r="B9" s="10">
        <v>47087</v>
      </c>
      <c r="C9" s="9">
        <v>4.25</v>
      </c>
      <c r="D9" s="9">
        <v>0</v>
      </c>
      <c r="E9" s="56">
        <f t="shared" ca="1" si="1"/>
        <v>4.25</v>
      </c>
      <c r="F9" s="12">
        <f t="shared" ca="1" si="0"/>
        <v>8.7497483492301201E-2</v>
      </c>
    </row>
    <row r="10" spans="1:11" ht="15" customHeight="1">
      <c r="A10" s="9">
        <v>7</v>
      </c>
      <c r="B10" s="10">
        <v>47268</v>
      </c>
      <c r="C10" s="9">
        <v>4.25</v>
      </c>
      <c r="D10" s="9">
        <v>0</v>
      </c>
      <c r="E10" s="56">
        <f t="shared" ca="1" si="1"/>
        <v>4.25</v>
      </c>
      <c r="F10" s="12">
        <f t="shared" ca="1" si="0"/>
        <v>9.9382781172195525E-2</v>
      </c>
    </row>
    <row r="11" spans="1:11" ht="15" customHeight="1">
      <c r="A11" s="9">
        <v>8</v>
      </c>
      <c r="B11" s="10">
        <v>47452</v>
      </c>
      <c r="C11" s="9">
        <v>4.25</v>
      </c>
      <c r="D11" s="9">
        <v>0</v>
      </c>
      <c r="E11" s="56">
        <f t="shared" ca="1" si="1"/>
        <v>4.25</v>
      </c>
      <c r="F11" s="12">
        <f t="shared" ca="1" si="0"/>
        <v>0.11052255666936409</v>
      </c>
    </row>
    <row r="12" spans="1:11" ht="15" customHeight="1">
      <c r="A12" s="9">
        <v>9</v>
      </c>
      <c r="B12" s="10">
        <v>47633</v>
      </c>
      <c r="C12" s="9">
        <v>4.25</v>
      </c>
      <c r="D12" s="9">
        <v>0</v>
      </c>
      <c r="E12" s="56">
        <f t="shared" ca="1" si="1"/>
        <v>4.25</v>
      </c>
      <c r="F12" s="12">
        <f t="shared" ca="1" si="0"/>
        <v>0.12060338653601817</v>
      </c>
    </row>
    <row r="13" spans="1:11" ht="15" customHeight="1">
      <c r="A13" s="9">
        <v>10</v>
      </c>
      <c r="B13" s="10">
        <v>47819</v>
      </c>
      <c r="C13" s="9">
        <v>4.25</v>
      </c>
      <c r="D13" s="9">
        <v>0</v>
      </c>
      <c r="E13" s="56">
        <f t="shared" ca="1" si="1"/>
        <v>4.25</v>
      </c>
      <c r="F13" s="12">
        <f t="shared" ca="1" si="0"/>
        <v>0.13010570806912156</v>
      </c>
    </row>
    <row r="14" spans="1:11" ht="15" customHeight="1">
      <c r="A14" s="9">
        <v>11</v>
      </c>
      <c r="B14" s="10">
        <v>47998</v>
      </c>
      <c r="C14" s="9">
        <v>4.25</v>
      </c>
      <c r="D14" s="9">
        <v>0</v>
      </c>
      <c r="E14" s="56">
        <f t="shared" ca="1" si="1"/>
        <v>4.25</v>
      </c>
      <c r="F14" s="12">
        <f t="shared" ca="1" si="0"/>
        <v>0.13847491956738711</v>
      </c>
    </row>
    <row r="15" spans="1:11" ht="15" customHeight="1">
      <c r="A15" s="9">
        <v>12</v>
      </c>
      <c r="B15" s="10">
        <v>48183</v>
      </c>
      <c r="C15" s="9">
        <v>4.25</v>
      </c>
      <c r="D15" s="9">
        <v>0</v>
      </c>
      <c r="E15" s="56">
        <f t="shared" ca="1" si="1"/>
        <v>4.25</v>
      </c>
      <c r="F15" s="12">
        <f t="shared" ca="1" si="0"/>
        <v>0.14636962030571854</v>
      </c>
    </row>
    <row r="16" spans="1:11" ht="15" customHeight="1">
      <c r="A16" s="9">
        <v>13</v>
      </c>
      <c r="B16" s="10">
        <v>48365</v>
      </c>
      <c r="C16" s="9">
        <v>4.25</v>
      </c>
      <c r="D16" s="9">
        <v>100</v>
      </c>
      <c r="E16" s="56">
        <f t="shared" ca="1" si="1"/>
        <v>104.25</v>
      </c>
      <c r="F16" s="12">
        <f t="shared" ca="1" si="0"/>
        <v>3.7635200656375396</v>
      </c>
    </row>
    <row r="17" spans="1:6" ht="15" customHeight="1">
      <c r="A17" s="9"/>
      <c r="E17" s="56">
        <f t="shared" ca="1" si="1"/>
        <v>0</v>
      </c>
      <c r="F17" s="12"/>
    </row>
    <row r="18" spans="1:6" ht="15" customHeight="1">
      <c r="A18" s="9"/>
      <c r="B18" s="10"/>
      <c r="C18" s="9"/>
      <c r="D18" s="9"/>
      <c r="E18" s="56">
        <f t="shared" ca="1" si="1"/>
        <v>0</v>
      </c>
      <c r="F18" s="12"/>
    </row>
    <row r="19" spans="1:6" ht="15.75">
      <c r="E19" s="56">
        <f t="shared" ca="1" si="1"/>
        <v>0</v>
      </c>
      <c r="F19" s="12"/>
    </row>
    <row r="20" spans="1:6" ht="15" customHeight="1">
      <c r="A20" s="11"/>
      <c r="B20" s="16"/>
      <c r="C20" s="11"/>
      <c r="D20" s="11"/>
      <c r="E20" s="56">
        <f t="shared" ca="1" si="1"/>
        <v>0</v>
      </c>
      <c r="F20" s="12"/>
    </row>
    <row r="21" spans="1:6" ht="15" customHeight="1">
      <c r="A21" s="11"/>
      <c r="B21" s="16"/>
      <c r="C21" s="11"/>
      <c r="D21" s="11"/>
      <c r="E21" s="56">
        <f t="shared" ca="1" si="1"/>
        <v>0</v>
      </c>
      <c r="F21" s="12"/>
    </row>
    <row r="22" spans="1:6" ht="15" customHeight="1">
      <c r="A22" s="11"/>
      <c r="B22" s="16"/>
      <c r="C22" s="11"/>
      <c r="D22" s="11"/>
      <c r="E22" s="56">
        <f t="shared" ca="1" si="1"/>
        <v>0</v>
      </c>
      <c r="F22" s="12"/>
    </row>
    <row r="23" spans="1:6" ht="15" customHeight="1">
      <c r="E23" s="56">
        <f t="shared" ca="1" si="1"/>
        <v>0</v>
      </c>
    </row>
    <row r="24" spans="1:6" ht="15" customHeight="1">
      <c r="E24" s="56">
        <f t="shared" ca="1" si="1"/>
        <v>0</v>
      </c>
    </row>
  </sheetData>
  <hyperlinks>
    <hyperlink ref="J5" location="'ONS NY'!A1" display="ONS" xr:uid="{00000000-0004-0000-0300-000000000000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4"/>
  <sheetViews>
    <sheetView topLeftCell="A5" workbookViewId="0">
      <selection activeCell="K5" sqref="K5"/>
    </sheetView>
  </sheetViews>
  <sheetFormatPr baseColWidth="10" defaultColWidth="12.625" defaultRowHeight="15" customHeight="1"/>
  <sheetData>
    <row r="1" spans="1:11" ht="15" customHeight="1">
      <c r="A1" s="3" t="s">
        <v>34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11" ht="15" customHeight="1">
      <c r="A2" s="5"/>
      <c r="B2" s="6">
        <f ca="1">'ONS NY'!H2</f>
        <v>46060</v>
      </c>
      <c r="C2" s="7"/>
      <c r="D2" s="7"/>
      <c r="E2" s="8">
        <f>-VLOOKUP(A1,'ONS NY'!$C$5:$R$589,3,0)</f>
        <v>-106.5</v>
      </c>
      <c r="J2" s="1" t="s">
        <v>96</v>
      </c>
      <c r="K2" s="1">
        <v>0.5</v>
      </c>
    </row>
    <row r="3" spans="1:11" ht="15" customHeight="1">
      <c r="A3" s="9">
        <v>1</v>
      </c>
      <c r="B3" s="10">
        <v>46014</v>
      </c>
      <c r="C3" s="9">
        <v>4</v>
      </c>
      <c r="D3" s="9">
        <v>0</v>
      </c>
      <c r="E3" s="56">
        <f ca="1">IF(B3&lt;=$B$2,0,(C3+D3))</f>
        <v>0</v>
      </c>
      <c r="F3" s="12">
        <f t="shared" ref="F3:F10" ca="1" si="0">(E3*(B3-$B$2)/365)/(1+$K$4)^((B3-$B$2)/365)/-$E$2/(1+$K$4)^$K$2</f>
        <v>0</v>
      </c>
      <c r="J3" s="13" t="s">
        <v>97</v>
      </c>
      <c r="K3" s="14">
        <f ca="1">SUM(F3:F102)</f>
        <v>2.9228418115429782</v>
      </c>
    </row>
    <row r="4" spans="1:11" ht="15" customHeight="1">
      <c r="A4" s="9">
        <v>2</v>
      </c>
      <c r="B4" s="10">
        <v>46196</v>
      </c>
      <c r="C4" s="9">
        <v>4</v>
      </c>
      <c r="D4" s="9">
        <v>0</v>
      </c>
      <c r="E4" s="56">
        <f t="shared" ref="E4:E24" ca="1" si="1">IF(B4&lt;=$B$2,0,(C4+D4))</f>
        <v>4</v>
      </c>
      <c r="F4" s="12">
        <f t="shared" ca="1" si="0"/>
        <v>1.327325560417624E-2</v>
      </c>
      <c r="J4" s="1" t="s">
        <v>4</v>
      </c>
      <c r="K4" s="2">
        <f ca="1">XIRR(E2:E18,B2:B18)</f>
        <v>6.251195967197419E-2</v>
      </c>
    </row>
    <row r="5" spans="1:11" ht="15" customHeight="1">
      <c r="A5" s="9">
        <v>3</v>
      </c>
      <c r="B5" s="10">
        <v>46379</v>
      </c>
      <c r="C5" s="9">
        <v>4</v>
      </c>
      <c r="D5" s="9">
        <v>0</v>
      </c>
      <c r="E5" s="56">
        <f t="shared" ca="1" si="1"/>
        <v>4</v>
      </c>
      <c r="F5" s="12">
        <f t="shared" ca="1" si="0"/>
        <v>3.020134226205947E-2</v>
      </c>
      <c r="J5" s="15" t="s">
        <v>98</v>
      </c>
    </row>
    <row r="6" spans="1:11" ht="15" customHeight="1">
      <c r="A6" s="9">
        <v>4</v>
      </c>
      <c r="B6" s="10">
        <v>46561</v>
      </c>
      <c r="C6" s="9">
        <v>4</v>
      </c>
      <c r="D6" s="9">
        <v>0</v>
      </c>
      <c r="E6" s="56">
        <f t="shared" ca="1" si="1"/>
        <v>4</v>
      </c>
      <c r="F6" s="12">
        <f t="shared" ca="1" si="0"/>
        <v>4.6019558520222784E-2</v>
      </c>
    </row>
    <row r="7" spans="1:11" ht="15" customHeight="1">
      <c r="A7" s="9">
        <v>5</v>
      </c>
      <c r="B7" s="10">
        <v>46744</v>
      </c>
      <c r="C7" s="9">
        <v>4</v>
      </c>
      <c r="D7" s="9">
        <v>0</v>
      </c>
      <c r="E7" s="56">
        <f t="shared" ca="1" si="1"/>
        <v>4</v>
      </c>
      <c r="F7" s="12">
        <f t="shared" ca="1" si="0"/>
        <v>6.0947772327486258E-2</v>
      </c>
    </row>
    <row r="8" spans="1:11" ht="15" customHeight="1">
      <c r="A8" s="9">
        <v>6</v>
      </c>
      <c r="B8" s="10">
        <v>46927</v>
      </c>
      <c r="C8" s="9">
        <v>4</v>
      </c>
      <c r="D8" s="9">
        <v>0</v>
      </c>
      <c r="E8" s="56">
        <f t="shared" ca="1" si="1"/>
        <v>4</v>
      </c>
      <c r="F8" s="12">
        <f t="shared" ca="1" si="0"/>
        <v>7.4940717184326308E-2</v>
      </c>
    </row>
    <row r="9" spans="1:11" ht="15" customHeight="1">
      <c r="A9" s="9">
        <v>7</v>
      </c>
      <c r="B9" s="10">
        <v>47113</v>
      </c>
      <c r="C9" s="9">
        <v>4</v>
      </c>
      <c r="D9" s="9">
        <v>0</v>
      </c>
      <c r="E9" s="56">
        <f t="shared" ca="1" si="1"/>
        <v>4</v>
      </c>
      <c r="F9" s="12">
        <f t="shared" ca="1" si="0"/>
        <v>8.824857248756475E-2</v>
      </c>
    </row>
    <row r="10" spans="1:11" ht="15" customHeight="1">
      <c r="A10" s="9">
        <v>8</v>
      </c>
      <c r="B10" s="10">
        <v>47294</v>
      </c>
      <c r="C10" s="9">
        <v>4</v>
      </c>
      <c r="D10" s="9">
        <v>100</v>
      </c>
      <c r="E10" s="56">
        <f t="shared" ca="1" si="1"/>
        <v>104</v>
      </c>
      <c r="F10" s="12">
        <f t="shared" ca="1" si="0"/>
        <v>2.6092105931571425</v>
      </c>
    </row>
    <row r="11" spans="1:11" ht="15.75">
      <c r="E11" s="56">
        <f t="shared" ca="1" si="1"/>
        <v>0</v>
      </c>
      <c r="F11" s="12"/>
    </row>
    <row r="12" spans="1:11" ht="15" customHeight="1">
      <c r="A12" s="11"/>
      <c r="B12" s="17"/>
      <c r="C12" s="11"/>
      <c r="D12" s="11"/>
      <c r="E12" s="56">
        <f t="shared" ca="1" si="1"/>
        <v>0</v>
      </c>
      <c r="F12" s="12"/>
    </row>
    <row r="13" spans="1:11" ht="15" customHeight="1">
      <c r="A13" s="11"/>
      <c r="B13" s="17"/>
      <c r="C13" s="11"/>
      <c r="D13" s="11"/>
      <c r="E13" s="56">
        <f t="shared" ca="1" si="1"/>
        <v>0</v>
      </c>
      <c r="F13" s="12"/>
    </row>
    <row r="14" spans="1:11" ht="15" customHeight="1">
      <c r="A14" s="11"/>
      <c r="B14" s="17"/>
      <c r="C14" s="11"/>
      <c r="D14" s="11"/>
      <c r="E14" s="56">
        <f t="shared" ca="1" si="1"/>
        <v>0</v>
      </c>
      <c r="F14" s="12"/>
    </row>
    <row r="15" spans="1:11" ht="15" customHeight="1">
      <c r="A15" s="11"/>
      <c r="B15" s="17"/>
      <c r="C15" s="11"/>
      <c r="D15" s="11"/>
      <c r="E15" s="56">
        <f t="shared" ca="1" si="1"/>
        <v>0</v>
      </c>
      <c r="F15" s="12"/>
    </row>
    <row r="16" spans="1:11" ht="15" customHeight="1">
      <c r="A16" s="11"/>
      <c r="B16" s="17"/>
      <c r="C16" s="11"/>
      <c r="D16" s="11"/>
      <c r="E16" s="56">
        <f t="shared" ca="1" si="1"/>
        <v>0</v>
      </c>
      <c r="F16" s="12"/>
    </row>
    <row r="17" spans="1:6" ht="15" customHeight="1">
      <c r="A17" s="11"/>
      <c r="B17" s="17"/>
      <c r="C17" s="11"/>
      <c r="D17" s="11"/>
      <c r="E17" s="56">
        <f t="shared" ca="1" si="1"/>
        <v>0</v>
      </c>
      <c r="F17" s="12"/>
    </row>
    <row r="18" spans="1:6" ht="15" customHeight="1">
      <c r="A18" s="11"/>
      <c r="B18" s="17"/>
      <c r="C18" s="11"/>
      <c r="D18" s="11"/>
      <c r="E18" s="56">
        <f t="shared" ca="1" si="1"/>
        <v>0</v>
      </c>
      <c r="F18" s="12"/>
    </row>
    <row r="19" spans="1:6" ht="15" customHeight="1">
      <c r="A19" s="11"/>
      <c r="B19" s="16"/>
      <c r="C19" s="11"/>
      <c r="D19" s="11"/>
      <c r="E19" s="56">
        <f t="shared" ca="1" si="1"/>
        <v>0</v>
      </c>
      <c r="F19" s="12"/>
    </row>
    <row r="20" spans="1:6" ht="15" customHeight="1">
      <c r="A20" s="11"/>
      <c r="B20" s="16"/>
      <c r="C20" s="11"/>
      <c r="D20" s="11"/>
      <c r="E20" s="56">
        <f t="shared" ca="1" si="1"/>
        <v>0</v>
      </c>
      <c r="F20" s="12"/>
    </row>
    <row r="21" spans="1:6" ht="15" customHeight="1">
      <c r="A21" s="11"/>
      <c r="B21" s="16"/>
      <c r="C21" s="11"/>
      <c r="D21" s="11"/>
      <c r="E21" s="56">
        <f t="shared" ca="1" si="1"/>
        <v>0</v>
      </c>
      <c r="F21" s="12"/>
    </row>
    <row r="22" spans="1:6" ht="15" customHeight="1">
      <c r="A22" s="11"/>
      <c r="B22" s="16"/>
      <c r="C22" s="11"/>
      <c r="D22" s="11"/>
      <c r="E22" s="56">
        <f t="shared" ca="1" si="1"/>
        <v>0</v>
      </c>
      <c r="F22" s="12"/>
    </row>
    <row r="23" spans="1:6" ht="15" customHeight="1">
      <c r="E23" s="56">
        <f t="shared" ca="1" si="1"/>
        <v>0</v>
      </c>
    </row>
    <row r="24" spans="1:6" ht="15" customHeight="1">
      <c r="E24" s="56">
        <f t="shared" ca="1" si="1"/>
        <v>0</v>
      </c>
    </row>
  </sheetData>
  <hyperlinks>
    <hyperlink ref="J5" location="'ONS NY'!A1" display="ONS" xr:uid="{00000000-0004-0000-0500-000000000000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3" t="s">
        <v>55</v>
      </c>
      <c r="C1" s="3" t="s">
        <v>93</v>
      </c>
      <c r="D1" s="3" t="s">
        <v>94</v>
      </c>
    </row>
    <row r="2" spans="1:11" ht="15" customHeight="1">
      <c r="A2" s="5"/>
      <c r="B2" s="6">
        <f ca="1">'ONS NY'!H2</f>
        <v>46060</v>
      </c>
      <c r="C2" s="7"/>
      <c r="D2" s="7"/>
      <c r="E2" s="8">
        <f>-VLOOKUP(A1,'ONS NY'!$C$5:$R$589,3,0)</f>
        <v>-110.65</v>
      </c>
      <c r="J2" s="1" t="s">
        <v>96</v>
      </c>
      <c r="K2" s="1">
        <v>0.5</v>
      </c>
    </row>
    <row r="3" spans="1:11" ht="15" customHeight="1">
      <c r="A3" s="11"/>
      <c r="B3" s="18">
        <v>45988</v>
      </c>
      <c r="C3" s="19">
        <f t="shared" ref="C3:C16" si="0">9.5/365*360/2</f>
        <v>4.6849315068493151</v>
      </c>
      <c r="D3" s="11">
        <v>0</v>
      </c>
      <c r="E3" s="56">
        <f ca="1">IF(B3&lt;=$B$2,0,(C3+D3))</f>
        <v>0</v>
      </c>
      <c r="F3" s="12">
        <f t="shared" ref="F3:F18" ca="1" si="1">(E3*(B3-$B$2)/365)/(1+$K$4)^((B3-$B$2)/365)/-$E$2/(1+$K$4)^$K$2</f>
        <v>0</v>
      </c>
      <c r="J3" s="13" t="s">
        <v>97</v>
      </c>
      <c r="K3" s="14">
        <f ca="1">SUM(F3:F102)</f>
        <v>4.9773841084502202</v>
      </c>
    </row>
    <row r="4" spans="1:11" ht="15" customHeight="1">
      <c r="A4" s="11"/>
      <c r="B4" s="17">
        <v>46169</v>
      </c>
      <c r="C4" s="19">
        <f t="shared" si="0"/>
        <v>4.6849315068493151</v>
      </c>
      <c r="D4" s="11">
        <v>0</v>
      </c>
      <c r="E4" s="56">
        <f t="shared" ref="E4:E24" ca="1" si="2">IF(B4&lt;=$B$2,0,(C4+D4))</f>
        <v>4.6849315068493151</v>
      </c>
      <c r="F4" s="12">
        <f t="shared" ca="1" si="1"/>
        <v>1.190504519096746E-2</v>
      </c>
      <c r="J4" s="1" t="s">
        <v>4</v>
      </c>
      <c r="K4" s="2">
        <f ca="1">XIRR(E2:E18,B2:B18)</f>
        <v>7.8323557972908034E-2</v>
      </c>
    </row>
    <row r="5" spans="1:11" ht="15" customHeight="1">
      <c r="A5" s="11"/>
      <c r="B5" s="17">
        <v>46353</v>
      </c>
      <c r="C5" s="19">
        <f t="shared" si="0"/>
        <v>4.6849315068493151</v>
      </c>
      <c r="D5" s="11">
        <v>0</v>
      </c>
      <c r="E5" s="56">
        <f t="shared" ca="1" si="2"/>
        <v>4.6849315068493151</v>
      </c>
      <c r="F5" s="12">
        <f t="shared" ca="1" si="1"/>
        <v>3.0807966882507379E-2</v>
      </c>
      <c r="J5" s="15" t="s">
        <v>98</v>
      </c>
    </row>
    <row r="6" spans="1:11" ht="15" customHeight="1">
      <c r="A6" s="11"/>
      <c r="B6" s="17">
        <v>46534</v>
      </c>
      <c r="C6" s="19">
        <f t="shared" si="0"/>
        <v>4.6849315068493151</v>
      </c>
      <c r="D6" s="11">
        <v>0</v>
      </c>
      <c r="E6" s="56">
        <f t="shared" ca="1" si="2"/>
        <v>4.6849315068493151</v>
      </c>
      <c r="F6" s="12">
        <f t="shared" ca="1" si="1"/>
        <v>4.8010231352375594E-2</v>
      </c>
    </row>
    <row r="7" spans="1:11" ht="15" customHeight="1">
      <c r="A7" s="11"/>
      <c r="B7" s="17">
        <v>46718</v>
      </c>
      <c r="C7" s="19">
        <f t="shared" si="0"/>
        <v>4.6849315068493151</v>
      </c>
      <c r="D7" s="11">
        <v>0</v>
      </c>
      <c r="E7" s="56">
        <f t="shared" ca="1" si="2"/>
        <v>4.6849315068493151</v>
      </c>
      <c r="F7" s="12">
        <f t="shared" ca="1" si="1"/>
        <v>6.4161161710951986E-2</v>
      </c>
    </row>
    <row r="8" spans="1:11" ht="15" customHeight="1">
      <c r="A8" s="11"/>
      <c r="B8" s="17">
        <v>46900</v>
      </c>
      <c r="C8" s="19">
        <f t="shared" si="0"/>
        <v>4.6849315068493151</v>
      </c>
      <c r="D8" s="11">
        <v>0</v>
      </c>
      <c r="E8" s="56">
        <f t="shared" ca="1" si="2"/>
        <v>4.6849315068493151</v>
      </c>
      <c r="F8" s="12">
        <f t="shared" ca="1" si="1"/>
        <v>7.8885271815599289E-2</v>
      </c>
    </row>
    <row r="9" spans="1:11" ht="15" customHeight="1">
      <c r="A9" s="11"/>
      <c r="B9" s="17">
        <v>47084</v>
      </c>
      <c r="C9" s="19">
        <f t="shared" si="0"/>
        <v>4.6849315068493151</v>
      </c>
      <c r="D9" s="11">
        <v>0</v>
      </c>
      <c r="E9" s="56">
        <f t="shared" ca="1" si="2"/>
        <v>4.6849315068493151</v>
      </c>
      <c r="F9" s="12">
        <f t="shared" ca="1" si="1"/>
        <v>9.2577929790407104E-2</v>
      </c>
    </row>
    <row r="10" spans="1:11" ht="15" customHeight="1">
      <c r="A10" s="11"/>
      <c r="B10" s="17">
        <v>47265</v>
      </c>
      <c r="C10" s="19">
        <f t="shared" si="0"/>
        <v>4.6849315068493151</v>
      </c>
      <c r="D10" s="11">
        <v>0</v>
      </c>
      <c r="E10" s="56">
        <f t="shared" ca="1" si="2"/>
        <v>4.6849315068493151</v>
      </c>
      <c r="F10" s="12">
        <f t="shared" ca="1" si="1"/>
        <v>0.10494327032320833</v>
      </c>
    </row>
    <row r="11" spans="1:11" ht="15" customHeight="1">
      <c r="A11" s="11"/>
      <c r="B11" s="17">
        <v>47449</v>
      </c>
      <c r="C11" s="19">
        <f t="shared" si="0"/>
        <v>4.6849315068493151</v>
      </c>
      <c r="D11" s="11">
        <v>0</v>
      </c>
      <c r="E11" s="56">
        <f t="shared" ca="1" si="2"/>
        <v>4.6849315068493151</v>
      </c>
      <c r="F11" s="12">
        <f t="shared" ca="1" si="1"/>
        <v>0.11645567601362453</v>
      </c>
    </row>
    <row r="12" spans="1:11" ht="15" customHeight="1">
      <c r="A12" s="11"/>
      <c r="B12" s="17">
        <v>47630</v>
      </c>
      <c r="C12" s="19">
        <f t="shared" si="0"/>
        <v>4.6849315068493151</v>
      </c>
      <c r="D12" s="11">
        <v>0</v>
      </c>
      <c r="E12" s="56">
        <f t="shared" ca="1" si="2"/>
        <v>4.6849315068493151</v>
      </c>
      <c r="F12" s="12">
        <f t="shared" ca="1" si="1"/>
        <v>0.12679966498675277</v>
      </c>
    </row>
    <row r="13" spans="1:11" ht="15" customHeight="1">
      <c r="A13" s="11"/>
      <c r="B13" s="17">
        <v>47814</v>
      </c>
      <c r="C13" s="19">
        <f t="shared" si="0"/>
        <v>4.6849315068493151</v>
      </c>
      <c r="D13" s="11">
        <v>0</v>
      </c>
      <c r="E13" s="56">
        <f t="shared" ca="1" si="2"/>
        <v>4.6849315068493151</v>
      </c>
      <c r="F13" s="12">
        <f t="shared" ca="1" si="1"/>
        <v>0.13637630228367942</v>
      </c>
    </row>
    <row r="14" spans="1:11" ht="15" customHeight="1">
      <c r="A14" s="11"/>
      <c r="B14" s="17">
        <v>47995</v>
      </c>
      <c r="C14" s="19">
        <f t="shared" si="0"/>
        <v>4.6849315068493151</v>
      </c>
      <c r="D14" s="11">
        <v>0</v>
      </c>
      <c r="E14" s="56">
        <f t="shared" ca="1" si="2"/>
        <v>4.6849315068493151</v>
      </c>
      <c r="F14" s="12">
        <f t="shared" ca="1" si="1"/>
        <v>0.14492734285339012</v>
      </c>
    </row>
    <row r="15" spans="1:11" ht="15" customHeight="1">
      <c r="A15" s="11"/>
      <c r="B15" s="17">
        <v>48179</v>
      </c>
      <c r="C15" s="19">
        <f t="shared" si="0"/>
        <v>4.6849315068493151</v>
      </c>
      <c r="D15" s="11">
        <v>0</v>
      </c>
      <c r="E15" s="56">
        <f t="shared" ca="1" si="2"/>
        <v>4.6849315068493151</v>
      </c>
      <c r="F15" s="12">
        <f t="shared" ca="1" si="1"/>
        <v>0.15278868221780037</v>
      </c>
    </row>
    <row r="16" spans="1:11" ht="15" customHeight="1">
      <c r="A16" s="11"/>
      <c r="B16" s="17">
        <v>48361</v>
      </c>
      <c r="C16" s="19">
        <f t="shared" si="0"/>
        <v>4.6849315068493151</v>
      </c>
      <c r="D16" s="11">
        <v>50</v>
      </c>
      <c r="E16" s="56">
        <f t="shared" ca="1" si="2"/>
        <v>54.684931506849317</v>
      </c>
      <c r="F16" s="12">
        <f t="shared" ca="1" si="1"/>
        <v>1.8651406558475687</v>
      </c>
    </row>
    <row r="17" spans="1:6" ht="15" customHeight="1">
      <c r="A17" s="11"/>
      <c r="B17" s="17">
        <v>48545</v>
      </c>
      <c r="C17" s="11">
        <v>2.375</v>
      </c>
      <c r="D17" s="11">
        <v>0</v>
      </c>
      <c r="E17" s="56">
        <f t="shared" ca="1" si="2"/>
        <v>2.375</v>
      </c>
      <c r="F17" s="12">
        <f t="shared" ca="1" si="1"/>
        <v>8.4218630067347727E-2</v>
      </c>
    </row>
    <row r="18" spans="1:6" ht="15" customHeight="1">
      <c r="A18" s="11"/>
      <c r="B18" s="17">
        <v>48726</v>
      </c>
      <c r="C18" s="11">
        <v>2.375</v>
      </c>
      <c r="D18" s="11">
        <v>50</v>
      </c>
      <c r="E18" s="56">
        <f t="shared" ca="1" si="2"/>
        <v>52.375</v>
      </c>
      <c r="F18" s="12">
        <f t="shared" ca="1" si="1"/>
        <v>1.9193862771140395</v>
      </c>
    </row>
    <row r="19" spans="1:6" ht="15" customHeight="1">
      <c r="A19" s="11"/>
      <c r="B19" s="16"/>
      <c r="C19" s="11"/>
      <c r="D19" s="11"/>
      <c r="E19" s="56">
        <f t="shared" ca="1" si="2"/>
        <v>0</v>
      </c>
      <c r="F19" s="12"/>
    </row>
    <row r="20" spans="1:6" ht="15" customHeight="1">
      <c r="A20" s="11"/>
      <c r="B20" s="16"/>
      <c r="C20" s="11"/>
      <c r="D20" s="11"/>
      <c r="E20" s="56">
        <f t="shared" ca="1" si="2"/>
        <v>0</v>
      </c>
      <c r="F20" s="12"/>
    </row>
    <row r="21" spans="1:6" ht="15" customHeight="1">
      <c r="A21" s="11"/>
      <c r="B21" s="16"/>
      <c r="C21" s="11"/>
      <c r="D21" s="11"/>
      <c r="E21" s="56">
        <f t="shared" ca="1" si="2"/>
        <v>0</v>
      </c>
      <c r="F21" s="12"/>
    </row>
    <row r="22" spans="1:6" ht="15" customHeight="1">
      <c r="A22" s="11"/>
      <c r="B22" s="16"/>
      <c r="C22" s="11"/>
      <c r="D22" s="11"/>
      <c r="E22" s="56">
        <f t="shared" ca="1" si="2"/>
        <v>0</v>
      </c>
      <c r="F22" s="12"/>
    </row>
    <row r="23" spans="1:6" ht="15" customHeight="1">
      <c r="E23" s="56">
        <f t="shared" ca="1" si="2"/>
        <v>0</v>
      </c>
    </row>
    <row r="24" spans="1:6" ht="15" customHeight="1">
      <c r="E24" s="56">
        <f t="shared" ca="1" si="2"/>
        <v>0</v>
      </c>
    </row>
  </sheetData>
  <hyperlinks>
    <hyperlink ref="J5" location="'ONS NY'!A1" display="ONS" xr:uid="{00000000-0004-0000-0600-000000000000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24"/>
  <sheetViews>
    <sheetView workbookViewId="0">
      <selection activeCell="E3" sqref="E3"/>
    </sheetView>
  </sheetViews>
  <sheetFormatPr baseColWidth="10" defaultColWidth="12.625" defaultRowHeight="15" customHeight="1"/>
  <sheetData>
    <row r="1" spans="1:11" ht="15" customHeight="1">
      <c r="A1" s="3" t="s">
        <v>22</v>
      </c>
      <c r="C1" s="3" t="s">
        <v>93</v>
      </c>
      <c r="D1" s="3" t="s">
        <v>94</v>
      </c>
    </row>
    <row r="2" spans="1:11" ht="15" customHeight="1">
      <c r="A2" s="5"/>
      <c r="B2" s="6">
        <f ca="1">'ONS NY'!H2</f>
        <v>46060</v>
      </c>
      <c r="C2" s="7"/>
      <c r="D2" s="7"/>
      <c r="E2" s="8">
        <f>-VLOOKUP(A1,'ONS NY'!$C$5:$R$589,3,0)</f>
        <v>-107</v>
      </c>
      <c r="J2" s="1" t="s">
        <v>96</v>
      </c>
      <c r="K2" s="1">
        <v>0.5</v>
      </c>
    </row>
    <row r="3" spans="1:11" ht="15" customHeight="1">
      <c r="A3" s="11">
        <v>16</v>
      </c>
      <c r="B3" s="16">
        <v>45859</v>
      </c>
      <c r="C3" s="11">
        <v>3.48</v>
      </c>
      <c r="D3" s="11">
        <v>0</v>
      </c>
      <c r="E3" s="56">
        <f ca="1">IF(B3&lt;=$B$2,0,(C3+D3))</f>
        <v>0</v>
      </c>
      <c r="F3" s="12">
        <f ca="1">(E3*(B3-$B$2)/365)/(1+$K$4)^((B3-$B$2)/365)/-$E$2/(1+$K$4)^$K$2</f>
        <v>0</v>
      </c>
      <c r="J3" s="13" t="s">
        <v>97</v>
      </c>
      <c r="K3" s="14">
        <f ca="1">SUM(F3:F102)</f>
        <v>1.3856072385882798</v>
      </c>
    </row>
    <row r="4" spans="1:11" ht="15" customHeight="1">
      <c r="A4" s="11">
        <v>17</v>
      </c>
      <c r="B4" s="16">
        <v>46043</v>
      </c>
      <c r="C4" s="11">
        <v>3.48</v>
      </c>
      <c r="D4" s="11">
        <v>0</v>
      </c>
      <c r="E4" s="56">
        <f t="shared" ref="E4:E24" ca="1" si="0">IF(B4&lt;=$B$2,0,(C4+D4))</f>
        <v>0</v>
      </c>
      <c r="F4" s="12">
        <f ca="1">(E4*(B4-$B$2)/365)/(1+$K$4)^((B4-$B$2)/365)/-$E$2/(1+$K$4)^$K$2</f>
        <v>0</v>
      </c>
      <c r="J4" s="1" t="s">
        <v>4</v>
      </c>
      <c r="K4" s="2">
        <f ca="1">XIRR(E2:E7,B2:B7)</f>
        <v>2.2830906510353088E-2</v>
      </c>
    </row>
    <row r="5" spans="1:11" ht="15" customHeight="1">
      <c r="A5" s="11">
        <v>18</v>
      </c>
      <c r="B5" s="16">
        <v>46224</v>
      </c>
      <c r="C5" s="11">
        <v>3.48</v>
      </c>
      <c r="D5" s="11">
        <v>0</v>
      </c>
      <c r="E5" s="56">
        <f t="shared" ca="1" si="0"/>
        <v>3.48</v>
      </c>
      <c r="F5" s="12">
        <f ca="1">(E5*(B5-$B$2)/365)/(1+$K$4)^((B5-$B$2)/365)/-$E$2/(1+$K$4)^$K$2</f>
        <v>1.4303407589696362E-2</v>
      </c>
      <c r="J5" s="15" t="s">
        <v>98</v>
      </c>
    </row>
    <row r="6" spans="1:11" ht="15" customHeight="1">
      <c r="A6" s="11">
        <v>19</v>
      </c>
      <c r="B6" s="16">
        <v>46408</v>
      </c>
      <c r="C6" s="11">
        <v>3.48</v>
      </c>
      <c r="D6" s="11">
        <v>0</v>
      </c>
      <c r="E6" s="56">
        <f t="shared" ca="1" si="0"/>
        <v>3.48</v>
      </c>
      <c r="F6" s="12">
        <f ca="1">(E6*(B6-$B$2)/365)/(1+$K$4)^((B6-$B$2)/365)/-$E$2/(1+$K$4)^$K$2</f>
        <v>3.0007699311196127E-2</v>
      </c>
    </row>
    <row r="7" spans="1:11" ht="15" customHeight="1">
      <c r="A7" s="11">
        <v>20</v>
      </c>
      <c r="B7" s="16">
        <v>46589</v>
      </c>
      <c r="C7" s="11">
        <v>3.48</v>
      </c>
      <c r="D7" s="11">
        <v>100</v>
      </c>
      <c r="E7" s="56">
        <f t="shared" ca="1" si="0"/>
        <v>103.48</v>
      </c>
      <c r="F7" s="12">
        <f ca="1">(E7*(B7-$B$2)/365)/(1+$K$4)^((B7-$B$2)/365)/-$E$2/(1+$K$4)^$K$2</f>
        <v>1.3412961316873873</v>
      </c>
    </row>
    <row r="8" spans="1:11" ht="15" customHeight="1">
      <c r="A8" s="11"/>
      <c r="B8" s="16"/>
      <c r="C8" s="11"/>
      <c r="D8" s="11"/>
      <c r="E8" s="56">
        <f t="shared" ca="1" si="0"/>
        <v>0</v>
      </c>
      <c r="F8" s="12"/>
    </row>
    <row r="9" spans="1:11" ht="15" customHeight="1">
      <c r="A9" s="11"/>
      <c r="B9" s="16"/>
      <c r="C9" s="11"/>
      <c r="D9" s="11"/>
      <c r="E9" s="56">
        <f t="shared" ca="1" si="0"/>
        <v>0</v>
      </c>
      <c r="F9" s="12"/>
    </row>
    <row r="10" spans="1:11" ht="15" customHeight="1">
      <c r="A10" s="11"/>
      <c r="B10" s="16"/>
      <c r="C10" s="11"/>
      <c r="D10" s="11"/>
      <c r="E10" s="56">
        <f t="shared" ca="1" si="0"/>
        <v>0</v>
      </c>
      <c r="F10" s="12"/>
    </row>
    <row r="11" spans="1:11" ht="15" customHeight="1">
      <c r="A11" s="11"/>
      <c r="B11" s="16"/>
      <c r="C11" s="11"/>
      <c r="D11" s="11"/>
      <c r="E11" s="56">
        <f t="shared" ca="1" si="0"/>
        <v>0</v>
      </c>
      <c r="F11" s="12"/>
    </row>
    <row r="12" spans="1:11" ht="15" customHeight="1">
      <c r="A12" s="11"/>
      <c r="B12" s="16"/>
      <c r="C12" s="11"/>
      <c r="D12" s="11"/>
      <c r="E12" s="56">
        <f t="shared" ca="1" si="0"/>
        <v>0</v>
      </c>
      <c r="F12" s="12"/>
    </row>
    <row r="13" spans="1:11" ht="15" customHeight="1">
      <c r="A13" s="11"/>
      <c r="B13" s="16"/>
      <c r="C13" s="11"/>
      <c r="D13" s="11"/>
      <c r="E13" s="56">
        <f t="shared" ca="1" si="0"/>
        <v>0</v>
      </c>
      <c r="F13" s="12"/>
    </row>
    <row r="14" spans="1:11" ht="15" customHeight="1">
      <c r="A14" s="11"/>
      <c r="B14" s="16"/>
      <c r="C14" s="11"/>
      <c r="D14" s="11"/>
      <c r="E14" s="56">
        <f t="shared" ca="1" si="0"/>
        <v>0</v>
      </c>
      <c r="F14" s="12"/>
    </row>
    <row r="15" spans="1:11" ht="15" customHeight="1">
      <c r="A15" s="11"/>
      <c r="B15" s="16"/>
      <c r="C15" s="11"/>
      <c r="D15" s="11"/>
      <c r="E15" s="56">
        <f t="shared" ca="1" si="0"/>
        <v>0</v>
      </c>
      <c r="F15" s="12"/>
    </row>
    <row r="16" spans="1:11" ht="15" customHeight="1">
      <c r="A16" s="11"/>
      <c r="B16" s="16"/>
      <c r="C16" s="11"/>
      <c r="D16" s="11"/>
      <c r="E16" s="56">
        <f t="shared" ca="1" si="0"/>
        <v>0</v>
      </c>
      <c r="F16" s="12"/>
    </row>
    <row r="17" spans="1:6" ht="15" customHeight="1">
      <c r="A17" s="11"/>
      <c r="B17" s="16"/>
      <c r="C17" s="11"/>
      <c r="D17" s="11"/>
      <c r="E17" s="56">
        <f t="shared" ca="1" si="0"/>
        <v>0</v>
      </c>
      <c r="F17" s="12"/>
    </row>
    <row r="18" spans="1:6" ht="15" customHeight="1">
      <c r="A18" s="11"/>
      <c r="B18" s="16"/>
      <c r="C18" s="11"/>
      <c r="D18" s="11"/>
      <c r="E18" s="56">
        <f t="shared" ca="1" si="0"/>
        <v>0</v>
      </c>
      <c r="F18" s="12"/>
    </row>
    <row r="19" spans="1:6" ht="15" customHeight="1">
      <c r="A19" s="11"/>
      <c r="B19" s="16"/>
      <c r="C19" s="11"/>
      <c r="D19" s="11"/>
      <c r="E19" s="56">
        <f t="shared" ca="1" si="0"/>
        <v>0</v>
      </c>
      <c r="F19" s="12"/>
    </row>
    <row r="20" spans="1:6" ht="15" customHeight="1">
      <c r="A20" s="11"/>
      <c r="B20" s="16"/>
      <c r="C20" s="11"/>
      <c r="D20" s="11"/>
      <c r="E20" s="56">
        <f t="shared" ca="1" si="0"/>
        <v>0</v>
      </c>
      <c r="F20" s="12"/>
    </row>
    <row r="21" spans="1:6" ht="15" customHeight="1">
      <c r="A21" s="11"/>
      <c r="B21" s="16"/>
      <c r="C21" s="11"/>
      <c r="D21" s="11"/>
      <c r="E21" s="56">
        <f t="shared" ca="1" si="0"/>
        <v>0</v>
      </c>
      <c r="F21" s="12"/>
    </row>
    <row r="22" spans="1:6" ht="15" customHeight="1">
      <c r="A22" s="11"/>
      <c r="B22" s="16"/>
      <c r="C22" s="11"/>
      <c r="D22" s="11"/>
      <c r="E22" s="56">
        <f t="shared" ca="1" si="0"/>
        <v>0</v>
      </c>
      <c r="F22" s="12"/>
    </row>
    <row r="23" spans="1:6" ht="15" customHeight="1">
      <c r="E23" s="56">
        <f t="shared" ca="1" si="0"/>
        <v>0</v>
      </c>
    </row>
    <row r="24" spans="1:6" ht="15" customHeight="1">
      <c r="E24" s="56">
        <f t="shared" ca="1" si="0"/>
        <v>0</v>
      </c>
    </row>
  </sheetData>
  <hyperlinks>
    <hyperlink ref="J5" location="'ONS NY'!A1" display="ONS" xr:uid="{00000000-0004-0000-0700-000000000000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3" t="s">
        <v>62</v>
      </c>
      <c r="C1" s="3" t="s">
        <v>93</v>
      </c>
      <c r="D1" s="3" t="s">
        <v>94</v>
      </c>
    </row>
    <row r="2" spans="1:11" ht="15" customHeight="1">
      <c r="A2" s="5"/>
      <c r="B2" s="6">
        <f ca="1">'ONS NY'!H2</f>
        <v>46060</v>
      </c>
      <c r="C2" s="7"/>
      <c r="D2" s="7"/>
      <c r="E2" s="8">
        <f>-VLOOKUP(A1,'ONS NY'!$C$5:$R$589,3,0)</f>
        <v>-107.9</v>
      </c>
      <c r="J2" s="1" t="s">
        <v>96</v>
      </c>
      <c r="K2" s="1">
        <v>0.5</v>
      </c>
    </row>
    <row r="3" spans="1:11" ht="15" customHeight="1">
      <c r="A3" s="11">
        <v>1</v>
      </c>
      <c r="B3" s="16">
        <v>45930</v>
      </c>
      <c r="C3" s="11">
        <v>4</v>
      </c>
      <c r="D3" s="11">
        <v>0</v>
      </c>
      <c r="E3" s="56">
        <f ca="1">IF(B3&lt;=$B$2,0,(C3+D3))</f>
        <v>0</v>
      </c>
      <c r="F3" s="12">
        <f t="shared" ref="F3:F22" ca="1" si="0">(E3*(B3-$B$2)/365)/(1+$K$4)^((B3-$B$2)/365)/-$E$2/(1+$K$4)^$K$2</f>
        <v>0</v>
      </c>
      <c r="J3" s="13" t="s">
        <v>97</v>
      </c>
      <c r="K3" s="14">
        <f ca="1">SUM(F3:F102)</f>
        <v>5.8223553623803941</v>
      </c>
    </row>
    <row r="4" spans="1:11" ht="15" customHeight="1">
      <c r="A4" s="11">
        <v>2</v>
      </c>
      <c r="B4" s="16">
        <v>46112</v>
      </c>
      <c r="C4" s="11">
        <v>4</v>
      </c>
      <c r="D4" s="11">
        <v>0</v>
      </c>
      <c r="E4" s="56">
        <f t="shared" ref="E4:E24" ca="1" si="1">IF(B4&lt;=$B$2,0,(C4+D4))</f>
        <v>4</v>
      </c>
      <c r="F4" s="12">
        <f t="shared" ca="1" si="0"/>
        <v>5.0479599229592588E-3</v>
      </c>
      <c r="J4" s="1" t="s">
        <v>4</v>
      </c>
      <c r="K4" s="2">
        <f ca="1">XIRR(E2:E22,B2:B22)</f>
        <v>7.2899457812309262E-2</v>
      </c>
    </row>
    <row r="5" spans="1:11" ht="15" customHeight="1">
      <c r="A5" s="11">
        <v>3</v>
      </c>
      <c r="B5" s="16">
        <v>46295</v>
      </c>
      <c r="C5" s="11">
        <v>4</v>
      </c>
      <c r="D5" s="11">
        <v>0</v>
      </c>
      <c r="E5" s="56">
        <f t="shared" ca="1" si="1"/>
        <v>4</v>
      </c>
      <c r="F5" s="12">
        <f t="shared" ca="1" si="0"/>
        <v>2.2022115817350141E-2</v>
      </c>
      <c r="J5" s="15" t="s">
        <v>98</v>
      </c>
      <c r="K5" s="20" t="s">
        <v>100</v>
      </c>
    </row>
    <row r="6" spans="1:11" ht="15" customHeight="1">
      <c r="A6" s="11">
        <v>4</v>
      </c>
      <c r="B6" s="16">
        <v>46477</v>
      </c>
      <c r="C6" s="11">
        <v>4</v>
      </c>
      <c r="D6" s="11">
        <v>0</v>
      </c>
      <c r="E6" s="56">
        <f t="shared" ca="1" si="1"/>
        <v>4</v>
      </c>
      <c r="F6" s="12">
        <f t="shared" ca="1" si="0"/>
        <v>3.7730241395200974E-2</v>
      </c>
    </row>
    <row r="7" spans="1:11" ht="15" customHeight="1">
      <c r="A7" s="11">
        <v>5</v>
      </c>
      <c r="B7" s="16">
        <v>46660</v>
      </c>
      <c r="C7" s="11">
        <v>4</v>
      </c>
      <c r="D7" s="11">
        <v>0</v>
      </c>
      <c r="E7" s="56">
        <f t="shared" ca="1" si="1"/>
        <v>4</v>
      </c>
      <c r="F7" s="12">
        <f t="shared" ca="1" si="0"/>
        <v>5.240628865378015E-2</v>
      </c>
    </row>
    <row r="8" spans="1:11" ht="15" customHeight="1">
      <c r="A8" s="11">
        <v>6</v>
      </c>
      <c r="B8" s="16">
        <v>46843</v>
      </c>
      <c r="C8" s="11">
        <v>4</v>
      </c>
      <c r="D8" s="11">
        <v>0</v>
      </c>
      <c r="E8" s="56">
        <f t="shared" ca="1" si="1"/>
        <v>4</v>
      </c>
      <c r="F8" s="12">
        <f t="shared" ca="1" si="0"/>
        <v>6.6019547250757996E-2</v>
      </c>
    </row>
    <row r="9" spans="1:11" ht="15" customHeight="1">
      <c r="A9" s="11">
        <v>7</v>
      </c>
      <c r="B9" s="16">
        <v>47028</v>
      </c>
      <c r="C9" s="11">
        <v>4</v>
      </c>
      <c r="D9" s="11">
        <v>0</v>
      </c>
      <c r="E9" s="56">
        <f t="shared" ca="1" si="1"/>
        <v>4</v>
      </c>
      <c r="F9" s="12">
        <f t="shared" ca="1" si="0"/>
        <v>7.8758478143779634E-2</v>
      </c>
    </row>
    <row r="10" spans="1:11" ht="15" customHeight="1">
      <c r="A10" s="11">
        <v>8</v>
      </c>
      <c r="B10" s="16">
        <v>47210</v>
      </c>
      <c r="C10" s="11">
        <v>4</v>
      </c>
      <c r="D10" s="11">
        <v>0</v>
      </c>
      <c r="E10" s="56">
        <f t="shared" ca="1" si="1"/>
        <v>4</v>
      </c>
      <c r="F10" s="12">
        <f t="shared" ca="1" si="0"/>
        <v>9.0340428768753409E-2</v>
      </c>
    </row>
    <row r="11" spans="1:11" ht="15" customHeight="1">
      <c r="A11" s="11">
        <v>9</v>
      </c>
      <c r="B11" s="16">
        <v>47392</v>
      </c>
      <c r="C11" s="11">
        <v>4</v>
      </c>
      <c r="D11" s="11">
        <v>0</v>
      </c>
      <c r="E11" s="56">
        <f t="shared" ca="1" si="1"/>
        <v>4</v>
      </c>
      <c r="F11" s="12">
        <f t="shared" ca="1" si="0"/>
        <v>0.10103012276244565</v>
      </c>
    </row>
    <row r="12" spans="1:11" ht="15" customHeight="1">
      <c r="A12" s="11">
        <v>10</v>
      </c>
      <c r="B12" s="16">
        <v>47574</v>
      </c>
      <c r="C12" s="11">
        <v>4</v>
      </c>
      <c r="D12" s="11">
        <v>0</v>
      </c>
      <c r="E12" s="56">
        <f t="shared" ca="1" si="1"/>
        <v>4</v>
      </c>
      <c r="F12" s="12">
        <f t="shared" ca="1" si="0"/>
        <v>0.1108753183488886</v>
      </c>
    </row>
    <row r="13" spans="1:11" ht="15" customHeight="1">
      <c r="A13" s="11">
        <v>11</v>
      </c>
      <c r="B13" s="16">
        <v>47756</v>
      </c>
      <c r="C13" s="11">
        <v>4</v>
      </c>
      <c r="D13" s="11">
        <v>0</v>
      </c>
      <c r="E13" s="56">
        <f t="shared" ca="1" si="1"/>
        <v>4</v>
      </c>
      <c r="F13" s="12">
        <f t="shared" ca="1" si="0"/>
        <v>0.1199215412036751</v>
      </c>
    </row>
    <row r="14" spans="1:11" ht="15" customHeight="1">
      <c r="A14" s="11">
        <v>12</v>
      </c>
      <c r="B14" s="16">
        <v>47938</v>
      </c>
      <c r="C14" s="11">
        <v>4</v>
      </c>
      <c r="D14" s="11">
        <v>0</v>
      </c>
      <c r="E14" s="56">
        <f t="shared" ca="1" si="1"/>
        <v>4</v>
      </c>
      <c r="F14" s="12">
        <f t="shared" ca="1" si="0"/>
        <v>0.12821218162936057</v>
      </c>
    </row>
    <row r="15" spans="1:11" ht="15" customHeight="1">
      <c r="A15" s="11">
        <v>13</v>
      </c>
      <c r="B15" s="16">
        <v>48121</v>
      </c>
      <c r="C15" s="11">
        <v>4</v>
      </c>
      <c r="D15" s="11">
        <v>0</v>
      </c>
      <c r="E15" s="56">
        <f t="shared" ca="1" si="1"/>
        <v>4</v>
      </c>
      <c r="F15" s="12">
        <f t="shared" ca="1" si="0"/>
        <v>0.13582831694568936</v>
      </c>
    </row>
    <row r="16" spans="1:11" ht="15" customHeight="1">
      <c r="A16" s="11">
        <v>14</v>
      </c>
      <c r="B16" s="16">
        <v>48304</v>
      </c>
      <c r="C16" s="11">
        <v>4</v>
      </c>
      <c r="D16" s="11">
        <v>0</v>
      </c>
      <c r="E16" s="56">
        <f t="shared" ca="1" si="1"/>
        <v>4</v>
      </c>
      <c r="F16" s="12">
        <f t="shared" ca="1" si="0"/>
        <v>0.14276238857537843</v>
      </c>
    </row>
    <row r="17" spans="1:6" ht="15" customHeight="1">
      <c r="A17" s="11">
        <v>15</v>
      </c>
      <c r="B17" s="16">
        <v>48487</v>
      </c>
      <c r="C17" s="11">
        <v>4</v>
      </c>
      <c r="D17" s="11">
        <v>0</v>
      </c>
      <c r="E17" s="56">
        <f t="shared" ca="1" si="1"/>
        <v>4</v>
      </c>
      <c r="F17" s="12">
        <f t="shared" ca="1" si="0"/>
        <v>0.14905253090719869</v>
      </c>
    </row>
    <row r="18" spans="1:6" ht="15" customHeight="1">
      <c r="A18" s="11">
        <v>16</v>
      </c>
      <c r="B18" s="16">
        <v>48669</v>
      </c>
      <c r="C18" s="11">
        <v>4</v>
      </c>
      <c r="D18" s="11">
        <v>33</v>
      </c>
      <c r="E18" s="56">
        <f t="shared" ca="1" si="1"/>
        <v>37</v>
      </c>
      <c r="F18" s="12">
        <f t="shared" ca="1" si="0"/>
        <v>1.4310267070543305</v>
      </c>
    </row>
    <row r="19" spans="1:6" ht="15" customHeight="1">
      <c r="A19" s="11">
        <v>17</v>
      </c>
      <c r="B19" s="16">
        <v>48852</v>
      </c>
      <c r="C19" s="11">
        <v>2.68</v>
      </c>
      <c r="D19" s="11">
        <v>0</v>
      </c>
      <c r="E19" s="56">
        <f t="shared" ca="1" si="1"/>
        <v>2.68</v>
      </c>
      <c r="F19" s="12">
        <f t="shared" ca="1" si="0"/>
        <v>0.10707812781144128</v>
      </c>
    </row>
    <row r="20" spans="1:6" ht="15" customHeight="1">
      <c r="A20" s="11">
        <v>18</v>
      </c>
      <c r="B20" s="16">
        <v>49034</v>
      </c>
      <c r="C20" s="11">
        <v>2.68</v>
      </c>
      <c r="D20" s="11">
        <v>33</v>
      </c>
      <c r="E20" s="56">
        <f t="shared" ca="1" si="1"/>
        <v>35.68</v>
      </c>
      <c r="F20" s="12">
        <f t="shared" ca="1" si="0"/>
        <v>1.4661510641069344</v>
      </c>
    </row>
    <row r="21" spans="1:6" ht="15" customHeight="1">
      <c r="A21" s="11">
        <v>19</v>
      </c>
      <c r="B21" s="16">
        <v>49219</v>
      </c>
      <c r="C21" s="11">
        <v>1.36</v>
      </c>
      <c r="D21" s="11">
        <v>0</v>
      </c>
      <c r="E21" s="56">
        <f t="shared" ca="1" si="1"/>
        <v>1.36</v>
      </c>
      <c r="F21" s="12">
        <f t="shared" ca="1" si="0"/>
        <v>5.7281267984054335E-2</v>
      </c>
    </row>
    <row r="22" spans="1:6" ht="15" customHeight="1">
      <c r="A22" s="11">
        <v>20</v>
      </c>
      <c r="B22" s="16">
        <v>49401</v>
      </c>
      <c r="C22" s="11">
        <v>1.36</v>
      </c>
      <c r="D22" s="11">
        <v>34</v>
      </c>
      <c r="E22" s="56">
        <f t="shared" ca="1" si="1"/>
        <v>35.36</v>
      </c>
      <c r="F22" s="12">
        <f t="shared" ca="1" si="0"/>
        <v>1.5208107350984164</v>
      </c>
    </row>
    <row r="23" spans="1:6" ht="15" customHeight="1">
      <c r="E23" s="56">
        <f t="shared" ca="1" si="1"/>
        <v>0</v>
      </c>
    </row>
    <row r="24" spans="1:6" ht="15" customHeight="1">
      <c r="E24" s="56">
        <f t="shared" ca="1" si="1"/>
        <v>0</v>
      </c>
    </row>
  </sheetData>
  <hyperlinks>
    <hyperlink ref="J5" location="'ONS NY'!A1" display="ONS" xr:uid="{00000000-0004-0000-0800-000000000000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5" t="s">
        <v>90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22">
        <f ca="1">'ONS NY'!H2</f>
        <v>46060</v>
      </c>
      <c r="E2" s="8">
        <f>-VLOOKUP(A1,'ONs Argentina'!$C$5:$N$290,3,0)</f>
        <v>-104.6</v>
      </c>
      <c r="J2" s="1" t="s">
        <v>96</v>
      </c>
      <c r="K2" s="1">
        <v>0.33</v>
      </c>
    </row>
    <row r="3" spans="1:11" ht="15" customHeight="1">
      <c r="A3" s="11">
        <v>2</v>
      </c>
      <c r="B3" s="16">
        <v>45874</v>
      </c>
      <c r="C3" s="11">
        <v>4.71</v>
      </c>
      <c r="D3" s="11">
        <v>0</v>
      </c>
      <c r="E3" s="56">
        <f ca="1">IF(B3&lt;=$B$2,0,(C3+D3))</f>
        <v>0</v>
      </c>
      <c r="F3" s="12">
        <f t="shared" ref="F3:F9" ca="1" si="0">(E3*(B3-$B$2)/365)/(1+$K$4)^((B3-$B$2)/365)/-$E$2/(1+$K$4)^$K$2</f>
        <v>0</v>
      </c>
      <c r="J3" s="13" t="s">
        <v>97</v>
      </c>
      <c r="K3" s="14">
        <f ca="1">SUM(F4:F102)</f>
        <v>2.2278172331164989</v>
      </c>
    </row>
    <row r="4" spans="1:11" ht="15" customHeight="1">
      <c r="A4" s="11">
        <v>3</v>
      </c>
      <c r="B4" s="16">
        <v>46058</v>
      </c>
      <c r="C4" s="11">
        <v>4.79</v>
      </c>
      <c r="D4" s="11">
        <v>0</v>
      </c>
      <c r="E4" s="56">
        <f t="shared" ref="E4:E24" ca="1" si="1">IF(B4&lt;=$B$2,0,(C4+D4))</f>
        <v>0</v>
      </c>
      <c r="F4" s="12">
        <f t="shared" ca="1" si="0"/>
        <v>0</v>
      </c>
      <c r="J4" s="1" t="s">
        <v>4</v>
      </c>
      <c r="K4" s="2">
        <f ca="1">XIRR(E2:E9,B2:B9)</f>
        <v>7.6064351201057437E-2</v>
      </c>
    </row>
    <row r="5" spans="1:11" ht="15" customHeight="1">
      <c r="A5" s="11">
        <v>4</v>
      </c>
      <c r="B5" s="16">
        <v>46239</v>
      </c>
      <c r="C5" s="11">
        <v>4.71</v>
      </c>
      <c r="D5" s="11">
        <v>0</v>
      </c>
      <c r="E5" s="56">
        <f t="shared" ca="1" si="1"/>
        <v>4.71</v>
      </c>
      <c r="F5" s="12">
        <f t="shared" ca="1" si="0"/>
        <v>2.0793564547786341E-2</v>
      </c>
      <c r="J5" s="24" t="s">
        <v>101</v>
      </c>
    </row>
    <row r="6" spans="1:11" ht="15" customHeight="1">
      <c r="A6" s="11">
        <v>5</v>
      </c>
      <c r="B6" s="16">
        <v>46423</v>
      </c>
      <c r="C6" s="11">
        <v>4.79</v>
      </c>
      <c r="D6" s="11">
        <v>0</v>
      </c>
      <c r="E6" s="56">
        <f t="shared" ca="1" si="1"/>
        <v>4.79</v>
      </c>
      <c r="F6" s="12">
        <f t="shared" ca="1" si="0"/>
        <v>4.1328265721000575E-2</v>
      </c>
    </row>
    <row r="7" spans="1:11" ht="15" customHeight="1">
      <c r="A7" s="11">
        <v>6</v>
      </c>
      <c r="B7" s="16">
        <v>46604</v>
      </c>
      <c r="C7" s="11">
        <v>4.71</v>
      </c>
      <c r="D7" s="11">
        <v>0</v>
      </c>
      <c r="E7" s="56">
        <f t="shared" ca="1" si="1"/>
        <v>4.71</v>
      </c>
      <c r="F7" s="12">
        <f t="shared" ca="1" si="0"/>
        <v>5.8726831465353117E-2</v>
      </c>
    </row>
    <row r="8" spans="1:11" ht="15" customHeight="1">
      <c r="A8" s="11">
        <v>7</v>
      </c>
      <c r="B8" s="16">
        <v>46790</v>
      </c>
      <c r="C8" s="11">
        <v>4.79</v>
      </c>
      <c r="D8" s="11">
        <v>0</v>
      </c>
      <c r="E8" s="56">
        <f t="shared" ca="1" si="1"/>
        <v>4.79</v>
      </c>
      <c r="F8" s="12">
        <f t="shared" ca="1" si="0"/>
        <v>7.7205940209274862E-2</v>
      </c>
    </row>
    <row r="9" spans="1:11" ht="15" customHeight="1">
      <c r="A9" s="11">
        <v>8</v>
      </c>
      <c r="B9" s="16">
        <v>46970</v>
      </c>
      <c r="C9" s="11">
        <v>4.74</v>
      </c>
      <c r="D9" s="11">
        <v>100</v>
      </c>
      <c r="E9" s="56">
        <f t="shared" ca="1" si="1"/>
        <v>104.74</v>
      </c>
      <c r="F9" s="12">
        <f t="shared" ca="1" si="0"/>
        <v>2.0297626311730839</v>
      </c>
    </row>
    <row r="10" spans="1:11" ht="15" customHeight="1">
      <c r="E10" s="56">
        <f t="shared" ca="1" si="1"/>
        <v>0</v>
      </c>
    </row>
    <row r="11" spans="1:11" ht="15" customHeight="1">
      <c r="E11" s="56">
        <f t="shared" ca="1" si="1"/>
        <v>0</v>
      </c>
    </row>
    <row r="12" spans="1:11" ht="15" customHeight="1">
      <c r="E12" s="56">
        <f t="shared" ca="1" si="1"/>
        <v>0</v>
      </c>
    </row>
    <row r="13" spans="1:11" ht="15" customHeight="1">
      <c r="E13" s="56">
        <f t="shared" ca="1" si="1"/>
        <v>0</v>
      </c>
    </row>
    <row r="14" spans="1:11" ht="15" customHeight="1">
      <c r="E14" s="56">
        <f t="shared" ca="1" si="1"/>
        <v>0</v>
      </c>
    </row>
    <row r="15" spans="1:11" ht="15" customHeight="1">
      <c r="E15" s="56">
        <f t="shared" ca="1" si="1"/>
        <v>0</v>
      </c>
    </row>
    <row r="16" spans="1:11" ht="15" customHeight="1">
      <c r="E16" s="56">
        <f t="shared" ca="1" si="1"/>
        <v>0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" customHeight="1">
      <c r="E20" s="56">
        <f t="shared" ca="1" si="1"/>
        <v>0</v>
      </c>
    </row>
    <row r="21" spans="5:5" ht="15" customHeight="1">
      <c r="E21" s="56">
        <f t="shared" ca="1" si="1"/>
        <v>0</v>
      </c>
    </row>
    <row r="22" spans="5:5" ht="15" customHeight="1">
      <c r="E22" s="56">
        <f t="shared" ca="1" si="1"/>
        <v>0</v>
      </c>
    </row>
    <row r="23" spans="5:5" ht="15" customHeight="1">
      <c r="E23" s="56">
        <f t="shared" ca="1" si="1"/>
        <v>0</v>
      </c>
    </row>
    <row r="24" spans="5:5" ht="15" customHeight="1">
      <c r="E24" s="56">
        <f t="shared" ca="1" si="1"/>
        <v>0</v>
      </c>
    </row>
  </sheetData>
  <hyperlinks>
    <hyperlink ref="J5" location="'ONs Argentina'!A1" display="ONs Argentina" xr:uid="{00000000-0004-0000-0900-000000000000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5" t="s">
        <v>89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6">
        <f ca="1">'ONS NY'!H2</f>
        <v>46060</v>
      </c>
      <c r="E2" s="8">
        <f>-VLOOKUP(A1,'ONs Argentina'!$C$5:$N$290,3,0)</f>
        <v>-100.95</v>
      </c>
      <c r="J2" s="1" t="s">
        <v>96</v>
      </c>
      <c r="K2" s="1">
        <v>0.33</v>
      </c>
    </row>
    <row r="3" spans="1:11" ht="15" customHeight="1">
      <c r="A3" s="11">
        <v>3</v>
      </c>
      <c r="B3" s="16">
        <v>45814</v>
      </c>
      <c r="C3" s="11">
        <v>1.64</v>
      </c>
      <c r="D3" s="11">
        <v>0</v>
      </c>
      <c r="E3" s="56">
        <f ca="1">IF(B3&lt;=$B$2,0,(C3+D3))</f>
        <v>0</v>
      </c>
      <c r="F3" s="12">
        <f ca="1">(E3*(B3-$B$2)/365)/(1+$K$4)^((B3-$B$2)/365)/-$E$2/(1+$K$4)^$K$2</f>
        <v>0</v>
      </c>
      <c r="J3" s="13" t="s">
        <v>97</v>
      </c>
      <c r="K3" s="14">
        <f ca="1">SUM(F4:F102)</f>
        <v>0.32926655461627247</v>
      </c>
    </row>
    <row r="4" spans="1:11" ht="15" customHeight="1">
      <c r="A4" s="11">
        <v>4</v>
      </c>
      <c r="B4" s="16">
        <v>45936</v>
      </c>
      <c r="C4" s="11">
        <v>1.67</v>
      </c>
      <c r="D4" s="11">
        <v>0</v>
      </c>
      <c r="E4" s="56">
        <f t="shared" ref="E4:E24" ca="1" si="0">IF(B4&lt;=$B$2,0,(C4+D4))</f>
        <v>0</v>
      </c>
      <c r="F4" s="12">
        <f ca="1">(E4*(B4-$B$2)/365)/(1+$K$4)^((B4-$B$2)/365)/-$E$2/(1+$K$4)^$K$2</f>
        <v>0</v>
      </c>
      <c r="J4" s="1" t="s">
        <v>4</v>
      </c>
      <c r="K4" s="2">
        <f ca="1">XIRR(E2:E6,B2:B6)</f>
        <v>2.0760598778724673E-2</v>
      </c>
    </row>
    <row r="5" spans="1:11" ht="15" customHeight="1">
      <c r="A5" s="11">
        <v>5</v>
      </c>
      <c r="B5" s="16">
        <v>46059</v>
      </c>
      <c r="C5" s="11">
        <v>1.68</v>
      </c>
      <c r="D5" s="11">
        <v>0</v>
      </c>
      <c r="E5" s="56">
        <f t="shared" ca="1" si="0"/>
        <v>0</v>
      </c>
      <c r="F5" s="12">
        <f ca="1">(E5*(B5-$B$2)/365)/(1+$K$4)^((B5-$B$2)/365)/-$E$2/(1+$K$4)^$K$2</f>
        <v>0</v>
      </c>
      <c r="J5" s="24" t="s">
        <v>101</v>
      </c>
    </row>
    <row r="6" spans="1:11" ht="15" customHeight="1">
      <c r="A6" s="11">
        <v>6</v>
      </c>
      <c r="B6" s="16">
        <v>46181</v>
      </c>
      <c r="C6" s="11">
        <v>1.64</v>
      </c>
      <c r="D6" s="11">
        <v>100</v>
      </c>
      <c r="E6" s="56">
        <f t="shared" ca="1" si="0"/>
        <v>101.64</v>
      </c>
      <c r="F6" s="12">
        <f ca="1">(E6*(B6-$B$2)/365)/(1+$K$4)^((B6-$B$2)/365)/-$E$2/(1+$K$4)^$K$2</f>
        <v>0.32926655461627247</v>
      </c>
    </row>
    <row r="7" spans="1:11" ht="15" customHeight="1">
      <c r="E7" s="56">
        <f t="shared" ca="1" si="0"/>
        <v>0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hyperlinks>
    <hyperlink ref="J5" location="'ONs Argentina'!A1" display="ONs Argentina" xr:uid="{00000000-0004-0000-0A00-000000000000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5" t="s">
        <v>86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6">
        <f ca="1">'ONS NY'!H2</f>
        <v>46060</v>
      </c>
      <c r="E2" s="8">
        <f>-VLOOKUP(A1,'ONs Argentina'!$C$5:$N$290,3,0)</f>
        <v>0</v>
      </c>
      <c r="J2" s="1" t="s">
        <v>96</v>
      </c>
      <c r="K2" s="1">
        <v>0.5</v>
      </c>
    </row>
    <row r="3" spans="1:11" ht="15" customHeight="1">
      <c r="A3" s="11">
        <v>2</v>
      </c>
      <c r="B3" s="16">
        <v>45769</v>
      </c>
      <c r="C3" s="11">
        <v>2.98</v>
      </c>
      <c r="D3" s="11">
        <v>0</v>
      </c>
      <c r="E3" s="56">
        <f ca="1">IF(B3&lt;=$B$2,0,(C3+D3))</f>
        <v>0</v>
      </c>
      <c r="F3" s="12" t="e">
        <f ca="1">(E3*(B3-$B$2)/365)/(1+$K$4)^((B3-$B$2)/365)/-$E$2/(1+$K$4)^$K$2</f>
        <v>#NUM!</v>
      </c>
      <c r="J3" s="13" t="s">
        <v>97</v>
      </c>
      <c r="K3" s="25" t="e">
        <f ca="1">SUM(F3:F5)</f>
        <v>#NUM!</v>
      </c>
    </row>
    <row r="4" spans="1:11" ht="15" customHeight="1">
      <c r="A4" s="11">
        <v>3</v>
      </c>
      <c r="B4" s="26">
        <v>45952</v>
      </c>
      <c r="C4" s="11">
        <v>3</v>
      </c>
      <c r="D4" s="11">
        <v>0</v>
      </c>
      <c r="E4" s="56">
        <f t="shared" ref="E4:E24" ca="1" si="0">IF(B4&lt;=$B$2,0,(C4+D4))</f>
        <v>0</v>
      </c>
      <c r="F4" s="12" t="e">
        <f ca="1">(E4*(B4-$B$2)/365)/(1+$K$4)^((B4-$B$2)/365)/-$E$2/(1+$K$4)^$K$2</f>
        <v>#NUM!</v>
      </c>
      <c r="J4" s="1" t="s">
        <v>4</v>
      </c>
      <c r="K4" s="2" t="e">
        <f ca="1">XIRR(E2:E5,B2:B5)</f>
        <v>#NUM!</v>
      </c>
    </row>
    <row r="5" spans="1:11" ht="15" customHeight="1">
      <c r="A5" s="11">
        <v>4</v>
      </c>
      <c r="B5" s="16">
        <v>46134</v>
      </c>
      <c r="C5" s="11">
        <v>2.98</v>
      </c>
      <c r="D5" s="11">
        <v>100</v>
      </c>
      <c r="E5" s="56">
        <f t="shared" ca="1" si="0"/>
        <v>102.98</v>
      </c>
      <c r="F5" s="12" t="e">
        <f ca="1">(E5*(B5-$B$2)/365)/(1+$K$4)^((B5-$B$2)/365)/-$E$2/(1+$K$4)^$K$2</f>
        <v>#NUM!</v>
      </c>
      <c r="J5" s="24" t="s">
        <v>101</v>
      </c>
    </row>
    <row r="6" spans="1:11" ht="15" customHeight="1">
      <c r="E6" s="56">
        <f t="shared" ca="1" si="0"/>
        <v>0</v>
      </c>
    </row>
    <row r="7" spans="1:11" ht="15" customHeight="1">
      <c r="E7" s="56">
        <f t="shared" ca="1" si="0"/>
        <v>0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hyperlinks>
    <hyperlink ref="J5" location="'ONs Argentina'!A1" display="ONs Argentina" xr:uid="{00000000-0004-0000-0B00-000000000000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5" t="s">
        <v>80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6">
        <f ca="1">'ONS NY'!H2</f>
        <v>46060</v>
      </c>
      <c r="E2" s="8">
        <f>-VLOOKUP(A1,'ONs Argentina'!$C$5:$N$290,3,0)</f>
        <v>-105.3</v>
      </c>
      <c r="J2" s="1" t="s">
        <v>96</v>
      </c>
      <c r="K2" s="1">
        <v>0.5</v>
      </c>
    </row>
    <row r="3" spans="1:11" ht="15" customHeight="1">
      <c r="A3" s="11">
        <v>3</v>
      </c>
      <c r="B3" s="16">
        <v>45894</v>
      </c>
      <c r="C3" s="11">
        <v>3.47</v>
      </c>
      <c r="D3" s="11">
        <v>0</v>
      </c>
      <c r="E3" s="56">
        <f ca="1">IF(B3&lt;=$B$2,0,(C3+D3))</f>
        <v>0</v>
      </c>
      <c r="F3" s="12">
        <f ca="1">(E3*(B3-$B$2)/365)/(1+$K$4)^((B3-$B$2)/365)/-$E$2/(1+$K$4)^$K$2</f>
        <v>0</v>
      </c>
      <c r="J3" s="13" t="s">
        <v>97</v>
      </c>
      <c r="K3" s="14">
        <f ca="1">SUM(F4:F102)</f>
        <v>5.3186538262407712E-2</v>
      </c>
    </row>
    <row r="4" spans="1:11" ht="15" customHeight="1">
      <c r="A4" s="11">
        <v>4</v>
      </c>
      <c r="B4" s="16">
        <v>46076</v>
      </c>
      <c r="C4" s="11">
        <v>3.53</v>
      </c>
      <c r="D4" s="11">
        <v>100</v>
      </c>
      <c r="E4" s="56">
        <f t="shared" ref="E4:E24" ca="1" si="0">IF(B4&lt;=$B$2,0,(C4+D4))</f>
        <v>103.53</v>
      </c>
      <c r="F4" s="12">
        <f ca="1">(E4*(B4-$B$2)/365)/(1+$K$4)^((B4-$B$2)/365)/-$E$2/(1+$K$4)^$K$2</f>
        <v>5.3186538262407712E-2</v>
      </c>
      <c r="J4" s="1" t="s">
        <v>4</v>
      </c>
      <c r="K4" s="2">
        <f ca="1">XIRR(E2:E5,B2:B5)</f>
        <v>-0.32071693465113649</v>
      </c>
    </row>
    <row r="5" spans="1:11" ht="15.75">
      <c r="E5" s="56">
        <f t="shared" ca="1" si="0"/>
        <v>0</v>
      </c>
      <c r="J5" s="24" t="s">
        <v>101</v>
      </c>
    </row>
    <row r="6" spans="1:11" ht="15" customHeight="1">
      <c r="E6" s="56">
        <f t="shared" ca="1" si="0"/>
        <v>0</v>
      </c>
    </row>
    <row r="7" spans="1:11" ht="15" customHeight="1">
      <c r="E7" s="56">
        <f t="shared" ca="1" si="0"/>
        <v>0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hyperlinks>
    <hyperlink ref="J5" location="'ONs Argentina'!A1" display="ONs Argentina" xr:uid="{00000000-0004-0000-0C00-000000000000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K24"/>
  <sheetViews>
    <sheetView workbookViewId="0">
      <selection activeCell="E4" sqref="E4"/>
    </sheetView>
  </sheetViews>
  <sheetFormatPr baseColWidth="10" defaultColWidth="12.625" defaultRowHeight="15" customHeight="1"/>
  <sheetData>
    <row r="1" spans="1:11" ht="15" customHeight="1">
      <c r="A1" s="5" t="s">
        <v>69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6">
        <f ca="1">'ONS NY'!H2</f>
        <v>46060</v>
      </c>
      <c r="E2" s="3" t="e">
        <f>-VLOOKUP(A1,'ONs Argentina'!$C$5:$N$290,3,0)</f>
        <v>#N/A</v>
      </c>
      <c r="J2" s="1" t="s">
        <v>96</v>
      </c>
      <c r="K2" s="1">
        <v>0.25</v>
      </c>
    </row>
    <row r="3" spans="1:11" ht="15" customHeight="1">
      <c r="A3" s="11">
        <v>4</v>
      </c>
      <c r="B3" s="16">
        <v>45761</v>
      </c>
      <c r="C3" s="11">
        <v>1.36</v>
      </c>
      <c r="D3" s="11">
        <v>0</v>
      </c>
      <c r="E3" s="56">
        <f ca="1">IF(B3&lt;=$B$2,0,(C3+D3))</f>
        <v>0</v>
      </c>
      <c r="F3" s="12" t="e">
        <f ca="1">(E3*(B3-$B$2)/365)/(1+$K$4)^((B3-$B$2)/365)/-$E$2/(1+$K$4)^$K$2</f>
        <v>#N/A</v>
      </c>
      <c r="J3" s="13" t="s">
        <v>97</v>
      </c>
      <c r="K3" s="14" t="e">
        <f ca="1">SUM(F4:F102)</f>
        <v>#N/A</v>
      </c>
    </row>
    <row r="4" spans="1:11" ht="15" customHeight="1">
      <c r="A4" s="11">
        <v>5</v>
      </c>
      <c r="B4" s="16">
        <v>45852</v>
      </c>
      <c r="C4" s="11">
        <v>1.37</v>
      </c>
      <c r="D4" s="11">
        <v>100</v>
      </c>
      <c r="E4" s="56">
        <f t="shared" ref="E4:E24" ca="1" si="0">IF(B4&lt;=$B$2,0,(C4+D4))</f>
        <v>0</v>
      </c>
      <c r="F4" s="12" t="e">
        <f ca="1">(E4*(B4-$B$2)/365)/(1+$K$4)^((B4-$B$2)/365)/-$E$2/(1+$K$4)^$K$2</f>
        <v>#N/A</v>
      </c>
      <c r="J4" s="1" t="s">
        <v>4</v>
      </c>
      <c r="K4" s="2" t="e">
        <f ca="1">XIRR(E2:E5,B2:B5)</f>
        <v>#N/A</v>
      </c>
    </row>
    <row r="5" spans="1:11" ht="15" customHeight="1">
      <c r="A5" s="11"/>
      <c r="B5" s="27"/>
      <c r="C5" s="11"/>
      <c r="D5" s="11"/>
      <c r="E5" s="56">
        <f t="shared" ca="1" si="0"/>
        <v>0</v>
      </c>
      <c r="F5" s="12"/>
      <c r="J5" s="24" t="s">
        <v>101</v>
      </c>
    </row>
    <row r="6" spans="1:11" ht="15" customHeight="1">
      <c r="E6" s="56">
        <f t="shared" ca="1" si="0"/>
        <v>0</v>
      </c>
    </row>
    <row r="7" spans="1:11" ht="15" customHeight="1">
      <c r="E7" s="56">
        <f t="shared" ca="1" si="0"/>
        <v>0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ca="1">IF(B16&lt;=$B$2,0,(C16+D16))</f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hyperlinks>
    <hyperlink ref="J5" location="'ONs Argentina'!A1" display="ONs Argentina" xr:uid="{00000000-0004-0000-0D00-000000000000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1" t="s">
        <v>82</v>
      </c>
      <c r="C1" s="3" t="s">
        <v>93</v>
      </c>
      <c r="D1" s="3" t="s">
        <v>94</v>
      </c>
    </row>
    <row r="2" spans="1:11" ht="15" customHeight="1">
      <c r="A2" s="3" t="s">
        <v>99</v>
      </c>
      <c r="B2" s="6">
        <f ca="1">'ONS NY'!H2</f>
        <v>46060</v>
      </c>
      <c r="E2" s="8">
        <f>-VLOOKUP(A1,'ONs Argentina'!$C$5:$N$290,3,0)</f>
        <v>-105.6</v>
      </c>
      <c r="J2" s="1" t="s">
        <v>96</v>
      </c>
      <c r="K2" s="1">
        <v>0.5</v>
      </c>
    </row>
    <row r="3" spans="1:11" ht="15" customHeight="1">
      <c r="A3" s="7">
        <v>6</v>
      </c>
      <c r="B3" s="28">
        <v>45841</v>
      </c>
      <c r="C3" s="7">
        <v>3.97</v>
      </c>
      <c r="D3" s="7">
        <v>0</v>
      </c>
      <c r="E3" s="56">
        <f ca="1">IF(B3&lt;=$B$2,0,(C3+D3))</f>
        <v>0</v>
      </c>
      <c r="F3" s="12">
        <f ca="1">(E3*(B3-$B$2)/365)/(1+$K$4)^((B3-$B$2)/365)/-$E$2/(1+$K$4)^$K$2</f>
        <v>0</v>
      </c>
      <c r="J3" s="13" t="s">
        <v>97</v>
      </c>
      <c r="K3" s="14">
        <f ca="1">SUM(F4:F102)</f>
        <v>9.0267958099837162E-2</v>
      </c>
    </row>
    <row r="4" spans="1:11" ht="15" customHeight="1">
      <c r="A4" s="7">
        <v>7</v>
      </c>
      <c r="B4" s="28">
        <v>46027</v>
      </c>
      <c r="C4" s="7">
        <v>4.03</v>
      </c>
      <c r="D4" s="7">
        <v>0</v>
      </c>
      <c r="E4" s="56">
        <f t="shared" ref="E4:E24" ca="1" si="0">IF(B4&lt;=$B$2,0,(C4+D4))</f>
        <v>0</v>
      </c>
      <c r="F4" s="12">
        <f ca="1">(E4*(B4-$B$2)/365)/(1+$K$4)^((B4-$B$2)/365)/-$E$2/(1+$K$4)^$K$2</f>
        <v>0</v>
      </c>
      <c r="J4" s="1" t="s">
        <v>4</v>
      </c>
      <c r="K4" s="2">
        <f ca="1">XIRR(E2:E5,B2:B5)</f>
        <v>-0.4693972252309323</v>
      </c>
    </row>
    <row r="5" spans="1:11" ht="15" customHeight="1">
      <c r="A5" s="7">
        <v>8</v>
      </c>
      <c r="B5" s="28">
        <v>46084</v>
      </c>
      <c r="C5" s="7">
        <v>1.29</v>
      </c>
      <c r="D5" s="7">
        <v>100</v>
      </c>
      <c r="E5" s="56">
        <f t="shared" ca="1" si="0"/>
        <v>101.29</v>
      </c>
      <c r="F5" s="12">
        <f ca="1">(E5*(B5-$B$2)/365)/(1+$K$4)^((B5-$B$2)/365)/-$E$2/(1+$K$4)^$K$2</f>
        <v>9.0267958099837162E-2</v>
      </c>
      <c r="J5" s="24" t="s">
        <v>101</v>
      </c>
    </row>
    <row r="6" spans="1:11" ht="15" customHeight="1">
      <c r="E6" s="56">
        <f t="shared" ca="1" si="0"/>
        <v>0</v>
      </c>
    </row>
    <row r="7" spans="1:11" ht="15" customHeight="1">
      <c r="E7" s="56">
        <f t="shared" ca="1" si="0"/>
        <v>0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hyperlinks>
    <hyperlink ref="J5" location="'ONs Argentina'!A1" display="ONs Argentina" xr:uid="{00000000-0004-0000-0E00-000000000000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K5"/>
  <sheetViews>
    <sheetView workbookViewId="0">
      <selection activeCell="I36" sqref="I36"/>
    </sheetView>
  </sheetViews>
  <sheetFormatPr baseColWidth="10" defaultColWidth="12.625" defaultRowHeight="15" customHeight="1"/>
  <sheetData>
    <row r="1" spans="1:11" ht="15" customHeight="1">
      <c r="A1" s="3" t="s">
        <v>71</v>
      </c>
      <c r="C1" s="3" t="s">
        <v>93</v>
      </c>
      <c r="D1" s="3" t="s">
        <v>94</v>
      </c>
    </row>
    <row r="2" spans="1:11" ht="15" customHeight="1">
      <c r="A2" s="11"/>
      <c r="B2" s="6">
        <f ca="1">'ONS NY'!H2</f>
        <v>46060</v>
      </c>
      <c r="C2" s="11"/>
      <c r="D2" s="11"/>
      <c r="E2" s="8" t="e">
        <f>-VLOOKUP(A1,'ONs Argentina'!$C$5:$N$290,3,0)</f>
        <v>#N/A</v>
      </c>
      <c r="J2" s="1" t="s">
        <v>96</v>
      </c>
      <c r="K2" s="1">
        <v>0.5</v>
      </c>
    </row>
    <row r="3" spans="1:11" ht="15" customHeight="1">
      <c r="A3" s="11">
        <v>5</v>
      </c>
      <c r="B3" s="16">
        <v>45865</v>
      </c>
      <c r="C3" s="11">
        <v>3.39</v>
      </c>
      <c r="D3" s="11">
        <v>100</v>
      </c>
      <c r="E3" s="23">
        <f ca="1">IF(B3&lt;=B2,0,(C3+D3))</f>
        <v>0</v>
      </c>
      <c r="F3" s="12" t="e">
        <f ca="1">(E3*(B3-$B$2)/365)/(1+$K$4)^((B3-$B$2)/365)/-$E$2/(1+$K$4)^$K$2</f>
        <v>#N/A</v>
      </c>
      <c r="J3" s="13" t="s">
        <v>97</v>
      </c>
      <c r="K3" s="14" t="e">
        <f ca="1">SUM(F3:F6)</f>
        <v>#N/A</v>
      </c>
    </row>
    <row r="4" spans="1:11" ht="15" customHeight="1">
      <c r="A4" s="7"/>
      <c r="B4" s="29"/>
      <c r="C4" s="7"/>
      <c r="D4" s="7"/>
      <c r="J4" s="1" t="s">
        <v>4</v>
      </c>
      <c r="K4" s="30" t="e">
        <f ca="1">XIRR(E2:E3,B2:B3)</f>
        <v>#N/A</v>
      </c>
    </row>
    <row r="5" spans="1:11" ht="14.25">
      <c r="J5" s="24" t="s">
        <v>101</v>
      </c>
    </row>
  </sheetData>
  <hyperlinks>
    <hyperlink ref="J5" location="'ONs Argentina'!A1" display="ONs Argentina" xr:uid="{00000000-0004-0000-0F00-000000000000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K5"/>
  <sheetViews>
    <sheetView workbookViewId="0">
      <selection activeCell="E3" sqref="E3"/>
    </sheetView>
  </sheetViews>
  <sheetFormatPr baseColWidth="10" defaultColWidth="12.625" defaultRowHeight="15" customHeight="1"/>
  <sheetData>
    <row r="1" spans="1:11" ht="15" customHeight="1">
      <c r="A1" s="3" t="s">
        <v>72</v>
      </c>
      <c r="C1" s="3" t="s">
        <v>93</v>
      </c>
      <c r="D1" s="3" t="s">
        <v>94</v>
      </c>
    </row>
    <row r="2" spans="1:11" ht="15" customHeight="1">
      <c r="B2" s="6">
        <f ca="1">'ONS NY'!H2</f>
        <v>46060</v>
      </c>
      <c r="E2" s="8" t="e">
        <f>-VLOOKUP(A1,'ONs Argentina'!$C$5:$N$290,3,0)</f>
        <v>#N/A</v>
      </c>
      <c r="J2" s="1" t="s">
        <v>96</v>
      </c>
      <c r="K2" s="1">
        <v>0.5</v>
      </c>
    </row>
    <row r="3" spans="1:11" ht="15" customHeight="1">
      <c r="A3" s="7">
        <v>4</v>
      </c>
      <c r="B3" s="28">
        <v>45908</v>
      </c>
      <c r="C3" s="7">
        <v>2.52</v>
      </c>
      <c r="D3" s="7">
        <v>100</v>
      </c>
      <c r="E3" s="23">
        <f ca="1">IF(B3&lt;=B2,0,(C3+D3))</f>
        <v>0</v>
      </c>
      <c r="F3" s="12" t="e">
        <f ca="1">(E3*(B3-$B$2)/365)/(1+$K$4)^((B3-$B$2)/365)/-$E$2/(1+$K$4)^$K$2</f>
        <v>#N/A</v>
      </c>
      <c r="J3" s="13" t="s">
        <v>97</v>
      </c>
      <c r="K3" s="14" t="e">
        <f ca="1">SUM(F3:F102)</f>
        <v>#N/A</v>
      </c>
    </row>
    <row r="4" spans="1:11" ht="14.25">
      <c r="J4" s="1" t="s">
        <v>4</v>
      </c>
      <c r="K4" s="2" t="e">
        <f ca="1">XIRR(E2:E3,B2:B3)</f>
        <v>#N/A</v>
      </c>
    </row>
    <row r="5" spans="1:11" ht="14.25">
      <c r="J5" s="24" t="s">
        <v>101</v>
      </c>
    </row>
  </sheetData>
  <hyperlinks>
    <hyperlink ref="J5" location="'ONs Argentina'!A1" display="ONs Argentina" xr:uid="{00000000-0004-0000-1000-000000000000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5" t="s">
        <v>85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22">
        <f ca="1">'ONs Argentina'!H2</f>
        <v>46060</v>
      </c>
      <c r="E2" s="8">
        <f>-VLOOKUP(A1,'ONs Argentina'!$C$5:$N$290,3,0)</f>
        <v>0</v>
      </c>
      <c r="J2" s="1" t="s">
        <v>96</v>
      </c>
      <c r="K2" s="1">
        <v>0.5</v>
      </c>
    </row>
    <row r="3" spans="1:11" ht="15" customHeight="1">
      <c r="A3" s="11">
        <v>4</v>
      </c>
      <c r="B3" s="16">
        <v>45915</v>
      </c>
      <c r="C3" s="11">
        <v>3.53</v>
      </c>
      <c r="D3" s="11">
        <v>0</v>
      </c>
      <c r="E3" s="56">
        <f ca="1">IF(B3&lt;=$B$2,0,(C3+D3))</f>
        <v>0</v>
      </c>
      <c r="F3" s="12" t="e">
        <f ca="1">(E3*(B3-$B$2)/365)/(1+$K$4)^((B3-$B$2)/365)/-$E$2/(1+$K$4)^$K$2</f>
        <v>#NUM!</v>
      </c>
      <c r="J3" s="13" t="s">
        <v>97</v>
      </c>
      <c r="K3" s="14" t="e">
        <f ca="1">SUM(F3:F102)</f>
        <v>#NUM!</v>
      </c>
    </row>
    <row r="4" spans="1:11" ht="15" customHeight="1">
      <c r="A4" s="11">
        <v>5</v>
      </c>
      <c r="B4" s="16">
        <v>46095</v>
      </c>
      <c r="C4" s="11">
        <v>3.47</v>
      </c>
      <c r="D4" s="11">
        <v>100</v>
      </c>
      <c r="E4" s="56">
        <f t="shared" ref="E4:E24" ca="1" si="0">IF(B4&lt;=$B$2,0,(C4+D4))</f>
        <v>103.47</v>
      </c>
      <c r="F4" s="12" t="e">
        <f ca="1">(E4*(B4-$B$2)/365)/(1+$K$4)^((B4-$B$2)/365)/-$E$2/(1+$K$4)^$K$2</f>
        <v>#NUM!</v>
      </c>
      <c r="J4" s="1" t="s">
        <v>4</v>
      </c>
      <c r="K4" s="2" t="e">
        <f ca="1">XIRR(E2:E4,B2:B4)</f>
        <v>#NUM!</v>
      </c>
    </row>
    <row r="5" spans="1:11" ht="15.75">
      <c r="E5" s="56">
        <f t="shared" ca="1" si="0"/>
        <v>0</v>
      </c>
      <c r="J5" s="24" t="s">
        <v>101</v>
      </c>
    </row>
    <row r="6" spans="1:11" ht="15" customHeight="1">
      <c r="E6" s="56">
        <f t="shared" ca="1" si="0"/>
        <v>0</v>
      </c>
    </row>
    <row r="7" spans="1:11" ht="15" customHeight="1">
      <c r="E7" s="56">
        <f t="shared" ca="1" si="0"/>
        <v>0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hyperlinks>
    <hyperlink ref="J5" location="'ONs Argentina'!A1" display="ONs Argentina" xr:uid="{00000000-0004-0000-1100-000000000000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5" t="s">
        <v>83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22">
        <f ca="1">'ONs Argentina'!H2</f>
        <v>46060</v>
      </c>
      <c r="E2" s="8">
        <f>-VLOOKUP(A1,'ONs Argentina'!$C$5:$N$290,3,0)</f>
        <v>-105.5</v>
      </c>
      <c r="J2" s="1" t="s">
        <v>96</v>
      </c>
      <c r="K2" s="1">
        <v>0.5</v>
      </c>
    </row>
    <row r="3" spans="1:11" ht="15" customHeight="1">
      <c r="A3" s="11">
        <v>4</v>
      </c>
      <c r="B3" s="16">
        <v>45911</v>
      </c>
      <c r="C3" s="11">
        <v>3.78</v>
      </c>
      <c r="D3" s="11">
        <v>0</v>
      </c>
      <c r="E3" s="56">
        <f ca="1">IF(B3&lt;=$B$2,0,(C3+D3))</f>
        <v>0</v>
      </c>
      <c r="F3" s="12">
        <f ca="1">(E3*(B3-$B$2)/365)/(1+$K$4)^((B3-$B$2)/365)/-$E$2/(1+$K$4)^$K$2</f>
        <v>0</v>
      </c>
      <c r="J3" s="13" t="s">
        <v>97</v>
      </c>
      <c r="K3" s="14">
        <f ca="1">SUM(F3:F102)</f>
        <v>9.6658876074966552E-2</v>
      </c>
    </row>
    <row r="4" spans="1:11" ht="15" customHeight="1">
      <c r="A4" s="11">
        <v>5</v>
      </c>
      <c r="B4" s="16">
        <v>46092</v>
      </c>
      <c r="C4" s="11">
        <v>3.71</v>
      </c>
      <c r="D4" s="11">
        <v>100</v>
      </c>
      <c r="E4" s="56">
        <f t="shared" ref="E4:E24" ca="1" si="0">IF(B4&lt;=$B$2,0,(C4+D4))</f>
        <v>103.71</v>
      </c>
      <c r="F4" s="12">
        <f ca="1">(E4*(B4-$B$2)/365)/(1+$K$4)^((B4-$B$2)/365)/-$E$2/(1+$K$4)^$K$2</f>
        <v>9.6658876074966552E-2</v>
      </c>
      <c r="J4" s="1" t="s">
        <v>4</v>
      </c>
      <c r="K4" s="2">
        <f ca="1">XIRR(E2:E4,B2:B4)</f>
        <v>-0.17732036784291272</v>
      </c>
    </row>
    <row r="5" spans="1:11" ht="15" customHeight="1">
      <c r="A5" s="11"/>
      <c r="B5" s="27"/>
      <c r="C5" s="11"/>
      <c r="D5" s="11"/>
      <c r="E5" s="56">
        <f t="shared" ca="1" si="0"/>
        <v>0</v>
      </c>
      <c r="J5" s="24" t="s">
        <v>101</v>
      </c>
    </row>
    <row r="6" spans="1:11" ht="15" customHeight="1">
      <c r="E6" s="56">
        <f t="shared" ca="1" si="0"/>
        <v>0</v>
      </c>
    </row>
    <row r="7" spans="1:11" ht="15" customHeight="1">
      <c r="E7" s="56">
        <f t="shared" ca="1" si="0"/>
        <v>0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hyperlinks>
    <hyperlink ref="J5" location="'ONs Argentina'!A1" display="ONs Argentina" xr:uid="{00000000-0004-0000-1200-000000000000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1" t="s">
        <v>77</v>
      </c>
      <c r="B1" s="3" t="s">
        <v>92</v>
      </c>
      <c r="C1" s="3" t="s">
        <v>93</v>
      </c>
      <c r="D1" s="3" t="s">
        <v>94</v>
      </c>
      <c r="E1" s="3" t="s">
        <v>95</v>
      </c>
    </row>
    <row r="2" spans="1:11" ht="15" customHeight="1">
      <c r="A2" s="31"/>
      <c r="B2" s="32">
        <f ca="1">'ONS NY'!H2</f>
        <v>46060</v>
      </c>
      <c r="C2" s="31"/>
      <c r="D2" s="31"/>
      <c r="E2" s="8" t="e">
        <f>-VLOOKUP(A1,'ONs Argentina'!$C$5:$N$290,3,0)</f>
        <v>#N/A</v>
      </c>
      <c r="J2" s="1" t="s">
        <v>96</v>
      </c>
      <c r="K2" s="1">
        <v>0.5</v>
      </c>
    </row>
    <row r="3" spans="1:11" ht="15" customHeight="1">
      <c r="A3" s="7">
        <v>4</v>
      </c>
      <c r="B3" s="28">
        <v>45831</v>
      </c>
      <c r="C3" s="7">
        <v>3.24</v>
      </c>
      <c r="D3" s="7">
        <v>0</v>
      </c>
      <c r="E3" s="56">
        <f ca="1">IF(B3&lt;=$B$2,0,(C3+D3))</f>
        <v>0</v>
      </c>
      <c r="F3" s="12" t="e">
        <f ca="1">(E3*(B3-$B$2)/365)/(1+$K$4)^((B3-$B$2)/365)/-$E$2/(1+$K$4)^$K$2</f>
        <v>#N/A</v>
      </c>
      <c r="J3" s="13" t="s">
        <v>97</v>
      </c>
      <c r="K3" s="14" t="e">
        <f ca="1">SUM(F3:F102)</f>
        <v>#N/A</v>
      </c>
    </row>
    <row r="4" spans="1:11" ht="15" customHeight="1">
      <c r="A4" s="7">
        <v>5</v>
      </c>
      <c r="B4" s="33">
        <v>46012</v>
      </c>
      <c r="C4" s="7">
        <v>3.26</v>
      </c>
      <c r="D4" s="7">
        <v>100</v>
      </c>
      <c r="E4" s="56">
        <f t="shared" ref="E4:E24" ca="1" si="0">IF(B4&lt;=$B$2,0,(C4+D4))</f>
        <v>0</v>
      </c>
      <c r="F4" s="12" t="e">
        <f ca="1">(E4*(B4-$B$2)/365)/(1+$K$4)^((B4-$B$2)/365)/-$E$2/(1+$K$4)^$K$2</f>
        <v>#N/A</v>
      </c>
      <c r="J4" s="1" t="s">
        <v>4</v>
      </c>
      <c r="K4" s="2" t="e">
        <f ca="1">XIRR(E2:E4,B2:B4)</f>
        <v>#N/A</v>
      </c>
    </row>
    <row r="5" spans="1:11" ht="15" customHeight="1">
      <c r="A5" s="7" t="s">
        <v>95</v>
      </c>
      <c r="B5" s="29"/>
      <c r="C5" s="7"/>
      <c r="D5" s="7"/>
      <c r="E5" s="56">
        <f t="shared" ca="1" si="0"/>
        <v>0</v>
      </c>
      <c r="J5" s="24" t="s">
        <v>101</v>
      </c>
    </row>
    <row r="6" spans="1:11" ht="15" customHeight="1">
      <c r="E6" s="56">
        <f t="shared" ca="1" si="0"/>
        <v>0</v>
      </c>
    </row>
    <row r="7" spans="1:11" ht="15" customHeight="1">
      <c r="E7" s="56">
        <f t="shared" ca="1" si="0"/>
        <v>0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hyperlinks>
    <hyperlink ref="J5" location="'ONs Argentina'!A1" display="ONs Argentina" xr:uid="{00000000-0004-0000-1300-000000000000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5" t="s">
        <v>74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22">
        <f ca="1">'ONs Argentina'!H2</f>
        <v>46060</v>
      </c>
      <c r="E2" s="8" t="e">
        <f>-VLOOKUP(A1,'ONs Argentina'!$C$5:$N$290,3,0)</f>
        <v>#N/A</v>
      </c>
      <c r="J2" s="1" t="s">
        <v>96</v>
      </c>
      <c r="K2" s="1">
        <v>0.5</v>
      </c>
    </row>
    <row r="3" spans="1:11" ht="15" customHeight="1">
      <c r="A3" s="11">
        <v>4</v>
      </c>
      <c r="B3" s="16">
        <v>45799</v>
      </c>
      <c r="C3" s="11">
        <v>1.74</v>
      </c>
      <c r="D3" s="11">
        <v>0</v>
      </c>
      <c r="E3" s="56">
        <f ca="1">IF(B3&lt;=$B$2,0,(C3+D3))</f>
        <v>0</v>
      </c>
      <c r="F3" s="12" t="e">
        <f ca="1">(E3*(B3-$B$2)/365)/(1+$K$4)^((B3-$B$2)/365)/-$E$2/(1+$K$4)^$K$2</f>
        <v>#N/A</v>
      </c>
      <c r="J3" s="13" t="s">
        <v>97</v>
      </c>
      <c r="K3" s="14" t="e">
        <f ca="1">SUM(F3:F102)</f>
        <v>#N/A</v>
      </c>
    </row>
    <row r="4" spans="1:11" ht="15" customHeight="1">
      <c r="A4" s="11">
        <v>5</v>
      </c>
      <c r="B4" s="26">
        <v>45983</v>
      </c>
      <c r="C4" s="11">
        <v>1.76</v>
      </c>
      <c r="D4" s="11">
        <v>100</v>
      </c>
      <c r="E4" s="56">
        <f t="shared" ref="E4:E24" ca="1" si="0">IF(B4&lt;=$B$2,0,(C4+D4))</f>
        <v>0</v>
      </c>
      <c r="F4" s="12" t="e">
        <f ca="1">(E4*(B4-$B$2)/365)/(1+$K$4)^((B4-$B$2)/365)/-$E$2/(1+$K$4)^$K$2</f>
        <v>#N/A</v>
      </c>
      <c r="J4" s="1" t="s">
        <v>4</v>
      </c>
      <c r="K4" s="2" t="e">
        <f ca="1">XIRR(E2:E4,B2:B4)</f>
        <v>#N/A</v>
      </c>
    </row>
    <row r="5" spans="1:11" ht="15.75">
      <c r="E5" s="56">
        <f t="shared" ca="1" si="0"/>
        <v>0</v>
      </c>
      <c r="J5" s="24" t="s">
        <v>101</v>
      </c>
    </row>
    <row r="6" spans="1:11" ht="15" customHeight="1">
      <c r="E6" s="56">
        <f t="shared" ca="1" si="0"/>
        <v>0</v>
      </c>
    </row>
    <row r="7" spans="1:11" ht="15" customHeight="1">
      <c r="E7" s="56">
        <f t="shared" ca="1" si="0"/>
        <v>0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hyperlinks>
    <hyperlink ref="J5" location="'ONs Argentina'!A1" display="ONs Argentina" xr:uid="{00000000-0004-0000-1400-000000000000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cols>
    <col min="11" max="11" width="13.875" customWidth="1"/>
  </cols>
  <sheetData>
    <row r="1" spans="1:11" ht="15" customHeight="1">
      <c r="A1" s="3" t="s">
        <v>73</v>
      </c>
      <c r="C1" s="3" t="s">
        <v>93</v>
      </c>
      <c r="D1" s="3" t="s">
        <v>94</v>
      </c>
    </row>
    <row r="2" spans="1:11" ht="15" customHeight="1">
      <c r="A2" s="7"/>
      <c r="B2" s="6">
        <f ca="1">'ONS NY'!H2</f>
        <v>46060</v>
      </c>
      <c r="C2" s="7"/>
      <c r="D2" s="7"/>
      <c r="E2" s="8" t="e">
        <f>-VLOOKUP(A1,'ONs Argentina'!$C$5:$N$290,3,0)</f>
        <v>#N/A</v>
      </c>
      <c r="J2" s="1" t="s">
        <v>96</v>
      </c>
      <c r="K2" s="1">
        <v>0.5</v>
      </c>
    </row>
    <row r="3" spans="1:11" ht="15" customHeight="1">
      <c r="A3" s="7">
        <v>4</v>
      </c>
      <c r="B3" s="28">
        <v>45782</v>
      </c>
      <c r="C3" s="7">
        <v>2.4700000000000002</v>
      </c>
      <c r="D3" s="7">
        <v>0</v>
      </c>
      <c r="E3" s="56">
        <f ca="1">IF(B3&lt;=$B$2,0,(C3+D3))</f>
        <v>0</v>
      </c>
      <c r="F3" s="12" t="e">
        <f ca="1">(E3*(B3-$B$2)/365)/(1+$K$4)^((B3-$B$2)/365)/-$E$2/(1+$K$4)^$K$2</f>
        <v>#N/A</v>
      </c>
      <c r="J3" s="13" t="s">
        <v>97</v>
      </c>
      <c r="K3" s="14" t="e">
        <f ca="1">SUM(F3:F102)</f>
        <v>#N/A</v>
      </c>
    </row>
    <row r="4" spans="1:11" ht="15" customHeight="1">
      <c r="A4" s="7">
        <v>5</v>
      </c>
      <c r="B4" s="28">
        <v>45965</v>
      </c>
      <c r="C4" s="7">
        <v>2.52</v>
      </c>
      <c r="D4" s="7">
        <v>100</v>
      </c>
      <c r="E4" s="56">
        <f t="shared" ref="E4:E24" ca="1" si="0">IF(B4&lt;=$B$2,0,(C4+D4))</f>
        <v>0</v>
      </c>
      <c r="F4" s="12" t="e">
        <f ca="1">(E4*(B4-$B$2)/365)/(1+$K$4)^((B4-$B$2)/365)/-$E$2/(1+$K$4)^$K$2</f>
        <v>#N/A</v>
      </c>
      <c r="J4" s="1" t="s">
        <v>4</v>
      </c>
      <c r="K4" s="2" t="e">
        <f ca="1">XIRR(E2:E4,B2:B4)</f>
        <v>#N/A</v>
      </c>
    </row>
    <row r="5" spans="1:11" ht="15.75">
      <c r="E5" s="56">
        <f t="shared" ca="1" si="0"/>
        <v>0</v>
      </c>
      <c r="J5" s="24" t="s">
        <v>101</v>
      </c>
    </row>
    <row r="6" spans="1:11" ht="15" customHeight="1">
      <c r="E6" s="56">
        <f t="shared" ca="1" si="0"/>
        <v>0</v>
      </c>
    </row>
    <row r="7" spans="1:11" ht="15" customHeight="1">
      <c r="E7" s="56">
        <f t="shared" ca="1" si="0"/>
        <v>0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hyperlinks>
    <hyperlink ref="J5" location="'ONs Argentina'!A1" display="ONs Argentina" xr:uid="{00000000-0004-0000-1500-000000000000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5" t="s">
        <v>78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22">
        <f ca="1">'ONs Argentina'!H2</f>
        <v>46060</v>
      </c>
      <c r="E2" s="8">
        <f>-VLOOKUP(A1,'ONs Argentina'!$C$5:$N$290,3,0)</f>
        <v>-103.2</v>
      </c>
      <c r="J2" s="1" t="s">
        <v>96</v>
      </c>
      <c r="K2" s="1">
        <v>0.5</v>
      </c>
    </row>
    <row r="3" spans="1:11" ht="15" customHeight="1">
      <c r="A3" s="11">
        <v>4</v>
      </c>
      <c r="B3" s="16">
        <v>45821</v>
      </c>
      <c r="C3" s="11">
        <v>2.4900000000000002</v>
      </c>
      <c r="D3" s="11">
        <v>0</v>
      </c>
      <c r="E3" s="56">
        <f ca="1">IF(B3&lt;=$B$2,0,(C3+D3))</f>
        <v>0</v>
      </c>
      <c r="F3" s="12">
        <f ca="1">(E3*(B3-$B$2)/365)/(1+$K$4)^((B3-$B$2)/365)/-$E$2/(1+$K$4)^$K$2</f>
        <v>0</v>
      </c>
      <c r="J3" s="13" t="s">
        <v>97</v>
      </c>
      <c r="K3" s="14">
        <f ca="1">SUM(F3:F102)</f>
        <v>3.3123824165934894E-2</v>
      </c>
    </row>
    <row r="4" spans="1:11" ht="15" customHeight="1">
      <c r="A4" s="11">
        <v>5</v>
      </c>
      <c r="B4" s="26">
        <v>46006</v>
      </c>
      <c r="C4" s="11">
        <v>2.5099999999999998</v>
      </c>
      <c r="D4" s="11">
        <v>0</v>
      </c>
      <c r="E4" s="56">
        <f t="shared" ref="E4:E24" ca="1" si="0">IF(B4&lt;=$B$2,0,(C4+D4))</f>
        <v>0</v>
      </c>
      <c r="F4" s="12">
        <f ca="1">(E4*(B4-$B$2)/365)/(1+$K$4)^((B4-$B$2)/365)/-$E$2/(1+$K$4)^$K$2</f>
        <v>0</v>
      </c>
      <c r="J4" s="1" t="s">
        <v>4</v>
      </c>
      <c r="K4" s="2">
        <f ca="1">XIRR(E2:E5,B2:B5)</f>
        <v>-0.75371620878577228</v>
      </c>
    </row>
    <row r="5" spans="1:11" ht="15" customHeight="1">
      <c r="A5" s="11">
        <v>6</v>
      </c>
      <c r="B5" s="16">
        <v>46066</v>
      </c>
      <c r="C5" s="11">
        <v>0.85</v>
      </c>
      <c r="D5" s="11">
        <v>100</v>
      </c>
      <c r="E5" s="56">
        <f t="shared" ca="1" si="0"/>
        <v>100.85</v>
      </c>
      <c r="F5" s="12">
        <f ca="1">(E5*(B5-$B$2)/365)/(1+$K$4)^((B5-$B$2)/365)/-$E$2/(1+$K$4)^$K$2</f>
        <v>3.3123824165934894E-2</v>
      </c>
      <c r="J5" s="24" t="s">
        <v>101</v>
      </c>
    </row>
    <row r="6" spans="1:11" ht="15" customHeight="1">
      <c r="A6" s="11"/>
      <c r="B6" s="27"/>
      <c r="C6" s="11"/>
      <c r="D6" s="11"/>
      <c r="E6" s="56">
        <f t="shared" ca="1" si="0"/>
        <v>0</v>
      </c>
    </row>
    <row r="7" spans="1:11" ht="15" customHeight="1">
      <c r="E7" s="56">
        <f t="shared" ca="1" si="0"/>
        <v>0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hyperlinks>
    <hyperlink ref="J5" location="'ONs Argentina'!A1" display="ONs Argentina" xr:uid="{00000000-0004-0000-1600-000000000000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5" t="s">
        <v>75</v>
      </c>
      <c r="B1" s="21"/>
      <c r="C1" s="21" t="s">
        <v>93</v>
      </c>
      <c r="D1" s="21" t="s">
        <v>94</v>
      </c>
      <c r="E1" s="21"/>
    </row>
    <row r="2" spans="1:11" ht="15" customHeight="1">
      <c r="A2" s="21" t="s">
        <v>99</v>
      </c>
      <c r="B2" s="22">
        <f ca="1">'ONs Argentina'!H2</f>
        <v>46060</v>
      </c>
      <c r="E2" s="8" t="e">
        <f>-VLOOKUP(A1,'ONs Argentina'!$C$5:$N$290,3,0)</f>
        <v>#N/A</v>
      </c>
      <c r="J2" s="1" t="s">
        <v>96</v>
      </c>
      <c r="K2" s="1">
        <v>0.25</v>
      </c>
    </row>
    <row r="3" spans="1:11" ht="15" customHeight="1">
      <c r="A3" s="11"/>
      <c r="B3" s="16">
        <v>45807</v>
      </c>
      <c r="C3" s="11">
        <v>1.56</v>
      </c>
      <c r="D3" s="11">
        <v>0</v>
      </c>
      <c r="E3" s="56">
        <f ca="1">IF(B3&lt;=$B$2,0,(C3+D3))</f>
        <v>0</v>
      </c>
      <c r="F3" s="12" t="e">
        <f ca="1">(E3*(B3-$B$2)/365)/(1+$K$4)^((B3-$B$2)/365)/-$E$2/(1+$K$4)^$K$2</f>
        <v>#N/A</v>
      </c>
      <c r="J3" s="13" t="s">
        <v>97</v>
      </c>
      <c r="K3" s="14" t="e">
        <f ca="1">SUM(F3:F102)</f>
        <v>#N/A</v>
      </c>
    </row>
    <row r="4" spans="1:11" ht="15" customHeight="1">
      <c r="A4" s="11"/>
      <c r="B4" s="16">
        <v>45898</v>
      </c>
      <c r="C4" s="11">
        <v>1.56</v>
      </c>
      <c r="D4" s="11">
        <v>50</v>
      </c>
      <c r="E4" s="56">
        <f t="shared" ref="E4:E24" ca="1" si="0">IF(B4&lt;=$B$2,0,(C4+D4))</f>
        <v>0</v>
      </c>
      <c r="F4" s="12" t="e">
        <f ca="1">(E4*(B4-$B$2)/365)/(1+$K$4)^((B4-$B$2)/365)/-$E$2/(1+$K$4)^$K$2</f>
        <v>#N/A</v>
      </c>
      <c r="J4" s="1" t="s">
        <v>4</v>
      </c>
      <c r="K4" s="2" t="e">
        <f ca="1">XIRR(E2:E5,B2:B5)</f>
        <v>#N/A</v>
      </c>
    </row>
    <row r="5" spans="1:11" ht="15" customHeight="1">
      <c r="A5" s="11"/>
      <c r="B5" s="26">
        <v>45989</v>
      </c>
      <c r="C5" s="11">
        <v>0.78</v>
      </c>
      <c r="D5" s="11">
        <v>50</v>
      </c>
      <c r="E5" s="56">
        <f t="shared" ca="1" si="0"/>
        <v>0</v>
      </c>
      <c r="F5" s="12" t="e">
        <f ca="1">(E5*(B5-$B$2)/365)/(1+$K$4)^((B5-$B$2)/365)/-$E$2/(1+$K$4)^$K$2</f>
        <v>#N/A</v>
      </c>
      <c r="J5" s="24" t="s">
        <v>101</v>
      </c>
    </row>
    <row r="6" spans="1:11" ht="15" customHeight="1">
      <c r="A6" s="11"/>
      <c r="B6" s="27"/>
      <c r="C6" s="11"/>
      <c r="D6" s="11"/>
      <c r="E6" s="56">
        <f t="shared" ca="1" si="0"/>
        <v>0</v>
      </c>
    </row>
    <row r="7" spans="1:11" ht="15.75">
      <c r="E7" s="56">
        <f t="shared" ca="1" si="0"/>
        <v>0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hyperlinks>
    <hyperlink ref="J5" location="'ONs Argentina'!A1" display="ONs Argentina" xr:uid="{00000000-0004-0000-1700-000000000000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K25"/>
  <sheetViews>
    <sheetView workbookViewId="0">
      <selection activeCell="E4" sqref="E4:E25"/>
    </sheetView>
  </sheetViews>
  <sheetFormatPr baseColWidth="10" defaultColWidth="12.625" defaultRowHeight="15" customHeight="1"/>
  <sheetData>
    <row r="1" spans="1:11" ht="15" customHeight="1">
      <c r="A1" s="3" t="s">
        <v>102</v>
      </c>
      <c r="B1" s="3"/>
      <c r="C1" s="3" t="s">
        <v>93</v>
      </c>
      <c r="D1" s="3" t="s">
        <v>94</v>
      </c>
      <c r="E1" s="3"/>
    </row>
    <row r="2" spans="1:11" ht="15" customHeight="1">
      <c r="B2" s="22">
        <f ca="1">'ONS NY'!H2</f>
        <v>46060</v>
      </c>
      <c r="E2" s="3" t="e">
        <f>-VLOOKUP(A1,'ONs Argentina'!$C$5:$N$290,3,0)</f>
        <v>#N/A</v>
      </c>
      <c r="J2" s="1" t="s">
        <v>96</v>
      </c>
      <c r="K2" s="1">
        <v>0.5</v>
      </c>
    </row>
    <row r="3" spans="1:11" ht="15" customHeight="1">
      <c r="A3" s="7">
        <v>1</v>
      </c>
      <c r="B3" s="28">
        <v>45777</v>
      </c>
      <c r="C3" s="7">
        <v>4.74</v>
      </c>
      <c r="D3" s="7">
        <v>0</v>
      </c>
      <c r="E3" s="23">
        <f ca="1">IF(B3&lt;=B2,0,(C3+D3))</f>
        <v>0</v>
      </c>
      <c r="F3" s="12" t="e">
        <f t="shared" ref="F3:F8" ca="1" si="0">(E3*(B3-$B$2)/365)/(1+$K$4)^((B3-$B$2)/365)/-$E$2/(1+$K$4)^$K$2</f>
        <v>#N/A</v>
      </c>
      <c r="J3" s="13" t="s">
        <v>97</v>
      </c>
      <c r="K3" s="14" t="e">
        <f ca="1">SUM(F3:F102)</f>
        <v>#N/A</v>
      </c>
    </row>
    <row r="4" spans="1:11" ht="15" customHeight="1">
      <c r="A4" s="7">
        <v>2</v>
      </c>
      <c r="B4" s="33">
        <v>45961</v>
      </c>
      <c r="C4" s="7">
        <v>4.79</v>
      </c>
      <c r="D4" s="7">
        <v>0</v>
      </c>
      <c r="E4" s="56">
        <f ca="1">IF(B4&lt;=$B$2,0,(C4+D4))</f>
        <v>0</v>
      </c>
      <c r="F4" s="12" t="e">
        <f t="shared" ca="1" si="0"/>
        <v>#N/A</v>
      </c>
      <c r="J4" s="1" t="s">
        <v>4</v>
      </c>
      <c r="K4" s="2" t="e">
        <f ca="1">XIRR(E1:E8,B1:B8)</f>
        <v>#N/A</v>
      </c>
    </row>
    <row r="5" spans="1:11" ht="15" customHeight="1">
      <c r="A5" s="7">
        <v>3</v>
      </c>
      <c r="B5" s="28">
        <v>46142</v>
      </c>
      <c r="C5" s="7">
        <v>4.71</v>
      </c>
      <c r="D5" s="7">
        <v>0</v>
      </c>
      <c r="E5" s="56">
        <f t="shared" ref="E5:E25" ca="1" si="1">IF(B5&lt;=$B$2,0,(C5+D5))</f>
        <v>4.71</v>
      </c>
      <c r="F5" s="12" t="e">
        <f t="shared" ca="1" si="0"/>
        <v>#N/A</v>
      </c>
      <c r="J5" s="24" t="s">
        <v>101</v>
      </c>
    </row>
    <row r="6" spans="1:11" ht="15" customHeight="1">
      <c r="A6" s="7">
        <v>4</v>
      </c>
      <c r="B6" s="28">
        <v>46328</v>
      </c>
      <c r="C6" s="7">
        <v>4.79</v>
      </c>
      <c r="D6" s="7">
        <v>33.33</v>
      </c>
      <c r="E6" s="56">
        <f t="shared" ca="1" si="1"/>
        <v>38.119999999999997</v>
      </c>
      <c r="F6" s="12" t="e">
        <f t="shared" ca="1" si="0"/>
        <v>#N/A</v>
      </c>
    </row>
    <row r="7" spans="1:11" ht="15" customHeight="1">
      <c r="A7" s="7">
        <v>5</v>
      </c>
      <c r="B7" s="28">
        <v>46507</v>
      </c>
      <c r="C7" s="7">
        <v>3.14</v>
      </c>
      <c r="D7" s="7">
        <v>33.33</v>
      </c>
      <c r="E7" s="56">
        <f t="shared" ca="1" si="1"/>
        <v>36.47</v>
      </c>
      <c r="F7" s="12" t="e">
        <f t="shared" ca="1" si="0"/>
        <v>#N/A</v>
      </c>
    </row>
    <row r="8" spans="1:11" ht="15" customHeight="1">
      <c r="A8" s="7">
        <v>6</v>
      </c>
      <c r="B8" s="28">
        <v>46692</v>
      </c>
      <c r="C8" s="7">
        <v>1.59</v>
      </c>
      <c r="D8" s="7">
        <v>33.340000000000003</v>
      </c>
      <c r="E8" s="56">
        <f t="shared" ca="1" si="1"/>
        <v>34.930000000000007</v>
      </c>
      <c r="F8" s="12" t="e">
        <f t="shared" ca="1" si="0"/>
        <v>#N/A</v>
      </c>
    </row>
    <row r="9" spans="1:11" ht="15" customHeight="1">
      <c r="E9" s="56">
        <f t="shared" ca="1" si="1"/>
        <v>0</v>
      </c>
    </row>
    <row r="10" spans="1:11" ht="15" customHeight="1">
      <c r="E10" s="56">
        <f t="shared" ca="1" si="1"/>
        <v>0</v>
      </c>
    </row>
    <row r="11" spans="1:11" ht="15" customHeight="1">
      <c r="E11" s="56">
        <f t="shared" ca="1" si="1"/>
        <v>0</v>
      </c>
    </row>
    <row r="12" spans="1:11" ht="15" customHeight="1">
      <c r="E12" s="56">
        <f t="shared" ca="1" si="1"/>
        <v>0</v>
      </c>
    </row>
    <row r="13" spans="1:11" ht="15" customHeight="1">
      <c r="E13" s="56">
        <f t="shared" ca="1" si="1"/>
        <v>0</v>
      </c>
    </row>
    <row r="14" spans="1:11" ht="15" customHeight="1">
      <c r="E14" s="56">
        <f t="shared" ca="1" si="1"/>
        <v>0</v>
      </c>
    </row>
    <row r="15" spans="1:11" ht="15" customHeight="1">
      <c r="E15" s="56">
        <f t="shared" ca="1" si="1"/>
        <v>0</v>
      </c>
    </row>
    <row r="16" spans="1:11" ht="15" customHeight="1">
      <c r="E16" s="56">
        <f t="shared" ca="1" si="1"/>
        <v>0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" customHeight="1">
      <c r="E20" s="56">
        <f t="shared" ca="1" si="1"/>
        <v>0</v>
      </c>
    </row>
    <row r="21" spans="5:5" ht="15" customHeight="1">
      <c r="E21" s="56">
        <f t="shared" ca="1" si="1"/>
        <v>0</v>
      </c>
    </row>
    <row r="22" spans="5:5" ht="15" customHeight="1">
      <c r="E22" s="56">
        <f t="shared" ca="1" si="1"/>
        <v>0</v>
      </c>
    </row>
    <row r="23" spans="5:5" ht="15" customHeight="1">
      <c r="E23" s="56">
        <f t="shared" ca="1" si="1"/>
        <v>0</v>
      </c>
    </row>
    <row r="24" spans="5:5" ht="15" customHeight="1">
      <c r="E24" s="56">
        <f t="shared" ca="1" si="1"/>
        <v>0</v>
      </c>
    </row>
    <row r="25" spans="5:5" ht="15" customHeight="1">
      <c r="E25" s="56">
        <f t="shared" ca="1" si="1"/>
        <v>0</v>
      </c>
    </row>
  </sheetData>
  <hyperlinks>
    <hyperlink ref="J5" location="'ONs Argentina'!A1" display="ONs Argentina" xr:uid="{00000000-0004-0000-1800-000000000000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5" t="s">
        <v>17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22">
        <f ca="1">'ONS NY'!H2</f>
        <v>46060</v>
      </c>
      <c r="E2" s="8">
        <f>-VLOOKUP(A1,'ONS NY'!$C$5:$R$589,3,0)</f>
        <v>-103.95</v>
      </c>
      <c r="J2" s="13" t="s">
        <v>96</v>
      </c>
      <c r="K2" s="13">
        <v>0.25</v>
      </c>
    </row>
    <row r="3" spans="1:11" ht="15" customHeight="1">
      <c r="A3" s="11">
        <v>16</v>
      </c>
      <c r="B3" s="16">
        <v>45838</v>
      </c>
      <c r="C3" s="11">
        <v>2.74</v>
      </c>
      <c r="D3" s="11">
        <v>0</v>
      </c>
      <c r="E3" s="56">
        <f ca="1">IF(B3&lt;=$B$2,0,(C3+D3))</f>
        <v>0</v>
      </c>
      <c r="F3" s="12">
        <f ca="1">(E3*(B3-$B$2)/365)/(1+$K$4)^((B3-$B$2)/365)/-$E$2/(1+$K$4)^$K$2</f>
        <v>0</v>
      </c>
      <c r="J3" s="13" t="s">
        <v>97</v>
      </c>
      <c r="K3" s="14">
        <f ca="1">SUM(F3:F24)</f>
        <v>0.38153679104385407</v>
      </c>
    </row>
    <row r="4" spans="1:11" ht="15" customHeight="1">
      <c r="A4" s="11">
        <v>17</v>
      </c>
      <c r="B4" s="16">
        <v>45930</v>
      </c>
      <c r="C4" s="11">
        <v>2.74</v>
      </c>
      <c r="D4" s="11">
        <v>0</v>
      </c>
      <c r="E4" s="56">
        <f t="shared" ref="E4:E24" ca="1" si="0">IF(B4&lt;=$B$2,0,(C4+D4))</f>
        <v>0</v>
      </c>
      <c r="F4" s="12">
        <f ca="1">(E4*(B4-$B$2)/365)/(1+$K$4)^((B4-$B$2)/365)/-$E$2/(1+$K$4)^$K$2</f>
        <v>0</v>
      </c>
      <c r="J4" s="13" t="s">
        <v>4</v>
      </c>
      <c r="K4" s="34">
        <f ca="1">+XIRR(E2:E24,B2:B24)</f>
        <v>3.8660159707069403E-2</v>
      </c>
    </row>
    <row r="5" spans="1:11" ht="15" customHeight="1">
      <c r="A5" s="11">
        <v>18</v>
      </c>
      <c r="B5" s="26">
        <v>46021</v>
      </c>
      <c r="C5" s="11">
        <v>2.74</v>
      </c>
      <c r="D5" s="11">
        <v>0</v>
      </c>
      <c r="E5" s="56">
        <f t="shared" ca="1" si="0"/>
        <v>0</v>
      </c>
      <c r="F5" s="12">
        <f ca="1">(E5*(B5-$B$2)/365)/(1+$K$4)^((B5-$B$2)/365)/-$E$2/(1+$K$4)^$K$2</f>
        <v>0</v>
      </c>
    </row>
    <row r="6" spans="1:11" ht="15" customHeight="1">
      <c r="A6" s="11">
        <v>19</v>
      </c>
      <c r="B6" s="16">
        <v>46111</v>
      </c>
      <c r="C6" s="11">
        <v>2.74</v>
      </c>
      <c r="D6" s="11">
        <v>0</v>
      </c>
      <c r="E6" s="56">
        <f t="shared" ca="1" si="0"/>
        <v>2.74</v>
      </c>
      <c r="F6" s="12">
        <f ca="1">(E6*(B6-$B$2)/365)/(1+$K$4)^((B6-$B$2)/365)/-$E$2/(1+$K$4)^$K$2</f>
        <v>3.62896884193287E-3</v>
      </c>
    </row>
    <row r="7" spans="1:11" ht="15" customHeight="1">
      <c r="A7" s="11">
        <v>20</v>
      </c>
      <c r="B7" s="16">
        <v>46203</v>
      </c>
      <c r="C7" s="11">
        <v>2.74</v>
      </c>
      <c r="D7" s="11">
        <v>100</v>
      </c>
      <c r="E7" s="56">
        <f t="shared" ca="1" si="0"/>
        <v>102.74</v>
      </c>
      <c r="F7" s="12">
        <f ca="1">(E7*(B7-$B$2)/365)/(1+$K$4)^((B7-$B$2)/365)/-$E$2/(1+$K$4)^$K$2</f>
        <v>0.37790782220192121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5" t="s">
        <v>35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22">
        <f ca="1">'ONS NY'!H2</f>
        <v>46060</v>
      </c>
      <c r="E2" s="8">
        <f>-VLOOKUP(A1,'ONS NY'!$C$5:$R$589,3,0)</f>
        <v>-107.3</v>
      </c>
      <c r="J2" s="13" t="s">
        <v>96</v>
      </c>
      <c r="K2" s="13">
        <v>0.5</v>
      </c>
    </row>
    <row r="3" spans="1:11" ht="15" customHeight="1">
      <c r="A3" s="11">
        <v>9</v>
      </c>
      <c r="B3" s="16">
        <v>45838</v>
      </c>
      <c r="C3" s="11">
        <v>4.5</v>
      </c>
      <c r="D3" s="11">
        <v>0</v>
      </c>
      <c r="E3" s="56">
        <f ca="1">IF(B3&lt;=$B$2,0,(C3+D3))</f>
        <v>0</v>
      </c>
      <c r="F3" s="12">
        <f t="shared" ref="F3:F11" ca="1" si="0">(E3*(B3-$B$2)/365)/(1+$K$4)^((B3-$B$2)/365)/-$E$2/(1+$K$4)^$K$2</f>
        <v>0</v>
      </c>
      <c r="J3" s="13" t="s">
        <v>97</v>
      </c>
      <c r="K3" s="14">
        <f ca="1">SUM(F3:F24)</f>
        <v>1.720370695795026</v>
      </c>
    </row>
    <row r="4" spans="1:11" ht="15" customHeight="1">
      <c r="A4" s="11">
        <v>10</v>
      </c>
      <c r="B4" s="26">
        <v>46021</v>
      </c>
      <c r="C4" s="11">
        <v>4.5</v>
      </c>
      <c r="D4" s="11">
        <v>0</v>
      </c>
      <c r="E4" s="56">
        <f t="shared" ref="E4:E24" ca="1" si="1">IF(B4&lt;=$B$2,0,(C4+D4))</f>
        <v>0</v>
      </c>
      <c r="F4" s="12">
        <f t="shared" ca="1" si="0"/>
        <v>0</v>
      </c>
      <c r="J4" s="13" t="s">
        <v>4</v>
      </c>
      <c r="K4" s="34">
        <f ca="1">+XIRR(E2:E24,B2:B24)</f>
        <v>5.449277460575104E-2</v>
      </c>
    </row>
    <row r="5" spans="1:11" ht="15" customHeight="1">
      <c r="A5" s="11">
        <v>11</v>
      </c>
      <c r="B5" s="16">
        <v>46203</v>
      </c>
      <c r="C5" s="11">
        <v>4.5</v>
      </c>
      <c r="D5" s="11">
        <v>14.28</v>
      </c>
      <c r="E5" s="56">
        <f t="shared" ca="1" si="1"/>
        <v>18.78</v>
      </c>
      <c r="F5" s="12">
        <f t="shared" ca="1" si="0"/>
        <v>6.5401723168556969E-2</v>
      </c>
    </row>
    <row r="6" spans="1:11" ht="15" customHeight="1">
      <c r="A6" s="11">
        <v>12</v>
      </c>
      <c r="B6" s="26">
        <v>46386</v>
      </c>
      <c r="C6" s="11">
        <v>3.86</v>
      </c>
      <c r="D6" s="11">
        <v>14.28</v>
      </c>
      <c r="E6" s="56">
        <f t="shared" ca="1" si="1"/>
        <v>18.14</v>
      </c>
      <c r="F6" s="12">
        <f t="shared" ca="1" si="0"/>
        <v>0.14023585855410758</v>
      </c>
    </row>
    <row r="7" spans="1:11" ht="15" customHeight="1">
      <c r="A7" s="11">
        <v>13</v>
      </c>
      <c r="B7" s="16">
        <v>46568</v>
      </c>
      <c r="C7" s="11">
        <v>3.21</v>
      </c>
      <c r="D7" s="11">
        <v>14.28</v>
      </c>
      <c r="E7" s="56">
        <f t="shared" ca="1" si="1"/>
        <v>17.489999999999998</v>
      </c>
      <c r="F7" s="12">
        <f t="shared" ca="1" si="0"/>
        <v>0.2051953331034016</v>
      </c>
    </row>
    <row r="8" spans="1:11" ht="15" customHeight="1">
      <c r="A8" s="11">
        <v>14</v>
      </c>
      <c r="B8" s="26">
        <v>46751</v>
      </c>
      <c r="C8" s="11">
        <v>2.57</v>
      </c>
      <c r="D8" s="11">
        <v>14.28</v>
      </c>
      <c r="E8" s="56">
        <f t="shared" ca="1" si="1"/>
        <v>16.849999999999998</v>
      </c>
      <c r="F8" s="12">
        <f t="shared" ca="1" si="0"/>
        <v>0.26184153554262551</v>
      </c>
    </row>
    <row r="9" spans="1:11" ht="15" customHeight="1">
      <c r="A9" s="11">
        <v>15</v>
      </c>
      <c r="B9" s="16">
        <v>46934</v>
      </c>
      <c r="C9" s="11">
        <v>1.93</v>
      </c>
      <c r="D9" s="11">
        <v>14.28</v>
      </c>
      <c r="E9" s="56">
        <f t="shared" ca="1" si="1"/>
        <v>16.21</v>
      </c>
      <c r="F9" s="12">
        <f t="shared" ca="1" si="0"/>
        <v>0.31024276571570308</v>
      </c>
    </row>
    <row r="10" spans="1:11" ht="15" customHeight="1">
      <c r="A10" s="11">
        <v>16</v>
      </c>
      <c r="B10" s="16">
        <v>47120</v>
      </c>
      <c r="C10" s="11">
        <v>1.29</v>
      </c>
      <c r="D10" s="11">
        <v>14.28</v>
      </c>
      <c r="E10" s="56">
        <f t="shared" ca="1" si="1"/>
        <v>15.57</v>
      </c>
      <c r="F10" s="12">
        <f t="shared" ca="1" si="0"/>
        <v>0.3517701009873806</v>
      </c>
    </row>
    <row r="11" spans="1:11" ht="15" customHeight="1">
      <c r="A11" s="11">
        <v>17</v>
      </c>
      <c r="B11" s="16">
        <v>47301</v>
      </c>
      <c r="C11" s="11">
        <v>0.65</v>
      </c>
      <c r="D11" s="11">
        <v>14.32</v>
      </c>
      <c r="E11" s="56">
        <f t="shared" ca="1" si="1"/>
        <v>14.97</v>
      </c>
      <c r="F11" s="12">
        <f t="shared" ca="1" si="0"/>
        <v>0.38568337872325087</v>
      </c>
    </row>
    <row r="12" spans="1:11" ht="15.75">
      <c r="C12" s="22">
        <f ca="1">WORKDAY(TODAY(), 1)</f>
        <v>46062</v>
      </c>
      <c r="E12" s="56">
        <f t="shared" ca="1" si="1"/>
        <v>0</v>
      </c>
    </row>
    <row r="13" spans="1:11" ht="15" customHeight="1">
      <c r="E13" s="56">
        <f t="shared" ca="1" si="1"/>
        <v>0</v>
      </c>
    </row>
    <row r="14" spans="1:11" ht="15" customHeight="1">
      <c r="E14" s="56">
        <f t="shared" ca="1" si="1"/>
        <v>0</v>
      </c>
    </row>
    <row r="15" spans="1:11" ht="15" customHeight="1">
      <c r="E15" s="56">
        <f t="shared" ca="1" si="1"/>
        <v>0</v>
      </c>
    </row>
    <row r="16" spans="1:11" ht="15" customHeight="1">
      <c r="E16" s="56">
        <f t="shared" ca="1" si="1"/>
        <v>0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" customHeight="1">
      <c r="E20" s="56">
        <f t="shared" ca="1" si="1"/>
        <v>0</v>
      </c>
    </row>
    <row r="21" spans="5:5" ht="15" customHeight="1">
      <c r="E21" s="56">
        <f t="shared" ca="1" si="1"/>
        <v>0</v>
      </c>
    </row>
    <row r="22" spans="5:5" ht="15" customHeight="1">
      <c r="E22" s="56">
        <f t="shared" ca="1" si="1"/>
        <v>0</v>
      </c>
    </row>
    <row r="23" spans="5:5" ht="15" customHeight="1">
      <c r="E23" s="56">
        <f t="shared" ca="1" si="1"/>
        <v>0</v>
      </c>
    </row>
    <row r="24" spans="5:5" ht="15" customHeight="1">
      <c r="E24" s="56">
        <f t="shared" ca="1" si="1"/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5" t="s">
        <v>48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22">
        <f ca="1">'ONS NY'!H2</f>
        <v>46060</v>
      </c>
      <c r="E2" s="8">
        <f>-VLOOKUP(A1,'ONS NY'!$C$5:$R$589,3,0)</f>
        <v>-111.6</v>
      </c>
      <c r="J2" s="13" t="s">
        <v>96</v>
      </c>
      <c r="K2" s="13">
        <v>0.5</v>
      </c>
    </row>
    <row r="3" spans="1:11" ht="15" customHeight="1">
      <c r="A3" s="11">
        <v>2</v>
      </c>
      <c r="B3" s="16">
        <v>45777</v>
      </c>
      <c r="C3" s="11">
        <v>4.25</v>
      </c>
      <c r="D3" s="11">
        <v>0</v>
      </c>
      <c r="E3" s="56">
        <f ca="1">IF(B3&lt;=$B$2,0,(C3+D3))</f>
        <v>0</v>
      </c>
      <c r="F3" s="12">
        <f t="shared" ref="F3:F17" ca="1" si="0">(E3*(B3-$B$2)/365)/(1+$K$4)^((B3-$B$2)/365)/-$E$2/(1+$K$4)^$K$2</f>
        <v>0</v>
      </c>
      <c r="J3" s="13" t="s">
        <v>97</v>
      </c>
      <c r="K3" s="14">
        <f ca="1">SUM(F3:F24)</f>
        <v>4.1444699705329331</v>
      </c>
    </row>
    <row r="4" spans="1:11" ht="15" customHeight="1">
      <c r="A4" s="11">
        <v>3</v>
      </c>
      <c r="B4" s="26">
        <v>45960</v>
      </c>
      <c r="C4" s="11">
        <v>4.25</v>
      </c>
      <c r="D4" s="11">
        <v>0</v>
      </c>
      <c r="E4" s="56">
        <f t="shared" ref="E4:E24" ca="1" si="1">IF(B4&lt;=$B$2,0,(C4+D4))</f>
        <v>0</v>
      </c>
      <c r="F4" s="12">
        <f t="shared" ca="1" si="0"/>
        <v>0</v>
      </c>
      <c r="J4" s="13" t="s">
        <v>4</v>
      </c>
      <c r="K4" s="34">
        <f ca="1">+XIRR(E2:E24,B2:B24)</f>
        <v>6.4733049273490897E-2</v>
      </c>
    </row>
    <row r="5" spans="1:11" ht="15" customHeight="1">
      <c r="A5" s="11">
        <v>4</v>
      </c>
      <c r="B5" s="16">
        <v>46142</v>
      </c>
      <c r="C5" s="11">
        <v>4.25</v>
      </c>
      <c r="D5" s="11">
        <v>0</v>
      </c>
      <c r="E5" s="56">
        <f t="shared" ca="1" si="1"/>
        <v>4.25</v>
      </c>
      <c r="F5" s="12">
        <f t="shared" ca="1" si="0"/>
        <v>8.1753342837049253E-3</v>
      </c>
    </row>
    <row r="6" spans="1:11" ht="15" customHeight="1">
      <c r="A6" s="11">
        <v>5</v>
      </c>
      <c r="B6" s="26">
        <v>46325</v>
      </c>
      <c r="C6" s="11">
        <v>4.25</v>
      </c>
      <c r="D6" s="11">
        <v>0</v>
      </c>
      <c r="E6" s="56">
        <f t="shared" ca="1" si="1"/>
        <v>4.25</v>
      </c>
      <c r="F6" s="12">
        <f t="shared" ca="1" si="0"/>
        <v>2.5602351617190898E-2</v>
      </c>
    </row>
    <row r="7" spans="1:11" ht="15" customHeight="1">
      <c r="A7" s="11">
        <v>6</v>
      </c>
      <c r="B7" s="16">
        <v>46507</v>
      </c>
      <c r="C7" s="11">
        <v>4.25</v>
      </c>
      <c r="D7" s="11">
        <v>0</v>
      </c>
      <c r="E7" s="56">
        <f t="shared" ca="1" si="1"/>
        <v>4.25</v>
      </c>
      <c r="F7" s="12">
        <f t="shared" ca="1" si="0"/>
        <v>4.1856070680306987E-2</v>
      </c>
    </row>
    <row r="8" spans="1:11" ht="15" customHeight="1">
      <c r="A8" s="11">
        <v>7</v>
      </c>
      <c r="B8" s="16">
        <v>46692</v>
      </c>
      <c r="C8" s="11">
        <v>4.25</v>
      </c>
      <c r="D8" s="11">
        <v>0</v>
      </c>
      <c r="E8" s="56">
        <f t="shared" ca="1" si="1"/>
        <v>4.25</v>
      </c>
      <c r="F8" s="12">
        <f t="shared" ca="1" si="0"/>
        <v>5.7327243927589124E-2</v>
      </c>
    </row>
    <row r="9" spans="1:11" ht="15" customHeight="1">
      <c r="A9" s="11">
        <v>8</v>
      </c>
      <c r="B9" s="16">
        <v>46875</v>
      </c>
      <c r="C9" s="11">
        <v>4.25</v>
      </c>
      <c r="D9" s="11">
        <v>0</v>
      </c>
      <c r="E9" s="56">
        <f t="shared" ca="1" si="1"/>
        <v>4.25</v>
      </c>
      <c r="F9" s="12">
        <f t="shared" ca="1" si="0"/>
        <v>7.1638075453901981E-2</v>
      </c>
    </row>
    <row r="10" spans="1:11" ht="15" customHeight="1">
      <c r="A10" s="11">
        <v>9</v>
      </c>
      <c r="B10" s="26">
        <v>47056</v>
      </c>
      <c r="C10" s="11">
        <v>4.25</v>
      </c>
      <c r="D10" s="11">
        <v>0</v>
      </c>
      <c r="E10" s="56">
        <f t="shared" ca="1" si="1"/>
        <v>4.25</v>
      </c>
      <c r="F10" s="12">
        <f t="shared" ca="1" si="0"/>
        <v>8.4866681519666004E-2</v>
      </c>
    </row>
    <row r="11" spans="1:11" ht="15" customHeight="1">
      <c r="A11" s="11">
        <v>10</v>
      </c>
      <c r="B11" s="16">
        <v>47238</v>
      </c>
      <c r="C11" s="11">
        <v>4.25</v>
      </c>
      <c r="D11" s="11">
        <v>0</v>
      </c>
      <c r="E11" s="56">
        <f t="shared" ca="1" si="1"/>
        <v>4.25</v>
      </c>
      <c r="F11" s="12">
        <f t="shared" ca="1" si="0"/>
        <v>9.7283709301363694E-2</v>
      </c>
    </row>
    <row r="12" spans="1:11" ht="15" customHeight="1">
      <c r="A12" s="11">
        <v>11</v>
      </c>
      <c r="B12" s="26">
        <v>47421</v>
      </c>
      <c r="C12" s="11">
        <v>4.25</v>
      </c>
      <c r="D12" s="11">
        <v>0</v>
      </c>
      <c r="E12" s="56">
        <f t="shared" ca="1" si="1"/>
        <v>4.25</v>
      </c>
      <c r="F12" s="12">
        <f t="shared" ca="1" si="0"/>
        <v>0.10891690017545663</v>
      </c>
    </row>
    <row r="13" spans="1:11" ht="15" customHeight="1">
      <c r="A13" s="11">
        <v>12</v>
      </c>
      <c r="B13" s="16">
        <v>47603</v>
      </c>
      <c r="C13" s="11">
        <v>4.25</v>
      </c>
      <c r="D13" s="11">
        <v>33.33</v>
      </c>
      <c r="E13" s="56">
        <f t="shared" ca="1" si="1"/>
        <v>37.58</v>
      </c>
      <c r="F13" s="12">
        <f t="shared" ca="1" si="0"/>
        <v>1.0582490027713483</v>
      </c>
    </row>
    <row r="14" spans="1:11" ht="15" customHeight="1">
      <c r="A14" s="11">
        <v>13</v>
      </c>
      <c r="B14" s="26">
        <v>47786</v>
      </c>
      <c r="C14" s="11">
        <v>2.83</v>
      </c>
      <c r="D14" s="11">
        <v>0</v>
      </c>
      <c r="E14" s="56">
        <f t="shared" ca="1" si="1"/>
        <v>2.83</v>
      </c>
      <c r="F14" s="12">
        <f t="shared" ca="1" si="0"/>
        <v>8.6384278347665391E-2</v>
      </c>
    </row>
    <row r="15" spans="1:11" ht="15" customHeight="1">
      <c r="A15" s="11">
        <v>14</v>
      </c>
      <c r="B15" s="16">
        <v>47968</v>
      </c>
      <c r="C15" s="11">
        <v>2.83</v>
      </c>
      <c r="D15" s="11">
        <v>33.33</v>
      </c>
      <c r="E15" s="56">
        <f t="shared" ca="1" si="1"/>
        <v>36.159999999999997</v>
      </c>
      <c r="F15" s="12">
        <f t="shared" ca="1" si="0"/>
        <v>1.1825818887117236</v>
      </c>
    </row>
    <row r="16" spans="1:11" ht="15" customHeight="1">
      <c r="A16" s="11">
        <v>15</v>
      </c>
      <c r="B16" s="26">
        <v>48151</v>
      </c>
      <c r="C16" s="11">
        <v>1.42</v>
      </c>
      <c r="D16" s="11">
        <v>0</v>
      </c>
      <c r="E16" s="56">
        <f t="shared" ca="1" si="1"/>
        <v>1.42</v>
      </c>
      <c r="F16" s="12">
        <f t="shared" ca="1" si="0"/>
        <v>4.9318416624020575E-2</v>
      </c>
    </row>
    <row r="17" spans="1:6" ht="15" customHeight="1">
      <c r="A17" s="11">
        <v>16</v>
      </c>
      <c r="B17" s="16">
        <v>48334</v>
      </c>
      <c r="C17" s="11">
        <v>1.42</v>
      </c>
      <c r="D17" s="11">
        <v>33.340000000000003</v>
      </c>
      <c r="E17" s="56">
        <f t="shared" ca="1" si="1"/>
        <v>34.760000000000005</v>
      </c>
      <c r="F17" s="12">
        <f t="shared" ca="1" si="0"/>
        <v>1.2722700171189949</v>
      </c>
    </row>
    <row r="18" spans="1:6" ht="15" customHeight="1">
      <c r="A18" s="11"/>
      <c r="B18" s="27"/>
      <c r="C18" s="11"/>
      <c r="D18" s="11"/>
      <c r="E18" s="56">
        <f t="shared" ca="1" si="1"/>
        <v>0</v>
      </c>
    </row>
    <row r="19" spans="1:6" ht="15" customHeight="1">
      <c r="E19" s="56">
        <f t="shared" ca="1" si="1"/>
        <v>0</v>
      </c>
    </row>
    <row r="20" spans="1:6" ht="15" customHeight="1">
      <c r="E20" s="56">
        <f t="shared" ca="1" si="1"/>
        <v>0</v>
      </c>
    </row>
    <row r="21" spans="1:6" ht="15" customHeight="1">
      <c r="E21" s="56">
        <f t="shared" ca="1" si="1"/>
        <v>0</v>
      </c>
    </row>
    <row r="22" spans="1:6" ht="15" customHeight="1">
      <c r="E22" s="56">
        <f t="shared" ca="1" si="1"/>
        <v>0</v>
      </c>
    </row>
    <row r="23" spans="1:6" ht="15" customHeight="1">
      <c r="E23" s="56">
        <f t="shared" ca="1" si="1"/>
        <v>0</v>
      </c>
    </row>
    <row r="24" spans="1:6" ht="15" customHeight="1">
      <c r="E24" s="56">
        <f t="shared" ca="1" si="1"/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5" t="s">
        <v>52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22">
        <f ca="1">'ONS NY'!H2</f>
        <v>46060</v>
      </c>
      <c r="E2" s="8">
        <f>-VLOOKUP(A1,'ONS NY'!$C$5:$R$589,3,0)</f>
        <v>-106.7</v>
      </c>
      <c r="J2" s="13" t="s">
        <v>96</v>
      </c>
      <c r="K2" s="13">
        <v>0.5</v>
      </c>
    </row>
    <row r="3" spans="1:11" ht="15" customHeight="1">
      <c r="A3" s="11">
        <v>1</v>
      </c>
      <c r="B3" s="16">
        <v>45763</v>
      </c>
      <c r="C3" s="11">
        <v>3.94</v>
      </c>
      <c r="D3" s="11">
        <v>0</v>
      </c>
      <c r="E3" s="56">
        <f ca="1">IF(B3&lt;=$B$2,0,(C3+D3))</f>
        <v>0</v>
      </c>
      <c r="F3" s="12">
        <f t="shared" ref="F3:F18" ca="1" si="0">(E3*(B3-$B$2)/365)/(1+$K$4)^((B3-$B$2)/365)/-$E$2/(1+$K$4)^$K$2</f>
        <v>0</v>
      </c>
      <c r="J3" s="13" t="s">
        <v>97</v>
      </c>
      <c r="K3" s="14">
        <f ca="1">SUM(F3:F24)</f>
        <v>4.4526979123281967</v>
      </c>
    </row>
    <row r="4" spans="1:11" ht="15" customHeight="1">
      <c r="A4" s="11">
        <v>2</v>
      </c>
      <c r="B4" s="26">
        <v>45946</v>
      </c>
      <c r="C4" s="11">
        <v>3.94</v>
      </c>
      <c r="D4" s="11">
        <v>0</v>
      </c>
      <c r="E4" s="56">
        <f t="shared" ref="E4:E24" ca="1" si="1">IF(B4&lt;=$B$2,0,(C4+D4))</f>
        <v>0</v>
      </c>
      <c r="F4" s="12">
        <f t="shared" ca="1" si="0"/>
        <v>0</v>
      </c>
      <c r="J4" s="13" t="s">
        <v>4</v>
      </c>
      <c r="K4" s="34">
        <f ca="1">+XIRR(E2:E24,B2:B24)</f>
        <v>7.074247300624846E-2</v>
      </c>
    </row>
    <row r="5" spans="1:11" ht="15" customHeight="1">
      <c r="A5" s="11">
        <v>3</v>
      </c>
      <c r="B5" s="16">
        <v>46128</v>
      </c>
      <c r="C5" s="11">
        <v>3.94</v>
      </c>
      <c r="D5" s="11">
        <v>0</v>
      </c>
      <c r="E5" s="56">
        <f t="shared" ca="1" si="1"/>
        <v>3.94</v>
      </c>
      <c r="F5" s="12">
        <f t="shared" ca="1" si="0"/>
        <v>6.5640967530525814E-3</v>
      </c>
    </row>
    <row r="6" spans="1:11" ht="15" customHeight="1">
      <c r="A6" s="11">
        <v>4</v>
      </c>
      <c r="B6" s="26">
        <v>46311</v>
      </c>
      <c r="C6" s="11">
        <v>3.94</v>
      </c>
      <c r="D6" s="11">
        <v>0</v>
      </c>
      <c r="E6" s="56">
        <f t="shared" ca="1" si="1"/>
        <v>3.94</v>
      </c>
      <c r="F6" s="12">
        <f t="shared" ca="1" si="0"/>
        <v>2.3412975092165941E-2</v>
      </c>
    </row>
    <row r="7" spans="1:11" ht="15" customHeight="1">
      <c r="A7" s="11">
        <v>5</v>
      </c>
      <c r="B7" s="16">
        <v>46493</v>
      </c>
      <c r="C7" s="11">
        <v>3.94</v>
      </c>
      <c r="D7" s="11">
        <v>0</v>
      </c>
      <c r="E7" s="56">
        <f t="shared" ca="1" si="1"/>
        <v>3.94</v>
      </c>
      <c r="F7" s="12">
        <f t="shared" ca="1" si="0"/>
        <v>3.9036325201572943E-2</v>
      </c>
    </row>
    <row r="8" spans="1:11" ht="15" customHeight="1">
      <c r="A8" s="11">
        <v>6</v>
      </c>
      <c r="B8" s="26">
        <v>46678</v>
      </c>
      <c r="C8" s="11">
        <v>3.94</v>
      </c>
      <c r="D8" s="11">
        <v>0</v>
      </c>
      <c r="E8" s="56">
        <f t="shared" ca="1" si="1"/>
        <v>3.94</v>
      </c>
      <c r="F8" s="12">
        <f t="shared" ca="1" si="0"/>
        <v>5.3817518513863086E-2</v>
      </c>
    </row>
    <row r="9" spans="1:11" ht="15" customHeight="1">
      <c r="A9" s="11">
        <v>7</v>
      </c>
      <c r="B9" s="16">
        <v>46860</v>
      </c>
      <c r="C9" s="11">
        <v>3.94</v>
      </c>
      <c r="D9" s="11">
        <v>0</v>
      </c>
      <c r="E9" s="56">
        <f t="shared" ca="1" si="1"/>
        <v>3.94</v>
      </c>
      <c r="F9" s="12">
        <f t="shared" ca="1" si="0"/>
        <v>6.7332281457033516E-2</v>
      </c>
    </row>
    <row r="10" spans="1:11" ht="15" customHeight="1">
      <c r="A10" s="11">
        <v>8</v>
      </c>
      <c r="B10" s="26">
        <v>47043</v>
      </c>
      <c r="C10" s="11">
        <v>3.94</v>
      </c>
      <c r="D10" s="11">
        <v>0</v>
      </c>
      <c r="E10" s="56">
        <f t="shared" ca="1" si="1"/>
        <v>3.94</v>
      </c>
      <c r="F10" s="12">
        <f t="shared" ca="1" si="0"/>
        <v>7.9947277961946825E-2</v>
      </c>
    </row>
    <row r="11" spans="1:11" ht="15" customHeight="1">
      <c r="A11" s="11">
        <v>9</v>
      </c>
      <c r="B11" s="16">
        <v>47224</v>
      </c>
      <c r="C11" s="11">
        <v>3.94</v>
      </c>
      <c r="D11" s="11">
        <v>0</v>
      </c>
      <c r="E11" s="56">
        <f t="shared" ca="1" si="1"/>
        <v>3.94</v>
      </c>
      <c r="F11" s="12">
        <f t="shared" ca="1" si="0"/>
        <v>9.1512964069391065E-2</v>
      </c>
    </row>
    <row r="12" spans="1:11" ht="15" customHeight="1">
      <c r="A12" s="11">
        <v>10</v>
      </c>
      <c r="B12" s="26">
        <v>47407</v>
      </c>
      <c r="C12" s="11">
        <v>3.94</v>
      </c>
      <c r="D12" s="11">
        <v>0</v>
      </c>
      <c r="E12" s="56">
        <f t="shared" ca="1" si="1"/>
        <v>3.94</v>
      </c>
      <c r="F12" s="12">
        <f t="shared" ca="1" si="0"/>
        <v>0.10233261168571933</v>
      </c>
    </row>
    <row r="13" spans="1:11" ht="15" customHeight="1">
      <c r="A13" s="11">
        <v>11</v>
      </c>
      <c r="B13" s="16">
        <v>47589</v>
      </c>
      <c r="C13" s="11">
        <v>3.94</v>
      </c>
      <c r="D13" s="11">
        <v>0</v>
      </c>
      <c r="E13" s="56">
        <f t="shared" ca="1" si="1"/>
        <v>3.94</v>
      </c>
      <c r="F13" s="12">
        <f t="shared" ca="1" si="0"/>
        <v>0.11226699472819777</v>
      </c>
    </row>
    <row r="14" spans="1:11" ht="15" customHeight="1">
      <c r="A14" s="11">
        <v>12</v>
      </c>
      <c r="B14" s="26">
        <v>47772</v>
      </c>
      <c r="C14" s="11">
        <v>3.94</v>
      </c>
      <c r="D14" s="11">
        <v>33</v>
      </c>
      <c r="E14" s="56">
        <f t="shared" ca="1" si="1"/>
        <v>36.94</v>
      </c>
      <c r="F14" s="12">
        <f t="shared" ca="1" si="0"/>
        <v>1.1388482582071133</v>
      </c>
    </row>
    <row r="15" spans="1:11" ht="15" customHeight="1">
      <c r="A15" s="11">
        <v>13</v>
      </c>
      <c r="B15" s="16">
        <v>47954</v>
      </c>
      <c r="C15" s="11">
        <v>2.64</v>
      </c>
      <c r="D15" s="11">
        <v>0</v>
      </c>
      <c r="E15" s="56">
        <f t="shared" ca="1" si="1"/>
        <v>2.64</v>
      </c>
      <c r="F15" s="12">
        <f t="shared" ca="1" si="0"/>
        <v>8.7025647118962116E-2</v>
      </c>
    </row>
    <row r="16" spans="1:11" ht="15" customHeight="1">
      <c r="A16" s="11">
        <v>14</v>
      </c>
      <c r="B16" s="26">
        <v>48137</v>
      </c>
      <c r="C16" s="11">
        <v>2.64</v>
      </c>
      <c r="D16" s="11">
        <v>33</v>
      </c>
      <c r="E16" s="56">
        <f t="shared" ca="1" si="1"/>
        <v>35.64</v>
      </c>
      <c r="F16" s="12">
        <f t="shared" ca="1" si="0"/>
        <v>1.2449570596175037</v>
      </c>
    </row>
    <row r="17" spans="1:6" ht="15" customHeight="1">
      <c r="A17" s="11">
        <v>15</v>
      </c>
      <c r="B17" s="16">
        <v>48320</v>
      </c>
      <c r="C17" s="11">
        <v>1.34</v>
      </c>
      <c r="D17" s="11">
        <v>0</v>
      </c>
      <c r="E17" s="56">
        <f t="shared" ca="1" si="1"/>
        <v>1.34</v>
      </c>
      <c r="F17" s="12">
        <f t="shared" ca="1" si="0"/>
        <v>4.9216444751478738E-2</v>
      </c>
    </row>
    <row r="18" spans="1:6" ht="15" customHeight="1">
      <c r="A18" s="11">
        <v>16</v>
      </c>
      <c r="B18" s="26">
        <v>48505</v>
      </c>
      <c r="C18" s="11">
        <v>1.34</v>
      </c>
      <c r="D18" s="11">
        <v>34</v>
      </c>
      <c r="E18" s="56">
        <f t="shared" ca="1" si="1"/>
        <v>35.340000000000003</v>
      </c>
      <c r="F18" s="12">
        <f t="shared" ca="1" si="0"/>
        <v>1.3564274571701962</v>
      </c>
    </row>
    <row r="19" spans="1:6" ht="15" customHeight="1">
      <c r="E19" s="56">
        <f t="shared" ca="1" si="1"/>
        <v>0</v>
      </c>
    </row>
    <row r="20" spans="1:6" ht="15" customHeight="1">
      <c r="E20" s="56">
        <f t="shared" ca="1" si="1"/>
        <v>0</v>
      </c>
    </row>
    <row r="21" spans="1:6" ht="15" customHeight="1">
      <c r="E21" s="56">
        <f t="shared" ca="1" si="1"/>
        <v>0</v>
      </c>
    </row>
    <row r="22" spans="1:6" ht="15" customHeight="1">
      <c r="E22" s="56">
        <f t="shared" ca="1" si="1"/>
        <v>0</v>
      </c>
    </row>
    <row r="23" spans="1:6" ht="15" customHeight="1">
      <c r="E23" s="56">
        <f t="shared" ca="1" si="1"/>
        <v>0</v>
      </c>
    </row>
    <row r="24" spans="1:6" ht="15" customHeight="1">
      <c r="E24" s="56">
        <f t="shared" ca="1" si="1"/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5" t="s">
        <v>59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22">
        <f ca="1">'ONS NY'!H2</f>
        <v>46060</v>
      </c>
      <c r="E2" s="8">
        <f>-VLOOKUP(A1,'ONS NY'!$C$5:$R$589,3,0)</f>
        <v>-106.45</v>
      </c>
      <c r="J2" s="13" t="s">
        <v>96</v>
      </c>
      <c r="K2" s="13">
        <v>0.5</v>
      </c>
    </row>
    <row r="3" spans="1:11" ht="15" customHeight="1">
      <c r="A3" s="11">
        <v>1</v>
      </c>
      <c r="B3" s="16">
        <v>45855</v>
      </c>
      <c r="C3" s="11">
        <v>4.13</v>
      </c>
      <c r="D3" s="11">
        <v>0</v>
      </c>
      <c r="E3" s="56">
        <f ca="1">IF(B3&lt;=$B$2,0,(C3+D3))</f>
        <v>0</v>
      </c>
      <c r="F3" s="12">
        <f t="shared" ref="F3:F20" ca="1" si="0">(E3*(B3-$B$2)/365)/(1+$K$4)^((B3-$B$2)/365)/-$E$2/(1+$K$4)^$K$2</f>
        <v>0</v>
      </c>
      <c r="J3" s="13" t="s">
        <v>97</v>
      </c>
      <c r="K3" s="14">
        <f ca="1">SUM(F3:F24)</f>
        <v>5.3076417608882505</v>
      </c>
    </row>
    <row r="4" spans="1:11" ht="15" customHeight="1">
      <c r="A4" s="11">
        <v>2</v>
      </c>
      <c r="B4" s="16">
        <v>46041</v>
      </c>
      <c r="C4" s="11">
        <v>4.13</v>
      </c>
      <c r="D4" s="11">
        <v>0</v>
      </c>
      <c r="E4" s="56">
        <f t="shared" ref="E4:E24" ca="1" si="1">IF(B4&lt;=$B$2,0,(C4+D4))</f>
        <v>0</v>
      </c>
      <c r="F4" s="12">
        <f t="shared" ca="1" si="0"/>
        <v>0</v>
      </c>
      <c r="J4" s="13" t="s">
        <v>4</v>
      </c>
      <c r="K4" s="34">
        <f ca="1">+XIRR(E2:E24,B2:B24)</f>
        <v>7.2824373841285733E-2</v>
      </c>
    </row>
    <row r="5" spans="1:11" ht="15" customHeight="1">
      <c r="A5" s="11">
        <v>3</v>
      </c>
      <c r="B5" s="16">
        <v>46220</v>
      </c>
      <c r="C5" s="11">
        <v>4.13</v>
      </c>
      <c r="D5" s="11">
        <v>0</v>
      </c>
      <c r="E5" s="56">
        <f t="shared" ca="1" si="1"/>
        <v>4.13</v>
      </c>
      <c r="F5" s="12">
        <f t="shared" ca="1" si="0"/>
        <v>1.5921529073067056E-2</v>
      </c>
    </row>
    <row r="6" spans="1:11" ht="15" customHeight="1">
      <c r="A6" s="11">
        <v>4</v>
      </c>
      <c r="B6" s="16">
        <v>46405</v>
      </c>
      <c r="C6" s="11">
        <v>4.13</v>
      </c>
      <c r="D6" s="11">
        <v>0</v>
      </c>
      <c r="E6" s="56">
        <f t="shared" ca="1" si="1"/>
        <v>4.13</v>
      </c>
      <c r="F6" s="12">
        <f t="shared" ca="1" si="0"/>
        <v>3.312916351999514E-2</v>
      </c>
    </row>
    <row r="7" spans="1:11" ht="15" customHeight="1">
      <c r="A7" s="11">
        <v>5</v>
      </c>
      <c r="B7" s="16">
        <v>46587</v>
      </c>
      <c r="C7" s="11">
        <v>4.13</v>
      </c>
      <c r="D7" s="11">
        <v>0</v>
      </c>
      <c r="E7" s="56">
        <f t="shared" ca="1" si="1"/>
        <v>4.13</v>
      </c>
      <c r="F7" s="12">
        <f t="shared" ca="1" si="0"/>
        <v>4.8862928814066099E-2</v>
      </c>
    </row>
    <row r="8" spans="1:11" ht="15" customHeight="1">
      <c r="A8" s="11">
        <v>6</v>
      </c>
      <c r="B8" s="16">
        <v>46769</v>
      </c>
      <c r="C8" s="11">
        <v>4.13</v>
      </c>
      <c r="D8" s="11">
        <v>0</v>
      </c>
      <c r="E8" s="56">
        <f t="shared" ca="1" si="1"/>
        <v>4.13</v>
      </c>
      <c r="F8" s="12">
        <f t="shared" ca="1" si="0"/>
        <v>6.3473525197166369E-2</v>
      </c>
    </row>
    <row r="9" spans="1:11" ht="15" customHeight="1">
      <c r="A9" s="11">
        <v>7</v>
      </c>
      <c r="B9" s="16">
        <v>46951</v>
      </c>
      <c r="C9" s="11">
        <v>4.13</v>
      </c>
      <c r="D9" s="11">
        <v>0</v>
      </c>
      <c r="E9" s="56">
        <f t="shared" ca="1" si="1"/>
        <v>4.13</v>
      </c>
      <c r="F9" s="12">
        <f t="shared" ca="1" si="0"/>
        <v>7.7019659064844245E-2</v>
      </c>
    </row>
    <row r="10" spans="1:11" ht="15" customHeight="1">
      <c r="A10" s="11">
        <v>8</v>
      </c>
      <c r="B10" s="16">
        <v>47135</v>
      </c>
      <c r="C10" s="11">
        <v>4.13</v>
      </c>
      <c r="D10" s="11">
        <v>0</v>
      </c>
      <c r="E10" s="56">
        <f t="shared" ca="1" si="1"/>
        <v>4.13</v>
      </c>
      <c r="F10" s="12">
        <f t="shared" ca="1" si="0"/>
        <v>8.9689700960522742E-2</v>
      </c>
    </row>
    <row r="11" spans="1:11" ht="15" customHeight="1">
      <c r="A11" s="11">
        <v>9</v>
      </c>
      <c r="B11" s="16">
        <v>47316</v>
      </c>
      <c r="C11" s="11">
        <v>4.13</v>
      </c>
      <c r="D11" s="11">
        <v>0</v>
      </c>
      <c r="E11" s="56">
        <f t="shared" ca="1" si="1"/>
        <v>4.13</v>
      </c>
      <c r="F11" s="12">
        <f t="shared" ca="1" si="0"/>
        <v>0.10120102130917979</v>
      </c>
    </row>
    <row r="12" spans="1:11" ht="15" customHeight="1">
      <c r="A12" s="11">
        <v>10</v>
      </c>
      <c r="B12" s="16">
        <v>47500</v>
      </c>
      <c r="C12" s="11">
        <v>4.13</v>
      </c>
      <c r="D12" s="11">
        <v>0</v>
      </c>
      <c r="E12" s="56">
        <f t="shared" ca="1" si="1"/>
        <v>4.13</v>
      </c>
      <c r="F12" s="12">
        <f t="shared" ca="1" si="0"/>
        <v>0.11198709320608033</v>
      </c>
    </row>
    <row r="13" spans="1:11" ht="15" customHeight="1">
      <c r="A13" s="11">
        <v>11</v>
      </c>
      <c r="B13" s="16">
        <v>47681</v>
      </c>
      <c r="C13" s="11">
        <v>4.13</v>
      </c>
      <c r="D13" s="11">
        <v>0</v>
      </c>
      <c r="E13" s="56">
        <f t="shared" ca="1" si="1"/>
        <v>4.13</v>
      </c>
      <c r="F13" s="12">
        <f t="shared" ca="1" si="0"/>
        <v>0.12174458090280484</v>
      </c>
    </row>
    <row r="14" spans="1:11" ht="15" customHeight="1">
      <c r="A14" s="11">
        <v>12</v>
      </c>
      <c r="B14" s="16">
        <v>47865</v>
      </c>
      <c r="C14" s="11">
        <v>4.13</v>
      </c>
      <c r="D14" s="11">
        <v>0</v>
      </c>
      <c r="E14" s="56">
        <f t="shared" ca="1" si="1"/>
        <v>4.13</v>
      </c>
      <c r="F14" s="12">
        <f t="shared" ca="1" si="0"/>
        <v>0.13084407290134839</v>
      </c>
    </row>
    <row r="15" spans="1:11" ht="15" customHeight="1">
      <c r="A15" s="11">
        <v>13</v>
      </c>
      <c r="B15" s="16">
        <v>48046</v>
      </c>
      <c r="C15" s="11">
        <v>4.13</v>
      </c>
      <c r="D15" s="11">
        <v>0</v>
      </c>
      <c r="E15" s="56">
        <f t="shared" ca="1" si="1"/>
        <v>4.13</v>
      </c>
      <c r="F15" s="12">
        <f t="shared" ca="1" si="0"/>
        <v>0.13903278953384904</v>
      </c>
    </row>
    <row r="16" spans="1:11" ht="15" customHeight="1">
      <c r="A16" s="11">
        <v>14</v>
      </c>
      <c r="B16" s="16">
        <v>48232</v>
      </c>
      <c r="C16" s="11">
        <v>4.13</v>
      </c>
      <c r="D16" s="11">
        <v>30</v>
      </c>
      <c r="E16" s="56">
        <f t="shared" ca="1" si="1"/>
        <v>34.130000000000003</v>
      </c>
      <c r="F16" s="12">
        <f t="shared" ca="1" si="0"/>
        <v>1.2123471437907638</v>
      </c>
    </row>
    <row r="17" spans="1:6" ht="15" customHeight="1">
      <c r="A17" s="11">
        <v>15</v>
      </c>
      <c r="B17" s="16">
        <v>48414</v>
      </c>
      <c r="C17" s="11">
        <v>2.89</v>
      </c>
      <c r="D17" s="11">
        <v>0</v>
      </c>
      <c r="E17" s="56">
        <f t="shared" ca="1" si="1"/>
        <v>2.89</v>
      </c>
      <c r="F17" s="12">
        <f t="shared" ca="1" si="0"/>
        <v>0.10742681250339398</v>
      </c>
    </row>
    <row r="18" spans="1:6" ht="15" customHeight="1">
      <c r="A18" s="11">
        <v>16</v>
      </c>
      <c r="B18" s="16">
        <v>48596</v>
      </c>
      <c r="C18" s="11">
        <v>2.89</v>
      </c>
      <c r="D18" s="11">
        <v>30</v>
      </c>
      <c r="E18" s="56">
        <f t="shared" ca="1" si="1"/>
        <v>32.89</v>
      </c>
      <c r="F18" s="12">
        <f t="shared" ca="1" si="0"/>
        <v>1.2717420030375799</v>
      </c>
    </row>
    <row r="19" spans="1:6" ht="15" customHeight="1">
      <c r="A19" s="11">
        <v>17</v>
      </c>
      <c r="B19" s="16">
        <v>48778</v>
      </c>
      <c r="C19" s="11">
        <v>1.65</v>
      </c>
      <c r="D19" s="11">
        <v>0</v>
      </c>
      <c r="E19" s="56">
        <f t="shared" ca="1" si="1"/>
        <v>1.65</v>
      </c>
      <c r="F19" s="12">
        <f t="shared" ca="1" si="0"/>
        <v>6.6023233995910063E-2</v>
      </c>
    </row>
    <row r="20" spans="1:6" ht="15" customHeight="1">
      <c r="A20" s="11">
        <v>18</v>
      </c>
      <c r="B20" s="16">
        <v>48961</v>
      </c>
      <c r="C20" s="11">
        <v>1.65</v>
      </c>
      <c r="D20" s="11">
        <v>40</v>
      </c>
      <c r="E20" s="56">
        <f t="shared" ca="1" si="1"/>
        <v>41.65</v>
      </c>
      <c r="F20" s="12">
        <f t="shared" ca="1" si="0"/>
        <v>1.7171965030776788</v>
      </c>
    </row>
    <row r="21" spans="1:6" ht="15" customHeight="1">
      <c r="E21" s="56">
        <f t="shared" ca="1" si="1"/>
        <v>0</v>
      </c>
    </row>
    <row r="22" spans="1:6" ht="15" customHeight="1">
      <c r="E22" s="56">
        <f t="shared" ca="1" si="1"/>
        <v>0</v>
      </c>
    </row>
    <row r="23" spans="1:6" ht="15" customHeight="1">
      <c r="E23" s="56">
        <f t="shared" ca="1" si="1"/>
        <v>0</v>
      </c>
    </row>
    <row r="24" spans="1:6" ht="15" customHeight="1">
      <c r="E24" s="56">
        <f t="shared" ca="1" si="1"/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35" t="s">
        <v>60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22">
        <f ca="1">'ONS NY'!H2</f>
        <v>46060</v>
      </c>
      <c r="E2" s="8">
        <f>-VLOOKUP(A1,'ONS NY'!$C$5:$R$589,3,0)</f>
        <v>-106.05</v>
      </c>
      <c r="J2" s="13" t="s">
        <v>96</v>
      </c>
      <c r="K2" s="13">
        <v>0.5</v>
      </c>
    </row>
    <row r="3" spans="1:11" ht="15" customHeight="1">
      <c r="A3" s="11">
        <v>1</v>
      </c>
      <c r="B3" s="16">
        <v>45825</v>
      </c>
      <c r="C3" s="11">
        <v>3.94</v>
      </c>
      <c r="D3" s="11">
        <v>0</v>
      </c>
      <c r="E3" s="56">
        <f ca="1">IF(B3&lt;=$B$2,0,(C3+D3))</f>
        <v>0</v>
      </c>
      <c r="F3" s="12">
        <f t="shared" ref="F3:F22" ca="1" si="0">(E3*(B3-$B$2)/365)/(1+$K$4)^((B3-$B$2)/365)/-$E$2/(1+$K$4)^$K$2</f>
        <v>0</v>
      </c>
      <c r="J3" s="13" t="s">
        <v>97</v>
      </c>
      <c r="K3" s="14">
        <f ca="1">SUM(F3:F24)</f>
        <v>6.31376605475978</v>
      </c>
    </row>
    <row r="4" spans="1:11" ht="15" customHeight="1">
      <c r="A4" s="11">
        <v>2</v>
      </c>
      <c r="B4" s="26">
        <v>46007</v>
      </c>
      <c r="C4" s="11">
        <v>3.94</v>
      </c>
      <c r="D4" s="11">
        <v>0</v>
      </c>
      <c r="E4" s="56">
        <f t="shared" ref="E4:E24" ca="1" si="1">IF(B4&lt;=$B$2,0,(C4+D4))</f>
        <v>0</v>
      </c>
      <c r="F4" s="12">
        <f t="shared" ca="1" si="0"/>
        <v>0</v>
      </c>
      <c r="J4" s="13" t="s">
        <v>4</v>
      </c>
      <c r="K4" s="34">
        <f ca="1">+XIRR(E2:E24,B2:B24)</f>
        <v>7.2397115826606753E-2</v>
      </c>
    </row>
    <row r="5" spans="1:11" ht="15" customHeight="1">
      <c r="A5" s="11">
        <v>3</v>
      </c>
      <c r="B5" s="16">
        <v>46189</v>
      </c>
      <c r="C5" s="11">
        <v>3.94</v>
      </c>
      <c r="D5" s="11">
        <v>0</v>
      </c>
      <c r="E5" s="56">
        <f t="shared" ca="1" si="1"/>
        <v>3.94</v>
      </c>
      <c r="F5" s="12">
        <f t="shared" ca="1" si="0"/>
        <v>1.2370183597668293E-2</v>
      </c>
    </row>
    <row r="6" spans="1:11" ht="15" customHeight="1">
      <c r="A6" s="11">
        <v>4</v>
      </c>
      <c r="B6" s="26">
        <v>46372</v>
      </c>
      <c r="C6" s="11">
        <v>3.94</v>
      </c>
      <c r="D6" s="11">
        <v>0</v>
      </c>
      <c r="E6" s="56">
        <f t="shared" ca="1" si="1"/>
        <v>3.94</v>
      </c>
      <c r="F6" s="12">
        <f t="shared" ca="1" si="0"/>
        <v>2.8888276183143439E-2</v>
      </c>
    </row>
    <row r="7" spans="1:11" ht="15" customHeight="1">
      <c r="A7" s="11">
        <v>5</v>
      </c>
      <c r="B7" s="16">
        <v>46554</v>
      </c>
      <c r="C7" s="11">
        <v>3.94</v>
      </c>
      <c r="D7" s="11">
        <v>0</v>
      </c>
      <c r="E7" s="56">
        <f t="shared" ca="1" si="1"/>
        <v>3.94</v>
      </c>
      <c r="F7" s="12">
        <f t="shared" ca="1" si="0"/>
        <v>4.417308660871247E-2</v>
      </c>
    </row>
    <row r="8" spans="1:11" ht="15" customHeight="1">
      <c r="A8" s="11">
        <v>6</v>
      </c>
      <c r="B8" s="26">
        <v>46737</v>
      </c>
      <c r="C8" s="11">
        <v>3.94</v>
      </c>
      <c r="D8" s="11">
        <v>0</v>
      </c>
      <c r="E8" s="56">
        <f t="shared" ca="1" si="1"/>
        <v>3.94</v>
      </c>
      <c r="F8" s="12">
        <f t="shared" ca="1" si="0"/>
        <v>5.8452092762253174E-2</v>
      </c>
    </row>
    <row r="9" spans="1:11" ht="15" customHeight="1">
      <c r="A9" s="11">
        <v>7</v>
      </c>
      <c r="B9" s="16">
        <v>46920</v>
      </c>
      <c r="C9" s="11">
        <v>3.94</v>
      </c>
      <c r="D9" s="11">
        <v>0</v>
      </c>
      <c r="E9" s="56">
        <f t="shared" ca="1" si="1"/>
        <v>3.94</v>
      </c>
      <c r="F9" s="12">
        <f t="shared" ca="1" si="0"/>
        <v>7.1695260271701131E-2</v>
      </c>
    </row>
    <row r="10" spans="1:11" ht="15" customHeight="1">
      <c r="A10" s="11">
        <v>8</v>
      </c>
      <c r="B10" s="26">
        <v>47105</v>
      </c>
      <c r="C10" s="11">
        <v>3.94</v>
      </c>
      <c r="D10" s="11">
        <v>0</v>
      </c>
      <c r="E10" s="56">
        <f t="shared" ca="1" si="1"/>
        <v>3.94</v>
      </c>
      <c r="F10" s="12">
        <f t="shared" ca="1" si="0"/>
        <v>8.4085778791717219E-2</v>
      </c>
    </row>
    <row r="11" spans="1:11" ht="15" customHeight="1">
      <c r="A11" s="11">
        <v>9</v>
      </c>
      <c r="B11" s="16">
        <v>47288</v>
      </c>
      <c r="C11" s="11">
        <v>3.94</v>
      </c>
      <c r="D11" s="11">
        <v>0</v>
      </c>
      <c r="E11" s="56">
        <f t="shared" ca="1" si="1"/>
        <v>3.94</v>
      </c>
      <c r="F11" s="12">
        <f t="shared" ca="1" si="0"/>
        <v>9.5408095247021568E-2</v>
      </c>
    </row>
    <row r="12" spans="1:11" ht="15" customHeight="1">
      <c r="A12" s="11">
        <v>10</v>
      </c>
      <c r="B12" s="26">
        <v>47469</v>
      </c>
      <c r="C12" s="11">
        <v>3.94</v>
      </c>
      <c r="D12" s="11">
        <v>0</v>
      </c>
      <c r="E12" s="56">
        <f t="shared" ca="1" si="1"/>
        <v>3.94</v>
      </c>
      <c r="F12" s="12">
        <f t="shared" ca="1" si="0"/>
        <v>0.10574133336367829</v>
      </c>
    </row>
    <row r="13" spans="1:11" ht="15" customHeight="1">
      <c r="A13" s="11">
        <v>11</v>
      </c>
      <c r="B13" s="16">
        <v>47652</v>
      </c>
      <c r="C13" s="11">
        <v>3.94</v>
      </c>
      <c r="D13" s="11">
        <v>0</v>
      </c>
      <c r="E13" s="56">
        <f t="shared" ca="1" si="1"/>
        <v>3.94</v>
      </c>
      <c r="F13" s="12">
        <f t="shared" ca="1" si="0"/>
        <v>0.11536058534094622</v>
      </c>
    </row>
    <row r="14" spans="1:11" ht="15" customHeight="1">
      <c r="A14" s="11">
        <v>12</v>
      </c>
      <c r="B14" s="26">
        <v>47833</v>
      </c>
      <c r="C14" s="11">
        <v>3.94</v>
      </c>
      <c r="D14" s="11">
        <v>0</v>
      </c>
      <c r="E14" s="56">
        <f t="shared" ca="1" si="1"/>
        <v>3.94</v>
      </c>
      <c r="F14" s="12">
        <f t="shared" ca="1" si="0"/>
        <v>0.12409950629346005</v>
      </c>
    </row>
    <row r="15" spans="1:11" ht="15" customHeight="1">
      <c r="A15" s="11">
        <v>13</v>
      </c>
      <c r="B15" s="16">
        <v>48016</v>
      </c>
      <c r="C15" s="11">
        <v>3.94</v>
      </c>
      <c r="D15" s="11">
        <v>0</v>
      </c>
      <c r="E15" s="56">
        <f t="shared" ca="1" si="1"/>
        <v>3.94</v>
      </c>
      <c r="F15" s="12">
        <f t="shared" ca="1" si="0"/>
        <v>0.13219370260532981</v>
      </c>
    </row>
    <row r="16" spans="1:11" ht="15" customHeight="1">
      <c r="A16" s="11">
        <v>14</v>
      </c>
      <c r="B16" s="26">
        <v>48198</v>
      </c>
      <c r="C16" s="11">
        <v>3.94</v>
      </c>
      <c r="D16" s="11">
        <v>0</v>
      </c>
      <c r="E16" s="56">
        <f t="shared" ca="1" si="1"/>
        <v>3.94</v>
      </c>
      <c r="F16" s="12">
        <f t="shared" ca="1" si="0"/>
        <v>0.13954471136673549</v>
      </c>
    </row>
    <row r="17" spans="1:6" ht="15" customHeight="1">
      <c r="A17" s="11">
        <v>15</v>
      </c>
      <c r="B17" s="16">
        <v>48381</v>
      </c>
      <c r="C17" s="11">
        <v>3.94</v>
      </c>
      <c r="D17" s="11">
        <v>0</v>
      </c>
      <c r="E17" s="56">
        <f t="shared" ca="1" si="1"/>
        <v>3.94</v>
      </c>
      <c r="F17" s="12">
        <f t="shared" ca="1" si="0"/>
        <v>0.14627207409167381</v>
      </c>
    </row>
    <row r="18" spans="1:6" ht="15" customHeight="1">
      <c r="A18" s="11">
        <v>16</v>
      </c>
      <c r="B18" s="26">
        <v>48564</v>
      </c>
      <c r="C18" s="11">
        <v>3.94</v>
      </c>
      <c r="D18" s="11">
        <v>0</v>
      </c>
      <c r="E18" s="56">
        <f t="shared" ca="1" si="1"/>
        <v>3.94</v>
      </c>
      <c r="F18" s="12">
        <f t="shared" ca="1" si="0"/>
        <v>0.15237060851248871</v>
      </c>
    </row>
    <row r="19" spans="1:6" ht="15" customHeight="1">
      <c r="A19" s="11">
        <v>17</v>
      </c>
      <c r="B19" s="16">
        <v>48746</v>
      </c>
      <c r="C19" s="11">
        <v>3.94</v>
      </c>
      <c r="D19" s="11">
        <v>0</v>
      </c>
      <c r="E19" s="56">
        <f t="shared" ca="1" si="1"/>
        <v>3.94</v>
      </c>
      <c r="F19" s="12">
        <f t="shared" ca="1" si="0"/>
        <v>0.15784711556513925</v>
      </c>
    </row>
    <row r="20" spans="1:6" ht="15" customHeight="1">
      <c r="A20" s="11">
        <v>18</v>
      </c>
      <c r="B20" s="26">
        <v>48929</v>
      </c>
      <c r="C20" s="11">
        <v>3.94</v>
      </c>
      <c r="D20" s="11">
        <v>0</v>
      </c>
      <c r="E20" s="56">
        <f t="shared" ca="1" si="1"/>
        <v>3.94</v>
      </c>
      <c r="F20" s="12">
        <f t="shared" ca="1" si="0"/>
        <v>0.16279527225850474</v>
      </c>
    </row>
    <row r="21" spans="1:6" ht="15" customHeight="1">
      <c r="A21" s="11">
        <v>19</v>
      </c>
      <c r="B21" s="16">
        <v>49111</v>
      </c>
      <c r="C21" s="11">
        <v>3.94</v>
      </c>
      <c r="D21" s="11">
        <v>0</v>
      </c>
      <c r="E21" s="56">
        <f t="shared" ca="1" si="1"/>
        <v>3.94</v>
      </c>
      <c r="F21" s="12">
        <f t="shared" ca="1" si="0"/>
        <v>0.16719266185932793</v>
      </c>
    </row>
    <row r="22" spans="1:6" ht="15" customHeight="1">
      <c r="A22" s="11">
        <v>20</v>
      </c>
      <c r="B22" s="26">
        <v>49296</v>
      </c>
      <c r="C22" s="11">
        <v>3.94</v>
      </c>
      <c r="D22" s="11">
        <v>100</v>
      </c>
      <c r="E22" s="56">
        <f t="shared" ca="1" si="1"/>
        <v>103.94</v>
      </c>
      <c r="F22" s="12">
        <f t="shared" ca="1" si="0"/>
        <v>4.5152757100402781</v>
      </c>
    </row>
    <row r="23" spans="1:6" ht="15" customHeight="1">
      <c r="E23" s="56">
        <f t="shared" ca="1" si="1"/>
        <v>0</v>
      </c>
    </row>
    <row r="24" spans="1:6" ht="15" customHeight="1">
      <c r="E24" s="56">
        <f t="shared" ca="1" si="1"/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5" t="s">
        <v>103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22">
        <f ca="1">'ONS NY'!H2</f>
        <v>46060</v>
      </c>
      <c r="E2" s="3" t="e">
        <f>-VLOOKUP(A1,'ONS NY'!$C$5:$R$589,3,0)</f>
        <v>#N/A</v>
      </c>
      <c r="J2" s="13" t="s">
        <v>96</v>
      </c>
      <c r="K2" s="13">
        <v>0.5</v>
      </c>
    </row>
    <row r="3" spans="1:11" ht="15" customHeight="1">
      <c r="A3" s="11">
        <v>8</v>
      </c>
      <c r="B3" s="16">
        <v>45810</v>
      </c>
      <c r="C3" s="11">
        <v>3.16</v>
      </c>
      <c r="D3" s="11">
        <v>10</v>
      </c>
      <c r="E3" s="56">
        <f ca="1">IF(B3&lt;=$B$2,0,(C3+D3))</f>
        <v>0</v>
      </c>
      <c r="F3" s="12" t="e">
        <f t="shared" ref="F3:F8" ca="1" si="0">(E3*(B3-$B$2)/365)/(1+$K$4)^((B3-$B$2)/365)/-$E$2/(1+$K$4)^$K$2</f>
        <v>#N/A</v>
      </c>
      <c r="J3" s="13" t="s">
        <v>97</v>
      </c>
      <c r="K3" s="14" t="e">
        <f ca="1">SUM(F3:F24)</f>
        <v>#N/A</v>
      </c>
    </row>
    <row r="4" spans="1:11" ht="15" customHeight="1">
      <c r="A4" s="11">
        <v>9</v>
      </c>
      <c r="B4" s="16">
        <v>45992</v>
      </c>
      <c r="C4" s="11">
        <v>2.67</v>
      </c>
      <c r="D4" s="11">
        <v>10</v>
      </c>
      <c r="E4" s="56">
        <f t="shared" ref="E4:E24" ca="1" si="1">IF(B4&lt;=$B$2,0,(C4+D4))</f>
        <v>0</v>
      </c>
      <c r="F4" s="12" t="e">
        <f t="shared" ca="1" si="0"/>
        <v>#N/A</v>
      </c>
      <c r="J4" s="13" t="s">
        <v>4</v>
      </c>
      <c r="K4" s="34" t="e">
        <f ca="1">+XIRR(E2:E24,B2:B24)</f>
        <v>#N/A</v>
      </c>
    </row>
    <row r="5" spans="1:11" ht="15" customHeight="1">
      <c r="A5" s="11">
        <v>10</v>
      </c>
      <c r="B5" s="16">
        <v>46174</v>
      </c>
      <c r="C5" s="11">
        <v>2.17</v>
      </c>
      <c r="D5" s="11">
        <v>10</v>
      </c>
      <c r="E5" s="56">
        <f t="shared" ca="1" si="1"/>
        <v>12.17</v>
      </c>
      <c r="F5" s="12" t="e">
        <f t="shared" ca="1" si="0"/>
        <v>#N/A</v>
      </c>
    </row>
    <row r="6" spans="1:11" ht="15" customHeight="1">
      <c r="A6" s="11">
        <v>11</v>
      </c>
      <c r="B6" s="16">
        <v>46357</v>
      </c>
      <c r="C6" s="11">
        <v>1.68</v>
      </c>
      <c r="D6" s="11">
        <v>10</v>
      </c>
      <c r="E6" s="56">
        <f t="shared" ca="1" si="1"/>
        <v>11.68</v>
      </c>
      <c r="F6" s="12" t="e">
        <f t="shared" ca="1" si="0"/>
        <v>#N/A</v>
      </c>
    </row>
    <row r="7" spans="1:11" ht="15" customHeight="1">
      <c r="A7" s="11">
        <v>12</v>
      </c>
      <c r="B7" s="16">
        <v>46539</v>
      </c>
      <c r="C7" s="11">
        <v>1.19</v>
      </c>
      <c r="D7" s="11">
        <v>10</v>
      </c>
      <c r="E7" s="56">
        <f t="shared" ca="1" si="1"/>
        <v>11.19</v>
      </c>
      <c r="F7" s="12" t="e">
        <f t="shared" ca="1" si="0"/>
        <v>#N/A</v>
      </c>
    </row>
    <row r="8" spans="1:11" ht="15" customHeight="1">
      <c r="A8" s="11">
        <v>13</v>
      </c>
      <c r="B8" s="16">
        <v>46722</v>
      </c>
      <c r="C8" s="11">
        <v>0.69</v>
      </c>
      <c r="D8" s="11">
        <v>14</v>
      </c>
      <c r="E8" s="56">
        <f t="shared" ca="1" si="1"/>
        <v>14.69</v>
      </c>
      <c r="F8" s="12" t="e">
        <f t="shared" ca="1" si="0"/>
        <v>#N/A</v>
      </c>
    </row>
    <row r="9" spans="1:11" ht="15" customHeight="1">
      <c r="A9" s="11"/>
      <c r="B9" s="27"/>
      <c r="C9" s="11"/>
      <c r="D9" s="11"/>
      <c r="E9" s="56">
        <f t="shared" ca="1" si="1"/>
        <v>0</v>
      </c>
    </row>
    <row r="10" spans="1:11" ht="15" customHeight="1">
      <c r="E10" s="56">
        <f t="shared" ca="1" si="1"/>
        <v>0</v>
      </c>
    </row>
    <row r="11" spans="1:11" ht="15" customHeight="1">
      <c r="E11" s="56">
        <f t="shared" ca="1" si="1"/>
        <v>0</v>
      </c>
    </row>
    <row r="12" spans="1:11" ht="15" customHeight="1">
      <c r="E12" s="56">
        <f t="shared" ca="1" si="1"/>
        <v>0</v>
      </c>
    </row>
    <row r="13" spans="1:11" ht="15" customHeight="1">
      <c r="E13" s="56">
        <f t="shared" ca="1" si="1"/>
        <v>0</v>
      </c>
    </row>
    <row r="14" spans="1:11" ht="15" customHeight="1">
      <c r="E14" s="56">
        <f t="shared" ca="1" si="1"/>
        <v>0</v>
      </c>
    </row>
    <row r="15" spans="1:11" ht="15" customHeight="1">
      <c r="E15" s="56">
        <f t="shared" ca="1" si="1"/>
        <v>0</v>
      </c>
    </row>
    <row r="16" spans="1:11" ht="15" customHeight="1">
      <c r="E16" s="56">
        <f t="shared" ca="1" si="1"/>
        <v>0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" customHeight="1">
      <c r="E20" s="56">
        <f t="shared" ca="1" si="1"/>
        <v>0</v>
      </c>
    </row>
    <row r="21" spans="5:5" ht="15" customHeight="1">
      <c r="E21" s="56">
        <f t="shared" ca="1" si="1"/>
        <v>0</v>
      </c>
    </row>
    <row r="22" spans="5:5" ht="15" customHeight="1">
      <c r="E22" s="56">
        <f t="shared" ca="1" si="1"/>
        <v>0</v>
      </c>
    </row>
    <row r="23" spans="5:5" ht="15" customHeight="1">
      <c r="E23" s="56">
        <f t="shared" ca="1" si="1"/>
        <v>0</v>
      </c>
    </row>
    <row r="24" spans="5:5" ht="15" customHeight="1">
      <c r="E24" s="56">
        <f t="shared" ca="1" si="1"/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36" t="s">
        <v>104</v>
      </c>
      <c r="C1" s="3" t="s">
        <v>93</v>
      </c>
      <c r="D1" s="3" t="s">
        <v>94</v>
      </c>
      <c r="E1" s="1" t="s">
        <v>95</v>
      </c>
    </row>
    <row r="2" spans="1:11" ht="15" customHeight="1">
      <c r="A2" s="31"/>
      <c r="B2" s="6">
        <f ca="1">'ONS NY'!H2</f>
        <v>46060</v>
      </c>
      <c r="C2" s="31"/>
      <c r="D2" s="31"/>
      <c r="E2" s="3" t="e">
        <f>-VLOOKUP(A1,'ONS NY'!$C$5:$R$589,3,0)</f>
        <v>#N/A</v>
      </c>
      <c r="J2" s="1" t="s">
        <v>96</v>
      </c>
      <c r="K2" s="1">
        <v>0.5</v>
      </c>
    </row>
    <row r="3" spans="1:11" ht="15" customHeight="1">
      <c r="A3" s="7">
        <v>10</v>
      </c>
      <c r="B3" s="28">
        <v>45875</v>
      </c>
      <c r="C3" s="7">
        <v>1.45</v>
      </c>
      <c r="D3" s="7">
        <v>34</v>
      </c>
      <c r="E3" s="56">
        <f ca="1">IF(B3&lt;=$B$2,0,(C3+D3))</f>
        <v>0</v>
      </c>
      <c r="F3" s="12" t="e">
        <f ca="1">(E3*(B3-$B$2)/365)/(1+$K$4)^((B3-$B$2)/365)/-$E$2/(1+$K$4)^$K$2</f>
        <v>#N/A</v>
      </c>
      <c r="J3" s="13" t="s">
        <v>97</v>
      </c>
      <c r="K3" s="14" t="e">
        <f ca="1">SUM(F3)</f>
        <v>#N/A</v>
      </c>
    </row>
    <row r="4" spans="1:11" ht="15.75">
      <c r="E4" s="56">
        <f t="shared" ref="E4:E24" ca="1" si="0">IF(B4&lt;=$B$2,0,(C4+D4))</f>
        <v>0</v>
      </c>
      <c r="J4" s="1" t="s">
        <v>4</v>
      </c>
      <c r="K4" s="2" t="e">
        <f ca="1">XIRR(E2:E3,B2:B3)</f>
        <v>#N/A</v>
      </c>
    </row>
    <row r="5" spans="1:11" ht="15" customHeight="1">
      <c r="E5" s="56">
        <f t="shared" ca="1" si="0"/>
        <v>0</v>
      </c>
      <c r="J5" s="15" t="s">
        <v>98</v>
      </c>
    </row>
    <row r="6" spans="1:11" ht="15" customHeight="1">
      <c r="E6" s="56">
        <f t="shared" ca="1" si="0"/>
        <v>0</v>
      </c>
    </row>
    <row r="7" spans="1:11" ht="15" customHeight="1">
      <c r="E7" s="56">
        <f t="shared" ca="1" si="0"/>
        <v>0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hyperlinks>
    <hyperlink ref="J5" location="'ONS NY'!A1" display="ONS" xr:uid="{00000000-0004-0000-2000-000000000000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21" t="s">
        <v>37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B2" s="22">
        <f ca="1">'ONS NY'!H2</f>
        <v>46060</v>
      </c>
      <c r="E2" s="8">
        <f>-VLOOKUP(A1,'ONS NY'!$C$5:$R$589,3,0)</f>
        <v>-106.05</v>
      </c>
      <c r="J2" s="13" t="s">
        <v>96</v>
      </c>
      <c r="K2" s="13">
        <v>0.5</v>
      </c>
    </row>
    <row r="3" spans="1:11" ht="15" customHeight="1">
      <c r="A3" s="11">
        <v>1</v>
      </c>
      <c r="B3" s="16">
        <v>45771</v>
      </c>
      <c r="C3" s="11">
        <v>4.8600000000000003</v>
      </c>
      <c r="D3" s="11">
        <v>0</v>
      </c>
      <c r="E3" s="56">
        <f ca="1">IF(B3&lt;=$B$2,0,(C3+D3))</f>
        <v>0</v>
      </c>
      <c r="F3" s="12">
        <f t="shared" ref="F3:F14" ca="1" si="0">(E3*(B3-$B$2)/365)/(1+$K$4)^((B3-$B$2)/365)/-$E$2/(1+$K$4)^$K$2</f>
        <v>0</v>
      </c>
      <c r="J3" s="13" t="s">
        <v>97</v>
      </c>
      <c r="K3" s="14">
        <f ca="1">SUM(F3:F24)</f>
        <v>2.9828026025004881</v>
      </c>
    </row>
    <row r="4" spans="1:11" ht="15" customHeight="1">
      <c r="A4" s="11">
        <v>2</v>
      </c>
      <c r="B4" s="26">
        <v>45954</v>
      </c>
      <c r="C4" s="11">
        <v>4.8899999999999997</v>
      </c>
      <c r="D4" s="11">
        <v>0</v>
      </c>
      <c r="E4" s="56">
        <f t="shared" ref="E4:E24" ca="1" si="1">IF(B4&lt;=$B$2,0,(C4+D4))</f>
        <v>0</v>
      </c>
      <c r="F4" s="12">
        <f t="shared" ca="1" si="0"/>
        <v>0</v>
      </c>
      <c r="J4" s="13" t="s">
        <v>4</v>
      </c>
      <c r="K4" s="34">
        <f ca="1">+XIRR(E2:E24,B2:B24)</f>
        <v>8.8900277018547066E-2</v>
      </c>
    </row>
    <row r="5" spans="1:11" ht="15" customHeight="1">
      <c r="A5" s="11">
        <v>3</v>
      </c>
      <c r="B5" s="16">
        <v>46136</v>
      </c>
      <c r="C5" s="11">
        <v>4.8600000000000003</v>
      </c>
      <c r="D5" s="11">
        <v>0</v>
      </c>
      <c r="E5" s="56">
        <f t="shared" ca="1" si="1"/>
        <v>4.8600000000000003</v>
      </c>
      <c r="F5" s="12">
        <f t="shared" ca="1" si="0"/>
        <v>8.9836047599462631E-3</v>
      </c>
    </row>
    <row r="6" spans="1:11" ht="15" customHeight="1">
      <c r="A6" s="11">
        <v>4</v>
      </c>
      <c r="B6" s="26">
        <v>46321</v>
      </c>
      <c r="C6" s="11">
        <v>4.8899999999999997</v>
      </c>
      <c r="D6" s="11">
        <v>0</v>
      </c>
      <c r="E6" s="56">
        <f t="shared" ca="1" si="1"/>
        <v>4.8899999999999997</v>
      </c>
      <c r="F6" s="12">
        <f t="shared" ca="1" si="0"/>
        <v>2.9730536352395313E-2</v>
      </c>
    </row>
    <row r="7" spans="1:11" ht="15" customHeight="1">
      <c r="A7" s="11">
        <v>5</v>
      </c>
      <c r="B7" s="16">
        <v>46503</v>
      </c>
      <c r="C7" s="11">
        <v>4.8600000000000003</v>
      </c>
      <c r="D7" s="11">
        <v>0</v>
      </c>
      <c r="E7" s="56">
        <f t="shared" ca="1" si="1"/>
        <v>4.8600000000000003</v>
      </c>
      <c r="F7" s="12">
        <f t="shared" ca="1" si="0"/>
        <v>4.8067328744635207E-2</v>
      </c>
    </row>
    <row r="8" spans="1:11" ht="15" customHeight="1">
      <c r="A8" s="11">
        <v>6</v>
      </c>
      <c r="B8" s="26">
        <v>46685</v>
      </c>
      <c r="C8" s="11">
        <v>4.8899999999999997</v>
      </c>
      <c r="D8" s="11">
        <v>0</v>
      </c>
      <c r="E8" s="56">
        <f t="shared" ca="1" si="1"/>
        <v>4.8899999999999997</v>
      </c>
      <c r="F8" s="12">
        <f t="shared" ca="1" si="0"/>
        <v>6.5396647192961246E-2</v>
      </c>
    </row>
    <row r="9" spans="1:11" ht="15" customHeight="1">
      <c r="A9" s="11">
        <v>7</v>
      </c>
      <c r="B9" s="16">
        <v>46867</v>
      </c>
      <c r="C9" s="11">
        <v>4.8899999999999997</v>
      </c>
      <c r="D9" s="11">
        <v>0</v>
      </c>
      <c r="E9" s="56">
        <f t="shared" ca="1" si="1"/>
        <v>4.8899999999999997</v>
      </c>
      <c r="F9" s="12">
        <f t="shared" ca="1" si="0"/>
        <v>8.0929268516273536E-2</v>
      </c>
    </row>
    <row r="10" spans="1:11" ht="15" customHeight="1">
      <c r="A10" s="11">
        <v>8</v>
      </c>
      <c r="B10" s="26">
        <v>47050</v>
      </c>
      <c r="C10" s="11">
        <v>4.8899999999999997</v>
      </c>
      <c r="D10" s="11">
        <v>33.33</v>
      </c>
      <c r="E10" s="56">
        <f t="shared" ca="1" si="1"/>
        <v>38.22</v>
      </c>
      <c r="F10" s="12">
        <f t="shared" ca="1" si="0"/>
        <v>0.74354006608754997</v>
      </c>
    </row>
    <row r="11" spans="1:11" ht="15" customHeight="1">
      <c r="A11" s="11">
        <v>9</v>
      </c>
      <c r="B11" s="16">
        <v>47232</v>
      </c>
      <c r="C11" s="11">
        <v>3.24</v>
      </c>
      <c r="D11" s="11">
        <v>0</v>
      </c>
      <c r="E11" s="56">
        <f t="shared" ca="1" si="1"/>
        <v>3.24</v>
      </c>
      <c r="F11" s="12">
        <f t="shared" ca="1" si="0"/>
        <v>7.1516744164703994E-2</v>
      </c>
    </row>
    <row r="12" spans="1:11" ht="15" customHeight="1">
      <c r="A12" s="11">
        <v>10</v>
      </c>
      <c r="B12" s="26">
        <v>47415</v>
      </c>
      <c r="C12" s="11">
        <v>3.26</v>
      </c>
      <c r="D12" s="11">
        <v>33.33</v>
      </c>
      <c r="E12" s="56">
        <f t="shared" ca="1" si="1"/>
        <v>36.589999999999996</v>
      </c>
      <c r="F12" s="12">
        <f t="shared" ca="1" si="0"/>
        <v>0.8947301966439013</v>
      </c>
    </row>
    <row r="13" spans="1:11" ht="15" customHeight="1">
      <c r="A13" s="11">
        <v>11</v>
      </c>
      <c r="B13" s="16">
        <v>47597</v>
      </c>
      <c r="C13" s="11">
        <v>1.62</v>
      </c>
      <c r="D13" s="11">
        <v>0</v>
      </c>
      <c r="E13" s="56">
        <f t="shared" ca="1" si="1"/>
        <v>1.62</v>
      </c>
      <c r="F13" s="12">
        <f t="shared" ca="1" si="0"/>
        <v>4.3066133926429266E-2</v>
      </c>
    </row>
    <row r="14" spans="1:11" ht="15" customHeight="1">
      <c r="A14" s="11">
        <v>12</v>
      </c>
      <c r="B14" s="26">
        <v>47780</v>
      </c>
      <c r="C14" s="11">
        <v>1.63</v>
      </c>
      <c r="D14" s="11">
        <v>33.340000000000003</v>
      </c>
      <c r="E14" s="56">
        <f t="shared" ca="1" si="1"/>
        <v>34.970000000000006</v>
      </c>
      <c r="F14" s="12">
        <f t="shared" ca="1" si="0"/>
        <v>0.99684207611169195</v>
      </c>
    </row>
    <row r="15" spans="1:11" ht="15" customHeight="1">
      <c r="E15" s="56">
        <f t="shared" ca="1" si="1"/>
        <v>0</v>
      </c>
    </row>
    <row r="16" spans="1:11" ht="15" customHeight="1">
      <c r="E16" s="56">
        <f t="shared" ca="1" si="1"/>
        <v>0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" customHeight="1">
      <c r="E20" s="56">
        <f t="shared" ca="1" si="1"/>
        <v>0</v>
      </c>
    </row>
    <row r="21" spans="5:5" ht="15" customHeight="1">
      <c r="E21" s="56">
        <f t="shared" ca="1" si="1"/>
        <v>0</v>
      </c>
    </row>
    <row r="22" spans="5:5" ht="15" customHeight="1">
      <c r="E22" s="56">
        <f t="shared" ca="1" si="1"/>
        <v>0</v>
      </c>
    </row>
    <row r="23" spans="5:5" ht="15" customHeight="1">
      <c r="E23" s="56">
        <f t="shared" ca="1" si="1"/>
        <v>0</v>
      </c>
    </row>
    <row r="24" spans="5:5" ht="15" customHeight="1">
      <c r="E24" s="56">
        <f t="shared" ca="1" si="1"/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cols>
    <col min="1" max="1" width="8.75" customWidth="1"/>
  </cols>
  <sheetData>
    <row r="1" spans="1:11" ht="15" customHeight="1">
      <c r="A1" s="5" t="s">
        <v>43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22">
        <f ca="1">'ONS NY'!H2</f>
        <v>46060</v>
      </c>
      <c r="E2" s="8">
        <f>-VLOOKUP(A1,'ONS NY'!$C$5:$R$589,3,0)</f>
        <v>-109.4</v>
      </c>
      <c r="J2" s="13" t="s">
        <v>96</v>
      </c>
      <c r="K2" s="13">
        <v>0.5</v>
      </c>
    </row>
    <row r="3" spans="1:11" ht="15" customHeight="1">
      <c r="A3" s="11">
        <v>2</v>
      </c>
      <c r="B3" s="16">
        <v>45862</v>
      </c>
      <c r="C3" s="11">
        <v>4.25</v>
      </c>
      <c r="D3" s="11">
        <v>0</v>
      </c>
      <c r="E3" s="56">
        <f ca="1">IF(B3&lt;=$B$2,0,(C3+D3))</f>
        <v>0</v>
      </c>
      <c r="F3" s="12">
        <f t="shared" ref="F3:F15" ca="1" si="0">(E3*(B3-$B$2)/365)/(1+$K$4)^((B3-$B$2)/365)/-$E$2/(1+$K$4)^$K$2</f>
        <v>0</v>
      </c>
      <c r="J3" s="13" t="s">
        <v>97</v>
      </c>
      <c r="K3" s="14">
        <f ca="1">SUM(F3:F24)</f>
        <v>4.3735014541208015</v>
      </c>
    </row>
    <row r="4" spans="1:11" ht="15" customHeight="1">
      <c r="A4" s="11">
        <v>3</v>
      </c>
      <c r="B4" s="16">
        <v>46048</v>
      </c>
      <c r="C4" s="11">
        <v>4.25</v>
      </c>
      <c r="D4" s="11">
        <v>0</v>
      </c>
      <c r="E4" s="56">
        <f t="shared" ref="E4:E24" ca="1" si="1">IF(B4&lt;=$B$2,0,(C4+D4))</f>
        <v>0</v>
      </c>
      <c r="F4" s="12">
        <f t="shared" ca="1" si="0"/>
        <v>0</v>
      </c>
      <c r="J4" s="13" t="s">
        <v>4</v>
      </c>
      <c r="K4" s="34">
        <f ca="1">+XIRR(E2:E24,B2:B24)</f>
        <v>6.6055217385292048E-2</v>
      </c>
    </row>
    <row r="5" spans="1:11" ht="15" customHeight="1">
      <c r="A5" s="11">
        <v>4</v>
      </c>
      <c r="B5" s="16">
        <v>46227</v>
      </c>
      <c r="C5" s="11">
        <v>4.25</v>
      </c>
      <c r="D5" s="11">
        <v>0</v>
      </c>
      <c r="E5" s="56">
        <f t="shared" ca="1" si="1"/>
        <v>4.25</v>
      </c>
      <c r="F5" s="12">
        <f t="shared" ca="1" si="0"/>
        <v>1.6718418817178147E-2</v>
      </c>
    </row>
    <row r="6" spans="1:11" ht="15" customHeight="1">
      <c r="A6" s="11">
        <v>5</v>
      </c>
      <c r="B6" s="16">
        <v>46412</v>
      </c>
      <c r="C6" s="11">
        <v>4.25</v>
      </c>
      <c r="D6" s="11">
        <v>0</v>
      </c>
      <c r="E6" s="56">
        <f t="shared" ca="1" si="1"/>
        <v>4.25</v>
      </c>
      <c r="F6" s="12">
        <f t="shared" ca="1" si="0"/>
        <v>3.4114677578243345E-2</v>
      </c>
    </row>
    <row r="7" spans="1:11" ht="15" customHeight="1">
      <c r="A7" s="11">
        <v>6</v>
      </c>
      <c r="B7" s="16">
        <v>46594</v>
      </c>
      <c r="C7" s="11">
        <v>4.25</v>
      </c>
      <c r="D7" s="11">
        <v>0</v>
      </c>
      <c r="E7" s="56">
        <f t="shared" ca="1" si="1"/>
        <v>4.25</v>
      </c>
      <c r="F7" s="12">
        <f t="shared" ca="1" si="0"/>
        <v>5.0128887788155878E-2</v>
      </c>
    </row>
    <row r="8" spans="1:11" ht="15" customHeight="1">
      <c r="A8" s="11">
        <v>7</v>
      </c>
      <c r="B8" s="16">
        <v>46776</v>
      </c>
      <c r="C8" s="11">
        <v>4.25</v>
      </c>
      <c r="D8" s="11">
        <v>0</v>
      </c>
      <c r="E8" s="56">
        <f t="shared" ca="1" si="1"/>
        <v>4.25</v>
      </c>
      <c r="F8" s="12">
        <f t="shared" ca="1" si="0"/>
        <v>6.5104054891634455E-2</v>
      </c>
    </row>
    <row r="9" spans="1:11" ht="15" customHeight="1">
      <c r="A9" s="11">
        <v>8</v>
      </c>
      <c r="B9" s="16">
        <v>46958</v>
      </c>
      <c r="C9" s="11">
        <v>4.25</v>
      </c>
      <c r="D9" s="11">
        <v>0</v>
      </c>
      <c r="E9" s="56">
        <f t="shared" ca="1" si="1"/>
        <v>4.25</v>
      </c>
      <c r="F9" s="12">
        <f t="shared" ca="1" si="0"/>
        <v>7.9089632479559427E-2</v>
      </c>
    </row>
    <row r="10" spans="1:11" ht="15" customHeight="1">
      <c r="A10" s="11">
        <v>9</v>
      </c>
      <c r="B10" s="16">
        <v>47142</v>
      </c>
      <c r="C10" s="11">
        <v>4.25</v>
      </c>
      <c r="D10" s="11">
        <v>0</v>
      </c>
      <c r="E10" s="56">
        <f t="shared" ca="1" si="1"/>
        <v>4.25</v>
      </c>
      <c r="F10" s="12">
        <f t="shared" ca="1" si="0"/>
        <v>9.2271263670698864E-2</v>
      </c>
    </row>
    <row r="11" spans="1:11" ht="15" customHeight="1">
      <c r="A11" s="11">
        <v>10</v>
      </c>
      <c r="B11" s="16">
        <v>47323</v>
      </c>
      <c r="C11" s="11">
        <v>4.25</v>
      </c>
      <c r="D11" s="11">
        <v>0</v>
      </c>
      <c r="E11" s="56">
        <f t="shared" ca="1" si="1"/>
        <v>4.25</v>
      </c>
      <c r="F11" s="12">
        <f t="shared" ca="1" si="0"/>
        <v>0.10434385345544808</v>
      </c>
    </row>
    <row r="12" spans="1:11" ht="15" customHeight="1">
      <c r="A12" s="11">
        <v>11</v>
      </c>
      <c r="B12" s="16">
        <v>47507</v>
      </c>
      <c r="C12" s="11">
        <v>4.25</v>
      </c>
      <c r="D12" s="11">
        <v>0</v>
      </c>
      <c r="E12" s="56">
        <f t="shared" ca="1" si="1"/>
        <v>4.25</v>
      </c>
      <c r="F12" s="12">
        <f t="shared" ca="1" si="0"/>
        <v>0.11575187609566528</v>
      </c>
    </row>
    <row r="13" spans="1:11" ht="15" customHeight="1">
      <c r="A13" s="11">
        <v>12</v>
      </c>
      <c r="B13" s="16">
        <v>47688</v>
      </c>
      <c r="C13" s="11">
        <v>4.25</v>
      </c>
      <c r="D13" s="11">
        <v>0</v>
      </c>
      <c r="E13" s="56">
        <f t="shared" ca="1" si="1"/>
        <v>4.25</v>
      </c>
      <c r="F13" s="12">
        <f t="shared" ca="1" si="0"/>
        <v>0.12616480516160619</v>
      </c>
    </row>
    <row r="14" spans="1:11" ht="15" customHeight="1">
      <c r="A14" s="11">
        <v>13</v>
      </c>
      <c r="B14" s="16">
        <v>47872</v>
      </c>
      <c r="C14" s="11">
        <v>4.25</v>
      </c>
      <c r="D14" s="11">
        <v>0</v>
      </c>
      <c r="E14" s="56">
        <f t="shared" ca="1" si="1"/>
        <v>4.25</v>
      </c>
      <c r="F14" s="12">
        <f t="shared" ca="1" si="0"/>
        <v>0.13596840436520427</v>
      </c>
    </row>
    <row r="15" spans="1:11" ht="15" customHeight="1">
      <c r="A15" s="11">
        <v>14</v>
      </c>
      <c r="B15" s="16">
        <v>48053</v>
      </c>
      <c r="C15" s="11">
        <v>4.25</v>
      </c>
      <c r="D15" s="11">
        <v>100</v>
      </c>
      <c r="E15" s="56">
        <f t="shared" ca="1" si="1"/>
        <v>104.25</v>
      </c>
      <c r="F15" s="12">
        <f t="shared" ca="1" si="0"/>
        <v>3.5538455798174078</v>
      </c>
    </row>
    <row r="16" spans="1:11" ht="15" customHeight="1">
      <c r="E16" s="56">
        <f t="shared" ca="1" si="1"/>
        <v>0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" customHeight="1">
      <c r="E20" s="56">
        <f t="shared" ca="1" si="1"/>
        <v>0</v>
      </c>
    </row>
    <row r="21" spans="5:5" ht="15" customHeight="1">
      <c r="E21" s="56">
        <f t="shared" ca="1" si="1"/>
        <v>0</v>
      </c>
    </row>
    <row r="22" spans="5:5" ht="15" customHeight="1">
      <c r="E22" s="56">
        <f t="shared" ca="1" si="1"/>
        <v>0</v>
      </c>
    </row>
    <row r="23" spans="5:5" ht="15" customHeight="1">
      <c r="E23" s="56">
        <f t="shared" ca="1" si="1"/>
        <v>0</v>
      </c>
    </row>
    <row r="24" spans="5:5" ht="15" customHeight="1">
      <c r="E24" s="56">
        <f t="shared" ca="1" si="1"/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K25"/>
  <sheetViews>
    <sheetView workbookViewId="0">
      <selection activeCell="E3" sqref="E3:E24"/>
    </sheetView>
  </sheetViews>
  <sheetFormatPr baseColWidth="10" defaultColWidth="12.625" defaultRowHeight="15" customHeight="1"/>
  <cols>
    <col min="10" max="10" width="19.625" bestFit="1" customWidth="1"/>
  </cols>
  <sheetData>
    <row r="1" spans="1:11" ht="15" customHeight="1">
      <c r="A1" s="5" t="s">
        <v>63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22">
        <f ca="1">'ONS NY'!H2</f>
        <v>46060</v>
      </c>
      <c r="E2" s="8">
        <f>-VLOOKUP(A1,'ONS NY'!$C$5:$R$589,3,0)</f>
        <v>-105.35</v>
      </c>
      <c r="J2" s="13" t="s">
        <v>96</v>
      </c>
      <c r="K2" s="13">
        <v>0.5</v>
      </c>
    </row>
    <row r="3" spans="1:11" ht="15" customHeight="1">
      <c r="A3" s="11">
        <v>1</v>
      </c>
      <c r="B3" s="16">
        <v>45818</v>
      </c>
      <c r="C3" s="11">
        <v>3.81</v>
      </c>
      <c r="D3" s="11">
        <v>0</v>
      </c>
      <c r="E3" s="56">
        <f ca="1">IF(B3&lt;=$B$2,0,(C3+D3))</f>
        <v>0</v>
      </c>
      <c r="F3" s="12">
        <f t="shared" ref="F3:F24" ca="1" si="0">(E3*(B3-$B$2)/365)/(1+$K$4)^((B3-$B$2)/365)/-$E$2/(1+$K$4)^$K$2</f>
        <v>0</v>
      </c>
      <c r="J3" s="13" t="s">
        <v>97</v>
      </c>
      <c r="K3" s="14">
        <f ca="1">SUM(F3:F24)</f>
        <v>6.3443597577264592</v>
      </c>
    </row>
    <row r="4" spans="1:11" ht="15" customHeight="1">
      <c r="A4" s="11">
        <v>2</v>
      </c>
      <c r="B4" s="26">
        <v>46001</v>
      </c>
      <c r="C4" s="11">
        <v>3.81</v>
      </c>
      <c r="D4" s="11">
        <v>0</v>
      </c>
      <c r="E4" s="56">
        <f t="shared" ref="E4:E24" ca="1" si="1">IF(B4&lt;=$B$2,0,(C4+D4))</f>
        <v>0</v>
      </c>
      <c r="F4" s="12">
        <f t="shared" ca="1" si="0"/>
        <v>0</v>
      </c>
      <c r="J4" s="13" t="s">
        <v>4</v>
      </c>
      <c r="K4" s="34">
        <f ca="1">+XIRR(E2:E24,B2:B24)</f>
        <v>7.1004906296730078E-2</v>
      </c>
    </row>
    <row r="5" spans="1:11" ht="15" customHeight="1">
      <c r="A5" s="11">
        <v>3</v>
      </c>
      <c r="B5" s="16">
        <v>46183</v>
      </c>
      <c r="C5" s="11">
        <v>3.81</v>
      </c>
      <c r="D5" s="11">
        <v>0</v>
      </c>
      <c r="E5" s="56">
        <f t="shared" ca="1" si="1"/>
        <v>3.81</v>
      </c>
      <c r="F5" s="12">
        <f t="shared" ca="1" si="0"/>
        <v>1.1507146401368323E-2</v>
      </c>
    </row>
    <row r="6" spans="1:11" ht="15" customHeight="1">
      <c r="A6" s="11">
        <v>4</v>
      </c>
      <c r="B6" s="26">
        <v>46366</v>
      </c>
      <c r="C6" s="11">
        <v>3.81</v>
      </c>
      <c r="D6" s="11">
        <v>0</v>
      </c>
      <c r="E6" s="56">
        <f t="shared" ca="1" si="1"/>
        <v>3.81</v>
      </c>
      <c r="F6" s="12">
        <f t="shared" ca="1" si="0"/>
        <v>2.765969667272249E-2</v>
      </c>
    </row>
    <row r="7" spans="1:11" ht="15" customHeight="1">
      <c r="A7" s="11">
        <v>5</v>
      </c>
      <c r="B7" s="16">
        <v>46548</v>
      </c>
      <c r="C7" s="11">
        <v>3.81</v>
      </c>
      <c r="D7" s="11">
        <v>0</v>
      </c>
      <c r="E7" s="56">
        <f t="shared" ca="1" si="1"/>
        <v>3.81</v>
      </c>
      <c r="F7" s="12">
        <f t="shared" ca="1" si="0"/>
        <v>4.2627600671037887E-2</v>
      </c>
    </row>
    <row r="8" spans="1:11" ht="15" customHeight="1">
      <c r="A8" s="11">
        <v>6</v>
      </c>
      <c r="B8" s="26">
        <v>46731</v>
      </c>
      <c r="C8" s="11">
        <v>3.81</v>
      </c>
      <c r="D8" s="11">
        <v>0</v>
      </c>
      <c r="E8" s="56">
        <f t="shared" ca="1" si="1"/>
        <v>3.81</v>
      </c>
      <c r="F8" s="12">
        <f t="shared" ca="1" si="0"/>
        <v>5.6631367194569654E-2</v>
      </c>
    </row>
    <row r="9" spans="1:11" ht="15" customHeight="1">
      <c r="A9" s="11">
        <v>7</v>
      </c>
      <c r="B9" s="16">
        <v>46916</v>
      </c>
      <c r="C9" s="11">
        <v>3.81</v>
      </c>
      <c r="D9" s="11">
        <v>0</v>
      </c>
      <c r="E9" s="56">
        <f t="shared" ca="1" si="1"/>
        <v>3.81</v>
      </c>
      <c r="F9" s="12">
        <f t="shared" ca="1" si="0"/>
        <v>6.9776392087976716E-2</v>
      </c>
    </row>
    <row r="10" spans="1:11" ht="15" customHeight="1">
      <c r="A10" s="11">
        <v>8</v>
      </c>
      <c r="B10" s="26">
        <v>47098</v>
      </c>
      <c r="C10" s="11">
        <v>3.81</v>
      </c>
      <c r="D10" s="11">
        <v>0</v>
      </c>
      <c r="E10" s="56">
        <f t="shared" ca="1" si="1"/>
        <v>3.81</v>
      </c>
      <c r="F10" s="12">
        <f t="shared" ca="1" si="0"/>
        <v>8.1766833312639772E-2</v>
      </c>
    </row>
    <row r="11" spans="1:11" ht="15" customHeight="1">
      <c r="A11" s="11">
        <v>9</v>
      </c>
      <c r="B11" s="16">
        <v>47280</v>
      </c>
      <c r="C11" s="11">
        <v>3.81</v>
      </c>
      <c r="D11" s="11">
        <v>0</v>
      </c>
      <c r="E11" s="56">
        <f t="shared" ca="1" si="1"/>
        <v>3.81</v>
      </c>
      <c r="F11" s="12">
        <f t="shared" ca="1" si="0"/>
        <v>9.2871986661895847E-2</v>
      </c>
    </row>
    <row r="12" spans="1:11" ht="15" customHeight="1">
      <c r="A12" s="11">
        <v>10</v>
      </c>
      <c r="B12" s="26">
        <v>47462</v>
      </c>
      <c r="C12" s="11">
        <v>3.81</v>
      </c>
      <c r="D12" s="11">
        <v>0</v>
      </c>
      <c r="E12" s="56">
        <f t="shared" ca="1" si="1"/>
        <v>3.81</v>
      </c>
      <c r="F12" s="12">
        <f t="shared" ca="1" si="0"/>
        <v>0.10313783216608183</v>
      </c>
    </row>
    <row r="13" spans="1:11" ht="15" customHeight="1">
      <c r="A13" s="11">
        <v>11</v>
      </c>
      <c r="B13" s="16">
        <v>47644</v>
      </c>
      <c r="C13" s="11">
        <v>3.81</v>
      </c>
      <c r="D13" s="11">
        <v>0</v>
      </c>
      <c r="E13" s="56">
        <f t="shared" ca="1" si="1"/>
        <v>3.81</v>
      </c>
      <c r="F13" s="12">
        <f t="shared" ca="1" si="0"/>
        <v>0.11260825859719333</v>
      </c>
    </row>
    <row r="14" spans="1:11" ht="15" customHeight="1">
      <c r="A14" s="11">
        <v>12</v>
      </c>
      <c r="B14" s="26">
        <v>47827</v>
      </c>
      <c r="C14" s="11">
        <v>3.81</v>
      </c>
      <c r="D14" s="11">
        <v>0</v>
      </c>
      <c r="E14" s="56">
        <f t="shared" ca="1" si="1"/>
        <v>3.81</v>
      </c>
      <c r="F14" s="12">
        <f t="shared" ca="1" si="0"/>
        <v>0.12137104028473969</v>
      </c>
    </row>
    <row r="15" spans="1:11" ht="15" customHeight="1">
      <c r="A15" s="11">
        <v>13</v>
      </c>
      <c r="B15" s="16">
        <v>48009</v>
      </c>
      <c r="C15" s="11">
        <v>3.81</v>
      </c>
      <c r="D15" s="11">
        <v>0</v>
      </c>
      <c r="E15" s="56">
        <f t="shared" ca="1" si="1"/>
        <v>3.81</v>
      </c>
      <c r="F15" s="12">
        <f t="shared" ca="1" si="0"/>
        <v>0.12937055581083903</v>
      </c>
    </row>
    <row r="16" spans="1:11" ht="15" customHeight="1">
      <c r="A16" s="11">
        <v>14</v>
      </c>
      <c r="B16" s="26">
        <v>48192</v>
      </c>
      <c r="C16" s="11">
        <v>3.81</v>
      </c>
      <c r="D16" s="11">
        <v>0</v>
      </c>
      <c r="E16" s="56">
        <f t="shared" ca="1" si="1"/>
        <v>3.81</v>
      </c>
      <c r="F16" s="12">
        <f t="shared" ca="1" si="0"/>
        <v>0.1367332903669031</v>
      </c>
    </row>
    <row r="17" spans="1:6" ht="15" customHeight="1">
      <c r="A17" s="11">
        <v>15</v>
      </c>
      <c r="B17" s="16">
        <v>48375</v>
      </c>
      <c r="C17" s="11">
        <v>3.81</v>
      </c>
      <c r="D17" s="11">
        <v>0</v>
      </c>
      <c r="E17" s="56">
        <f t="shared" ca="1" si="1"/>
        <v>3.81</v>
      </c>
      <c r="F17" s="12">
        <f t="shared" ca="1" si="0"/>
        <v>0.14345031936162558</v>
      </c>
    </row>
    <row r="18" spans="1:6" ht="15" customHeight="1">
      <c r="A18" s="11">
        <v>16</v>
      </c>
      <c r="B18" s="26">
        <v>48558</v>
      </c>
      <c r="C18" s="11">
        <v>3.81</v>
      </c>
      <c r="D18" s="11">
        <v>0</v>
      </c>
      <c r="E18" s="56">
        <f t="shared" ca="1" si="1"/>
        <v>3.81</v>
      </c>
      <c r="F18" s="12">
        <f t="shared" ca="1" si="0"/>
        <v>0.14955688731804823</v>
      </c>
    </row>
    <row r="19" spans="1:6" ht="15" customHeight="1">
      <c r="A19" s="11">
        <v>17</v>
      </c>
      <c r="B19" s="16">
        <v>48740</v>
      </c>
      <c r="C19" s="11">
        <v>3.81</v>
      </c>
      <c r="D19" s="11">
        <v>0</v>
      </c>
      <c r="E19" s="56">
        <f t="shared" ca="1" si="1"/>
        <v>3.81</v>
      </c>
      <c r="F19" s="12">
        <f t="shared" ca="1" si="0"/>
        <v>0.1550578856803102</v>
      </c>
    </row>
    <row r="20" spans="1:6" ht="15" customHeight="1">
      <c r="A20" s="11">
        <v>18</v>
      </c>
      <c r="B20" s="26">
        <v>48925</v>
      </c>
      <c r="C20" s="11">
        <v>3.81</v>
      </c>
      <c r="D20" s="11">
        <v>33</v>
      </c>
      <c r="E20" s="56">
        <f t="shared" ca="1" si="1"/>
        <v>36.81</v>
      </c>
      <c r="F20" s="12">
        <f t="shared" ca="1" si="0"/>
        <v>1.5467664751763524</v>
      </c>
    </row>
    <row r="21" spans="1:6" ht="15" customHeight="1">
      <c r="A21" s="11">
        <v>19</v>
      </c>
      <c r="B21" s="16">
        <v>49107</v>
      </c>
      <c r="C21" s="11">
        <v>2.5499999999999998</v>
      </c>
      <c r="D21" s="11">
        <v>0</v>
      </c>
      <c r="E21" s="56">
        <f t="shared" ca="1" si="1"/>
        <v>2.5499999999999998</v>
      </c>
      <c r="F21" s="12">
        <f t="shared" ca="1" si="0"/>
        <v>0.11012654682095248</v>
      </c>
    </row>
    <row r="22" spans="1:6" ht="15" customHeight="1">
      <c r="A22" s="11">
        <v>20</v>
      </c>
      <c r="B22" s="26">
        <v>49289</v>
      </c>
      <c r="C22" s="11">
        <v>2.5499999999999998</v>
      </c>
      <c r="D22" s="11">
        <v>33</v>
      </c>
      <c r="E22" s="56">
        <f t="shared" ca="1" si="1"/>
        <v>35.549999999999997</v>
      </c>
      <c r="F22" s="12">
        <f t="shared" ca="1" si="0"/>
        <v>1.572288062097676</v>
      </c>
    </row>
    <row r="23" spans="1:6" ht="15" customHeight="1">
      <c r="A23" s="11">
        <v>21</v>
      </c>
      <c r="B23" s="16">
        <v>49471</v>
      </c>
      <c r="C23" s="11">
        <v>1.3</v>
      </c>
      <c r="D23" s="11">
        <v>0</v>
      </c>
      <c r="E23" s="56">
        <f t="shared" ca="1" si="1"/>
        <v>1.3</v>
      </c>
      <c r="F23" s="12">
        <f t="shared" ca="1" si="0"/>
        <v>5.8694123109916542E-2</v>
      </c>
    </row>
    <row r="24" spans="1:6" ht="15" customHeight="1">
      <c r="A24" s="11">
        <v>22</v>
      </c>
      <c r="B24" s="26">
        <v>49653</v>
      </c>
      <c r="C24" s="11">
        <v>1.3</v>
      </c>
      <c r="D24" s="11">
        <v>34</v>
      </c>
      <c r="E24" s="56">
        <f t="shared" ca="1" si="1"/>
        <v>35.299999999999997</v>
      </c>
      <c r="F24" s="12">
        <f t="shared" ca="1" si="0"/>
        <v>1.6223574579336091</v>
      </c>
    </row>
    <row r="25" spans="1:6" ht="15" customHeight="1">
      <c r="A25" s="11"/>
      <c r="B25" s="27"/>
      <c r="C25" s="11"/>
      <c r="D25" s="11"/>
      <c r="E25" s="11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5" t="s">
        <v>32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/>
      <c r="B2" s="22">
        <f ca="1">'ONS NY'!H2</f>
        <v>46060</v>
      </c>
      <c r="E2" s="8">
        <f>-VLOOKUP(A1,'ONS NY'!$C$5:$R$589,3,0)</f>
        <v>-108.5</v>
      </c>
      <c r="J2" s="13" t="s">
        <v>96</v>
      </c>
      <c r="K2" s="13">
        <v>0.5</v>
      </c>
    </row>
    <row r="3" spans="1:11" ht="15" customHeight="1">
      <c r="A3" s="11">
        <v>1</v>
      </c>
      <c r="B3" s="16">
        <v>45757</v>
      </c>
      <c r="C3" s="11">
        <v>3.88</v>
      </c>
      <c r="D3" s="11">
        <v>0</v>
      </c>
      <c r="E3" s="56">
        <f ca="1">IF(B3&lt;=$B$2,0,(C3+D3))</f>
        <v>0</v>
      </c>
      <c r="F3" s="12">
        <f t="shared" ref="F3:F10" ca="1" si="0">(E3*(B3-$B$2)/365)/(1+$K$4)^((B3-$B$2)/365)/-$E$2/(1+$K$4)^$K$2</f>
        <v>0</v>
      </c>
      <c r="J3" s="13" t="s">
        <v>97</v>
      </c>
      <c r="K3" s="14">
        <f ca="1">SUM(F3:F24)</f>
        <v>2.354627702614096</v>
      </c>
    </row>
    <row r="4" spans="1:11" ht="15" customHeight="1">
      <c r="A4" s="11">
        <v>2</v>
      </c>
      <c r="B4" s="26">
        <v>45940</v>
      </c>
      <c r="C4" s="11">
        <v>3.88</v>
      </c>
      <c r="D4" s="11">
        <v>0</v>
      </c>
      <c r="E4" s="56">
        <f t="shared" ref="E4:E24" ca="1" si="1">IF(B4&lt;=$B$2,0,(C4+D4))</f>
        <v>0</v>
      </c>
      <c r="F4" s="12">
        <f t="shared" ca="1" si="0"/>
        <v>0</v>
      </c>
      <c r="J4" s="13" t="s">
        <v>4</v>
      </c>
      <c r="K4" s="34">
        <f ca="1">+XIRR(E2:E24,B2:B24)</f>
        <v>5.4009076952934276E-2</v>
      </c>
    </row>
    <row r="5" spans="1:11" ht="15" customHeight="1">
      <c r="A5" s="11">
        <v>3</v>
      </c>
      <c r="B5" s="16">
        <v>46122</v>
      </c>
      <c r="C5" s="11">
        <v>3.88</v>
      </c>
      <c r="D5" s="11">
        <v>0</v>
      </c>
      <c r="E5" s="56">
        <f t="shared" ca="1" si="1"/>
        <v>3.88</v>
      </c>
      <c r="F5" s="12">
        <f t="shared" ca="1" si="0"/>
        <v>5.8640575883129389E-3</v>
      </c>
    </row>
    <row r="6" spans="1:11" ht="15" customHeight="1">
      <c r="A6" s="11">
        <v>4</v>
      </c>
      <c r="B6" s="26">
        <v>46308</v>
      </c>
      <c r="C6" s="11">
        <v>3.88</v>
      </c>
      <c r="D6" s="11">
        <v>0</v>
      </c>
      <c r="E6" s="56">
        <f t="shared" ca="1" si="1"/>
        <v>3.88</v>
      </c>
      <c r="F6" s="12">
        <f t="shared" ca="1" si="0"/>
        <v>2.2835839771004736E-2</v>
      </c>
    </row>
    <row r="7" spans="1:11" ht="15" customHeight="1">
      <c r="A7" s="11">
        <v>5</v>
      </c>
      <c r="B7" s="16">
        <v>46489</v>
      </c>
      <c r="C7" s="11">
        <v>3.88</v>
      </c>
      <c r="D7" s="11">
        <v>0</v>
      </c>
      <c r="E7" s="56">
        <f t="shared" ca="1" si="1"/>
        <v>3.88</v>
      </c>
      <c r="F7" s="12">
        <f t="shared" ca="1" si="0"/>
        <v>3.8485249271896976E-2</v>
      </c>
    </row>
    <row r="8" spans="1:11" ht="15" customHeight="1">
      <c r="A8" s="11">
        <v>6</v>
      </c>
      <c r="B8" s="26">
        <v>46672</v>
      </c>
      <c r="C8" s="11">
        <v>3.88</v>
      </c>
      <c r="D8" s="11">
        <v>0</v>
      </c>
      <c r="E8" s="56">
        <f t="shared" ca="1" si="1"/>
        <v>3.88</v>
      </c>
      <c r="F8" s="12">
        <f t="shared" ca="1" si="0"/>
        <v>5.3473051056478232E-2</v>
      </c>
    </row>
    <row r="9" spans="1:11" ht="15" customHeight="1">
      <c r="A9" s="11">
        <v>7</v>
      </c>
      <c r="B9" s="16">
        <v>46853</v>
      </c>
      <c r="C9" s="11">
        <v>3.88</v>
      </c>
      <c r="D9" s="11">
        <v>0</v>
      </c>
      <c r="E9" s="56">
        <f t="shared" ca="1" si="1"/>
        <v>3.88</v>
      </c>
      <c r="F9" s="12">
        <f t="shared" ca="1" si="0"/>
        <v>6.7503833259597981E-2</v>
      </c>
    </row>
    <row r="10" spans="1:11" ht="15" customHeight="1">
      <c r="A10" s="11">
        <v>8</v>
      </c>
      <c r="B10" s="26">
        <v>47036</v>
      </c>
      <c r="C10" s="11">
        <v>3.88</v>
      </c>
      <c r="D10" s="11">
        <v>100</v>
      </c>
      <c r="E10" s="56">
        <f t="shared" ca="1" si="1"/>
        <v>103.88</v>
      </c>
      <c r="F10" s="12">
        <f t="shared" ca="1" si="0"/>
        <v>2.1664656716668054</v>
      </c>
    </row>
    <row r="11" spans="1:11" ht="15" customHeight="1">
      <c r="E11" s="56">
        <f t="shared" ca="1" si="1"/>
        <v>0</v>
      </c>
    </row>
    <row r="12" spans="1:11" ht="15" customHeight="1">
      <c r="E12" s="56">
        <f t="shared" ca="1" si="1"/>
        <v>0</v>
      </c>
    </row>
    <row r="13" spans="1:11" ht="15" customHeight="1">
      <c r="E13" s="56">
        <f t="shared" ca="1" si="1"/>
        <v>0</v>
      </c>
    </row>
    <row r="14" spans="1:11" ht="15" customHeight="1">
      <c r="E14" s="56">
        <f t="shared" ca="1" si="1"/>
        <v>0</v>
      </c>
    </row>
    <row r="15" spans="1:11" ht="15" customHeight="1">
      <c r="E15" s="56">
        <f t="shared" ca="1" si="1"/>
        <v>0</v>
      </c>
    </row>
    <row r="16" spans="1:11" ht="15" customHeight="1">
      <c r="E16" s="56">
        <f t="shared" ca="1" si="1"/>
        <v>0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" customHeight="1">
      <c r="E20" s="56">
        <f t="shared" ca="1" si="1"/>
        <v>0</v>
      </c>
    </row>
    <row r="21" spans="5:5" ht="15" customHeight="1">
      <c r="E21" s="56">
        <f t="shared" ca="1" si="1"/>
        <v>0</v>
      </c>
    </row>
    <row r="22" spans="5:5" ht="15" customHeight="1">
      <c r="E22" s="56">
        <f t="shared" ca="1" si="1"/>
        <v>0</v>
      </c>
    </row>
    <row r="23" spans="5:5" ht="15" customHeight="1">
      <c r="E23" s="56">
        <f t="shared" ca="1" si="1"/>
        <v>0</v>
      </c>
    </row>
    <row r="24" spans="5:5" ht="15" customHeight="1">
      <c r="E24" s="56">
        <f t="shared" ca="1" si="1"/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"/>
  <sheetViews>
    <sheetView workbookViewId="0"/>
  </sheetViews>
  <sheetFormatPr baseColWidth="10" defaultColWidth="12.625" defaultRowHeight="15" customHeight="1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998"/>
  <sheetViews>
    <sheetView workbookViewId="0">
      <selection activeCell="E3" sqref="E3:E24"/>
    </sheetView>
  </sheetViews>
  <sheetFormatPr baseColWidth="10" defaultColWidth="12.625" defaultRowHeight="15" customHeight="1"/>
  <cols>
    <col min="1" max="1" width="10.625" customWidth="1"/>
    <col min="2" max="2" width="16.75" customWidth="1"/>
    <col min="3" max="3" width="8.625" customWidth="1"/>
    <col min="4" max="9" width="10.625" customWidth="1"/>
    <col min="10" max="10" width="17.375" customWidth="1"/>
    <col min="11" max="11" width="14.375" customWidth="1"/>
    <col min="12" max="26" width="10.625" customWidth="1"/>
  </cols>
  <sheetData>
    <row r="1" spans="1:11" ht="15.75">
      <c r="A1" s="37" t="s">
        <v>58</v>
      </c>
      <c r="B1" s="38" t="s">
        <v>92</v>
      </c>
      <c r="C1" s="38" t="s">
        <v>93</v>
      </c>
      <c r="D1" s="38" t="s">
        <v>94</v>
      </c>
      <c r="E1" s="38" t="s">
        <v>95</v>
      </c>
    </row>
    <row r="2" spans="1:11" ht="15.75">
      <c r="A2" s="38"/>
      <c r="B2" s="39">
        <f ca="1">'ONS NY'!H2</f>
        <v>46060</v>
      </c>
      <c r="C2" s="38"/>
      <c r="D2" s="38"/>
      <c r="E2" s="8">
        <f>-VLOOKUP(A1,'ONS NY'!$C$5:$R$589,3,0)</f>
        <v>-104.4</v>
      </c>
      <c r="J2" s="1" t="s">
        <v>96</v>
      </c>
      <c r="K2" s="1">
        <v>0.5</v>
      </c>
    </row>
    <row r="3" spans="1:11" ht="15.75">
      <c r="A3" s="40">
        <v>10</v>
      </c>
      <c r="B3" s="41">
        <v>45930</v>
      </c>
      <c r="C3" s="40">
        <v>3.5</v>
      </c>
      <c r="D3" s="40">
        <v>0</v>
      </c>
      <c r="E3" s="56">
        <f ca="1">IF(B3&lt;=$B$2,0,(C3+D3))</f>
        <v>0</v>
      </c>
      <c r="F3" s="12">
        <f t="shared" ref="F3:F19" ca="1" si="0">(E3*(B3-$B$2)/365)/(1+$K$4)^((B3-$B$2)/365)/-$E$2/(1+$K$4)^$K$2</f>
        <v>0</v>
      </c>
      <c r="J3" s="13" t="s">
        <v>97</v>
      </c>
      <c r="K3" s="14">
        <f ca="1">SUM(F3:F19)</f>
        <v>4.9493415639909815</v>
      </c>
    </row>
    <row r="4" spans="1:11" ht="15.75">
      <c r="A4" s="40">
        <v>11</v>
      </c>
      <c r="B4" s="41">
        <v>46111</v>
      </c>
      <c r="C4" s="40">
        <v>3.5</v>
      </c>
      <c r="D4" s="40">
        <v>0</v>
      </c>
      <c r="E4" s="56">
        <f t="shared" ref="E4:E24" ca="1" si="1">IF(B4&lt;=$B$2,0,(C4+D4))</f>
        <v>3.5</v>
      </c>
      <c r="F4" s="12">
        <f t="shared" ca="1" si="0"/>
        <v>4.4930705813748814E-3</v>
      </c>
      <c r="J4" s="1" t="s">
        <v>4</v>
      </c>
      <c r="K4" s="42">
        <f ca="1">+XIRR(E2:E19,B2:B19)</f>
        <v>6.732304990291596E-2</v>
      </c>
    </row>
    <row r="5" spans="1:11" ht="15.75">
      <c r="A5" s="40">
        <v>12</v>
      </c>
      <c r="B5" s="41">
        <v>46295</v>
      </c>
      <c r="C5" s="40">
        <v>3.5</v>
      </c>
      <c r="D5" s="40">
        <v>0</v>
      </c>
      <c r="E5" s="56">
        <f t="shared" ca="1" si="1"/>
        <v>3.5</v>
      </c>
      <c r="F5" s="12">
        <f t="shared" ca="1" si="0"/>
        <v>2.0034416509253222E-2</v>
      </c>
    </row>
    <row r="6" spans="1:11" ht="15.75">
      <c r="A6" s="40">
        <v>13</v>
      </c>
      <c r="B6" s="41">
        <v>46476</v>
      </c>
      <c r="C6" s="40">
        <v>3.5</v>
      </c>
      <c r="D6" s="40">
        <v>0</v>
      </c>
      <c r="E6" s="56">
        <f t="shared" ca="1" si="1"/>
        <v>3.5</v>
      </c>
      <c r="F6" s="12">
        <f t="shared" ca="1" si="0"/>
        <v>3.4337645045374399E-2</v>
      </c>
    </row>
    <row r="7" spans="1:11" ht="15.75">
      <c r="A7" s="40">
        <v>14</v>
      </c>
      <c r="B7" s="41">
        <v>46660</v>
      </c>
      <c r="C7" s="40">
        <v>3.5</v>
      </c>
      <c r="D7" s="40">
        <v>0</v>
      </c>
      <c r="E7" s="56">
        <f t="shared" ca="1" si="1"/>
        <v>3.5</v>
      </c>
      <c r="F7" s="12">
        <f t="shared" ca="1" si="0"/>
        <v>4.7925229133209186E-2</v>
      </c>
    </row>
    <row r="8" spans="1:11" ht="15.75">
      <c r="A8" s="40">
        <v>15</v>
      </c>
      <c r="B8" s="41">
        <v>46842</v>
      </c>
      <c r="C8" s="40">
        <v>3.5</v>
      </c>
      <c r="D8" s="40">
        <v>0</v>
      </c>
      <c r="E8" s="56">
        <f t="shared" ca="1" si="1"/>
        <v>3.5</v>
      </c>
      <c r="F8" s="12">
        <f t="shared" ca="1" si="0"/>
        <v>6.0465899492499552E-2</v>
      </c>
    </row>
    <row r="9" spans="1:11" ht="15.75">
      <c r="A9" s="40">
        <v>16</v>
      </c>
      <c r="B9" s="41">
        <v>47028</v>
      </c>
      <c r="C9" s="40">
        <v>3.54</v>
      </c>
      <c r="D9" s="40">
        <v>0</v>
      </c>
      <c r="E9" s="56">
        <f t="shared" ca="1" si="1"/>
        <v>3.54</v>
      </c>
      <c r="F9" s="12">
        <f t="shared" ca="1" si="0"/>
        <v>7.3231016928705872E-2</v>
      </c>
    </row>
    <row r="10" spans="1:11" ht="15.75">
      <c r="A10" s="40">
        <v>17</v>
      </c>
      <c r="B10" s="41">
        <v>47211</v>
      </c>
      <c r="C10" s="40">
        <v>3.52</v>
      </c>
      <c r="D10" s="40">
        <v>0</v>
      </c>
      <c r="E10" s="56">
        <f t="shared" ca="1" si="1"/>
        <v>3.52</v>
      </c>
      <c r="F10" s="12">
        <f t="shared" ca="1" si="0"/>
        <v>8.3800715567981771E-2</v>
      </c>
    </row>
    <row r="11" spans="1:11" ht="15.75">
      <c r="A11" s="40">
        <v>18</v>
      </c>
      <c r="B11" s="41">
        <v>47392</v>
      </c>
      <c r="C11" s="40">
        <v>3.46</v>
      </c>
      <c r="D11" s="40">
        <v>0</v>
      </c>
      <c r="E11" s="56">
        <f t="shared" ca="1" si="1"/>
        <v>3.46</v>
      </c>
      <c r="F11" s="12">
        <f t="shared" ca="1" si="0"/>
        <v>9.2295048799965987E-2</v>
      </c>
    </row>
    <row r="12" spans="1:11" ht="15.75">
      <c r="A12" s="40">
        <v>19</v>
      </c>
      <c r="B12" s="41">
        <v>47574</v>
      </c>
      <c r="C12" s="40">
        <v>3.5</v>
      </c>
      <c r="D12" s="40">
        <v>0</v>
      </c>
      <c r="E12" s="56">
        <f t="shared" ca="1" si="1"/>
        <v>3.5</v>
      </c>
      <c r="F12" s="12">
        <f t="shared" ca="1" si="0"/>
        <v>0.10272657696429309</v>
      </c>
    </row>
    <row r="13" spans="1:11" ht="15.75">
      <c r="A13" s="40">
        <v>20</v>
      </c>
      <c r="B13" s="41">
        <v>47756</v>
      </c>
      <c r="C13" s="40">
        <v>3.48</v>
      </c>
      <c r="D13" s="40">
        <v>25</v>
      </c>
      <c r="E13" s="56">
        <f t="shared" ca="1" si="1"/>
        <v>28.48</v>
      </c>
      <c r="F13" s="12">
        <f t="shared" ca="1" si="0"/>
        <v>0.90645353602048884</v>
      </c>
    </row>
    <row r="14" spans="1:11" ht="15.75">
      <c r="A14" s="40">
        <v>21</v>
      </c>
      <c r="B14" s="41">
        <v>47938</v>
      </c>
      <c r="C14" s="40">
        <v>2.63</v>
      </c>
      <c r="D14" s="40">
        <v>0</v>
      </c>
      <c r="E14" s="56">
        <f t="shared" ca="1" si="1"/>
        <v>2.63</v>
      </c>
      <c r="F14" s="12">
        <f t="shared" ca="1" si="0"/>
        <v>8.9726735702083532E-2</v>
      </c>
    </row>
    <row r="15" spans="1:11" ht="15.75">
      <c r="A15" s="40">
        <v>22</v>
      </c>
      <c r="B15" s="41">
        <v>48121</v>
      </c>
      <c r="C15" s="40">
        <v>2.63</v>
      </c>
      <c r="D15" s="40">
        <v>18.75</v>
      </c>
      <c r="E15" s="56">
        <f t="shared" ca="1" si="1"/>
        <v>21.38</v>
      </c>
      <c r="F15" s="12">
        <f t="shared" ca="1" si="0"/>
        <v>0.77476415340257765</v>
      </c>
    </row>
    <row r="16" spans="1:11" ht="15.75">
      <c r="A16" s="40">
        <v>23</v>
      </c>
      <c r="B16" s="41">
        <v>48303</v>
      </c>
      <c r="C16" s="40">
        <v>1.97</v>
      </c>
      <c r="D16" s="40">
        <v>0</v>
      </c>
      <c r="E16" s="56">
        <f t="shared" ca="1" si="1"/>
        <v>1.97</v>
      </c>
      <c r="F16" s="12">
        <f t="shared" ca="1" si="0"/>
        <v>7.520905693586076E-2</v>
      </c>
    </row>
    <row r="17" spans="1:6" ht="15.75">
      <c r="A17" s="40">
        <v>24</v>
      </c>
      <c r="B17" s="41">
        <v>48487</v>
      </c>
      <c r="C17" s="40">
        <v>1.97</v>
      </c>
      <c r="D17" s="40">
        <v>14.06</v>
      </c>
      <c r="E17" s="56">
        <f t="shared" ca="1" si="1"/>
        <v>16.03</v>
      </c>
      <c r="F17" s="12">
        <f t="shared" ca="1" si="0"/>
        <v>0.64078703067654352</v>
      </c>
    </row>
    <row r="18" spans="1:6" ht="15.75">
      <c r="A18" s="40">
        <v>25</v>
      </c>
      <c r="B18" s="41">
        <v>48668</v>
      </c>
      <c r="C18" s="40">
        <v>1.48</v>
      </c>
      <c r="D18" s="40">
        <v>0</v>
      </c>
      <c r="E18" s="56">
        <f t="shared" ca="1" si="1"/>
        <v>1.48</v>
      </c>
      <c r="F18" s="12">
        <f t="shared" ca="1" si="0"/>
        <v>6.1552834531209501E-2</v>
      </c>
    </row>
    <row r="19" spans="1:6" ht="15.75" customHeight="1">
      <c r="A19" s="40">
        <v>26</v>
      </c>
      <c r="B19" s="41">
        <v>48852</v>
      </c>
      <c r="C19" s="40">
        <v>1.48</v>
      </c>
      <c r="D19" s="40">
        <v>42.19</v>
      </c>
      <c r="E19" s="56">
        <f t="shared" ca="1" si="1"/>
        <v>43.669999999999995</v>
      </c>
      <c r="F19" s="12">
        <f t="shared" ca="1" si="0"/>
        <v>1.8815385976995604</v>
      </c>
    </row>
    <row r="20" spans="1:6" ht="15.75" customHeight="1">
      <c r="E20" s="56">
        <f t="shared" ca="1" si="1"/>
        <v>0</v>
      </c>
    </row>
    <row r="21" spans="1:6" ht="15.75" customHeight="1">
      <c r="E21" s="56">
        <f t="shared" ca="1" si="1"/>
        <v>0</v>
      </c>
    </row>
    <row r="22" spans="1:6" ht="15.75" customHeight="1">
      <c r="E22" s="56">
        <f t="shared" ca="1" si="1"/>
        <v>0</v>
      </c>
    </row>
    <row r="23" spans="1:6" ht="15.75" customHeight="1">
      <c r="E23" s="56">
        <f t="shared" ca="1" si="1"/>
        <v>0</v>
      </c>
    </row>
    <row r="24" spans="1:6" ht="15.75" customHeight="1">
      <c r="E24" s="56">
        <f t="shared" ca="1" si="1"/>
        <v>0</v>
      </c>
    </row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3" t="s">
        <v>14</v>
      </c>
      <c r="C1" s="3" t="s">
        <v>93</v>
      </c>
      <c r="D1" s="3" t="s">
        <v>94</v>
      </c>
      <c r="E1" s="1" t="s">
        <v>95</v>
      </c>
    </row>
    <row r="2" spans="1:11" ht="15" customHeight="1">
      <c r="A2" s="31"/>
      <c r="B2" s="43">
        <f ca="1">YMCJO!B2</f>
        <v>46060</v>
      </c>
      <c r="C2" s="31"/>
      <c r="D2" s="31"/>
      <c r="E2" s="8">
        <f>-VLOOKUP(A1,'ONS NY'!$C$5:$R$589,3,0)</f>
        <v>0</v>
      </c>
      <c r="J2" s="1" t="s">
        <v>96</v>
      </c>
      <c r="K2" s="1">
        <v>0.25</v>
      </c>
    </row>
    <row r="3" spans="1:11" ht="15" customHeight="1">
      <c r="A3" s="7">
        <v>17</v>
      </c>
      <c r="B3" s="28">
        <v>45789</v>
      </c>
      <c r="C3" s="7">
        <v>0.69</v>
      </c>
      <c r="D3" s="7">
        <v>7.69</v>
      </c>
      <c r="E3" s="56">
        <f ca="1">IF(B3&lt;=$B$2,0,(C3+D3))</f>
        <v>0</v>
      </c>
      <c r="F3" s="12" t="e">
        <f ca="1">(E3*(B3-$B$2)/365)/(1+$K$4)^((B3-$B$2)/365)/-$E$2/(1+$K$4)^$K$2</f>
        <v>#NUM!</v>
      </c>
      <c r="J3" s="13" t="s">
        <v>97</v>
      </c>
      <c r="K3" s="14" t="e">
        <f ca="1">SUM(F4:F20)</f>
        <v>#NUM!</v>
      </c>
    </row>
    <row r="4" spans="1:11" ht="15" customHeight="1">
      <c r="A4" s="7">
        <v>18</v>
      </c>
      <c r="B4" s="28">
        <v>45881</v>
      </c>
      <c r="C4" s="7">
        <v>0.52</v>
      </c>
      <c r="D4" s="7">
        <v>7.69</v>
      </c>
      <c r="E4" s="56">
        <f t="shared" ref="E4:E24" ca="1" si="0">IF(B4&lt;=$B$2,0,(C4+D4))</f>
        <v>0</v>
      </c>
      <c r="F4" s="12" t="e">
        <f ca="1">(E4*(B4-$B$2)/365)/(1+$K$4)^((B4-$B$2)/365)/-$E$2/(1+$K$4)^$K$2</f>
        <v>#NUM!</v>
      </c>
      <c r="J4" s="1" t="s">
        <v>4</v>
      </c>
      <c r="K4" s="30" t="e">
        <f ca="1">XIRR(E2:E6,B2:B6)</f>
        <v>#NUM!</v>
      </c>
    </row>
    <row r="5" spans="1:11" ht="15" customHeight="1">
      <c r="A5" s="7">
        <v>19</v>
      </c>
      <c r="B5" s="33">
        <v>45973</v>
      </c>
      <c r="C5" s="7">
        <v>0.35</v>
      </c>
      <c r="D5" s="7">
        <v>7.69</v>
      </c>
      <c r="E5" s="56">
        <f t="shared" ca="1" si="0"/>
        <v>0</v>
      </c>
      <c r="F5" s="12" t="e">
        <f ca="1">(E5*(B5-$B$2)/365)/(1+$K$4)^((B5-$B$2)/365)/-$E$2/(1+$K$4)^$K$2</f>
        <v>#NUM!</v>
      </c>
    </row>
    <row r="6" spans="1:11" ht="15" customHeight="1">
      <c r="A6" s="11">
        <v>20</v>
      </c>
      <c r="B6" s="16">
        <v>46065</v>
      </c>
      <c r="C6" s="11">
        <v>0.17</v>
      </c>
      <c r="D6" s="11">
        <v>7.72</v>
      </c>
      <c r="E6" s="56">
        <f t="shared" ca="1" si="0"/>
        <v>7.89</v>
      </c>
      <c r="F6" s="12" t="e">
        <f ca="1">(E6*(B6-$B$2)/365)/(1+$K$4)^((B6-$B$2)/365)/-$E$2/(1+$K$4)^$K$2</f>
        <v>#NUM!</v>
      </c>
    </row>
    <row r="7" spans="1:11" ht="15" customHeight="1">
      <c r="A7" s="7"/>
      <c r="B7" s="29"/>
      <c r="C7" s="7"/>
      <c r="D7" s="7"/>
      <c r="E7" s="56">
        <f t="shared" ca="1" si="0"/>
        <v>0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5" t="s">
        <v>54</v>
      </c>
      <c r="B1" s="21" t="s">
        <v>92</v>
      </c>
      <c r="C1" s="21" t="s">
        <v>93</v>
      </c>
      <c r="D1" s="21" t="s">
        <v>94</v>
      </c>
      <c r="E1" s="21" t="s">
        <v>95</v>
      </c>
    </row>
    <row r="2" spans="1:11" ht="15" customHeight="1">
      <c r="A2" s="21" t="s">
        <v>99</v>
      </c>
      <c r="B2" s="22">
        <f ca="1">'ONS NY'!H2</f>
        <v>46060</v>
      </c>
      <c r="E2" s="8">
        <f>-VLOOKUP(A1,'ONS NY'!$C$5:$R$589,3,0)</f>
        <v>-106.05</v>
      </c>
      <c r="J2" s="13" t="s">
        <v>96</v>
      </c>
      <c r="K2" s="13">
        <v>0.5</v>
      </c>
    </row>
    <row r="3" spans="1:11" ht="15" customHeight="1">
      <c r="A3" s="11">
        <v>1</v>
      </c>
      <c r="B3" s="16">
        <v>45860</v>
      </c>
      <c r="C3" s="11">
        <v>3.81</v>
      </c>
      <c r="D3" s="11">
        <v>0</v>
      </c>
      <c r="E3" s="56">
        <f ca="1">IF(B3&lt;=$B$2,0,(C3+D3))</f>
        <v>0</v>
      </c>
      <c r="F3" s="12">
        <f t="shared" ref="F3:F18" ca="1" si="0">(E3*(B3-$B$2)/365)/(1+$K$4)^((B3-$B$2)/365)/-$E$2/(1+$K$4)^$K$2</f>
        <v>0</v>
      </c>
      <c r="J3" s="13" t="s">
        <v>97</v>
      </c>
      <c r="K3" s="14">
        <f ca="1">SUM(F3:F24)</f>
        <v>4.7617204845797785</v>
      </c>
    </row>
    <row r="4" spans="1:11" ht="15" customHeight="1">
      <c r="A4" s="11">
        <v>2</v>
      </c>
      <c r="B4" s="16">
        <v>46044</v>
      </c>
      <c r="C4" s="11">
        <v>3.81</v>
      </c>
      <c r="D4" s="11">
        <v>0</v>
      </c>
      <c r="E4" s="56">
        <f t="shared" ref="E4:E24" ca="1" si="1">IF(B4&lt;=$B$2,0,(C4+D4))</f>
        <v>0</v>
      </c>
      <c r="F4" s="12">
        <f t="shared" ca="1" si="0"/>
        <v>0</v>
      </c>
      <c r="J4" s="13" t="s">
        <v>4</v>
      </c>
      <c r="K4" s="34">
        <f ca="1">+XIRR(E2:E24,B2:B24)</f>
        <v>6.5453872084617615E-2</v>
      </c>
    </row>
    <row r="5" spans="1:11" ht="15" customHeight="1">
      <c r="A5" s="11">
        <v>3</v>
      </c>
      <c r="B5" s="16">
        <v>46225</v>
      </c>
      <c r="C5" s="11">
        <v>3.81</v>
      </c>
      <c r="D5" s="11">
        <v>0</v>
      </c>
      <c r="E5" s="56">
        <f t="shared" ca="1" si="1"/>
        <v>3.81</v>
      </c>
      <c r="F5" s="12">
        <f t="shared" ca="1" si="0"/>
        <v>1.5289415571213653E-2</v>
      </c>
    </row>
    <row r="6" spans="1:11" ht="15" customHeight="1">
      <c r="A6" s="11">
        <v>4</v>
      </c>
      <c r="B6" s="16">
        <v>46409</v>
      </c>
      <c r="C6" s="11">
        <v>3.81</v>
      </c>
      <c r="D6" s="11">
        <v>0</v>
      </c>
      <c r="E6" s="56">
        <f t="shared" ca="1" si="1"/>
        <v>3.81</v>
      </c>
      <c r="F6" s="12">
        <f t="shared" ca="1" si="0"/>
        <v>3.1322173126349405E-2</v>
      </c>
    </row>
    <row r="7" spans="1:11" ht="15" customHeight="1">
      <c r="A7" s="11">
        <v>5</v>
      </c>
      <c r="B7" s="16">
        <v>46590</v>
      </c>
      <c r="C7" s="11">
        <v>3.81</v>
      </c>
      <c r="D7" s="11">
        <v>0</v>
      </c>
      <c r="E7" s="56">
        <f t="shared" ca="1" si="1"/>
        <v>3.81</v>
      </c>
      <c r="F7" s="12">
        <f t="shared" ca="1" si="0"/>
        <v>4.6094399170132562E-2</v>
      </c>
    </row>
    <row r="8" spans="1:11" ht="15" customHeight="1">
      <c r="A8" s="11">
        <v>6</v>
      </c>
      <c r="B8" s="16">
        <v>46776</v>
      </c>
      <c r="C8" s="11">
        <v>3.81</v>
      </c>
      <c r="D8" s="11">
        <v>0</v>
      </c>
      <c r="E8" s="56">
        <f t="shared" ca="1" si="1"/>
        <v>3.81</v>
      </c>
      <c r="F8" s="12">
        <f t="shared" ca="1" si="0"/>
        <v>6.029120365168622E-2</v>
      </c>
    </row>
    <row r="9" spans="1:11" ht="15" customHeight="1">
      <c r="A9" s="11">
        <v>7</v>
      </c>
      <c r="B9" s="16">
        <v>46958</v>
      </c>
      <c r="C9" s="11">
        <v>3.81</v>
      </c>
      <c r="D9" s="11">
        <v>0</v>
      </c>
      <c r="E9" s="56">
        <f t="shared" ca="1" si="1"/>
        <v>3.81</v>
      </c>
      <c r="F9" s="12">
        <f t="shared" ca="1" si="0"/>
        <v>7.3263499824100173E-2</v>
      </c>
    </row>
    <row r="10" spans="1:11" ht="15" customHeight="1">
      <c r="A10" s="11">
        <v>8</v>
      </c>
      <c r="B10" s="16">
        <v>47140</v>
      </c>
      <c r="C10" s="11">
        <v>3.81</v>
      </c>
      <c r="D10" s="11">
        <v>0</v>
      </c>
      <c r="E10" s="56">
        <f t="shared" ca="1" si="1"/>
        <v>3.81</v>
      </c>
      <c r="F10" s="12">
        <f t="shared" ca="1" si="0"/>
        <v>8.5370037605146235E-2</v>
      </c>
    </row>
    <row r="11" spans="1:11" ht="15" customHeight="1">
      <c r="A11" s="11">
        <v>9</v>
      </c>
      <c r="B11" s="16">
        <v>47322</v>
      </c>
      <c r="C11" s="11">
        <v>3.81</v>
      </c>
      <c r="D11" s="11">
        <v>0</v>
      </c>
      <c r="E11" s="56">
        <f t="shared" ca="1" si="1"/>
        <v>3.81</v>
      </c>
      <c r="F11" s="12">
        <f t="shared" ca="1" si="0"/>
        <v>9.6652137891920481E-2</v>
      </c>
    </row>
    <row r="12" spans="1:11" ht="15" customHeight="1">
      <c r="A12" s="11">
        <v>10</v>
      </c>
      <c r="B12" s="16">
        <v>47505</v>
      </c>
      <c r="C12" s="11">
        <v>3.81</v>
      </c>
      <c r="D12" s="11">
        <v>0</v>
      </c>
      <c r="E12" s="56">
        <f t="shared" ca="1" si="1"/>
        <v>3.81</v>
      </c>
      <c r="F12" s="12">
        <f t="shared" ca="1" si="0"/>
        <v>0.10720496818783874</v>
      </c>
    </row>
    <row r="13" spans="1:11" ht="15" customHeight="1">
      <c r="A13" s="11">
        <v>11</v>
      </c>
      <c r="B13" s="16">
        <v>47686</v>
      </c>
      <c r="C13" s="11">
        <v>3.81</v>
      </c>
      <c r="D13" s="11">
        <v>0</v>
      </c>
      <c r="E13" s="56">
        <f t="shared" ca="1" si="1"/>
        <v>3.81</v>
      </c>
      <c r="F13" s="12">
        <f t="shared" ca="1" si="0"/>
        <v>0.11689971073912554</v>
      </c>
    </row>
    <row r="14" spans="1:11" ht="15" customHeight="1">
      <c r="A14" s="11">
        <v>12</v>
      </c>
      <c r="B14" s="16">
        <v>47870</v>
      </c>
      <c r="C14" s="11">
        <v>3.81</v>
      </c>
      <c r="D14" s="11">
        <v>33</v>
      </c>
      <c r="E14" s="56">
        <f t="shared" ca="1" si="1"/>
        <v>36.81</v>
      </c>
      <c r="F14" s="12">
        <f t="shared" ca="1" si="0"/>
        <v>1.2176762340199836</v>
      </c>
    </row>
    <row r="15" spans="1:11" ht="15" customHeight="1">
      <c r="A15" s="11">
        <v>13</v>
      </c>
      <c r="B15" s="16">
        <v>48051</v>
      </c>
      <c r="C15" s="11">
        <v>2.5499999999999998</v>
      </c>
      <c r="D15" s="11">
        <v>0</v>
      </c>
      <c r="E15" s="56">
        <f t="shared" ca="1" si="1"/>
        <v>2.5499999999999998</v>
      </c>
      <c r="F15" s="12">
        <f t="shared" ca="1" si="0"/>
        <v>8.9917600295606956E-2</v>
      </c>
    </row>
    <row r="16" spans="1:11" ht="15" customHeight="1">
      <c r="A16" s="11">
        <v>14</v>
      </c>
      <c r="B16" s="16">
        <v>48235</v>
      </c>
      <c r="C16" s="11">
        <v>2.5499999999999998</v>
      </c>
      <c r="D16" s="11">
        <v>33</v>
      </c>
      <c r="E16" s="56">
        <f t="shared" ca="1" si="1"/>
        <v>35.549999999999997</v>
      </c>
      <c r="F16" s="12">
        <f t="shared" ca="1" si="0"/>
        <v>1.3263301796229019</v>
      </c>
    </row>
    <row r="17" spans="1:6" ht="15" customHeight="1">
      <c r="A17" s="11">
        <v>15</v>
      </c>
      <c r="B17" s="16">
        <v>48417</v>
      </c>
      <c r="C17" s="11">
        <v>1.3</v>
      </c>
      <c r="D17" s="11">
        <v>0</v>
      </c>
      <c r="E17" s="56">
        <f t="shared" ca="1" si="1"/>
        <v>1.3</v>
      </c>
      <c r="F17" s="12">
        <f t="shared" ca="1" si="0"/>
        <v>5.0924422531820286E-2</v>
      </c>
    </row>
    <row r="18" spans="1:6" ht="15" customHeight="1">
      <c r="A18" s="11">
        <v>16</v>
      </c>
      <c r="B18" s="16">
        <v>48603</v>
      </c>
      <c r="C18" s="11">
        <v>1.3</v>
      </c>
      <c r="D18" s="11">
        <v>34</v>
      </c>
      <c r="E18" s="56">
        <f t="shared" ca="1" si="1"/>
        <v>35.299999999999997</v>
      </c>
      <c r="F18" s="12">
        <f t="shared" ca="1" si="0"/>
        <v>1.4444845023419524</v>
      </c>
    </row>
    <row r="19" spans="1:6" ht="15" customHeight="1">
      <c r="A19" s="11"/>
      <c r="B19" s="27"/>
      <c r="C19" s="11"/>
      <c r="D19" s="11"/>
      <c r="E19" s="56">
        <f t="shared" ca="1" si="1"/>
        <v>0</v>
      </c>
    </row>
    <row r="20" spans="1:6" ht="15" customHeight="1">
      <c r="E20" s="56">
        <f t="shared" ca="1" si="1"/>
        <v>0</v>
      </c>
    </row>
    <row r="21" spans="1:6" ht="15" customHeight="1">
      <c r="E21" s="56">
        <f t="shared" ca="1" si="1"/>
        <v>0</v>
      </c>
    </row>
    <row r="22" spans="1:6" ht="15" customHeight="1">
      <c r="E22" s="56">
        <f t="shared" ca="1" si="1"/>
        <v>0</v>
      </c>
    </row>
    <row r="23" spans="1:6" ht="15" customHeight="1">
      <c r="E23" s="56">
        <f t="shared" ca="1" si="1"/>
        <v>0</v>
      </c>
    </row>
    <row r="24" spans="1:6" ht="15" customHeight="1">
      <c r="E24" s="56">
        <f t="shared" ca="1" si="1"/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999"/>
  <sheetViews>
    <sheetView workbookViewId="0">
      <selection activeCell="E3" sqref="E3:E24"/>
    </sheetView>
  </sheetViews>
  <sheetFormatPr baseColWidth="10" defaultColWidth="12.625" defaultRowHeight="15" customHeight="1"/>
  <cols>
    <col min="1" max="1" width="10.625" customWidth="1"/>
    <col min="2" max="2" width="13.25" customWidth="1"/>
    <col min="3" max="9" width="10.625" customWidth="1"/>
    <col min="10" max="10" width="19" customWidth="1"/>
    <col min="11" max="11" width="13.25" customWidth="1"/>
    <col min="12" max="26" width="10.625" customWidth="1"/>
  </cols>
  <sheetData>
    <row r="1" spans="1:11" ht="15.75">
      <c r="A1" s="37" t="s">
        <v>46</v>
      </c>
      <c r="B1" s="38" t="s">
        <v>92</v>
      </c>
      <c r="C1" s="38" t="s">
        <v>93</v>
      </c>
      <c r="D1" s="38" t="s">
        <v>94</v>
      </c>
      <c r="E1" s="38" t="s">
        <v>95</v>
      </c>
    </row>
    <row r="2" spans="1:11" ht="15.75">
      <c r="A2" s="38"/>
      <c r="B2" s="44">
        <f ca="1">'ONS NY'!$H$2</f>
        <v>46060</v>
      </c>
      <c r="C2" s="38"/>
      <c r="D2" s="38"/>
      <c r="E2" s="8">
        <f>-VLOOKUP(A1,'ONS NY'!$C$5:$R$589,3,0)</f>
        <v>-110.95</v>
      </c>
      <c r="J2" s="1" t="s">
        <v>96</v>
      </c>
      <c r="K2" s="1">
        <v>0.5</v>
      </c>
    </row>
    <row r="3" spans="1:11" ht="15.75">
      <c r="A3" s="40">
        <v>2</v>
      </c>
      <c r="B3" s="41">
        <v>45911</v>
      </c>
      <c r="C3" s="40">
        <v>4.38</v>
      </c>
      <c r="D3" s="40">
        <v>0</v>
      </c>
      <c r="E3" s="56">
        <f ca="1">IF(B3&lt;=$B$2,0,(C3+D3))</f>
        <v>0</v>
      </c>
      <c r="F3" s="12">
        <f t="shared" ref="F3:F15" ca="1" si="0">(E3*(B3-$B$2)/365)/(1+$K$4)^((B3-$B$2)/365)/-$E$2/(1+$K$4)^$K$2</f>
        <v>0</v>
      </c>
      <c r="J3" s="13" t="s">
        <v>97</v>
      </c>
      <c r="K3" s="14">
        <f ca="1">SUM(F3:F19)</f>
        <v>3.9050165996108426</v>
      </c>
    </row>
    <row r="4" spans="1:11" ht="15.75">
      <c r="A4" s="40">
        <v>3</v>
      </c>
      <c r="B4" s="41">
        <v>46092</v>
      </c>
      <c r="C4" s="40">
        <v>4.38</v>
      </c>
      <c r="D4" s="40">
        <v>0</v>
      </c>
      <c r="E4" s="56">
        <f t="shared" ref="E4:E24" ca="1" si="1">IF(B4&lt;=$B$2,0,(C4+D4))</f>
        <v>4.38</v>
      </c>
      <c r="F4" s="12">
        <f t="shared" ca="1" si="0"/>
        <v>3.3244053610053739E-3</v>
      </c>
      <c r="J4" s="1" t="s">
        <v>4</v>
      </c>
      <c r="K4" s="2">
        <f ca="1">+XIRR(E2:E15,B2:B15)</f>
        <v>7.093088328838347E-2</v>
      </c>
    </row>
    <row r="5" spans="1:11" ht="15.75">
      <c r="A5" s="40">
        <v>4</v>
      </c>
      <c r="B5" s="41">
        <v>46276</v>
      </c>
      <c r="C5" s="40">
        <v>4.38</v>
      </c>
      <c r="D5" s="40">
        <v>0</v>
      </c>
      <c r="E5" s="56">
        <f t="shared" ca="1" si="1"/>
        <v>4.38</v>
      </c>
      <c r="F5" s="12">
        <f t="shared" ca="1" si="0"/>
        <v>2.1677775688625268E-2</v>
      </c>
    </row>
    <row r="6" spans="1:11" ht="15.75">
      <c r="A6" s="40">
        <v>5</v>
      </c>
      <c r="B6" s="41">
        <v>46457</v>
      </c>
      <c r="C6" s="40">
        <v>4.38</v>
      </c>
      <c r="D6" s="40">
        <v>0</v>
      </c>
      <c r="E6" s="56">
        <f t="shared" ca="1" si="1"/>
        <v>4.38</v>
      </c>
      <c r="F6" s="12">
        <f t="shared" ca="1" si="0"/>
        <v>3.8511732786462909E-2</v>
      </c>
    </row>
    <row r="7" spans="1:11" ht="15.75">
      <c r="A7" s="40">
        <v>6</v>
      </c>
      <c r="B7" s="41">
        <v>46643</v>
      </c>
      <c r="C7" s="40">
        <v>4.38</v>
      </c>
      <c r="D7" s="40">
        <v>0</v>
      </c>
      <c r="E7" s="56">
        <f t="shared" ca="1" si="1"/>
        <v>4.38</v>
      </c>
      <c r="F7" s="12">
        <f t="shared" ca="1" si="0"/>
        <v>5.4614127825433609E-2</v>
      </c>
    </row>
    <row r="8" spans="1:11" ht="15.75">
      <c r="A8" s="40">
        <v>7</v>
      </c>
      <c r="B8" s="41">
        <v>46825</v>
      </c>
      <c r="C8" s="40">
        <v>4.38</v>
      </c>
      <c r="D8" s="40">
        <v>0</v>
      </c>
      <c r="E8" s="56">
        <f t="shared" ca="1" si="1"/>
        <v>4.38</v>
      </c>
      <c r="F8" s="12">
        <f t="shared" ca="1" si="0"/>
        <v>6.9256083884777372E-2</v>
      </c>
    </row>
    <row r="9" spans="1:11" ht="15.75">
      <c r="A9" s="40">
        <v>8</v>
      </c>
      <c r="B9" s="41">
        <v>47007</v>
      </c>
      <c r="C9" s="40">
        <v>4.38</v>
      </c>
      <c r="D9" s="40">
        <v>0</v>
      </c>
      <c r="E9" s="56">
        <f t="shared" ca="1" si="1"/>
        <v>4.38</v>
      </c>
      <c r="F9" s="12">
        <f t="shared" ca="1" si="0"/>
        <v>8.285267258770998E-2</v>
      </c>
    </row>
    <row r="10" spans="1:11" ht="15.75">
      <c r="A10" s="40">
        <v>9</v>
      </c>
      <c r="B10" s="41">
        <v>47189</v>
      </c>
      <c r="C10" s="40">
        <v>4.38</v>
      </c>
      <c r="D10" s="40">
        <v>0</v>
      </c>
      <c r="E10" s="56">
        <f t="shared" ca="1" si="1"/>
        <v>4.38</v>
      </c>
      <c r="F10" s="12">
        <f t="shared" ca="1" si="0"/>
        <v>9.5457604737242602E-2</v>
      </c>
    </row>
    <row r="11" spans="1:11" ht="15.75">
      <c r="A11" s="40">
        <v>10</v>
      </c>
      <c r="B11" s="41">
        <v>47372</v>
      </c>
      <c r="C11" s="40">
        <v>4.38</v>
      </c>
      <c r="D11" s="40">
        <v>20</v>
      </c>
      <c r="E11" s="56">
        <f t="shared" ca="1" si="1"/>
        <v>24.38</v>
      </c>
      <c r="F11" s="12">
        <f t="shared" ca="1" si="0"/>
        <v>0.59660724919088237</v>
      </c>
    </row>
    <row r="12" spans="1:11" ht="15.75">
      <c r="A12" s="40">
        <v>11</v>
      </c>
      <c r="B12" s="41">
        <v>47553</v>
      </c>
      <c r="C12" s="40">
        <v>3.5</v>
      </c>
      <c r="D12" s="40">
        <v>0</v>
      </c>
      <c r="E12" s="56">
        <f t="shared" ca="1" si="1"/>
        <v>3.5</v>
      </c>
      <c r="F12" s="12">
        <f t="shared" ca="1" si="0"/>
        <v>9.4208573474338517E-2</v>
      </c>
    </row>
    <row r="13" spans="1:11" ht="15.75">
      <c r="A13" s="40">
        <v>12</v>
      </c>
      <c r="B13" s="41">
        <v>47737</v>
      </c>
      <c r="C13" s="40">
        <v>3.5</v>
      </c>
      <c r="D13" s="40">
        <v>20</v>
      </c>
      <c r="E13" s="56">
        <f t="shared" ca="1" si="1"/>
        <v>23.5</v>
      </c>
      <c r="F13" s="12">
        <f t="shared" ca="1" si="0"/>
        <v>0.68637344332049244</v>
      </c>
    </row>
    <row r="14" spans="1:11" ht="15.75">
      <c r="A14" s="40">
        <v>13</v>
      </c>
      <c r="B14" s="41">
        <v>47918</v>
      </c>
      <c r="C14" s="40">
        <v>2.63</v>
      </c>
      <c r="D14" s="40">
        <v>0</v>
      </c>
      <c r="E14" s="56">
        <f t="shared" ca="1" si="1"/>
        <v>2.63</v>
      </c>
      <c r="F14" s="12">
        <f t="shared" ca="1" si="0"/>
        <v>8.2262630145719801E-2</v>
      </c>
    </row>
    <row r="15" spans="1:11" ht="15.75">
      <c r="A15" s="40">
        <v>14</v>
      </c>
      <c r="B15" s="41">
        <v>48102</v>
      </c>
      <c r="C15" s="40">
        <v>2.63</v>
      </c>
      <c r="D15" s="40">
        <v>60</v>
      </c>
      <c r="E15" s="56">
        <f t="shared" ca="1" si="1"/>
        <v>62.63</v>
      </c>
      <c r="F15" s="12">
        <f t="shared" ca="1" si="0"/>
        <v>2.0798703006081523</v>
      </c>
    </row>
    <row r="16" spans="1:11" ht="15" customHeight="1">
      <c r="E16" s="56">
        <f t="shared" ca="1" si="1"/>
        <v>0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.75" customHeight="1">
      <c r="E20" s="56">
        <f t="shared" ca="1" si="1"/>
        <v>0</v>
      </c>
    </row>
    <row r="21" spans="5:5" ht="15.75" customHeight="1">
      <c r="E21" s="56">
        <f t="shared" ca="1" si="1"/>
        <v>0</v>
      </c>
    </row>
    <row r="22" spans="5:5" ht="15.75" customHeight="1">
      <c r="E22" s="56">
        <f t="shared" ca="1" si="1"/>
        <v>0</v>
      </c>
    </row>
    <row r="23" spans="5:5" ht="15.75" customHeight="1">
      <c r="E23" s="56">
        <f t="shared" ca="1" si="1"/>
        <v>0</v>
      </c>
    </row>
    <row r="24" spans="5:5" ht="15.75" customHeight="1">
      <c r="E24" s="56">
        <f t="shared" ca="1" si="1"/>
        <v>0</v>
      </c>
    </row>
    <row r="25" spans="5:5" ht="15.75" customHeight="1"/>
    <row r="26" spans="5:5" ht="15.75" customHeight="1"/>
    <row r="27" spans="5:5" ht="15.75" customHeight="1"/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O24"/>
  <sheetViews>
    <sheetView workbookViewId="0">
      <selection activeCell="E3" sqref="E3:E24"/>
    </sheetView>
  </sheetViews>
  <sheetFormatPr baseColWidth="10" defaultColWidth="12.625" defaultRowHeight="15" customHeight="1"/>
  <sheetData>
    <row r="1" spans="1:15" ht="15" customHeight="1">
      <c r="A1" s="3" t="s">
        <v>99</v>
      </c>
      <c r="C1" s="3" t="s">
        <v>93</v>
      </c>
      <c r="D1" s="3" t="s">
        <v>94</v>
      </c>
      <c r="E1" s="1" t="s">
        <v>95</v>
      </c>
      <c r="F1" s="1"/>
      <c r="I1" s="3"/>
      <c r="J1" s="3"/>
      <c r="K1" s="3"/>
      <c r="L1" s="3"/>
      <c r="M1" s="3"/>
      <c r="O1" s="1"/>
    </row>
    <row r="2" spans="1:15" ht="15" customHeight="1">
      <c r="A2" s="7"/>
      <c r="B2" s="6">
        <f ca="1">'ONS NY'!H2</f>
        <v>46060</v>
      </c>
      <c r="C2" s="7"/>
      <c r="D2" s="7"/>
      <c r="E2" s="3" t="e">
        <f>-'[1]ONS Arg'!F8</f>
        <v>#REF!</v>
      </c>
      <c r="I2" s="7"/>
      <c r="J2" s="1" t="s">
        <v>96</v>
      </c>
      <c r="K2" s="1">
        <v>0.5</v>
      </c>
      <c r="L2" s="7"/>
      <c r="M2" s="7"/>
      <c r="O2" s="1"/>
    </row>
    <row r="3" spans="1:15" ht="15" customHeight="1">
      <c r="A3" s="7">
        <v>1</v>
      </c>
      <c r="B3" s="28">
        <v>45888</v>
      </c>
      <c r="C3" s="7">
        <v>3.97</v>
      </c>
      <c r="D3" s="7">
        <v>0</v>
      </c>
      <c r="E3" s="56">
        <f ca="1">IF(B3&lt;=$B$2,0,(C3+D3))</f>
        <v>0</v>
      </c>
      <c r="F3" s="12" t="e">
        <f t="shared" ref="F3:F14" ca="1" si="0">(E3*(B3-$B$2)/365)/(1+$K$4)^((B3-$B$2)/365)/-$E$2/(1+$K$4)^$K$2</f>
        <v>#REF!</v>
      </c>
      <c r="I3" s="7"/>
      <c r="J3" s="13" t="s">
        <v>97</v>
      </c>
      <c r="K3" s="14" t="e">
        <f ca="1">SUM(F3:F19)</f>
        <v>#REF!</v>
      </c>
      <c r="L3" s="7"/>
      <c r="M3" s="7"/>
      <c r="O3" s="1"/>
    </row>
    <row r="4" spans="1:15" ht="15" customHeight="1">
      <c r="A4" s="7">
        <v>2</v>
      </c>
      <c r="B4" s="28">
        <v>46070</v>
      </c>
      <c r="C4" s="7">
        <v>4.03</v>
      </c>
      <c r="D4" s="7">
        <v>0</v>
      </c>
      <c r="E4" s="56">
        <f t="shared" ref="E4:E24" ca="1" si="1">IF(B4&lt;=$B$2,0,(C4+D4))</f>
        <v>4.03</v>
      </c>
      <c r="F4" s="12" t="e">
        <f t="shared" ca="1" si="0"/>
        <v>#REF!</v>
      </c>
      <c r="I4" s="7"/>
      <c r="J4" s="1" t="s">
        <v>4</v>
      </c>
      <c r="K4" s="30" t="e">
        <f ca="1">XIRR(E2:E14,B2:B14)</f>
        <v>#REF!</v>
      </c>
      <c r="L4" s="7"/>
      <c r="M4" s="7"/>
      <c r="O4" s="1"/>
    </row>
    <row r="5" spans="1:15" ht="15" customHeight="1">
      <c r="A5" s="7">
        <v>3</v>
      </c>
      <c r="B5" s="28">
        <v>46252</v>
      </c>
      <c r="C5" s="7">
        <v>3.97</v>
      </c>
      <c r="D5" s="7">
        <v>0</v>
      </c>
      <c r="E5" s="56">
        <f t="shared" ca="1" si="1"/>
        <v>3.97</v>
      </c>
      <c r="F5" s="12" t="e">
        <f t="shared" ca="1" si="0"/>
        <v>#REF!</v>
      </c>
      <c r="I5" s="7"/>
      <c r="J5" s="28"/>
      <c r="K5" s="7"/>
      <c r="L5" s="7"/>
      <c r="M5" s="7"/>
    </row>
    <row r="6" spans="1:15" ht="15" customHeight="1">
      <c r="A6" s="7">
        <v>4</v>
      </c>
      <c r="B6" s="28">
        <v>46435</v>
      </c>
      <c r="C6" s="7">
        <v>4.03</v>
      </c>
      <c r="D6" s="7">
        <v>0</v>
      </c>
      <c r="E6" s="56">
        <f t="shared" ca="1" si="1"/>
        <v>4.03</v>
      </c>
      <c r="F6" s="12" t="e">
        <f t="shared" ca="1" si="0"/>
        <v>#REF!</v>
      </c>
      <c r="I6" s="7"/>
      <c r="J6" s="28"/>
      <c r="K6" s="7"/>
      <c r="L6" s="7"/>
      <c r="M6" s="7"/>
    </row>
    <row r="7" spans="1:15" ht="15" customHeight="1">
      <c r="A7" s="7">
        <v>5</v>
      </c>
      <c r="B7" s="28">
        <v>46616</v>
      </c>
      <c r="C7" s="7">
        <v>3.97</v>
      </c>
      <c r="D7" s="7">
        <v>0</v>
      </c>
      <c r="E7" s="56">
        <f t="shared" ca="1" si="1"/>
        <v>3.97</v>
      </c>
      <c r="F7" s="12" t="e">
        <f t="shared" ca="1" si="0"/>
        <v>#REF!</v>
      </c>
      <c r="I7" s="7"/>
      <c r="J7" s="28"/>
      <c r="K7" s="7"/>
      <c r="L7" s="7"/>
      <c r="M7" s="7"/>
    </row>
    <row r="8" spans="1:15" ht="15" customHeight="1">
      <c r="A8" s="7">
        <v>6</v>
      </c>
      <c r="B8" s="28">
        <v>46800</v>
      </c>
      <c r="C8" s="7">
        <v>4.03</v>
      </c>
      <c r="D8" s="7">
        <v>0</v>
      </c>
      <c r="E8" s="56">
        <f t="shared" ca="1" si="1"/>
        <v>4.03</v>
      </c>
      <c r="F8" s="12" t="e">
        <f t="shared" ca="1" si="0"/>
        <v>#REF!</v>
      </c>
      <c r="I8" s="7"/>
      <c r="J8" s="28"/>
      <c r="K8" s="7"/>
      <c r="L8" s="7"/>
      <c r="M8" s="7"/>
    </row>
    <row r="9" spans="1:15" ht="15" customHeight="1">
      <c r="A9" s="7">
        <v>7</v>
      </c>
      <c r="B9" s="28">
        <v>46982</v>
      </c>
      <c r="C9" s="7">
        <v>3.99</v>
      </c>
      <c r="D9" s="7">
        <v>0</v>
      </c>
      <c r="E9" s="56">
        <f t="shared" ca="1" si="1"/>
        <v>3.99</v>
      </c>
      <c r="F9" s="12" t="e">
        <f t="shared" ca="1" si="0"/>
        <v>#REF!</v>
      </c>
      <c r="I9" s="7"/>
      <c r="J9" s="28"/>
      <c r="K9" s="7"/>
      <c r="L9" s="7"/>
      <c r="M9" s="7"/>
    </row>
    <row r="10" spans="1:15" ht="15" customHeight="1">
      <c r="A10" s="7">
        <v>8</v>
      </c>
      <c r="B10" s="28">
        <v>47168</v>
      </c>
      <c r="C10" s="7">
        <v>4.03</v>
      </c>
      <c r="D10" s="7">
        <v>0</v>
      </c>
      <c r="E10" s="56">
        <f t="shared" ca="1" si="1"/>
        <v>4.03</v>
      </c>
      <c r="F10" s="12" t="e">
        <f t="shared" ca="1" si="0"/>
        <v>#REF!</v>
      </c>
      <c r="I10" s="7"/>
      <c r="J10" s="28"/>
      <c r="K10" s="7"/>
      <c r="L10" s="7"/>
      <c r="M10" s="7"/>
    </row>
    <row r="11" spans="1:15" ht="15" customHeight="1">
      <c r="A11" s="7">
        <v>9</v>
      </c>
      <c r="B11" s="28">
        <v>47347</v>
      </c>
      <c r="C11" s="7">
        <v>3.97</v>
      </c>
      <c r="D11" s="7">
        <v>0</v>
      </c>
      <c r="E11" s="56">
        <f t="shared" ca="1" si="1"/>
        <v>3.97</v>
      </c>
      <c r="F11" s="12" t="e">
        <f t="shared" ca="1" si="0"/>
        <v>#REF!</v>
      </c>
      <c r="I11" s="7"/>
      <c r="J11" s="28"/>
      <c r="K11" s="7"/>
      <c r="L11" s="7"/>
      <c r="M11" s="7"/>
    </row>
    <row r="12" spans="1:15" ht="15" customHeight="1">
      <c r="A12" s="7">
        <v>10</v>
      </c>
      <c r="B12" s="28">
        <v>47532</v>
      </c>
      <c r="C12" s="7">
        <v>4.03</v>
      </c>
      <c r="D12" s="7">
        <v>0</v>
      </c>
      <c r="E12" s="56">
        <f t="shared" ca="1" si="1"/>
        <v>4.03</v>
      </c>
      <c r="F12" s="12" t="e">
        <f t="shared" ca="1" si="0"/>
        <v>#REF!</v>
      </c>
      <c r="I12" s="7"/>
      <c r="J12" s="28"/>
      <c r="K12" s="7"/>
      <c r="L12" s="7"/>
      <c r="M12" s="7"/>
    </row>
    <row r="13" spans="1:15" ht="15" customHeight="1">
      <c r="A13" s="7">
        <v>11</v>
      </c>
      <c r="B13" s="28">
        <v>47715</v>
      </c>
      <c r="C13" s="7">
        <v>3.97</v>
      </c>
      <c r="D13" s="7">
        <v>0</v>
      </c>
      <c r="E13" s="56">
        <f t="shared" ca="1" si="1"/>
        <v>3.97</v>
      </c>
      <c r="F13" s="12" t="e">
        <f t="shared" ca="1" si="0"/>
        <v>#REF!</v>
      </c>
      <c r="I13" s="7"/>
      <c r="J13" s="28"/>
      <c r="K13" s="7"/>
      <c r="L13" s="7"/>
      <c r="M13" s="7"/>
    </row>
    <row r="14" spans="1:15" ht="15" customHeight="1">
      <c r="A14" s="7">
        <v>12</v>
      </c>
      <c r="B14" s="28">
        <v>47896</v>
      </c>
      <c r="C14" s="7">
        <v>4.03</v>
      </c>
      <c r="D14" s="7">
        <v>100</v>
      </c>
      <c r="E14" s="56">
        <f t="shared" ca="1" si="1"/>
        <v>104.03</v>
      </c>
      <c r="F14" s="12" t="e">
        <f t="shared" ca="1" si="0"/>
        <v>#REF!</v>
      </c>
      <c r="I14" s="7"/>
      <c r="J14" s="28"/>
      <c r="K14" s="7"/>
      <c r="L14" s="7"/>
      <c r="M14" s="7"/>
    </row>
    <row r="15" spans="1:15" ht="15" customHeight="1">
      <c r="A15" s="7"/>
      <c r="B15" s="29"/>
      <c r="C15" s="7"/>
      <c r="D15" s="7"/>
      <c r="E15" s="56">
        <f t="shared" ca="1" si="1"/>
        <v>0</v>
      </c>
      <c r="I15" s="7"/>
      <c r="J15" s="29"/>
      <c r="K15" s="7"/>
      <c r="L15" s="7"/>
      <c r="M15" s="30"/>
    </row>
    <row r="16" spans="1:15" ht="15" customHeight="1">
      <c r="E16" s="56">
        <f t="shared" ca="1" si="1"/>
        <v>0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" customHeight="1">
      <c r="E20" s="56">
        <f t="shared" ca="1" si="1"/>
        <v>0</v>
      </c>
    </row>
    <row r="21" spans="5:5" ht="15" customHeight="1">
      <c r="E21" s="56">
        <f t="shared" ca="1" si="1"/>
        <v>0</v>
      </c>
    </row>
    <row r="22" spans="5:5" ht="15" customHeight="1">
      <c r="E22" s="56">
        <f t="shared" ca="1" si="1"/>
        <v>0</v>
      </c>
    </row>
    <row r="23" spans="5:5" ht="15" customHeight="1">
      <c r="E23" s="56">
        <f t="shared" ca="1" si="1"/>
        <v>0</v>
      </c>
    </row>
    <row r="24" spans="5:5" ht="15" customHeight="1">
      <c r="E24" s="56">
        <f t="shared" ca="1" si="1"/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999"/>
  <sheetViews>
    <sheetView workbookViewId="0">
      <selection activeCell="E3" sqref="E3:E24"/>
    </sheetView>
  </sheetViews>
  <sheetFormatPr baseColWidth="10" defaultColWidth="12.625" defaultRowHeight="15" customHeight="1"/>
  <cols>
    <col min="1" max="1" width="10.625" customWidth="1"/>
    <col min="2" max="2" width="16.75" customWidth="1"/>
    <col min="3" max="26" width="10.625" customWidth="1"/>
  </cols>
  <sheetData>
    <row r="1" spans="1:11" ht="15.75">
      <c r="A1" s="38" t="s">
        <v>99</v>
      </c>
      <c r="B1" s="38" t="s">
        <v>92</v>
      </c>
      <c r="C1" s="38" t="s">
        <v>93</v>
      </c>
      <c r="D1" s="38" t="s">
        <v>94</v>
      </c>
      <c r="E1" s="38" t="s">
        <v>95</v>
      </c>
    </row>
    <row r="2" spans="1:11" ht="15.75">
      <c r="A2" s="38"/>
      <c r="B2" s="44">
        <f ca="1">'ONS NY'!H2</f>
        <v>46060</v>
      </c>
      <c r="C2" s="38"/>
      <c r="D2" s="38"/>
      <c r="E2" s="38" t="e">
        <f>-'[1]ONS Arg'!F18</f>
        <v>#REF!</v>
      </c>
      <c r="J2" s="1" t="s">
        <v>96</v>
      </c>
      <c r="K2" s="1">
        <v>0.5</v>
      </c>
    </row>
    <row r="3" spans="1:11" ht="15.75">
      <c r="A3" s="40">
        <v>9</v>
      </c>
      <c r="B3" s="41">
        <v>45838</v>
      </c>
      <c r="C3" s="40">
        <v>4.5</v>
      </c>
      <c r="D3" s="40">
        <v>0</v>
      </c>
      <c r="E3" s="56">
        <f ca="1">IF(B3&lt;=$B$2,0,(C3+D3))</f>
        <v>0</v>
      </c>
      <c r="F3" s="12" t="e">
        <f t="shared" ref="F3:F11" ca="1" si="0">(E3*(B3-$B$2)/365)/(1+$K$4)^((B3-$B$2)/365)/-$E$2/(1+$K$4)^$K$2</f>
        <v>#REF!</v>
      </c>
      <c r="J3" s="13" t="s">
        <v>97</v>
      </c>
      <c r="K3" s="14" t="e">
        <f ca="1">SUM(F3:F19)</f>
        <v>#REF!</v>
      </c>
    </row>
    <row r="4" spans="1:11" ht="15.75">
      <c r="A4" s="40">
        <v>10</v>
      </c>
      <c r="B4" s="41">
        <v>46021</v>
      </c>
      <c r="C4" s="40">
        <v>4.5</v>
      </c>
      <c r="D4" s="40">
        <v>0</v>
      </c>
      <c r="E4" s="56">
        <f t="shared" ref="E4:E24" ca="1" si="1">IF(B4&lt;=$B$2,0,(C4+D4))</f>
        <v>0</v>
      </c>
      <c r="F4" s="12" t="e">
        <f t="shared" ca="1" si="0"/>
        <v>#REF!</v>
      </c>
      <c r="J4" s="1" t="s">
        <v>4</v>
      </c>
      <c r="K4" s="2" t="e">
        <f ca="1">+XIRR(E2:E11,B2:B11)</f>
        <v>#REF!</v>
      </c>
    </row>
    <row r="5" spans="1:11" ht="15.75">
      <c r="A5" s="40">
        <v>11</v>
      </c>
      <c r="B5" s="41">
        <v>46203</v>
      </c>
      <c r="C5" s="40">
        <v>4.5</v>
      </c>
      <c r="D5" s="40">
        <v>14.28</v>
      </c>
      <c r="E5" s="56">
        <f t="shared" ca="1" si="1"/>
        <v>18.78</v>
      </c>
      <c r="F5" s="12" t="e">
        <f t="shared" ca="1" si="0"/>
        <v>#REF!</v>
      </c>
    </row>
    <row r="6" spans="1:11" ht="15.75">
      <c r="A6" s="40">
        <v>12</v>
      </c>
      <c r="B6" s="41">
        <v>46386</v>
      </c>
      <c r="C6" s="40">
        <v>3.86</v>
      </c>
      <c r="D6" s="40">
        <v>14.28</v>
      </c>
      <c r="E6" s="56">
        <f t="shared" ca="1" si="1"/>
        <v>18.14</v>
      </c>
      <c r="F6" s="12" t="e">
        <f t="shared" ca="1" si="0"/>
        <v>#REF!</v>
      </c>
    </row>
    <row r="7" spans="1:11" ht="15.75">
      <c r="A7" s="40">
        <v>13</v>
      </c>
      <c r="B7" s="41">
        <v>46568</v>
      </c>
      <c r="C7" s="40">
        <v>3.21</v>
      </c>
      <c r="D7" s="40">
        <v>14.28</v>
      </c>
      <c r="E7" s="56">
        <f t="shared" ca="1" si="1"/>
        <v>17.489999999999998</v>
      </c>
      <c r="F7" s="12" t="e">
        <f t="shared" ca="1" si="0"/>
        <v>#REF!</v>
      </c>
    </row>
    <row r="8" spans="1:11" ht="15.75">
      <c r="A8" s="40">
        <v>14</v>
      </c>
      <c r="B8" s="41">
        <v>46751</v>
      </c>
      <c r="C8" s="40">
        <v>2.57</v>
      </c>
      <c r="D8" s="40">
        <v>14.28</v>
      </c>
      <c r="E8" s="56">
        <f t="shared" ca="1" si="1"/>
        <v>16.849999999999998</v>
      </c>
      <c r="F8" s="12" t="e">
        <f t="shared" ca="1" si="0"/>
        <v>#REF!</v>
      </c>
    </row>
    <row r="9" spans="1:11" ht="15.75">
      <c r="A9" s="40">
        <v>15</v>
      </c>
      <c r="B9" s="41">
        <v>46934</v>
      </c>
      <c r="C9" s="40">
        <v>1.93</v>
      </c>
      <c r="D9" s="40">
        <v>14.28</v>
      </c>
      <c r="E9" s="56">
        <f t="shared" ca="1" si="1"/>
        <v>16.21</v>
      </c>
      <c r="F9" s="12" t="e">
        <f t="shared" ca="1" si="0"/>
        <v>#REF!</v>
      </c>
    </row>
    <row r="10" spans="1:11" ht="15.75">
      <c r="A10" s="40">
        <v>16</v>
      </c>
      <c r="B10" s="41">
        <v>47120</v>
      </c>
      <c r="C10" s="40">
        <v>1.29</v>
      </c>
      <c r="D10" s="40">
        <v>14.28</v>
      </c>
      <c r="E10" s="56">
        <f t="shared" ca="1" si="1"/>
        <v>15.57</v>
      </c>
      <c r="F10" s="12" t="e">
        <f t="shared" ca="1" si="0"/>
        <v>#REF!</v>
      </c>
    </row>
    <row r="11" spans="1:11" ht="15.75">
      <c r="A11" s="40">
        <v>17</v>
      </c>
      <c r="B11" s="41">
        <v>47301</v>
      </c>
      <c r="C11" s="40">
        <v>0.65</v>
      </c>
      <c r="D11" s="40">
        <v>14.32</v>
      </c>
      <c r="E11" s="56">
        <f t="shared" ca="1" si="1"/>
        <v>14.97</v>
      </c>
      <c r="F11" s="12" t="e">
        <f t="shared" ca="1" si="0"/>
        <v>#REF!</v>
      </c>
    </row>
    <row r="12" spans="1:11" ht="15" customHeight="1">
      <c r="E12" s="56">
        <f t="shared" ca="1" si="1"/>
        <v>0</v>
      </c>
    </row>
    <row r="13" spans="1:11" ht="15" customHeight="1">
      <c r="E13" s="56">
        <f t="shared" ca="1" si="1"/>
        <v>0</v>
      </c>
    </row>
    <row r="14" spans="1:11" ht="15" customHeight="1">
      <c r="E14" s="56">
        <f t="shared" ca="1" si="1"/>
        <v>0</v>
      </c>
    </row>
    <row r="15" spans="1:11" ht="15" customHeight="1">
      <c r="E15" s="56">
        <f t="shared" ca="1" si="1"/>
        <v>0</v>
      </c>
    </row>
    <row r="16" spans="1:11" ht="15" customHeight="1">
      <c r="E16" s="56">
        <f t="shared" ca="1" si="1"/>
        <v>0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.75" customHeight="1">
      <c r="E20" s="56">
        <f t="shared" ca="1" si="1"/>
        <v>0</v>
      </c>
    </row>
    <row r="21" spans="5:5" ht="15.75" customHeight="1">
      <c r="E21" s="56">
        <f t="shared" ca="1" si="1"/>
        <v>0</v>
      </c>
    </row>
    <row r="22" spans="5:5" ht="15.75" customHeight="1">
      <c r="E22" s="56">
        <f t="shared" ca="1" si="1"/>
        <v>0</v>
      </c>
    </row>
    <row r="23" spans="5:5" ht="15.75" customHeight="1">
      <c r="E23" s="56">
        <f t="shared" ca="1" si="1"/>
        <v>0</v>
      </c>
    </row>
    <row r="24" spans="5:5" ht="15.75" customHeight="1">
      <c r="E24" s="56">
        <f t="shared" ca="1" si="1"/>
        <v>0</v>
      </c>
    </row>
    <row r="25" spans="5:5" ht="15.75" customHeight="1"/>
    <row r="26" spans="5:5" ht="15.75" customHeight="1"/>
    <row r="27" spans="5:5" ht="15.75" customHeight="1"/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999"/>
  <sheetViews>
    <sheetView workbookViewId="0"/>
  </sheetViews>
  <sheetFormatPr baseColWidth="10" defaultColWidth="12.625" defaultRowHeight="15" customHeight="1"/>
  <cols>
    <col min="1" max="1" width="10.625" customWidth="1"/>
    <col min="2" max="2" width="13.25" customWidth="1"/>
    <col min="3" max="26" width="10.625" customWidth="1"/>
  </cols>
  <sheetData>
    <row r="1" spans="1:11" ht="15.75">
      <c r="A1" s="37" t="s">
        <v>41</v>
      </c>
      <c r="B1" s="38" t="s">
        <v>92</v>
      </c>
      <c r="C1" s="38" t="s">
        <v>93</v>
      </c>
      <c r="D1" s="38" t="s">
        <v>94</v>
      </c>
      <c r="E1" s="38" t="s">
        <v>95</v>
      </c>
    </row>
    <row r="2" spans="1:11" ht="15.75">
      <c r="A2" s="38"/>
      <c r="B2" s="44">
        <f ca="1">'ONS NY'!H2</f>
        <v>46060</v>
      </c>
      <c r="C2" s="38"/>
      <c r="D2" s="38"/>
      <c r="E2" s="8">
        <f>-VLOOKUP(A1,'ONS NY'!$C$5:$R$589,3,0)</f>
        <v>-110</v>
      </c>
      <c r="J2" s="1" t="s">
        <v>96</v>
      </c>
      <c r="K2" s="1">
        <v>0.5</v>
      </c>
    </row>
    <row r="3" spans="1:11" ht="15.75">
      <c r="A3" s="40">
        <v>2</v>
      </c>
      <c r="B3" s="41">
        <v>45856</v>
      </c>
      <c r="C3" s="40">
        <v>4.71</v>
      </c>
      <c r="D3" s="40">
        <v>0</v>
      </c>
      <c r="E3" s="56">
        <f ca="1">IF(B3&lt;=$B$2,0,(C3+D3))</f>
        <v>0</v>
      </c>
      <c r="F3" s="12">
        <f t="shared" ref="F3:F15" ca="1" si="0">(E3*(B3-$B$2)/365)/(1+$K$4)^((B3-$B$2)/365)/-$E$2/(1+$K$4)^$K$2</f>
        <v>0</v>
      </c>
      <c r="J3" s="13" t="s">
        <v>97</v>
      </c>
      <c r="K3" s="14">
        <f ca="1">SUM(F3:F18)</f>
        <v>3.6176546358119825</v>
      </c>
    </row>
    <row r="4" spans="1:11" ht="15.75">
      <c r="A4" s="40">
        <v>3</v>
      </c>
      <c r="B4" s="41">
        <v>46041</v>
      </c>
      <c r="C4" s="40">
        <v>4.79</v>
      </c>
      <c r="D4" s="40">
        <v>0</v>
      </c>
      <c r="E4" s="56">
        <f t="shared" ref="E4:E24" ca="1" si="1">IF(B4&lt;=$B$2,0,(C4+D4))</f>
        <v>0</v>
      </c>
      <c r="F4" s="12">
        <f t="shared" ca="1" si="0"/>
        <v>0</v>
      </c>
      <c r="J4" s="1" t="s">
        <v>4</v>
      </c>
      <c r="K4" s="2">
        <f ca="1">+XIRR(E2:E15,B2:B15)</f>
        <v>7.0966359972953821E-2</v>
      </c>
    </row>
    <row r="5" spans="1:11" ht="15.75">
      <c r="A5" s="40">
        <v>4</v>
      </c>
      <c r="B5" s="41">
        <v>46223</v>
      </c>
      <c r="C5" s="40">
        <v>4.71</v>
      </c>
      <c r="D5" s="40">
        <v>0</v>
      </c>
      <c r="E5" s="56">
        <f t="shared" ca="1" si="1"/>
        <v>4.71</v>
      </c>
      <c r="F5" s="12">
        <f t="shared" ca="1" si="0"/>
        <v>1.7919995486820398E-2</v>
      </c>
    </row>
    <row r="6" spans="1:11" ht="15.75">
      <c r="A6" s="40">
        <v>5</v>
      </c>
      <c r="B6" s="41">
        <v>46405</v>
      </c>
      <c r="C6" s="40">
        <v>4.79</v>
      </c>
      <c r="D6" s="40">
        <v>0</v>
      </c>
      <c r="E6" s="56">
        <f t="shared" ca="1" si="1"/>
        <v>4.79</v>
      </c>
      <c r="F6" s="12">
        <f t="shared" ca="1" si="0"/>
        <v>3.7276649225570987E-2</v>
      </c>
    </row>
    <row r="7" spans="1:11" ht="15.75">
      <c r="A7" s="40">
        <v>6</v>
      </c>
      <c r="B7" s="41">
        <v>46587</v>
      </c>
      <c r="C7" s="40">
        <v>4.71</v>
      </c>
      <c r="D7" s="40">
        <v>0</v>
      </c>
      <c r="E7" s="56">
        <f t="shared" ca="1" si="1"/>
        <v>4.71</v>
      </c>
      <c r="F7" s="12">
        <f t="shared" ca="1" si="0"/>
        <v>5.4108644568269776E-2</v>
      </c>
    </row>
    <row r="8" spans="1:11" ht="15.75">
      <c r="A8" s="40">
        <v>7</v>
      </c>
      <c r="B8" s="41">
        <v>46770</v>
      </c>
      <c r="C8" s="40">
        <v>4.79</v>
      </c>
      <c r="D8" s="40">
        <v>0</v>
      </c>
      <c r="E8" s="56">
        <f t="shared" ca="1" si="1"/>
        <v>4.79</v>
      </c>
      <c r="F8" s="12">
        <f t="shared" ca="1" si="0"/>
        <v>7.1630880754813053E-2</v>
      </c>
    </row>
    <row r="9" spans="1:11" ht="15.75">
      <c r="A9" s="40">
        <v>8</v>
      </c>
      <c r="B9" s="41">
        <v>46952</v>
      </c>
      <c r="C9" s="40">
        <v>4.74</v>
      </c>
      <c r="D9" s="40">
        <v>0</v>
      </c>
      <c r="E9" s="56">
        <f t="shared" ca="1" si="1"/>
        <v>4.74</v>
      </c>
      <c r="F9" s="12">
        <f t="shared" ca="1" si="0"/>
        <v>8.6060229353413287E-2</v>
      </c>
    </row>
    <row r="10" spans="1:11" ht="15.75">
      <c r="A10" s="40">
        <v>9</v>
      </c>
      <c r="B10" s="41">
        <v>47136</v>
      </c>
      <c r="C10" s="40">
        <v>4.79</v>
      </c>
      <c r="D10" s="40">
        <v>0</v>
      </c>
      <c r="E10" s="56">
        <f t="shared" ca="1" si="1"/>
        <v>4.79</v>
      </c>
      <c r="F10" s="12">
        <f t="shared" ca="1" si="0"/>
        <v>0.1013437118109061</v>
      </c>
    </row>
    <row r="11" spans="1:11" ht="15.75">
      <c r="A11" s="40">
        <v>10</v>
      </c>
      <c r="B11" s="41">
        <v>47317</v>
      </c>
      <c r="C11" s="40">
        <v>4.71</v>
      </c>
      <c r="D11" s="40">
        <v>33</v>
      </c>
      <c r="E11" s="56">
        <f t="shared" ca="1" si="1"/>
        <v>37.71</v>
      </c>
      <c r="F11" s="12">
        <f t="shared" ca="1" si="0"/>
        <v>0.90089729668611629</v>
      </c>
    </row>
    <row r="12" spans="1:11" ht="15.75">
      <c r="A12" s="40">
        <v>11</v>
      </c>
      <c r="B12" s="41">
        <v>47501</v>
      </c>
      <c r="C12" s="40">
        <v>3.21</v>
      </c>
      <c r="D12" s="40">
        <v>0</v>
      </c>
      <c r="E12" s="56">
        <f t="shared" ca="1" si="1"/>
        <v>3.21</v>
      </c>
      <c r="F12" s="12">
        <f t="shared" ca="1" si="0"/>
        <v>8.4926300430870683E-2</v>
      </c>
    </row>
    <row r="13" spans="1:11" ht="15.75">
      <c r="A13" s="40">
        <v>12</v>
      </c>
      <c r="B13" s="41">
        <v>47682</v>
      </c>
      <c r="C13" s="40">
        <v>3.16</v>
      </c>
      <c r="D13" s="40">
        <v>33</v>
      </c>
      <c r="E13" s="56">
        <f t="shared" ca="1" si="1"/>
        <v>36.159999999999997</v>
      </c>
      <c r="F13" s="12">
        <f t="shared" ca="1" si="0"/>
        <v>1.0408470504922331</v>
      </c>
    </row>
    <row r="14" spans="1:11" ht="15.75">
      <c r="A14" s="40">
        <v>13</v>
      </c>
      <c r="B14" s="41">
        <v>47868</v>
      </c>
      <c r="C14" s="40">
        <v>1.63</v>
      </c>
      <c r="D14" s="40">
        <v>0</v>
      </c>
      <c r="E14" s="56">
        <f t="shared" ca="1" si="1"/>
        <v>1.63</v>
      </c>
      <c r="F14" s="12">
        <f t="shared" ca="1" si="0"/>
        <v>5.050335599433569E-2</v>
      </c>
    </row>
    <row r="15" spans="1:11" ht="15.75">
      <c r="A15" s="40">
        <v>14</v>
      </c>
      <c r="B15" s="41">
        <v>48047</v>
      </c>
      <c r="C15" s="40">
        <v>1.6</v>
      </c>
      <c r="D15" s="40">
        <v>34</v>
      </c>
      <c r="E15" s="56">
        <f t="shared" ca="1" si="1"/>
        <v>35.6</v>
      </c>
      <c r="F15" s="12">
        <f t="shared" ca="1" si="0"/>
        <v>1.1721405210086329</v>
      </c>
    </row>
    <row r="16" spans="1:11" ht="15" customHeight="1">
      <c r="E16" s="56">
        <f t="shared" ca="1" si="1"/>
        <v>0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.75" customHeight="1">
      <c r="E20" s="56">
        <f t="shared" ca="1" si="1"/>
        <v>0</v>
      </c>
    </row>
    <row r="21" spans="5:5" ht="15.75" customHeight="1">
      <c r="E21" s="56">
        <f t="shared" ca="1" si="1"/>
        <v>0</v>
      </c>
    </row>
    <row r="22" spans="5:5" ht="15.75" customHeight="1">
      <c r="E22" s="56">
        <f t="shared" ca="1" si="1"/>
        <v>0</v>
      </c>
    </row>
    <row r="23" spans="5:5" ht="15.75" customHeight="1">
      <c r="E23" s="56">
        <f t="shared" ca="1" si="1"/>
        <v>0</v>
      </c>
    </row>
    <row r="24" spans="5:5" ht="15.75" customHeight="1">
      <c r="E24" s="56">
        <f t="shared" ca="1" si="1"/>
        <v>0</v>
      </c>
    </row>
    <row r="25" spans="5:5" ht="15.75" customHeight="1"/>
    <row r="26" spans="5:5" ht="15.75" customHeight="1"/>
    <row r="27" spans="5:5" ht="15.75" customHeight="1"/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46"/>
      <c r="C1" s="3" t="s">
        <v>93</v>
      </c>
      <c r="D1" s="3" t="s">
        <v>94</v>
      </c>
    </row>
    <row r="2" spans="1:11" ht="15" customHeight="1">
      <c r="A2" s="3" t="s">
        <v>99</v>
      </c>
      <c r="B2" s="6">
        <f ca="1">'ONS NY'!H2</f>
        <v>46060</v>
      </c>
      <c r="E2" s="3" t="e">
        <f>'[1]ONS Arg'!E10*-1</f>
        <v>#REF!</v>
      </c>
      <c r="J2" s="1" t="s">
        <v>96</v>
      </c>
      <c r="K2" s="1">
        <v>0.5</v>
      </c>
    </row>
    <row r="3" spans="1:11" ht="15" customHeight="1">
      <c r="A3" s="7">
        <v>3</v>
      </c>
      <c r="B3" s="28">
        <v>45897</v>
      </c>
      <c r="C3" s="7">
        <v>3.47</v>
      </c>
      <c r="D3" s="7">
        <v>0</v>
      </c>
      <c r="E3" s="56">
        <f ca="1">IF(B3&lt;=$B$2,0,(C3+D3))</f>
        <v>0</v>
      </c>
      <c r="F3" s="12" t="e">
        <f ca="1">(E3*(B3-$B$2)/365)/(1+$K$4)^((B3-$B$2)/365)/-$E$2/(1+$K$4)^$K$2</f>
        <v>#REF!</v>
      </c>
      <c r="J3" s="13" t="s">
        <v>97</v>
      </c>
      <c r="K3" s="14" t="e">
        <f ca="1">SUM(F3:F6)</f>
        <v>#REF!</v>
      </c>
    </row>
    <row r="4" spans="1:11" ht="15" customHeight="1">
      <c r="A4" s="7">
        <v>4</v>
      </c>
      <c r="B4" s="28">
        <v>46083</v>
      </c>
      <c r="C4" s="7">
        <v>3.53</v>
      </c>
      <c r="D4" s="7">
        <v>0</v>
      </c>
      <c r="E4" s="56">
        <f t="shared" ref="E4:E24" ca="1" si="0">IF(B4&lt;=$B$2,0,(C4+D4))</f>
        <v>3.53</v>
      </c>
      <c r="F4" s="12" t="e">
        <f ca="1">(E4*(B4-$B$2)/365)/(1+$K$4)^((B4-$B$2)/365)/-$E$2/(1+$K$4)^$K$2</f>
        <v>#REF!</v>
      </c>
      <c r="J4" s="1" t="s">
        <v>4</v>
      </c>
      <c r="K4" s="2" t="e">
        <f ca="1">XIRR(E2:E6,B2:B6)</f>
        <v>#REF!</v>
      </c>
    </row>
    <row r="5" spans="1:11" ht="15" customHeight="1">
      <c r="A5" s="7">
        <v>5</v>
      </c>
      <c r="B5" s="28">
        <v>46262</v>
      </c>
      <c r="C5" s="7">
        <v>3.47</v>
      </c>
      <c r="D5" s="7">
        <v>0</v>
      </c>
      <c r="E5" s="56">
        <f t="shared" ca="1" si="0"/>
        <v>3.47</v>
      </c>
      <c r="F5" s="12" t="e">
        <f ca="1">(E5*(B5-$B$2)/365)/(1+$K$4)^((B5-$B$2)/365)/-$E$2/(1+$K$4)^$K$2</f>
        <v>#REF!</v>
      </c>
      <c r="J5" s="15" t="s">
        <v>98</v>
      </c>
    </row>
    <row r="6" spans="1:11" ht="15" customHeight="1">
      <c r="A6" s="7">
        <v>6</v>
      </c>
      <c r="B6" s="28">
        <v>46446</v>
      </c>
      <c r="C6" s="7">
        <v>3.53</v>
      </c>
      <c r="D6" s="7">
        <v>100</v>
      </c>
      <c r="E6" s="56">
        <f t="shared" ca="1" si="0"/>
        <v>103.53</v>
      </c>
      <c r="F6" s="12" t="e">
        <f ca="1">(E6*(B6-$B$2)/365)/(1+$K$4)^((B6-$B$2)/365)/-$E$2/(1+$K$4)^$K$2</f>
        <v>#REF!</v>
      </c>
    </row>
    <row r="7" spans="1:11" ht="15" customHeight="1">
      <c r="E7" s="56">
        <f t="shared" ca="1" si="0"/>
        <v>0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hyperlinks>
    <hyperlink ref="J5" location="'ONS NY'!A1" display="ONS" xr:uid="{00000000-0004-0000-2E00-000000000000}"/>
  </hyperlink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999"/>
  <sheetViews>
    <sheetView workbookViewId="0">
      <selection activeCell="E3" sqref="E3:E24"/>
    </sheetView>
  </sheetViews>
  <sheetFormatPr baseColWidth="10" defaultColWidth="12.625" defaultRowHeight="15" customHeight="1"/>
  <cols>
    <col min="1" max="1" width="10.625" customWidth="1"/>
    <col min="2" max="2" width="16.75" customWidth="1"/>
    <col min="3" max="4" width="10.625" customWidth="1"/>
    <col min="5" max="5" width="14.625" customWidth="1"/>
    <col min="6" max="25" width="10.625" customWidth="1"/>
  </cols>
  <sheetData>
    <row r="1" spans="1:11" ht="15.75">
      <c r="A1" s="37" t="s">
        <v>28</v>
      </c>
      <c r="B1" s="38" t="s">
        <v>92</v>
      </c>
      <c r="C1" s="38" t="s">
        <v>93</v>
      </c>
      <c r="D1" s="38" t="s">
        <v>94</v>
      </c>
      <c r="E1" s="38" t="s">
        <v>95</v>
      </c>
    </row>
    <row r="2" spans="1:11" ht="15.75">
      <c r="A2" s="38"/>
      <c r="B2" s="44">
        <f ca="1">'ONS NY'!H2</f>
        <v>46060</v>
      </c>
      <c r="C2" s="38"/>
      <c r="D2" s="38"/>
      <c r="E2" s="8">
        <f>-VLOOKUP(A1,'ONS NY'!$C$5:$R$589,3,0)</f>
        <v>-69.11</v>
      </c>
      <c r="J2" s="1" t="s">
        <v>96</v>
      </c>
      <c r="K2" s="1">
        <v>0.5</v>
      </c>
    </row>
    <row r="3" spans="1:11" ht="15.75">
      <c r="A3" s="40">
        <v>6</v>
      </c>
      <c r="B3" s="41">
        <v>45831</v>
      </c>
      <c r="C3" s="40">
        <v>3.6</v>
      </c>
      <c r="D3" s="40">
        <v>17.5</v>
      </c>
      <c r="E3" s="56">
        <f ca="1">IF(B3&lt;=$B$2,0,(C3+D3))</f>
        <v>0</v>
      </c>
      <c r="F3" s="12">
        <f t="shared" ref="F3:F9" ca="1" si="0">(E3*(B3-$B$2)/365)/(1+$K$4)^((B3-$B$2)/365)/-$E$2/(1+$K$4)^$K$2</f>
        <v>0</v>
      </c>
      <c r="J3" s="13" t="s">
        <v>97</v>
      </c>
      <c r="K3" s="14">
        <f ca="1">SUM(F3:F101)</f>
        <v>1.440229469105009</v>
      </c>
    </row>
    <row r="4" spans="1:11" ht="15.75">
      <c r="A4" s="40">
        <v>7</v>
      </c>
      <c r="B4" s="41">
        <v>46013</v>
      </c>
      <c r="C4" s="40">
        <v>2.85</v>
      </c>
      <c r="D4" s="40">
        <v>0</v>
      </c>
      <c r="E4" s="56">
        <f t="shared" ref="E4:E24" ca="1" si="1">IF(B4&lt;=$B$2,0,(C4+D4))</f>
        <v>0</v>
      </c>
      <c r="F4" s="12">
        <f t="shared" ca="1" si="0"/>
        <v>0</v>
      </c>
      <c r="J4" s="1" t="s">
        <v>4</v>
      </c>
      <c r="K4" s="47">
        <f ca="1">+XIRR(E2:E9,B2:B9)</f>
        <v>5.2728107571601873E-2</v>
      </c>
    </row>
    <row r="5" spans="1:11" ht="15.75">
      <c r="A5" s="40">
        <v>8</v>
      </c>
      <c r="B5" s="41">
        <v>46195</v>
      </c>
      <c r="C5" s="40">
        <v>2.84</v>
      </c>
      <c r="D5" s="40">
        <v>17.5</v>
      </c>
      <c r="E5" s="56">
        <f t="shared" ca="1" si="1"/>
        <v>20.34</v>
      </c>
      <c r="F5" s="12">
        <f t="shared" ca="1" si="0"/>
        <v>0.1040971660625475</v>
      </c>
      <c r="J5" s="15" t="s">
        <v>98</v>
      </c>
    </row>
    <row r="6" spans="1:11" ht="15.75">
      <c r="A6" s="40">
        <v>9</v>
      </c>
      <c r="B6" s="41">
        <v>46378</v>
      </c>
      <c r="C6" s="40">
        <v>2.08</v>
      </c>
      <c r="D6" s="40">
        <v>0</v>
      </c>
      <c r="E6" s="56">
        <f t="shared" ca="1" si="1"/>
        <v>2.08</v>
      </c>
      <c r="F6" s="12">
        <f t="shared" ca="1" si="0"/>
        <v>2.4437454427240976E-2</v>
      </c>
    </row>
    <row r="7" spans="1:11" ht="15.75">
      <c r="A7" s="40">
        <v>10</v>
      </c>
      <c r="B7" s="41">
        <v>46560</v>
      </c>
      <c r="C7" s="40">
        <v>2.0699999999999998</v>
      </c>
      <c r="D7" s="40">
        <v>17.5</v>
      </c>
      <c r="E7" s="56">
        <f t="shared" ca="1" si="1"/>
        <v>19.57</v>
      </c>
      <c r="F7" s="12">
        <f t="shared" ca="1" si="0"/>
        <v>0.35236989799537555</v>
      </c>
    </row>
    <row r="8" spans="1:11" ht="15.75">
      <c r="A8" s="40">
        <v>11</v>
      </c>
      <c r="B8" s="41">
        <v>46743</v>
      </c>
      <c r="C8" s="40">
        <v>1.32</v>
      </c>
      <c r="D8" s="40">
        <v>0</v>
      </c>
      <c r="E8" s="56">
        <f t="shared" ca="1" si="1"/>
        <v>1.32</v>
      </c>
      <c r="F8" s="12">
        <f t="shared" ca="1" si="0"/>
        <v>3.1640542860804477E-2</v>
      </c>
    </row>
    <row r="9" spans="1:11" ht="15.75">
      <c r="A9" s="40">
        <v>12</v>
      </c>
      <c r="B9" s="41">
        <v>46926</v>
      </c>
      <c r="C9" s="40">
        <v>1.32</v>
      </c>
      <c r="D9" s="40">
        <v>30</v>
      </c>
      <c r="E9" s="56">
        <f t="shared" ca="1" si="1"/>
        <v>31.32</v>
      </c>
      <c r="F9" s="12">
        <f t="shared" ca="1" si="0"/>
        <v>0.92768440775904049</v>
      </c>
    </row>
    <row r="10" spans="1:11" ht="15.75">
      <c r="A10" s="40"/>
      <c r="B10" s="40"/>
      <c r="C10" s="40"/>
      <c r="D10" s="40"/>
      <c r="E10" s="56">
        <f t="shared" ca="1" si="1"/>
        <v>0</v>
      </c>
    </row>
    <row r="11" spans="1:11" ht="15" customHeight="1">
      <c r="E11" s="56">
        <f t="shared" ca="1" si="1"/>
        <v>0</v>
      </c>
    </row>
    <row r="12" spans="1:11" ht="15" customHeight="1">
      <c r="E12" s="56">
        <f t="shared" ca="1" si="1"/>
        <v>0</v>
      </c>
    </row>
    <row r="13" spans="1:11" ht="15" customHeight="1">
      <c r="E13" s="56">
        <f t="shared" ca="1" si="1"/>
        <v>0</v>
      </c>
    </row>
    <row r="14" spans="1:11" ht="15" customHeight="1">
      <c r="E14" s="56">
        <f t="shared" ca="1" si="1"/>
        <v>0</v>
      </c>
    </row>
    <row r="15" spans="1:11" ht="15" customHeight="1">
      <c r="E15" s="56">
        <f t="shared" ca="1" si="1"/>
        <v>0</v>
      </c>
    </row>
    <row r="16" spans="1:11" ht="15" customHeight="1">
      <c r="E16" s="56">
        <f t="shared" ca="1" si="1"/>
        <v>0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.75" customHeight="1">
      <c r="E20" s="56">
        <f t="shared" ca="1" si="1"/>
        <v>0</v>
      </c>
    </row>
    <row r="21" spans="5:5" ht="15.75" customHeight="1">
      <c r="E21" s="56">
        <f t="shared" ca="1" si="1"/>
        <v>0</v>
      </c>
    </row>
    <row r="22" spans="5:5" ht="15.75" customHeight="1">
      <c r="E22" s="56">
        <f t="shared" ca="1" si="1"/>
        <v>0</v>
      </c>
    </row>
    <row r="23" spans="5:5" ht="15.75" customHeight="1">
      <c r="E23" s="56">
        <f t="shared" ca="1" si="1"/>
        <v>0</v>
      </c>
    </row>
    <row r="24" spans="5:5" ht="15.75" customHeight="1">
      <c r="E24" s="56">
        <f t="shared" ca="1" si="1"/>
        <v>0</v>
      </c>
    </row>
    <row r="25" spans="5:5" ht="15.75" customHeight="1"/>
    <row r="26" spans="5:5" ht="15.75" customHeight="1"/>
    <row r="27" spans="5:5" ht="15.75" customHeight="1"/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J5" location="'ONS NY'!A1" display="ONS" xr:uid="{00000000-0004-0000-2F00-000000000000}"/>
  </hyperlinks>
  <pageMargins left="0.7" right="0.7" top="0.75" bottom="0.75" header="0" footer="0"/>
  <pageSetup orientation="landscape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C1" s="3" t="s">
        <v>93</v>
      </c>
      <c r="D1" s="3" t="s">
        <v>94</v>
      </c>
    </row>
    <row r="2" spans="1:11" ht="15" customHeight="1">
      <c r="A2" s="3" t="s">
        <v>99</v>
      </c>
      <c r="B2" s="6">
        <f ca="1">'ONS NY'!H2</f>
        <v>46060</v>
      </c>
      <c r="E2" s="3" t="e">
        <f>'[1]ONS Arg'!E13*-1</f>
        <v>#REF!</v>
      </c>
      <c r="J2" s="1" t="s">
        <v>96</v>
      </c>
      <c r="K2" s="1">
        <v>0.5</v>
      </c>
    </row>
    <row r="3" spans="1:11" ht="15" customHeight="1">
      <c r="A3" s="7">
        <v>3</v>
      </c>
      <c r="B3" s="28">
        <v>45855</v>
      </c>
      <c r="C3" s="7">
        <v>2.98</v>
      </c>
      <c r="D3" s="7">
        <v>0</v>
      </c>
      <c r="E3" s="56">
        <f ca="1">IF(B3&lt;=$B$2,0,(C3+D3))</f>
        <v>0</v>
      </c>
      <c r="F3" s="12" t="e">
        <f ca="1">(E3*(B3-$B$2)/365)/(1+$K$4)^((B3-$B$2)/365)/-$E$2/(1+$K$4)^$K$2</f>
        <v>#REF!</v>
      </c>
      <c r="J3" s="13" t="s">
        <v>97</v>
      </c>
      <c r="K3" s="14" t="e">
        <f ca="1">SUM(F4:F102)</f>
        <v>#REF!</v>
      </c>
    </row>
    <row r="4" spans="1:11" ht="15" customHeight="1">
      <c r="A4" s="7">
        <v>4</v>
      </c>
      <c r="B4" s="28">
        <v>46041</v>
      </c>
      <c r="C4" s="7">
        <v>3.02</v>
      </c>
      <c r="D4" s="7">
        <v>0</v>
      </c>
      <c r="E4" s="56">
        <f t="shared" ref="E4:E24" ca="1" si="0">IF(B4&lt;=$B$2,0,(C4+D4))</f>
        <v>0</v>
      </c>
      <c r="F4" s="12" t="e">
        <f ca="1">(E4*(B4-$B$2)/365)/(1+$K$4)^((B4-$B$2)/365)/-$E$2/(1+$K$4)^$K$2</f>
        <v>#REF!</v>
      </c>
      <c r="J4" s="1" t="s">
        <v>4</v>
      </c>
      <c r="K4" s="2" t="e">
        <f ca="1">XIRR(E2:E6,B2:B6)</f>
        <v>#REF!</v>
      </c>
    </row>
    <row r="5" spans="1:11" ht="15" customHeight="1">
      <c r="A5" s="7">
        <v>5</v>
      </c>
      <c r="B5" s="28">
        <v>46220</v>
      </c>
      <c r="C5" s="7">
        <v>2.98</v>
      </c>
      <c r="D5" s="7">
        <v>0</v>
      </c>
      <c r="E5" s="56">
        <f t="shared" ca="1" si="0"/>
        <v>2.98</v>
      </c>
      <c r="F5" s="12" t="e">
        <f ca="1">(E5*(B5-$B$2)/365)/(1+$K$4)^((B5-$B$2)/365)/-$E$2/(1+$K$4)^$K$2</f>
        <v>#REF!</v>
      </c>
      <c r="J5" s="15" t="s">
        <v>98</v>
      </c>
    </row>
    <row r="6" spans="1:11" ht="15" customHeight="1">
      <c r="A6" s="7">
        <v>6</v>
      </c>
      <c r="B6" s="28">
        <v>46404</v>
      </c>
      <c r="C6" s="7">
        <v>3.02</v>
      </c>
      <c r="D6" s="7">
        <v>100</v>
      </c>
      <c r="E6" s="56">
        <f t="shared" ca="1" si="0"/>
        <v>103.02</v>
      </c>
      <c r="F6" s="12" t="e">
        <f ca="1">(E6*(B6-$B$2)/365)/(1+$K$4)^((B6-$B$2)/365)/-$E$2/(1+$K$4)^$K$2</f>
        <v>#REF!</v>
      </c>
    </row>
    <row r="7" spans="1:11" ht="15" customHeight="1">
      <c r="E7" s="56">
        <f t="shared" ca="1" si="0"/>
        <v>0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hyperlinks>
    <hyperlink ref="J5" location="'ONS NY'!A1" display="ONS" xr:uid="{00000000-0004-0000-3000-000000000000}"/>
  </hyperlink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3" t="s">
        <v>45</v>
      </c>
      <c r="C1" s="3" t="s">
        <v>93</v>
      </c>
      <c r="D1" s="3" t="s">
        <v>94</v>
      </c>
    </row>
    <row r="2" spans="1:11" ht="15" customHeight="1">
      <c r="A2" s="7">
        <v>1</v>
      </c>
      <c r="B2" s="6">
        <f ca="1">'ONS NY'!H2</f>
        <v>46060</v>
      </c>
      <c r="C2" s="7"/>
      <c r="D2" s="7"/>
      <c r="E2" s="8">
        <f>-VLOOKUP(A1,'ONS NY'!$C$5:$R$589,3,0)</f>
        <v>-110.5</v>
      </c>
      <c r="J2" s="1" t="s">
        <v>96</v>
      </c>
      <c r="K2" s="1">
        <v>0.5</v>
      </c>
    </row>
    <row r="3" spans="1:11" ht="15" customHeight="1">
      <c r="A3" s="7">
        <v>2</v>
      </c>
      <c r="B3" s="28">
        <v>45910</v>
      </c>
      <c r="C3" s="7">
        <v>3.98</v>
      </c>
      <c r="D3" s="7">
        <v>0</v>
      </c>
      <c r="E3" s="56">
        <f ca="1">IF(B3&lt;=$B$2,0,(C3+D3))</f>
        <v>0</v>
      </c>
      <c r="F3" s="12">
        <f t="shared" ref="F3:F15" ca="1" si="0">(E3*(B3-$B$2)/365)/(1+$K$4)^((B3-$B$2)/365)/-$E$2/(1+$K$4)^$K$2</f>
        <v>0</v>
      </c>
      <c r="J3" s="13" t="s">
        <v>97</v>
      </c>
      <c r="K3" s="14">
        <f ca="1">SUM(F3:F102)</f>
        <v>4.3828068548163053</v>
      </c>
    </row>
    <row r="4" spans="1:11" ht="15" customHeight="1">
      <c r="A4" s="7">
        <v>3</v>
      </c>
      <c r="B4" s="28">
        <v>46091</v>
      </c>
      <c r="C4" s="7">
        <v>3.98</v>
      </c>
      <c r="D4" s="7">
        <v>0</v>
      </c>
      <c r="E4" s="56">
        <f t="shared" ref="E4:E24" ca="1" si="1">IF(B4&lt;=$B$2,0,(C4+D4))</f>
        <v>3.98</v>
      </c>
      <c r="F4" s="12">
        <f t="shared" ca="1" si="0"/>
        <v>2.9484584266205138E-3</v>
      </c>
      <c r="J4" s="1" t="s">
        <v>4</v>
      </c>
      <c r="K4" s="2">
        <f ca="1">XIRR(E2:E15,B2:B15)</f>
        <v>6.4987286925315857E-2</v>
      </c>
    </row>
    <row r="5" spans="1:11" ht="15" customHeight="1">
      <c r="A5" s="7">
        <v>4</v>
      </c>
      <c r="B5" s="28">
        <v>46275</v>
      </c>
      <c r="C5" s="7">
        <v>3.98</v>
      </c>
      <c r="D5" s="7">
        <v>0</v>
      </c>
      <c r="E5" s="56">
        <f t="shared" ca="1" si="1"/>
        <v>3.98</v>
      </c>
      <c r="F5" s="12">
        <f t="shared" ca="1" si="0"/>
        <v>1.9810123753414136E-2</v>
      </c>
      <c r="J5" s="15" t="s">
        <v>98</v>
      </c>
      <c r="K5" s="20" t="s">
        <v>100</v>
      </c>
    </row>
    <row r="6" spans="1:11" ht="15" customHeight="1">
      <c r="A6" s="7">
        <v>5</v>
      </c>
      <c r="B6" s="28">
        <v>46456</v>
      </c>
      <c r="C6" s="7">
        <v>3.98</v>
      </c>
      <c r="D6" s="7">
        <v>0</v>
      </c>
      <c r="E6" s="56">
        <f t="shared" ca="1" si="1"/>
        <v>3.98</v>
      </c>
      <c r="F6" s="12">
        <f t="shared" ca="1" si="0"/>
        <v>3.5365848093606961E-2</v>
      </c>
    </row>
    <row r="7" spans="1:11" ht="15" customHeight="1">
      <c r="A7" s="7">
        <v>6</v>
      </c>
      <c r="B7" s="28">
        <v>46640</v>
      </c>
      <c r="C7" s="7">
        <v>3.98</v>
      </c>
      <c r="D7" s="7">
        <v>0</v>
      </c>
      <c r="E7" s="56">
        <f t="shared" ca="1" si="1"/>
        <v>3.98</v>
      </c>
      <c r="F7" s="12">
        <f t="shared" ca="1" si="0"/>
        <v>5.0180189693405548E-2</v>
      </c>
    </row>
    <row r="8" spans="1:11" ht="15" customHeight="1">
      <c r="A8" s="7">
        <v>7</v>
      </c>
      <c r="B8" s="28">
        <v>46822</v>
      </c>
      <c r="C8" s="7">
        <v>3.98</v>
      </c>
      <c r="D8" s="7">
        <v>0</v>
      </c>
      <c r="E8" s="56">
        <f t="shared" ca="1" si="1"/>
        <v>3.98</v>
      </c>
      <c r="F8" s="12">
        <f t="shared" ca="1" si="0"/>
        <v>6.3888769378812382E-2</v>
      </c>
    </row>
    <row r="9" spans="1:11" ht="15" customHeight="1">
      <c r="A9" s="7">
        <v>8</v>
      </c>
      <c r="B9" s="28">
        <v>47007</v>
      </c>
      <c r="C9" s="7">
        <v>3.98</v>
      </c>
      <c r="D9" s="7">
        <v>0</v>
      </c>
      <c r="E9" s="56">
        <f t="shared" ca="1" si="1"/>
        <v>3.98</v>
      </c>
      <c r="F9" s="12">
        <f t="shared" ca="1" si="0"/>
        <v>7.6905965395920442E-2</v>
      </c>
    </row>
    <row r="10" spans="1:11" ht="15" customHeight="1">
      <c r="A10" s="7">
        <v>9</v>
      </c>
      <c r="B10" s="28">
        <v>47189</v>
      </c>
      <c r="C10" s="7">
        <v>3.98</v>
      </c>
      <c r="D10" s="7">
        <v>0</v>
      </c>
      <c r="E10" s="56">
        <f t="shared" ca="1" si="1"/>
        <v>3.98</v>
      </c>
      <c r="F10" s="12">
        <f t="shared" ca="1" si="0"/>
        <v>8.885241522596031E-2</v>
      </c>
    </row>
    <row r="11" spans="1:11" ht="15" customHeight="1">
      <c r="A11" s="7">
        <v>10</v>
      </c>
      <c r="B11" s="28">
        <v>47371</v>
      </c>
      <c r="C11" s="7">
        <v>3.98</v>
      </c>
      <c r="D11" s="7">
        <v>0</v>
      </c>
      <c r="E11" s="56">
        <f t="shared" ca="1" si="1"/>
        <v>3.98</v>
      </c>
      <c r="F11" s="12">
        <f t="shared" ca="1" si="0"/>
        <v>9.998692991143418E-2</v>
      </c>
    </row>
    <row r="12" spans="1:11" ht="15" customHeight="1">
      <c r="A12" s="7">
        <v>11</v>
      </c>
      <c r="B12" s="28">
        <v>47553</v>
      </c>
      <c r="C12" s="7">
        <v>3.98</v>
      </c>
      <c r="D12" s="7">
        <v>0</v>
      </c>
      <c r="E12" s="56">
        <f t="shared" ca="1" si="1"/>
        <v>3.98</v>
      </c>
      <c r="F12" s="12">
        <f t="shared" ca="1" si="0"/>
        <v>0.11034828706828297</v>
      </c>
    </row>
    <row r="13" spans="1:11" ht="15" customHeight="1">
      <c r="A13" s="7">
        <v>12</v>
      </c>
      <c r="B13" s="28">
        <v>47736</v>
      </c>
      <c r="C13" s="7">
        <v>3.98</v>
      </c>
      <c r="D13" s="7">
        <v>0</v>
      </c>
      <c r="E13" s="56">
        <f t="shared" ca="1" si="1"/>
        <v>3.98</v>
      </c>
      <c r="F13" s="12">
        <f t="shared" ca="1" si="0"/>
        <v>0.12002456280863437</v>
      </c>
    </row>
    <row r="14" spans="1:11" ht="15" customHeight="1">
      <c r="A14" s="7">
        <v>13</v>
      </c>
      <c r="B14" s="28">
        <v>47917</v>
      </c>
      <c r="C14" s="7">
        <v>3.98</v>
      </c>
      <c r="D14" s="7">
        <v>0</v>
      </c>
      <c r="E14" s="56">
        <f t="shared" ca="1" si="1"/>
        <v>3.98</v>
      </c>
      <c r="F14" s="12">
        <f t="shared" ca="1" si="0"/>
        <v>0.1288985953579754</v>
      </c>
    </row>
    <row r="15" spans="1:11" ht="15" customHeight="1">
      <c r="A15" s="7">
        <v>14</v>
      </c>
      <c r="B15" s="28">
        <v>48101</v>
      </c>
      <c r="C15" s="7">
        <v>3.98</v>
      </c>
      <c r="D15" s="7">
        <v>100</v>
      </c>
      <c r="E15" s="56">
        <f t="shared" ca="1" si="1"/>
        <v>103.98</v>
      </c>
      <c r="F15" s="12">
        <f t="shared" ca="1" si="0"/>
        <v>3.5855967097022385</v>
      </c>
    </row>
    <row r="16" spans="1:11" ht="15" customHeight="1">
      <c r="E16" s="56">
        <f t="shared" ca="1" si="1"/>
        <v>0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" customHeight="1">
      <c r="E20" s="56">
        <f t="shared" ca="1" si="1"/>
        <v>0</v>
      </c>
    </row>
    <row r="21" spans="5:5" ht="15" customHeight="1">
      <c r="E21" s="56">
        <f t="shared" ca="1" si="1"/>
        <v>0</v>
      </c>
    </row>
    <row r="22" spans="5:5" ht="15" customHeight="1">
      <c r="E22" s="56">
        <f t="shared" ca="1" si="1"/>
        <v>0</v>
      </c>
    </row>
    <row r="23" spans="5:5" ht="15" customHeight="1">
      <c r="E23" s="56">
        <f t="shared" ca="1" si="1"/>
        <v>0</v>
      </c>
    </row>
    <row r="24" spans="5:5" ht="15" customHeight="1">
      <c r="E24" s="56">
        <f t="shared" ca="1" si="1"/>
        <v>0</v>
      </c>
    </row>
  </sheetData>
  <hyperlinks>
    <hyperlink ref="J5" location="'ONS NY'!A1" display="ONS" xr:uid="{00000000-0004-0000-3100-000000000000}"/>
  </hyperlink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K24"/>
  <sheetViews>
    <sheetView workbookViewId="0">
      <selection activeCell="E6" sqref="E6"/>
    </sheetView>
  </sheetViews>
  <sheetFormatPr baseColWidth="10" defaultColWidth="12.625" defaultRowHeight="15" customHeight="1"/>
  <sheetData>
    <row r="1" spans="1:11" ht="15" customHeight="1">
      <c r="A1" s="46" t="s">
        <v>19</v>
      </c>
      <c r="C1" s="3" t="s">
        <v>93</v>
      </c>
      <c r="D1" s="3" t="s">
        <v>94</v>
      </c>
    </row>
    <row r="2" spans="1:11" ht="15" customHeight="1">
      <c r="A2" s="3" t="s">
        <v>99</v>
      </c>
      <c r="B2" s="6">
        <f ca="1">'ONS NY'!H2</f>
        <v>46060</v>
      </c>
      <c r="E2" s="8">
        <f>-VLOOKUP(A1,'ONS NY'!$C$5:$R$589,3,0)</f>
        <v>0</v>
      </c>
      <c r="J2" s="1" t="s">
        <v>96</v>
      </c>
      <c r="K2" s="1">
        <v>0.5</v>
      </c>
    </row>
    <row r="3" spans="1:11" ht="15" customHeight="1">
      <c r="A3" s="7">
        <v>6</v>
      </c>
      <c r="B3" s="28">
        <v>45817</v>
      </c>
      <c r="C3" s="7">
        <v>3.02</v>
      </c>
      <c r="D3" s="7">
        <v>0</v>
      </c>
      <c r="E3" s="56">
        <f ca="1">IF(B3&lt;=$B$2,0,(C3+D3))</f>
        <v>0</v>
      </c>
      <c r="F3" s="12" t="e">
        <f ca="1">(E3*(B3-$B$2)/365)/(1+$K$4)^((B3-$B$2)/365)/-$E$2/(1+$K$4)^$K$2</f>
        <v>#NUM!</v>
      </c>
      <c r="J3" s="13" t="s">
        <v>97</v>
      </c>
      <c r="K3" s="14" t="e">
        <f ca="1">SUM(F3:F102)</f>
        <v>#NUM!</v>
      </c>
    </row>
    <row r="4" spans="1:11" ht="15" customHeight="1">
      <c r="A4" s="7">
        <v>7</v>
      </c>
      <c r="B4" s="28">
        <v>46000</v>
      </c>
      <c r="C4" s="7">
        <v>3.02</v>
      </c>
      <c r="D4" s="7">
        <v>33</v>
      </c>
      <c r="E4" s="56">
        <f t="shared" ref="E4:E24" ca="1" si="0">IF(B4&lt;=$B$2,0,(C4+D4))</f>
        <v>0</v>
      </c>
      <c r="F4" s="12" t="e">
        <f ca="1">(E4*(B4-$B$2)/365)/(1+$K$4)^((B4-$B$2)/365)/-$E$2/(1+$K$4)^$K$2</f>
        <v>#NUM!</v>
      </c>
      <c r="J4" s="1" t="s">
        <v>4</v>
      </c>
      <c r="K4" s="2" t="e">
        <f ca="1">XIRR(E2:E6,B2:B6)</f>
        <v>#NUM!</v>
      </c>
    </row>
    <row r="5" spans="1:11" ht="15" customHeight="1">
      <c r="A5" s="7">
        <v>8</v>
      </c>
      <c r="B5" s="28">
        <v>46181</v>
      </c>
      <c r="C5" s="7">
        <v>1.53</v>
      </c>
      <c r="D5" s="7">
        <v>0</v>
      </c>
      <c r="E5" s="56">
        <f t="shared" ca="1" si="0"/>
        <v>1.53</v>
      </c>
      <c r="F5" s="12" t="e">
        <f ca="1">(E5*(B5-$B$2)/365)/(1+$K$4)^((B5-$B$2)/365)/-$E$2/(1+$K$4)^$K$2</f>
        <v>#NUM!</v>
      </c>
      <c r="J5" s="15" t="s">
        <v>98</v>
      </c>
    </row>
    <row r="6" spans="1:11" ht="15" customHeight="1">
      <c r="A6" s="7">
        <v>9</v>
      </c>
      <c r="B6" s="28">
        <v>46364</v>
      </c>
      <c r="C6" s="7">
        <v>1.53</v>
      </c>
      <c r="D6" s="7">
        <v>34</v>
      </c>
      <c r="E6" s="56">
        <f t="shared" ca="1" si="0"/>
        <v>35.53</v>
      </c>
      <c r="F6" s="12" t="e">
        <f ca="1">(E6*(B6-$B$2)/365)/(1+$K$4)^((B6-$B$2)/365)/-$E$2/(1+$K$4)^$K$2</f>
        <v>#NUM!</v>
      </c>
    </row>
    <row r="7" spans="1:11" ht="15" customHeight="1">
      <c r="E7" s="56">
        <f t="shared" ca="1" si="0"/>
        <v>0</v>
      </c>
    </row>
    <row r="8" spans="1:11" ht="15" customHeight="1">
      <c r="E8" s="56">
        <f t="shared" ca="1" si="0"/>
        <v>0</v>
      </c>
    </row>
    <row r="9" spans="1:11" ht="15" customHeight="1">
      <c r="E9" s="56">
        <f t="shared" ca="1" si="0"/>
        <v>0</v>
      </c>
    </row>
    <row r="10" spans="1:11" ht="15" customHeight="1">
      <c r="E10" s="56">
        <f t="shared" ca="1" si="0"/>
        <v>0</v>
      </c>
    </row>
    <row r="11" spans="1:11" ht="15" customHeight="1">
      <c r="E11" s="56">
        <f t="shared" ca="1" si="0"/>
        <v>0</v>
      </c>
    </row>
    <row r="12" spans="1:11" ht="15" customHeight="1">
      <c r="E12" s="56">
        <f t="shared" ca="1" si="0"/>
        <v>0</v>
      </c>
    </row>
    <row r="13" spans="1:11" ht="15" customHeight="1">
      <c r="E13" s="56">
        <f t="shared" ca="1" si="0"/>
        <v>0</v>
      </c>
    </row>
    <row r="14" spans="1:11" ht="15" customHeight="1">
      <c r="E14" s="56">
        <f t="shared" ca="1" si="0"/>
        <v>0</v>
      </c>
    </row>
    <row r="15" spans="1:11" ht="15" customHeight="1"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</sheetData>
  <hyperlinks>
    <hyperlink ref="J5" location="'ONS NY'!A1" display="ONS" xr:uid="{00000000-0004-0000-3200-000000000000}"/>
  </hyperlink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K24"/>
  <sheetViews>
    <sheetView workbookViewId="0">
      <selection activeCell="E3" sqref="E3:E24"/>
    </sheetView>
  </sheetViews>
  <sheetFormatPr baseColWidth="10" defaultColWidth="12.625" defaultRowHeight="15" customHeight="1"/>
  <sheetData>
    <row r="1" spans="1:11" ht="15" customHeight="1">
      <c r="A1" s="3" t="s">
        <v>105</v>
      </c>
      <c r="C1" s="3" t="s">
        <v>93</v>
      </c>
      <c r="D1" s="3" t="s">
        <v>94</v>
      </c>
    </row>
    <row r="2" spans="1:11" ht="15" customHeight="1">
      <c r="B2" s="6">
        <f ca="1">'ONS NY'!H2</f>
        <v>46060</v>
      </c>
      <c r="E2" s="8">
        <f>-VLOOKUP(A1,'ONS NY'!$C$5:$R$589,3,0)</f>
        <v>0</v>
      </c>
      <c r="J2" s="1" t="s">
        <v>96</v>
      </c>
      <c r="K2" s="1">
        <v>0.5</v>
      </c>
    </row>
    <row r="3" spans="1:11" ht="15" customHeight="1">
      <c r="A3" s="7">
        <v>5</v>
      </c>
      <c r="B3" s="28">
        <v>45756</v>
      </c>
      <c r="C3" s="7">
        <v>3.53</v>
      </c>
      <c r="D3" s="7">
        <v>14.28</v>
      </c>
      <c r="E3" s="56">
        <f ca="1">IF(B3&lt;=$B$2,0,(C3+D3))</f>
        <v>0</v>
      </c>
      <c r="F3" s="12" t="e">
        <f t="shared" ref="F3:F8" ca="1" si="0">(E3*(B3-$B$2)/365)/(1+$K$4)^((B3-$B$2)/365)/-$E$2/(1+$K$4)^$K$2</f>
        <v>#NUM!</v>
      </c>
      <c r="J3" s="13" t="s">
        <v>97</v>
      </c>
      <c r="K3" s="14" t="e">
        <f ca="1">SUM(F3:F102)</f>
        <v>#NUM!</v>
      </c>
    </row>
    <row r="4" spans="1:11" ht="15" customHeight="1">
      <c r="A4" s="7">
        <v>6</v>
      </c>
      <c r="B4" s="28">
        <v>45939</v>
      </c>
      <c r="C4" s="7">
        <v>2.95</v>
      </c>
      <c r="D4" s="7">
        <v>14.28</v>
      </c>
      <c r="E4" s="56">
        <f t="shared" ref="E4:E24" ca="1" si="1">IF(B4&lt;=$B$2,0,(C4+D4))</f>
        <v>0</v>
      </c>
      <c r="F4" s="12" t="e">
        <f t="shared" ca="1" si="0"/>
        <v>#NUM!</v>
      </c>
      <c r="J4" s="1" t="s">
        <v>4</v>
      </c>
      <c r="K4" s="2" t="e">
        <f ca="1">XIRR(E2:E8,B2:B8)</f>
        <v>#NUM!</v>
      </c>
    </row>
    <row r="5" spans="1:11" ht="15" customHeight="1">
      <c r="A5" s="7">
        <v>7</v>
      </c>
      <c r="B5" s="28">
        <v>46121</v>
      </c>
      <c r="C5" s="7">
        <v>2.35</v>
      </c>
      <c r="D5" s="7">
        <v>14.28</v>
      </c>
      <c r="E5" s="56">
        <f t="shared" ca="1" si="1"/>
        <v>16.63</v>
      </c>
      <c r="F5" s="12" t="e">
        <f t="shared" ca="1" si="0"/>
        <v>#NUM!</v>
      </c>
      <c r="J5" s="15" t="s">
        <v>98</v>
      </c>
    </row>
    <row r="6" spans="1:11" ht="15" customHeight="1">
      <c r="A6" s="7">
        <v>8</v>
      </c>
      <c r="B6" s="28">
        <v>46304</v>
      </c>
      <c r="C6" s="7">
        <v>1.77</v>
      </c>
      <c r="D6" s="7">
        <v>14.28</v>
      </c>
      <c r="E6" s="56">
        <f t="shared" ca="1" si="1"/>
        <v>16.05</v>
      </c>
      <c r="F6" s="12" t="e">
        <f t="shared" ca="1" si="0"/>
        <v>#NUM!</v>
      </c>
    </row>
    <row r="7" spans="1:11" ht="15" customHeight="1">
      <c r="A7" s="7">
        <v>9</v>
      </c>
      <c r="B7" s="28">
        <v>46486</v>
      </c>
      <c r="C7" s="7">
        <v>1.18</v>
      </c>
      <c r="D7" s="7">
        <v>14.28</v>
      </c>
      <c r="E7" s="56">
        <f t="shared" ca="1" si="1"/>
        <v>15.459999999999999</v>
      </c>
      <c r="F7" s="12" t="e">
        <f t="shared" ca="1" si="0"/>
        <v>#NUM!</v>
      </c>
    </row>
    <row r="8" spans="1:11" ht="15" customHeight="1">
      <c r="A8" s="7">
        <v>10</v>
      </c>
      <c r="B8" s="33">
        <v>46671</v>
      </c>
      <c r="C8" s="7">
        <v>0.6</v>
      </c>
      <c r="D8" s="7">
        <v>14.32</v>
      </c>
      <c r="E8" s="56">
        <f t="shared" ca="1" si="1"/>
        <v>14.92</v>
      </c>
      <c r="F8" s="12" t="e">
        <f t="shared" ca="1" si="0"/>
        <v>#NUM!</v>
      </c>
    </row>
    <row r="9" spans="1:11" ht="15" customHeight="1">
      <c r="E9" s="56">
        <f t="shared" ca="1" si="1"/>
        <v>0</v>
      </c>
    </row>
    <row r="10" spans="1:11" ht="15" customHeight="1">
      <c r="E10" s="56">
        <f t="shared" ca="1" si="1"/>
        <v>0</v>
      </c>
    </row>
    <row r="11" spans="1:11" ht="15" customHeight="1">
      <c r="E11" s="56">
        <f t="shared" ca="1" si="1"/>
        <v>0</v>
      </c>
    </row>
    <row r="12" spans="1:11" ht="15" customHeight="1">
      <c r="E12" s="56">
        <f t="shared" ca="1" si="1"/>
        <v>0</v>
      </c>
    </row>
    <row r="13" spans="1:11" ht="15" customHeight="1">
      <c r="E13" s="56">
        <f t="shared" ca="1" si="1"/>
        <v>0</v>
      </c>
    </row>
    <row r="14" spans="1:11" ht="15" customHeight="1">
      <c r="E14" s="56">
        <f t="shared" ca="1" si="1"/>
        <v>0</v>
      </c>
    </row>
    <row r="15" spans="1:11" ht="15" customHeight="1">
      <c r="E15" s="56">
        <f t="shared" ca="1" si="1"/>
        <v>0</v>
      </c>
    </row>
    <row r="16" spans="1:11" ht="15" customHeight="1">
      <c r="E16" s="56">
        <f t="shared" ca="1" si="1"/>
        <v>0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" customHeight="1">
      <c r="E20" s="56">
        <f t="shared" ca="1" si="1"/>
        <v>0</v>
      </c>
    </row>
    <row r="21" spans="5:5" ht="15" customHeight="1">
      <c r="E21" s="56">
        <f t="shared" ca="1" si="1"/>
        <v>0</v>
      </c>
    </row>
    <row r="22" spans="5:5" ht="15" customHeight="1">
      <c r="E22" s="56">
        <f t="shared" ca="1" si="1"/>
        <v>0</v>
      </c>
    </row>
    <row r="23" spans="5:5" ht="15" customHeight="1">
      <c r="E23" s="56">
        <f t="shared" ca="1" si="1"/>
        <v>0</v>
      </c>
    </row>
    <row r="24" spans="5:5" ht="15" customHeight="1">
      <c r="E24" s="56">
        <f t="shared" ca="1" si="1"/>
        <v>0</v>
      </c>
    </row>
  </sheetData>
  <hyperlinks>
    <hyperlink ref="J5" location="'ONS NY'!A1" display="ONS" xr:uid="{00000000-0004-0000-3300-000000000000}"/>
  </hyperlink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K28"/>
  <sheetViews>
    <sheetView workbookViewId="0">
      <selection activeCell="E3" sqref="E3:E28"/>
    </sheetView>
  </sheetViews>
  <sheetFormatPr baseColWidth="10" defaultColWidth="12.625" defaultRowHeight="15" customHeight="1"/>
  <cols>
    <col min="10" max="10" width="17.75" customWidth="1"/>
  </cols>
  <sheetData>
    <row r="1" spans="1:11" ht="15" customHeight="1">
      <c r="A1" s="46" t="s">
        <v>44</v>
      </c>
      <c r="C1" s="3" t="s">
        <v>93</v>
      </c>
      <c r="D1" s="3" t="s">
        <v>94</v>
      </c>
    </row>
    <row r="2" spans="1:11" ht="15" customHeight="1">
      <c r="A2" s="3" t="s">
        <v>99</v>
      </c>
      <c r="B2" s="6">
        <f ca="1">'ONS NY'!H2</f>
        <v>46060</v>
      </c>
      <c r="E2" s="8">
        <f>-VLOOKUP(A1,'ONS NY'!$C$5:$R$589,3,0)</f>
        <v>-106</v>
      </c>
      <c r="J2" s="1" t="s">
        <v>96</v>
      </c>
      <c r="K2" s="1">
        <v>0.25</v>
      </c>
    </row>
    <row r="3" spans="1:11" ht="15" customHeight="1">
      <c r="A3" s="7">
        <v>14</v>
      </c>
      <c r="B3" s="28">
        <v>45779</v>
      </c>
      <c r="C3" s="7">
        <v>2.0699999999999998</v>
      </c>
      <c r="D3" s="7">
        <v>0</v>
      </c>
      <c r="E3" s="56">
        <f ca="1">IF(B3&lt;=$B$2,0,(C3+D3))</f>
        <v>0</v>
      </c>
      <c r="F3" s="12">
        <f t="shared" ref="F3:F28" ca="1" si="0">(E3*(B3-$B$2)/365)/(1+$K$4)^((B3-$B$2)/365)/-$E$2/(1+$K$4)^$K$2</f>
        <v>0</v>
      </c>
      <c r="J3" s="13" t="s">
        <v>97</v>
      </c>
      <c r="K3" s="14">
        <f ca="1">SUM(F3:F102)</f>
        <v>2.9888578603994369</v>
      </c>
    </row>
    <row r="4" spans="1:11" ht="15" customHeight="1">
      <c r="A4" s="7">
        <v>15</v>
      </c>
      <c r="B4" s="28">
        <v>45870</v>
      </c>
      <c r="C4" s="7">
        <v>2.14</v>
      </c>
      <c r="D4" s="7">
        <v>0</v>
      </c>
      <c r="E4" s="56">
        <f t="shared" ref="E4:E28" ca="1" si="1">IF(B4&lt;=$B$2,0,(C4+D4))</f>
        <v>0</v>
      </c>
      <c r="F4" s="12">
        <f t="shared" ca="1" si="0"/>
        <v>0</v>
      </c>
      <c r="J4" s="1" t="s">
        <v>4</v>
      </c>
      <c r="K4" s="2">
        <f ca="1">XIRR(E2:E28,B2:B28)</f>
        <v>6.1897131800651553E-2</v>
      </c>
    </row>
    <row r="5" spans="1:11" ht="15" customHeight="1">
      <c r="A5" s="7">
        <v>16</v>
      </c>
      <c r="B5" s="28">
        <v>45964</v>
      </c>
      <c r="C5" s="7">
        <v>2.14</v>
      </c>
      <c r="D5" s="7">
        <v>0</v>
      </c>
      <c r="E5" s="56">
        <f t="shared" ca="1" si="1"/>
        <v>0</v>
      </c>
      <c r="F5" s="12">
        <f t="shared" ca="1" si="0"/>
        <v>0</v>
      </c>
      <c r="J5" s="15" t="s">
        <v>98</v>
      </c>
    </row>
    <row r="6" spans="1:11" ht="15" customHeight="1">
      <c r="A6" s="7">
        <v>17</v>
      </c>
      <c r="B6" s="28">
        <v>46055</v>
      </c>
      <c r="C6" s="7">
        <v>2.14</v>
      </c>
      <c r="D6" s="7">
        <v>1.52</v>
      </c>
      <c r="E6" s="56">
        <f t="shared" ca="1" si="1"/>
        <v>0</v>
      </c>
      <c r="F6" s="12">
        <f t="shared" ca="1" si="0"/>
        <v>0</v>
      </c>
    </row>
    <row r="7" spans="1:11" ht="15" customHeight="1">
      <c r="A7" s="7">
        <v>18</v>
      </c>
      <c r="B7" s="28">
        <v>46146</v>
      </c>
      <c r="C7" s="7">
        <v>2.04</v>
      </c>
      <c r="D7" s="7">
        <v>0</v>
      </c>
      <c r="E7" s="56">
        <f t="shared" ca="1" si="1"/>
        <v>2.04</v>
      </c>
      <c r="F7" s="12">
        <f t="shared" ca="1" si="0"/>
        <v>4.4041674572992233E-3</v>
      </c>
    </row>
    <row r="8" spans="1:11" ht="15" customHeight="1">
      <c r="A8" s="7">
        <v>19</v>
      </c>
      <c r="B8" s="28">
        <v>46237</v>
      </c>
      <c r="C8" s="7">
        <v>2.11</v>
      </c>
      <c r="D8" s="7">
        <v>0.89</v>
      </c>
      <c r="E8" s="56">
        <f t="shared" ca="1" si="1"/>
        <v>3</v>
      </c>
      <c r="F8" s="12">
        <f t="shared" ca="1" si="0"/>
        <v>1.3131882215097852E-2</v>
      </c>
    </row>
    <row r="9" spans="1:11" ht="15" customHeight="1">
      <c r="A9" s="7">
        <v>20</v>
      </c>
      <c r="B9" s="28">
        <v>46328</v>
      </c>
      <c r="C9" s="7">
        <v>2.09</v>
      </c>
      <c r="D9" s="7">
        <v>0</v>
      </c>
      <c r="E9" s="56">
        <f t="shared" ca="1" si="1"/>
        <v>2.09</v>
      </c>
      <c r="F9" s="12">
        <f t="shared" ca="1" si="0"/>
        <v>1.3646170415895361E-2</v>
      </c>
    </row>
    <row r="10" spans="1:11" ht="15" customHeight="1">
      <c r="A10" s="7">
        <v>21</v>
      </c>
      <c r="B10" s="28">
        <v>46419</v>
      </c>
      <c r="C10" s="7">
        <v>2.09</v>
      </c>
      <c r="D10" s="7">
        <v>4.78</v>
      </c>
      <c r="E10" s="56">
        <f t="shared" ca="1" si="1"/>
        <v>6.87</v>
      </c>
      <c r="F10" s="12">
        <f t="shared" ca="1" si="0"/>
        <v>5.9194062781413419E-2</v>
      </c>
    </row>
    <row r="11" spans="1:11" ht="15" customHeight="1">
      <c r="A11" s="7">
        <v>22</v>
      </c>
      <c r="B11" s="28">
        <v>46510</v>
      </c>
      <c r="C11" s="7">
        <v>1.92</v>
      </c>
      <c r="D11" s="7">
        <v>2.73</v>
      </c>
      <c r="E11" s="56">
        <f t="shared" ca="1" si="1"/>
        <v>4.6500000000000004</v>
      </c>
      <c r="F11" s="12">
        <f t="shared" ca="1" si="0"/>
        <v>4.947544197568899E-2</v>
      </c>
    </row>
    <row r="12" spans="1:11" ht="15" customHeight="1">
      <c r="A12" s="7">
        <v>23</v>
      </c>
      <c r="B12" s="28">
        <v>46601</v>
      </c>
      <c r="C12" s="7">
        <v>1.93</v>
      </c>
      <c r="D12" s="7">
        <v>4.22</v>
      </c>
      <c r="E12" s="56">
        <f t="shared" ca="1" si="1"/>
        <v>6.1499999999999995</v>
      </c>
      <c r="F12" s="12">
        <f t="shared" ca="1" si="0"/>
        <v>7.7498598643680291E-2</v>
      </c>
    </row>
    <row r="13" spans="1:11" ht="15" customHeight="1">
      <c r="A13" s="7">
        <v>24</v>
      </c>
      <c r="B13" s="28">
        <v>46692</v>
      </c>
      <c r="C13" s="7">
        <v>1.84</v>
      </c>
      <c r="D13" s="7">
        <v>3.28</v>
      </c>
      <c r="E13" s="56">
        <f t="shared" ca="1" si="1"/>
        <v>5.12</v>
      </c>
      <c r="F13" s="12">
        <f t="shared" ca="1" si="0"/>
        <v>7.4251590462767608E-2</v>
      </c>
    </row>
    <row r="14" spans="1:11" ht="15" customHeight="1">
      <c r="A14" s="7">
        <v>25</v>
      </c>
      <c r="B14" s="28">
        <v>46784</v>
      </c>
      <c r="C14" s="7">
        <v>1.77</v>
      </c>
      <c r="D14" s="7">
        <v>5.63</v>
      </c>
      <c r="E14" s="56">
        <f t="shared" ca="1" si="1"/>
        <v>7.4</v>
      </c>
      <c r="F14" s="12">
        <f t="shared" ca="1" si="0"/>
        <v>0.12109181850646601</v>
      </c>
    </row>
    <row r="15" spans="1:11" ht="15" customHeight="1">
      <c r="A15" s="7">
        <v>26</v>
      </c>
      <c r="B15" s="28">
        <v>46875</v>
      </c>
      <c r="C15" s="7">
        <v>1.61</v>
      </c>
      <c r="D15" s="7">
        <v>3.49</v>
      </c>
      <c r="E15" s="56">
        <f t="shared" ca="1" si="1"/>
        <v>5.1000000000000005</v>
      </c>
      <c r="F15" s="12">
        <f t="shared" ca="1" si="0"/>
        <v>9.2548535956957306E-2</v>
      </c>
    </row>
    <row r="16" spans="1:11" ht="15" customHeight="1">
      <c r="A16" s="7">
        <v>27</v>
      </c>
      <c r="B16" s="28">
        <v>46966</v>
      </c>
      <c r="C16" s="7">
        <v>1.57</v>
      </c>
      <c r="D16" s="7">
        <v>0</v>
      </c>
      <c r="E16" s="56">
        <f t="shared" ca="1" si="1"/>
        <v>1.57</v>
      </c>
      <c r="F16" s="12">
        <f t="shared" ca="1" si="0"/>
        <v>3.1200881995427192E-2</v>
      </c>
    </row>
    <row r="17" spans="1:6" ht="15" customHeight="1">
      <c r="A17" s="7">
        <v>28</v>
      </c>
      <c r="B17" s="28">
        <v>47058</v>
      </c>
      <c r="C17" s="7">
        <v>1.57</v>
      </c>
      <c r="D17" s="7">
        <v>5.0599999999999996</v>
      </c>
      <c r="E17" s="56">
        <f t="shared" ca="1" si="1"/>
        <v>6.63</v>
      </c>
      <c r="F17" s="12">
        <f t="shared" ca="1" si="0"/>
        <v>0.14295813852885883</v>
      </c>
    </row>
    <row r="18" spans="1:6" ht="15" customHeight="1">
      <c r="A18" s="7">
        <v>29</v>
      </c>
      <c r="B18" s="28">
        <v>47150</v>
      </c>
      <c r="C18" s="7">
        <v>1.47</v>
      </c>
      <c r="D18" s="7">
        <v>7.11</v>
      </c>
      <c r="E18" s="56">
        <f t="shared" ca="1" si="1"/>
        <v>8.58</v>
      </c>
      <c r="F18" s="12">
        <f t="shared" ca="1" si="0"/>
        <v>0.19902351613882321</v>
      </c>
    </row>
    <row r="19" spans="1:6" ht="15" customHeight="1">
      <c r="A19" s="7">
        <v>30</v>
      </c>
      <c r="B19" s="28">
        <v>47240</v>
      </c>
      <c r="C19" s="7">
        <v>1.27</v>
      </c>
      <c r="D19" s="7">
        <v>4.95</v>
      </c>
      <c r="E19" s="56">
        <f t="shared" ca="1" si="1"/>
        <v>6.2200000000000006</v>
      </c>
      <c r="F19" s="12">
        <f t="shared" ca="1" si="0"/>
        <v>0.15389755222929041</v>
      </c>
    </row>
    <row r="20" spans="1:6" ht="15" customHeight="1">
      <c r="A20" s="7">
        <v>31</v>
      </c>
      <c r="B20" s="28">
        <v>47331</v>
      </c>
      <c r="C20" s="7">
        <v>1.21</v>
      </c>
      <c r="D20" s="7">
        <v>6.58</v>
      </c>
      <c r="E20" s="56">
        <f t="shared" ca="1" si="1"/>
        <v>7.79</v>
      </c>
      <c r="F20" s="12">
        <f t="shared" ca="1" si="0"/>
        <v>0.20452178823665818</v>
      </c>
    </row>
    <row r="21" spans="1:6" ht="15" customHeight="1">
      <c r="A21" s="7">
        <v>32</v>
      </c>
      <c r="B21" s="28">
        <v>47423</v>
      </c>
      <c r="C21" s="7">
        <v>1.07</v>
      </c>
      <c r="D21" s="7">
        <v>5.59</v>
      </c>
      <c r="E21" s="56">
        <f t="shared" ca="1" si="1"/>
        <v>6.66</v>
      </c>
      <c r="F21" s="12">
        <f t="shared" ca="1" si="0"/>
        <v>0.18469385752701462</v>
      </c>
    </row>
    <row r="22" spans="1:6" ht="15" customHeight="1">
      <c r="A22" s="7">
        <v>33</v>
      </c>
      <c r="B22" s="28">
        <v>47515</v>
      </c>
      <c r="C22" s="7">
        <v>0.95</v>
      </c>
      <c r="D22" s="7">
        <v>7.37</v>
      </c>
      <c r="E22" s="56">
        <f t="shared" ca="1" si="1"/>
        <v>8.32</v>
      </c>
      <c r="F22" s="12">
        <f t="shared" ca="1" si="0"/>
        <v>0.24260205800475201</v>
      </c>
    </row>
    <row r="23" spans="1:6" ht="15" customHeight="1">
      <c r="A23" s="7">
        <v>34</v>
      </c>
      <c r="B23" s="28">
        <v>47605</v>
      </c>
      <c r="C23" s="7">
        <v>0.76</v>
      </c>
      <c r="D23" s="7">
        <v>5.26</v>
      </c>
      <c r="E23" s="56">
        <f t="shared" ca="1" si="1"/>
        <v>6.02</v>
      </c>
      <c r="F23" s="12">
        <f t="shared" ca="1" si="0"/>
        <v>0.18365461564797428</v>
      </c>
    </row>
    <row r="24" spans="1:6" ht="15" customHeight="1">
      <c r="A24" s="7">
        <v>35</v>
      </c>
      <c r="B24" s="28">
        <v>47696</v>
      </c>
      <c r="C24" s="7">
        <v>0.68</v>
      </c>
      <c r="D24" s="7">
        <v>6.88</v>
      </c>
      <c r="E24" s="56">
        <f t="shared" ca="1" si="1"/>
        <v>7.56</v>
      </c>
      <c r="F24" s="12">
        <f t="shared" ca="1" si="0"/>
        <v>0.24059091296859528</v>
      </c>
    </row>
    <row r="25" spans="1:6" ht="15" customHeight="1">
      <c r="A25" s="7">
        <v>36</v>
      </c>
      <c r="B25" s="28">
        <v>47788</v>
      </c>
      <c r="C25" s="7">
        <v>0.53</v>
      </c>
      <c r="D25" s="7">
        <v>5.9</v>
      </c>
      <c r="E25" s="56">
        <f t="shared" ca="1" si="1"/>
        <v>6.4300000000000006</v>
      </c>
      <c r="F25" s="12">
        <f t="shared" ca="1" si="0"/>
        <v>0.21288969039985908</v>
      </c>
    </row>
    <row r="26" spans="1:6" ht="15" customHeight="1">
      <c r="A26" s="7">
        <v>37</v>
      </c>
      <c r="B26" s="28">
        <v>47882</v>
      </c>
      <c r="C26" s="7">
        <v>0.4</v>
      </c>
      <c r="D26" s="7">
        <v>8.1</v>
      </c>
      <c r="E26" s="56">
        <f t="shared" ca="1" si="1"/>
        <v>8.5</v>
      </c>
      <c r="F26" s="12">
        <f t="shared" ca="1" si="0"/>
        <v>0.29217973721158391</v>
      </c>
    </row>
    <row r="27" spans="1:6" ht="15" customHeight="1">
      <c r="A27" s="7">
        <v>38</v>
      </c>
      <c r="B27" s="28">
        <v>47970</v>
      </c>
      <c r="C27" s="7">
        <v>0.22</v>
      </c>
      <c r="D27" s="7">
        <v>5.99</v>
      </c>
      <c r="E27" s="56">
        <f t="shared" ca="1" si="1"/>
        <v>6.21</v>
      </c>
      <c r="F27" s="12">
        <f t="shared" ca="1" si="0"/>
        <v>0.22055626176050178</v>
      </c>
    </row>
    <row r="28" spans="1:6" ht="15" customHeight="1">
      <c r="A28" s="7">
        <v>39</v>
      </c>
      <c r="B28" s="28">
        <v>48061</v>
      </c>
      <c r="C28" s="7">
        <v>0.1</v>
      </c>
      <c r="D28" s="7">
        <v>4.67</v>
      </c>
      <c r="E28" s="56">
        <f t="shared" ca="1" si="1"/>
        <v>4.7699999999999996</v>
      </c>
      <c r="F28" s="12">
        <f t="shared" ca="1" si="0"/>
        <v>0.17484658133483183</v>
      </c>
    </row>
  </sheetData>
  <hyperlinks>
    <hyperlink ref="J5" location="'ONS NY'!A1" display="ONS" xr:uid="{00000000-0004-0000-3400-000000000000}"/>
  </hyperlink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K28"/>
  <sheetViews>
    <sheetView workbookViewId="0">
      <selection activeCell="E3" sqref="E3:E28"/>
    </sheetView>
  </sheetViews>
  <sheetFormatPr baseColWidth="10" defaultColWidth="12.625" defaultRowHeight="15" customHeight="1"/>
  <sheetData>
    <row r="1" spans="1:11" ht="15" customHeight="1">
      <c r="A1" s="46" t="s">
        <v>30</v>
      </c>
      <c r="C1" s="3" t="s">
        <v>93</v>
      </c>
      <c r="D1" s="3" t="s">
        <v>94</v>
      </c>
    </row>
    <row r="2" spans="1:11" ht="15" customHeight="1">
      <c r="A2" s="3" t="s">
        <v>99</v>
      </c>
      <c r="B2" s="6">
        <f ca="1">'ONS NY'!H2</f>
        <v>46060</v>
      </c>
      <c r="E2" s="8">
        <f>-VLOOKUP(A1,'ONS NY'!$C$5:$R$589,3,0)</f>
        <v>-81.599999999999994</v>
      </c>
      <c r="J2" s="1" t="s">
        <v>96</v>
      </c>
      <c r="K2" s="1">
        <v>0.5</v>
      </c>
    </row>
    <row r="3" spans="1:11" ht="15" customHeight="1">
      <c r="A3" s="7">
        <v>4</v>
      </c>
      <c r="B3" s="28">
        <v>45894</v>
      </c>
      <c r="C3" s="7">
        <v>4.05</v>
      </c>
      <c r="D3" s="7">
        <v>12.5</v>
      </c>
      <c r="E3" s="56">
        <f ca="1">IF(B3&lt;=$B$2,0,(C3+D3))</f>
        <v>0</v>
      </c>
      <c r="F3" s="12">
        <f t="shared" ref="F3:F9" ca="1" si="0">(E3*(B3-$B$2)/365)/(1+$K$4)^((B3-$B$2)/365)/-$E$2/(1+$K$4)^$K$2</f>
        <v>0</v>
      </c>
      <c r="J3" s="13" t="s">
        <v>97</v>
      </c>
      <c r="K3" s="14">
        <f ca="1">SUM(F3:F102)</f>
        <v>1.1688311025440217</v>
      </c>
    </row>
    <row r="4" spans="1:11" ht="15" customHeight="1">
      <c r="A4" s="7">
        <v>5</v>
      </c>
      <c r="B4" s="28">
        <v>46078</v>
      </c>
      <c r="C4" s="7">
        <v>3.47</v>
      </c>
      <c r="D4" s="7">
        <v>12.5</v>
      </c>
      <c r="E4" s="56">
        <f t="shared" ref="E4:E28" ca="1" si="1">IF(B4&lt;=$B$2,0,(C4+D4))</f>
        <v>15.97</v>
      </c>
      <c r="F4" s="12">
        <f t="shared" ca="1" si="0"/>
        <v>9.3702620722463902E-3</v>
      </c>
      <c r="J4" s="1" t="s">
        <v>4</v>
      </c>
      <c r="K4" s="2">
        <f ca="1">XIRR(E2:E9,B2:B9)</f>
        <v>5.530842840671539E-2</v>
      </c>
    </row>
    <row r="5" spans="1:11" ht="15" customHeight="1">
      <c r="A5" s="7">
        <v>6</v>
      </c>
      <c r="B5" s="28">
        <v>46259</v>
      </c>
      <c r="C5" s="7">
        <v>2.89</v>
      </c>
      <c r="D5" s="7">
        <v>12.5</v>
      </c>
      <c r="E5" s="56">
        <f t="shared" ca="1" si="1"/>
        <v>15.39</v>
      </c>
      <c r="F5" s="12">
        <f t="shared" ca="1" si="0"/>
        <v>9.7201370650376914E-2</v>
      </c>
      <c r="J5" s="15" t="s">
        <v>98</v>
      </c>
    </row>
    <row r="6" spans="1:11" ht="15" customHeight="1">
      <c r="A6" s="7">
        <v>7</v>
      </c>
      <c r="B6" s="28">
        <v>46443</v>
      </c>
      <c r="C6" s="7">
        <v>2.31</v>
      </c>
      <c r="D6" s="7">
        <v>12.5</v>
      </c>
      <c r="E6" s="56">
        <f t="shared" ca="1" si="1"/>
        <v>14.81</v>
      </c>
      <c r="F6" s="12">
        <f t="shared" ca="1" si="0"/>
        <v>0.17520590619335347</v>
      </c>
    </row>
    <row r="7" spans="1:11" ht="15" customHeight="1">
      <c r="A7" s="7">
        <v>8</v>
      </c>
      <c r="B7" s="28">
        <v>46624</v>
      </c>
      <c r="C7" s="7">
        <v>1.73</v>
      </c>
      <c r="D7" s="7">
        <v>12.5</v>
      </c>
      <c r="E7" s="56">
        <f t="shared" ca="1" si="1"/>
        <v>14.23</v>
      </c>
      <c r="F7" s="12">
        <f t="shared" ca="1" si="0"/>
        <v>0.24137111137897393</v>
      </c>
    </row>
    <row r="8" spans="1:11" ht="15" customHeight="1">
      <c r="A8" s="7">
        <v>9</v>
      </c>
      <c r="B8" s="28">
        <v>46808</v>
      </c>
      <c r="C8" s="7">
        <v>1.1599999999999999</v>
      </c>
      <c r="D8" s="7">
        <v>12.5</v>
      </c>
      <c r="E8" s="56">
        <f t="shared" ca="1" si="1"/>
        <v>13.66</v>
      </c>
      <c r="F8" s="12">
        <f t="shared" ca="1" si="0"/>
        <v>0.29906652202585299</v>
      </c>
    </row>
    <row r="9" spans="1:11" ht="15" customHeight="1">
      <c r="A9" s="7">
        <v>10</v>
      </c>
      <c r="B9" s="28">
        <v>46990</v>
      </c>
      <c r="C9" s="7">
        <v>0.57999999999999996</v>
      </c>
      <c r="D9" s="7">
        <v>12.5</v>
      </c>
      <c r="E9" s="56">
        <f t="shared" ca="1" si="1"/>
        <v>13.08</v>
      </c>
      <c r="F9" s="12">
        <f t="shared" ca="1" si="0"/>
        <v>0.34661593022321785</v>
      </c>
    </row>
    <row r="10" spans="1:11" ht="15" customHeight="1">
      <c r="E10" s="56">
        <f t="shared" ca="1" si="1"/>
        <v>0</v>
      </c>
    </row>
    <row r="11" spans="1:11" ht="15" customHeight="1">
      <c r="E11" s="56">
        <f t="shared" ca="1" si="1"/>
        <v>0</v>
      </c>
    </row>
    <row r="12" spans="1:11" ht="15" customHeight="1">
      <c r="E12" s="56">
        <f t="shared" ca="1" si="1"/>
        <v>0</v>
      </c>
    </row>
    <row r="13" spans="1:11" ht="15" customHeight="1">
      <c r="E13" s="56">
        <f t="shared" ca="1" si="1"/>
        <v>0</v>
      </c>
    </row>
    <row r="14" spans="1:11" ht="15" customHeight="1">
      <c r="E14" s="56">
        <f t="shared" ca="1" si="1"/>
        <v>0</v>
      </c>
    </row>
    <row r="15" spans="1:11" ht="15" customHeight="1">
      <c r="E15" s="56">
        <f t="shared" ca="1" si="1"/>
        <v>0</v>
      </c>
    </row>
    <row r="16" spans="1:11" ht="15" customHeight="1">
      <c r="E16" s="56">
        <f t="shared" ca="1" si="1"/>
        <v>0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" customHeight="1">
      <c r="E20" s="56">
        <f t="shared" ca="1" si="1"/>
        <v>0</v>
      </c>
    </row>
    <row r="21" spans="5:5" ht="15" customHeight="1">
      <c r="E21" s="56">
        <f t="shared" ca="1" si="1"/>
        <v>0</v>
      </c>
    </row>
    <row r="22" spans="5:5" ht="15" customHeight="1">
      <c r="E22" s="56">
        <f t="shared" ca="1" si="1"/>
        <v>0</v>
      </c>
    </row>
    <row r="23" spans="5:5" ht="15" customHeight="1">
      <c r="E23" s="56">
        <f t="shared" ca="1" si="1"/>
        <v>0</v>
      </c>
    </row>
    <row r="24" spans="5:5" ht="15" customHeight="1">
      <c r="E24" s="56">
        <f t="shared" ca="1" si="1"/>
        <v>0</v>
      </c>
    </row>
    <row r="25" spans="5:5" ht="15" customHeight="1">
      <c r="E25" s="56">
        <f t="shared" ca="1" si="1"/>
        <v>0</v>
      </c>
    </row>
    <row r="26" spans="5:5" ht="15" customHeight="1">
      <c r="E26" s="56">
        <f t="shared" ca="1" si="1"/>
        <v>0</v>
      </c>
    </row>
    <row r="27" spans="5:5" ht="15" customHeight="1">
      <c r="E27" s="56">
        <f t="shared" ca="1" si="1"/>
        <v>0</v>
      </c>
    </row>
    <row r="28" spans="5:5" ht="15" customHeight="1">
      <c r="E28" s="56">
        <f t="shared" ca="1" si="1"/>
        <v>0</v>
      </c>
    </row>
  </sheetData>
  <hyperlinks>
    <hyperlink ref="J5" location="'ONS NY'!A1" display="ONS" xr:uid="{00000000-0004-0000-3500-000000000000}"/>
  </hyperlink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K28"/>
  <sheetViews>
    <sheetView workbookViewId="0">
      <selection activeCell="E3" sqref="E3:E28"/>
    </sheetView>
  </sheetViews>
  <sheetFormatPr baseColWidth="10" defaultColWidth="12.625" defaultRowHeight="15" customHeight="1"/>
  <sheetData>
    <row r="1" spans="1:11" ht="15" customHeight="1">
      <c r="A1" s="46" t="s">
        <v>106</v>
      </c>
      <c r="C1" s="3" t="s">
        <v>93</v>
      </c>
      <c r="D1" s="3" t="s">
        <v>94</v>
      </c>
    </row>
    <row r="2" spans="1:11" ht="15" customHeight="1">
      <c r="A2" s="3" t="s">
        <v>99</v>
      </c>
      <c r="B2" s="6">
        <f ca="1">'ONS NY'!H2</f>
        <v>46060</v>
      </c>
      <c r="E2" s="3" t="e">
        <f>'[1]ONS Arg'!E17*-1</f>
        <v>#REF!</v>
      </c>
      <c r="J2" s="1" t="s">
        <v>96</v>
      </c>
      <c r="K2" s="1">
        <v>0.5</v>
      </c>
    </row>
    <row r="3" spans="1:11" ht="15" customHeight="1">
      <c r="A3" s="7">
        <v>1</v>
      </c>
      <c r="B3" s="28">
        <v>45757</v>
      </c>
      <c r="C3" s="7">
        <v>3.81</v>
      </c>
      <c r="D3" s="7">
        <v>0</v>
      </c>
      <c r="E3" s="56">
        <f ca="1">IF(B3&lt;=$B$2,0,(C3+D3))</f>
        <v>0</v>
      </c>
      <c r="F3" s="12" t="e">
        <f t="shared" ref="F3:F16" ca="1" si="0">(E3*(B3-$B$2)/365)/(1+$K$4)^((B3-$B$2)/365)/-$E$2/(1+$K$4)^$K$2</f>
        <v>#REF!</v>
      </c>
      <c r="J3" s="13" t="s">
        <v>97</v>
      </c>
      <c r="K3" s="14" t="e">
        <f ca="1">SUM(F3:F102)</f>
        <v>#REF!</v>
      </c>
    </row>
    <row r="4" spans="1:11" ht="15" customHeight="1">
      <c r="A4" s="7">
        <v>2</v>
      </c>
      <c r="B4" s="33">
        <v>45940</v>
      </c>
      <c r="C4" s="7">
        <v>3.84</v>
      </c>
      <c r="D4" s="7">
        <v>0</v>
      </c>
      <c r="E4" s="56">
        <f t="shared" ref="E4:E28" ca="1" si="1">IF(B4&lt;=$B$2,0,(C4+D4))</f>
        <v>0</v>
      </c>
      <c r="F4" s="12" t="e">
        <f t="shared" ca="1" si="0"/>
        <v>#REF!</v>
      </c>
      <c r="J4" s="1" t="s">
        <v>4</v>
      </c>
      <c r="K4" s="2" t="e">
        <f ca="1">XIRR(E2:E16,B2:B16)</f>
        <v>#REF!</v>
      </c>
    </row>
    <row r="5" spans="1:11" ht="15" customHeight="1">
      <c r="A5" s="7">
        <v>3</v>
      </c>
      <c r="B5" s="28">
        <v>46122</v>
      </c>
      <c r="C5" s="7">
        <v>3.81</v>
      </c>
      <c r="D5" s="7">
        <v>0</v>
      </c>
      <c r="E5" s="56">
        <f t="shared" ca="1" si="1"/>
        <v>3.81</v>
      </c>
      <c r="F5" s="12" t="e">
        <f t="shared" ca="1" si="0"/>
        <v>#REF!</v>
      </c>
      <c r="J5" s="15" t="s">
        <v>98</v>
      </c>
    </row>
    <row r="6" spans="1:11" ht="15" customHeight="1">
      <c r="A6" s="7">
        <v>4</v>
      </c>
      <c r="B6" s="33">
        <v>46308</v>
      </c>
      <c r="C6" s="7">
        <v>3.84</v>
      </c>
      <c r="D6" s="7">
        <v>0</v>
      </c>
      <c r="E6" s="56">
        <f t="shared" ca="1" si="1"/>
        <v>3.84</v>
      </c>
      <c r="F6" s="12" t="e">
        <f t="shared" ca="1" si="0"/>
        <v>#REF!</v>
      </c>
    </row>
    <row r="7" spans="1:11" ht="15" customHeight="1">
      <c r="A7" s="7">
        <v>5</v>
      </c>
      <c r="B7" s="28">
        <v>46489</v>
      </c>
      <c r="C7" s="7">
        <v>3.81</v>
      </c>
      <c r="D7" s="7">
        <v>0</v>
      </c>
      <c r="E7" s="56">
        <f t="shared" ca="1" si="1"/>
        <v>3.81</v>
      </c>
      <c r="F7" s="12" t="e">
        <f t="shared" ca="1" si="0"/>
        <v>#REF!</v>
      </c>
    </row>
    <row r="8" spans="1:11" ht="15" customHeight="1">
      <c r="A8" s="7">
        <v>6</v>
      </c>
      <c r="B8" s="33">
        <v>46672</v>
      </c>
      <c r="C8" s="7">
        <v>3.84</v>
      </c>
      <c r="D8" s="7">
        <v>0</v>
      </c>
      <c r="E8" s="56">
        <f t="shared" ca="1" si="1"/>
        <v>3.84</v>
      </c>
      <c r="F8" s="12" t="e">
        <f t="shared" ca="1" si="0"/>
        <v>#REF!</v>
      </c>
    </row>
    <row r="9" spans="1:11" ht="15" customHeight="1">
      <c r="A9" s="7">
        <v>7</v>
      </c>
      <c r="B9" s="28">
        <v>46853</v>
      </c>
      <c r="C9" s="7">
        <v>3.84</v>
      </c>
      <c r="D9" s="7">
        <v>0</v>
      </c>
      <c r="E9" s="56">
        <f t="shared" ca="1" si="1"/>
        <v>3.84</v>
      </c>
      <c r="F9" s="12" t="e">
        <f t="shared" ca="1" si="0"/>
        <v>#REF!</v>
      </c>
    </row>
    <row r="10" spans="1:11" ht="15" customHeight="1">
      <c r="A10" s="7">
        <v>8</v>
      </c>
      <c r="B10" s="33">
        <v>47036</v>
      </c>
      <c r="C10" s="7">
        <v>3.84</v>
      </c>
      <c r="D10" s="7">
        <v>0</v>
      </c>
      <c r="E10" s="56">
        <f t="shared" ca="1" si="1"/>
        <v>3.84</v>
      </c>
      <c r="F10" s="12" t="e">
        <f t="shared" ca="1" si="0"/>
        <v>#REF!</v>
      </c>
    </row>
    <row r="11" spans="1:11" ht="15" customHeight="1">
      <c r="A11" s="7">
        <v>9</v>
      </c>
      <c r="B11" s="28">
        <v>47218</v>
      </c>
      <c r="C11" s="7">
        <v>3.81</v>
      </c>
      <c r="D11" s="7">
        <v>0</v>
      </c>
      <c r="E11" s="56">
        <f t="shared" ca="1" si="1"/>
        <v>3.81</v>
      </c>
      <c r="F11" s="12" t="e">
        <f t="shared" ca="1" si="0"/>
        <v>#REF!</v>
      </c>
    </row>
    <row r="12" spans="1:11" ht="15" customHeight="1">
      <c r="A12" s="7">
        <v>10</v>
      </c>
      <c r="B12" s="33">
        <v>47401</v>
      </c>
      <c r="C12" s="7">
        <v>3.84</v>
      </c>
      <c r="D12" s="7">
        <v>33</v>
      </c>
      <c r="E12" s="56">
        <f t="shared" ca="1" si="1"/>
        <v>36.840000000000003</v>
      </c>
      <c r="F12" s="12" t="e">
        <f t="shared" ca="1" si="0"/>
        <v>#REF!</v>
      </c>
    </row>
    <row r="13" spans="1:11" ht="15" customHeight="1">
      <c r="A13" s="7">
        <v>11</v>
      </c>
      <c r="B13" s="28">
        <v>47583</v>
      </c>
      <c r="C13" s="7">
        <v>2.56</v>
      </c>
      <c r="D13" s="7">
        <v>0</v>
      </c>
      <c r="E13" s="56">
        <f t="shared" ca="1" si="1"/>
        <v>2.56</v>
      </c>
      <c r="F13" s="12" t="e">
        <f t="shared" ca="1" si="0"/>
        <v>#REF!</v>
      </c>
    </row>
    <row r="14" spans="1:11" ht="15" customHeight="1">
      <c r="A14" s="7">
        <v>12</v>
      </c>
      <c r="B14" s="33">
        <v>47766</v>
      </c>
      <c r="C14" s="7">
        <v>2.57</v>
      </c>
      <c r="D14" s="7">
        <v>33</v>
      </c>
      <c r="E14" s="56">
        <f t="shared" ca="1" si="1"/>
        <v>35.57</v>
      </c>
      <c r="F14" s="12" t="e">
        <f t="shared" ca="1" si="0"/>
        <v>#REF!</v>
      </c>
    </row>
    <row r="15" spans="1:11" ht="15" customHeight="1">
      <c r="A15" s="7">
        <v>13</v>
      </c>
      <c r="B15" s="28">
        <v>47948</v>
      </c>
      <c r="C15" s="7">
        <v>1.3</v>
      </c>
      <c r="D15" s="7">
        <v>0</v>
      </c>
      <c r="E15" s="56">
        <f t="shared" ca="1" si="1"/>
        <v>1.3</v>
      </c>
      <c r="F15" s="12" t="e">
        <f t="shared" ca="1" si="0"/>
        <v>#REF!</v>
      </c>
    </row>
    <row r="16" spans="1:11" ht="15" customHeight="1">
      <c r="A16" s="7">
        <v>14</v>
      </c>
      <c r="B16" s="33">
        <v>48131</v>
      </c>
      <c r="C16" s="7">
        <v>1.3</v>
      </c>
      <c r="D16" s="7">
        <v>34</v>
      </c>
      <c r="E16" s="56">
        <f t="shared" ca="1" si="1"/>
        <v>35.299999999999997</v>
      </c>
      <c r="F16" s="12" t="e">
        <f t="shared" ca="1" si="0"/>
        <v>#REF!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" customHeight="1">
      <c r="E20" s="56">
        <f t="shared" ca="1" si="1"/>
        <v>0</v>
      </c>
    </row>
    <row r="21" spans="5:5" ht="15" customHeight="1">
      <c r="E21" s="56">
        <f t="shared" ca="1" si="1"/>
        <v>0</v>
      </c>
    </row>
    <row r="22" spans="5:5" ht="15" customHeight="1">
      <c r="E22" s="56">
        <f t="shared" ca="1" si="1"/>
        <v>0</v>
      </c>
    </row>
    <row r="23" spans="5:5" ht="15" customHeight="1">
      <c r="E23" s="56">
        <f t="shared" ca="1" si="1"/>
        <v>0</v>
      </c>
    </row>
    <row r="24" spans="5:5" ht="15" customHeight="1">
      <c r="E24" s="56">
        <f t="shared" ca="1" si="1"/>
        <v>0</v>
      </c>
    </row>
    <row r="25" spans="5:5" ht="15" customHeight="1">
      <c r="E25" s="56">
        <f t="shared" ca="1" si="1"/>
        <v>0</v>
      </c>
    </row>
    <row r="26" spans="5:5" ht="15" customHeight="1">
      <c r="E26" s="56">
        <f t="shared" ca="1" si="1"/>
        <v>0</v>
      </c>
    </row>
    <row r="27" spans="5:5" ht="15" customHeight="1">
      <c r="E27" s="56">
        <f t="shared" ca="1" si="1"/>
        <v>0</v>
      </c>
    </row>
    <row r="28" spans="5:5" ht="15" customHeight="1">
      <c r="E28" s="56">
        <f t="shared" ca="1" si="1"/>
        <v>0</v>
      </c>
    </row>
  </sheetData>
  <hyperlinks>
    <hyperlink ref="J5" location="'ONS NY'!A1" display="ONS" xr:uid="{00000000-0004-0000-3600-000000000000}"/>
  </hyperlink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93C47D"/>
    <outlinePr summaryBelow="0" summaryRight="0"/>
  </sheetPr>
  <dimension ref="A1:K28"/>
  <sheetViews>
    <sheetView workbookViewId="0">
      <selection activeCell="E3" sqref="E3:E28"/>
    </sheetView>
  </sheetViews>
  <sheetFormatPr baseColWidth="10" defaultColWidth="12.625" defaultRowHeight="15" customHeight="1"/>
  <sheetData>
    <row r="1" spans="1:11" ht="15" customHeight="1">
      <c r="A1" s="1" t="s">
        <v>39</v>
      </c>
      <c r="C1" s="3" t="s">
        <v>93</v>
      </c>
      <c r="D1" s="3" t="s">
        <v>94</v>
      </c>
    </row>
    <row r="2" spans="1:11" ht="15" customHeight="1">
      <c r="A2" s="3" t="s">
        <v>99</v>
      </c>
      <c r="B2" s="6">
        <f ca="1">'ONS NY'!H2</f>
        <v>46060</v>
      </c>
      <c r="E2" s="8">
        <f>-VLOOKUP(A1,'ONS NY'!$C$5:$R$589,3,0)</f>
        <v>-104.7</v>
      </c>
      <c r="J2" s="1" t="s">
        <v>96</v>
      </c>
      <c r="K2" s="1">
        <v>0.5</v>
      </c>
    </row>
    <row r="3" spans="1:11" ht="15" customHeight="1">
      <c r="A3" s="7">
        <v>1</v>
      </c>
      <c r="B3" s="28">
        <v>45813</v>
      </c>
      <c r="C3" s="7">
        <v>4.88</v>
      </c>
      <c r="D3" s="7">
        <v>0</v>
      </c>
      <c r="E3" s="56">
        <f ca="1">IF(B3&lt;=$B$2,0,(C3+D3))</f>
        <v>0</v>
      </c>
      <c r="F3" s="12">
        <f t="shared" ref="F3:F14" ca="1" si="0">(E3*(B3-$B$2)/365)/(1+$K$4)^((B3-$B$2)/365)/-$E$2/(1+$K$4)^$K$2</f>
        <v>0</v>
      </c>
      <c r="J3" s="13" t="s">
        <v>97</v>
      </c>
      <c r="K3" s="14">
        <f ca="1">SUM(F3:F102)</f>
        <v>3.4036364285422129</v>
      </c>
    </row>
    <row r="4" spans="1:11" ht="15" customHeight="1">
      <c r="A4" s="7">
        <v>2</v>
      </c>
      <c r="B4" s="28">
        <v>45996</v>
      </c>
      <c r="C4" s="7">
        <v>4.88</v>
      </c>
      <c r="D4" s="7">
        <v>0</v>
      </c>
      <c r="E4" s="56">
        <f t="shared" ref="E4:E28" ca="1" si="1">IF(B4&lt;=$B$2,0,(C4+D4))</f>
        <v>0</v>
      </c>
      <c r="F4" s="12">
        <f t="shared" ca="1" si="0"/>
        <v>0</v>
      </c>
      <c r="J4" s="1" t="s">
        <v>4</v>
      </c>
      <c r="K4" s="30">
        <f ca="1">XIRR(E2:E14,B2:B14)</f>
        <v>9.0845939517021204E-2</v>
      </c>
    </row>
    <row r="5" spans="1:11" ht="15" customHeight="1">
      <c r="A5" s="7">
        <v>3</v>
      </c>
      <c r="B5" s="28">
        <v>46178</v>
      </c>
      <c r="C5" s="7">
        <v>4.88</v>
      </c>
      <c r="D5" s="7">
        <v>0</v>
      </c>
      <c r="E5" s="56">
        <f t="shared" ca="1" si="1"/>
        <v>4.88</v>
      </c>
      <c r="F5" s="12">
        <f t="shared" ca="1" si="0"/>
        <v>1.4027236703118571E-2</v>
      </c>
      <c r="J5" s="15" t="s">
        <v>98</v>
      </c>
    </row>
    <row r="6" spans="1:11" ht="15" customHeight="1">
      <c r="A6" s="7">
        <v>4</v>
      </c>
      <c r="B6" s="28">
        <v>46363</v>
      </c>
      <c r="C6" s="7">
        <v>4.88</v>
      </c>
      <c r="D6" s="7">
        <v>0</v>
      </c>
      <c r="E6" s="56">
        <f t="shared" ca="1" si="1"/>
        <v>4.88</v>
      </c>
      <c r="F6" s="12">
        <f t="shared" ca="1" si="0"/>
        <v>3.44661190287507E-2</v>
      </c>
    </row>
    <row r="7" spans="1:11" ht="15" customHeight="1">
      <c r="A7" s="7">
        <v>5</v>
      </c>
      <c r="B7" s="28">
        <v>46545</v>
      </c>
      <c r="C7" s="7">
        <v>4.88</v>
      </c>
      <c r="D7" s="7">
        <v>0</v>
      </c>
      <c r="E7" s="56">
        <f t="shared" ca="1" si="1"/>
        <v>4.88</v>
      </c>
      <c r="F7" s="12">
        <f t="shared" ca="1" si="0"/>
        <v>5.282767710084104E-2</v>
      </c>
    </row>
    <row r="8" spans="1:11" ht="15" customHeight="1">
      <c r="A8" s="7">
        <v>6</v>
      </c>
      <c r="B8" s="28">
        <v>46727</v>
      </c>
      <c r="C8" s="7">
        <v>4.88</v>
      </c>
      <c r="D8" s="7">
        <v>0</v>
      </c>
      <c r="E8" s="56">
        <f t="shared" ca="1" si="1"/>
        <v>4.88</v>
      </c>
      <c r="F8" s="12">
        <f t="shared" ca="1" si="0"/>
        <v>6.9568979208868648E-2</v>
      </c>
    </row>
    <row r="9" spans="1:11" ht="15" customHeight="1">
      <c r="A9" s="7">
        <v>7</v>
      </c>
      <c r="B9" s="28">
        <v>46909</v>
      </c>
      <c r="C9" s="7">
        <v>4.88</v>
      </c>
      <c r="D9" s="7">
        <v>0</v>
      </c>
      <c r="E9" s="56">
        <f t="shared" ca="1" si="1"/>
        <v>4.88</v>
      </c>
      <c r="F9" s="12">
        <f t="shared" ca="1" si="0"/>
        <v>8.4794465764408244E-2</v>
      </c>
    </row>
    <row r="10" spans="1:11" ht="15" customHeight="1">
      <c r="A10" s="7">
        <v>8</v>
      </c>
      <c r="B10" s="28">
        <v>47092</v>
      </c>
      <c r="C10" s="7">
        <v>4.88</v>
      </c>
      <c r="D10" s="7">
        <v>17.5</v>
      </c>
      <c r="E10" s="56">
        <f t="shared" ca="1" si="1"/>
        <v>22.38</v>
      </c>
      <c r="F10" s="12">
        <f t="shared" ca="1" si="0"/>
        <v>0.45252891586880872</v>
      </c>
    </row>
    <row r="11" spans="1:11" ht="15" customHeight="1">
      <c r="A11" s="7">
        <v>9</v>
      </c>
      <c r="B11" s="28">
        <v>47274</v>
      </c>
      <c r="C11" s="7">
        <v>4.0199999999999996</v>
      </c>
      <c r="D11" s="7">
        <v>0</v>
      </c>
      <c r="E11" s="56">
        <f t="shared" ca="1" si="1"/>
        <v>4.0199999999999996</v>
      </c>
      <c r="F11" s="12">
        <f t="shared" ca="1" si="0"/>
        <v>9.1563274693506211E-2</v>
      </c>
    </row>
    <row r="12" spans="1:11" ht="15" customHeight="1">
      <c r="A12" s="7">
        <v>10</v>
      </c>
      <c r="B12" s="28">
        <v>47457</v>
      </c>
      <c r="C12" s="7">
        <v>4.0199999999999996</v>
      </c>
      <c r="D12" s="7">
        <v>17.5</v>
      </c>
      <c r="E12" s="56">
        <f t="shared" ca="1" si="1"/>
        <v>21.52</v>
      </c>
      <c r="F12" s="12">
        <f t="shared" ca="1" si="0"/>
        <v>0.53998514107833007</v>
      </c>
    </row>
    <row r="13" spans="1:11" ht="15" customHeight="1">
      <c r="A13" s="7">
        <v>11</v>
      </c>
      <c r="B13" s="28">
        <v>47639</v>
      </c>
      <c r="C13" s="7">
        <v>3.17</v>
      </c>
      <c r="D13" s="7">
        <v>0</v>
      </c>
      <c r="E13" s="56">
        <f t="shared" ca="1" si="1"/>
        <v>3.17</v>
      </c>
      <c r="F13" s="12">
        <f t="shared" ca="1" si="0"/>
        <v>8.6090365080802755E-2</v>
      </c>
    </row>
    <row r="14" spans="1:11" ht="15" customHeight="1">
      <c r="A14" s="7">
        <v>12</v>
      </c>
      <c r="B14" s="28">
        <v>47822</v>
      </c>
      <c r="C14" s="7">
        <v>3.17</v>
      </c>
      <c r="D14" s="7">
        <v>65</v>
      </c>
      <c r="E14" s="56">
        <f t="shared" ca="1" si="1"/>
        <v>68.17</v>
      </c>
      <c r="F14" s="12">
        <f t="shared" ca="1" si="0"/>
        <v>1.9777842540147783</v>
      </c>
    </row>
    <row r="15" spans="1:11" ht="15" customHeight="1">
      <c r="A15" s="7"/>
      <c r="B15" s="29"/>
      <c r="C15" s="7"/>
      <c r="D15" s="7"/>
      <c r="E15" s="56">
        <f t="shared" ca="1" si="1"/>
        <v>0</v>
      </c>
    </row>
    <row r="16" spans="1:11" ht="15" customHeight="1">
      <c r="E16" s="56">
        <f t="shared" ca="1" si="1"/>
        <v>0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" customHeight="1">
      <c r="E20" s="56">
        <f t="shared" ca="1" si="1"/>
        <v>0</v>
      </c>
    </row>
    <row r="21" spans="5:5" ht="15" customHeight="1">
      <c r="E21" s="56">
        <f t="shared" ca="1" si="1"/>
        <v>0</v>
      </c>
    </row>
    <row r="22" spans="5:5" ht="15" customHeight="1">
      <c r="E22" s="56">
        <f t="shared" ca="1" si="1"/>
        <v>0</v>
      </c>
    </row>
    <row r="23" spans="5:5" ht="15" customHeight="1">
      <c r="E23" s="56">
        <f t="shared" ca="1" si="1"/>
        <v>0</v>
      </c>
    </row>
    <row r="24" spans="5:5" ht="15" customHeight="1">
      <c r="E24" s="56">
        <f t="shared" ca="1" si="1"/>
        <v>0</v>
      </c>
    </row>
    <row r="25" spans="5:5" ht="15" customHeight="1">
      <c r="E25" s="56">
        <f t="shared" ca="1" si="1"/>
        <v>0</v>
      </c>
    </row>
    <row r="26" spans="5:5" ht="15" customHeight="1">
      <c r="E26" s="56">
        <f t="shared" ca="1" si="1"/>
        <v>0</v>
      </c>
    </row>
    <row r="27" spans="5:5" ht="15" customHeight="1">
      <c r="E27" s="56">
        <f t="shared" ca="1" si="1"/>
        <v>0</v>
      </c>
    </row>
    <row r="28" spans="5:5" ht="15" customHeight="1">
      <c r="E28" s="56">
        <f t="shared" ca="1" si="1"/>
        <v>0</v>
      </c>
    </row>
  </sheetData>
  <hyperlinks>
    <hyperlink ref="J5" location="'ONS NY'!A1" display="ONS" xr:uid="{00000000-0004-0000-3700-000000000000}"/>
  </hyperlink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K28"/>
  <sheetViews>
    <sheetView workbookViewId="0">
      <selection activeCell="E3" sqref="E3:E28"/>
    </sheetView>
  </sheetViews>
  <sheetFormatPr baseColWidth="10" defaultColWidth="12.625" defaultRowHeight="15" customHeight="1"/>
  <sheetData>
    <row r="1" spans="1:11" ht="15" customHeight="1">
      <c r="A1" s="5" t="s">
        <v>24</v>
      </c>
      <c r="B1" s="21" t="s">
        <v>92</v>
      </c>
      <c r="C1" s="21" t="s">
        <v>93</v>
      </c>
      <c r="D1" s="21" t="s">
        <v>94</v>
      </c>
      <c r="E1" s="21" t="s">
        <v>95</v>
      </c>
      <c r="F1" s="21"/>
    </row>
    <row r="2" spans="1:11" ht="15" customHeight="1">
      <c r="A2" s="21" t="s">
        <v>99</v>
      </c>
      <c r="B2" s="22">
        <f ca="1">'ONS NY'!H2</f>
        <v>46060</v>
      </c>
      <c r="E2" s="8">
        <f>-VLOOKUP(A1,'ONS NY'!$C$5:$R$589,3,0)</f>
        <v>0</v>
      </c>
      <c r="G2" s="21"/>
      <c r="J2" s="1" t="s">
        <v>96</v>
      </c>
      <c r="K2" s="1">
        <v>0.5</v>
      </c>
    </row>
    <row r="3" spans="1:11" ht="15" customHeight="1">
      <c r="A3" s="11">
        <v>8</v>
      </c>
      <c r="B3" s="16">
        <v>45902</v>
      </c>
      <c r="C3" s="11">
        <v>2.19</v>
      </c>
      <c r="D3" s="11">
        <v>10</v>
      </c>
      <c r="E3" s="56">
        <f ca="1">IF(B3&lt;=$B$2,0,(C3+D3))</f>
        <v>0</v>
      </c>
      <c r="F3" s="12" t="e">
        <f ca="1">(E3*(B3-$B$2)/365)/(1+$K$4)^((B3-$B$2)/365)/-$E$2/(1+$K$4)^$K$2</f>
        <v>#NUM!</v>
      </c>
      <c r="G3" s="48"/>
      <c r="J3" s="13" t="s">
        <v>97</v>
      </c>
      <c r="K3" s="14" t="e">
        <f ca="1">SUM(F3:F102)</f>
        <v>#NUM!</v>
      </c>
    </row>
    <row r="4" spans="1:11" ht="15" customHeight="1">
      <c r="A4" s="11">
        <v>9</v>
      </c>
      <c r="B4" s="16">
        <v>46083</v>
      </c>
      <c r="C4" s="11">
        <v>1.75</v>
      </c>
      <c r="D4" s="11">
        <v>10</v>
      </c>
      <c r="E4" s="56">
        <f t="shared" ref="E4:E28" ca="1" si="0">IF(B4&lt;=$B$2,0,(C4+D4))</f>
        <v>11.75</v>
      </c>
      <c r="F4" s="12" t="e">
        <f ca="1">(E4*(B4-$B$2)/365)/(1+$K$4)^((B4-$B$2)/365)/-$E$2/(1+$K$4)^$K$2</f>
        <v>#NUM!</v>
      </c>
      <c r="G4" s="49"/>
      <c r="J4" s="1" t="s">
        <v>4</v>
      </c>
      <c r="K4" s="30" t="e">
        <f ca="1">XIRR(E2:E14,B2:B14)</f>
        <v>#NUM!</v>
      </c>
    </row>
    <row r="5" spans="1:11" ht="15" customHeight="1">
      <c r="A5" s="11">
        <v>10</v>
      </c>
      <c r="B5" s="16">
        <v>46267</v>
      </c>
      <c r="C5" s="11">
        <v>1.31</v>
      </c>
      <c r="D5" s="11">
        <v>10</v>
      </c>
      <c r="E5" s="56">
        <f t="shared" ca="1" si="0"/>
        <v>11.31</v>
      </c>
      <c r="F5" s="12" t="e">
        <f ca="1">(E5*(B5-$B$2)/365)/(1+$K$4)^((B5-$B$2)/365)/-$E$2/(1+$K$4)^$K$2</f>
        <v>#NUM!</v>
      </c>
      <c r="G5" s="49"/>
      <c r="J5" s="15" t="s">
        <v>98</v>
      </c>
    </row>
    <row r="6" spans="1:11" ht="15" customHeight="1">
      <c r="A6" s="11">
        <v>11</v>
      </c>
      <c r="B6" s="16">
        <v>46448</v>
      </c>
      <c r="C6" s="11">
        <v>0.88</v>
      </c>
      <c r="D6" s="11">
        <v>10</v>
      </c>
      <c r="E6" s="56">
        <f t="shared" ca="1" si="0"/>
        <v>10.88</v>
      </c>
      <c r="F6" s="12" t="e">
        <f ca="1">(E6*(B6-$B$2)/365)/(1+$K$4)^((B6-$B$2)/365)/-$E$2/(1+$K$4)^$K$2</f>
        <v>#NUM!</v>
      </c>
      <c r="G6" s="49"/>
    </row>
    <row r="7" spans="1:11" ht="15" customHeight="1">
      <c r="A7" s="11">
        <v>12</v>
      </c>
      <c r="B7" s="16">
        <v>46632</v>
      </c>
      <c r="C7" s="11">
        <v>0.44</v>
      </c>
      <c r="D7" s="11">
        <v>10</v>
      </c>
      <c r="E7" s="56">
        <f t="shared" ca="1" si="0"/>
        <v>10.44</v>
      </c>
      <c r="F7" s="12" t="e">
        <f ca="1">(E7*(B7-$B$2)/365)/(1+$K$4)^((B7-$B$2)/365)/-$E$2/(1+$K$4)^$K$2</f>
        <v>#NUM!</v>
      </c>
      <c r="G7" s="49"/>
    </row>
    <row r="8" spans="1:11" ht="15" customHeight="1">
      <c r="A8" s="11"/>
      <c r="B8" s="50"/>
      <c r="C8" s="11"/>
      <c r="D8" s="11"/>
      <c r="E8" s="56">
        <f t="shared" ca="1" si="0"/>
        <v>0</v>
      </c>
      <c r="F8" s="12"/>
      <c r="G8" s="49"/>
    </row>
    <row r="9" spans="1:11" ht="15" customHeight="1">
      <c r="A9" s="11"/>
      <c r="B9" s="16"/>
      <c r="C9" s="11"/>
      <c r="D9" s="11"/>
      <c r="E9" s="56">
        <f t="shared" ca="1" si="0"/>
        <v>0</v>
      </c>
      <c r="F9" s="12"/>
      <c r="G9" s="49"/>
    </row>
    <row r="10" spans="1:11" ht="15" customHeight="1">
      <c r="A10" s="11"/>
      <c r="B10" s="16"/>
      <c r="C10" s="11"/>
      <c r="D10" s="11"/>
      <c r="E10" s="56">
        <f t="shared" ca="1" si="0"/>
        <v>0</v>
      </c>
      <c r="F10" s="12"/>
      <c r="G10" s="49"/>
    </row>
    <row r="11" spans="1:11" ht="15" customHeight="1">
      <c r="A11" s="11"/>
      <c r="B11" s="16"/>
      <c r="C11" s="11"/>
      <c r="D11" s="11"/>
      <c r="E11" s="56">
        <f t="shared" ca="1" si="0"/>
        <v>0</v>
      </c>
      <c r="F11" s="12"/>
      <c r="G11" s="49"/>
    </row>
    <row r="12" spans="1:11" ht="15" customHeight="1">
      <c r="A12" s="11"/>
      <c r="B12" s="16"/>
      <c r="C12" s="11"/>
      <c r="D12" s="11"/>
      <c r="E12" s="56">
        <f t="shared" ca="1" si="0"/>
        <v>0</v>
      </c>
      <c r="F12" s="12"/>
      <c r="G12" s="49"/>
    </row>
    <row r="13" spans="1:11" ht="15" customHeight="1">
      <c r="A13" s="11"/>
      <c r="B13" s="16"/>
      <c r="C13" s="11"/>
      <c r="D13" s="11"/>
      <c r="E13" s="56">
        <f t="shared" ca="1" si="0"/>
        <v>0</v>
      </c>
      <c r="F13" s="12"/>
      <c r="G13" s="49"/>
    </row>
    <row r="14" spans="1:11" ht="15" customHeight="1">
      <c r="A14" s="11"/>
      <c r="B14" s="16"/>
      <c r="C14" s="11"/>
      <c r="D14" s="11"/>
      <c r="E14" s="56">
        <f t="shared" ca="1" si="0"/>
        <v>0</v>
      </c>
      <c r="F14" s="12"/>
      <c r="G14" s="49"/>
    </row>
    <row r="15" spans="1:11" ht="15" customHeight="1">
      <c r="A15" s="11"/>
      <c r="B15" s="27"/>
      <c r="C15" s="11"/>
      <c r="D15" s="11"/>
      <c r="E15" s="56">
        <f t="shared" ca="1" si="0"/>
        <v>0</v>
      </c>
    </row>
    <row r="16" spans="1:11" ht="15" customHeight="1">
      <c r="E16" s="56">
        <f t="shared" ca="1" si="0"/>
        <v>0</v>
      </c>
    </row>
    <row r="17" spans="5:5" ht="15" customHeight="1">
      <c r="E17" s="56">
        <f t="shared" ca="1" si="0"/>
        <v>0</v>
      </c>
    </row>
    <row r="18" spans="5:5" ht="15" customHeight="1">
      <c r="E18" s="56">
        <f t="shared" ca="1" si="0"/>
        <v>0</v>
      </c>
    </row>
    <row r="19" spans="5:5" ht="15" customHeight="1">
      <c r="E19" s="56">
        <f t="shared" ca="1" si="0"/>
        <v>0</v>
      </c>
    </row>
    <row r="20" spans="5:5" ht="15" customHeight="1">
      <c r="E20" s="56">
        <f t="shared" ca="1" si="0"/>
        <v>0</v>
      </c>
    </row>
    <row r="21" spans="5:5" ht="15" customHeight="1">
      <c r="E21" s="56">
        <f t="shared" ca="1" si="0"/>
        <v>0</v>
      </c>
    </row>
    <row r="22" spans="5:5" ht="15" customHeight="1">
      <c r="E22" s="56">
        <f t="shared" ca="1" si="0"/>
        <v>0</v>
      </c>
    </row>
    <row r="23" spans="5:5" ht="15" customHeight="1">
      <c r="E23" s="56">
        <f t="shared" ca="1" si="0"/>
        <v>0</v>
      </c>
    </row>
    <row r="24" spans="5:5" ht="15" customHeight="1">
      <c r="E24" s="56">
        <f t="shared" ca="1" si="0"/>
        <v>0</v>
      </c>
    </row>
    <row r="25" spans="5:5" ht="15" customHeight="1">
      <c r="E25" s="56">
        <f t="shared" ca="1" si="0"/>
        <v>0</v>
      </c>
    </row>
    <row r="26" spans="5:5" ht="15" customHeight="1">
      <c r="E26" s="56">
        <f t="shared" ca="1" si="0"/>
        <v>0</v>
      </c>
    </row>
    <row r="27" spans="5:5" ht="15" customHeight="1">
      <c r="E27" s="56">
        <f t="shared" ca="1" si="0"/>
        <v>0</v>
      </c>
    </row>
    <row r="28" spans="5:5" ht="15" customHeight="1">
      <c r="E28" s="56">
        <f t="shared" ca="1" si="0"/>
        <v>0</v>
      </c>
    </row>
  </sheetData>
  <hyperlinks>
    <hyperlink ref="J5" location="'ONS NY'!A1" display="ONS" xr:uid="{00000000-0004-0000-3800-000000000000}"/>
  </hyperlink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2:E12"/>
  <sheetViews>
    <sheetView workbookViewId="0">
      <selection activeCell="E4" sqref="E4"/>
    </sheetView>
  </sheetViews>
  <sheetFormatPr baseColWidth="10" defaultColWidth="12.625" defaultRowHeight="15" customHeight="1"/>
  <sheetData>
    <row r="2" spans="1:5" ht="15" customHeight="1">
      <c r="A2" s="46" t="s">
        <v>107</v>
      </c>
    </row>
    <row r="3" spans="1:5" ht="15" customHeight="1">
      <c r="A3" s="3" t="s">
        <v>99</v>
      </c>
      <c r="B3" s="6">
        <f ca="1">TODAY()+1</f>
        <v>46060</v>
      </c>
      <c r="C3" s="3" t="s">
        <v>93</v>
      </c>
      <c r="D3" s="3" t="s">
        <v>94</v>
      </c>
      <c r="E3" s="3" t="e">
        <f>'[1]ONS Arg'!E5*-1</f>
        <v>#REF!</v>
      </c>
    </row>
    <row r="4" spans="1:5" ht="15" customHeight="1">
      <c r="A4" s="7">
        <v>1</v>
      </c>
      <c r="B4" s="28">
        <v>45828</v>
      </c>
      <c r="C4" s="7">
        <v>4.24</v>
      </c>
      <c r="D4" s="7">
        <v>0</v>
      </c>
      <c r="E4" s="7">
        <v>4.24</v>
      </c>
    </row>
    <row r="5" spans="1:5" ht="15" customHeight="1">
      <c r="A5" s="7">
        <v>2</v>
      </c>
      <c r="B5" s="33">
        <v>46013</v>
      </c>
      <c r="C5" s="7">
        <v>4.26</v>
      </c>
      <c r="D5" s="7">
        <v>0</v>
      </c>
      <c r="E5" s="7">
        <v>4.26</v>
      </c>
    </row>
    <row r="6" spans="1:5" ht="15" customHeight="1">
      <c r="A6" s="7">
        <v>3</v>
      </c>
      <c r="B6" s="28">
        <v>46195</v>
      </c>
      <c r="C6" s="7">
        <v>4.24</v>
      </c>
      <c r="D6" s="7">
        <v>0</v>
      </c>
      <c r="E6" s="7">
        <v>4.24</v>
      </c>
    </row>
    <row r="7" spans="1:5" ht="15" customHeight="1">
      <c r="A7" s="7">
        <v>4</v>
      </c>
      <c r="B7" s="33">
        <v>46377</v>
      </c>
      <c r="C7" s="7">
        <v>4.26</v>
      </c>
      <c r="D7" s="7">
        <v>0</v>
      </c>
      <c r="E7" s="7">
        <v>4.26</v>
      </c>
    </row>
    <row r="8" spans="1:5" ht="15" customHeight="1">
      <c r="A8" s="7">
        <v>5</v>
      </c>
      <c r="B8" s="28">
        <v>46560</v>
      </c>
      <c r="C8" s="7">
        <v>4.24</v>
      </c>
      <c r="D8" s="7">
        <v>0</v>
      </c>
      <c r="E8" s="7">
        <v>4.24</v>
      </c>
    </row>
    <row r="9" spans="1:5" ht="15" customHeight="1">
      <c r="A9" s="7">
        <v>6</v>
      </c>
      <c r="B9" s="33">
        <v>46741</v>
      </c>
      <c r="C9" s="7">
        <v>4.26</v>
      </c>
      <c r="D9" s="7">
        <v>0</v>
      </c>
      <c r="E9" s="7">
        <v>4.26</v>
      </c>
    </row>
    <row r="10" spans="1:5" ht="15" customHeight="1">
      <c r="A10" s="7">
        <v>7</v>
      </c>
      <c r="B10" s="28">
        <v>46924</v>
      </c>
      <c r="C10" s="7">
        <v>4.26</v>
      </c>
      <c r="D10" s="7">
        <v>0</v>
      </c>
      <c r="E10" s="7">
        <v>4.26</v>
      </c>
    </row>
    <row r="11" spans="1:5" ht="15" customHeight="1">
      <c r="A11" s="7">
        <v>8</v>
      </c>
      <c r="B11" s="33">
        <v>47107</v>
      </c>
      <c r="C11" s="7">
        <v>4.26</v>
      </c>
      <c r="D11" s="7">
        <v>100</v>
      </c>
      <c r="E11" s="7">
        <v>104.26</v>
      </c>
    </row>
    <row r="12" spans="1:5" ht="14.25">
      <c r="E12" s="2" t="e">
        <f ca="1">XIRR(E3:E11,B3:B11)</f>
        <v>#REF!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999"/>
  <sheetViews>
    <sheetView workbookViewId="0">
      <selection activeCell="E28" sqref="E28"/>
    </sheetView>
  </sheetViews>
  <sheetFormatPr baseColWidth="10" defaultColWidth="12.625" defaultRowHeight="15" customHeight="1"/>
  <cols>
    <col min="1" max="1" width="10.625" customWidth="1"/>
    <col min="2" max="2" width="13.25" customWidth="1"/>
    <col min="3" max="9" width="10.625" customWidth="1"/>
    <col min="10" max="10" width="17.75" customWidth="1"/>
    <col min="11" max="26" width="10.625" customWidth="1"/>
  </cols>
  <sheetData>
    <row r="1" spans="1:11" ht="15.75">
      <c r="A1" s="51" t="s">
        <v>87</v>
      </c>
      <c r="B1" s="52" t="s">
        <v>92</v>
      </c>
      <c r="C1" s="52" t="s">
        <v>93</v>
      </c>
      <c r="D1" s="52" t="s">
        <v>94</v>
      </c>
      <c r="E1" s="52" t="s">
        <v>95</v>
      </c>
      <c r="J1" s="1"/>
      <c r="K1" s="1"/>
    </row>
    <row r="2" spans="1:11" ht="15.75">
      <c r="A2" s="53"/>
      <c r="B2" s="54">
        <f ca="1">'ONS NY'!H2</f>
        <v>46060</v>
      </c>
      <c r="C2" s="53"/>
      <c r="D2" s="53"/>
      <c r="E2" s="8">
        <f>-VLOOKUP(A1,'ONs Argentina'!$C$5:$N$290,3,0)</f>
        <v>-102.5</v>
      </c>
      <c r="F2" s="12"/>
      <c r="J2" s="13" t="s">
        <v>96</v>
      </c>
      <c r="K2" s="13">
        <v>0.25</v>
      </c>
    </row>
    <row r="3" spans="1:11" ht="15.75">
      <c r="A3" s="23"/>
      <c r="B3" s="55">
        <v>45749</v>
      </c>
      <c r="C3" s="56">
        <v>1</v>
      </c>
      <c r="D3" s="56">
        <v>0</v>
      </c>
      <c r="E3" s="56">
        <f ca="1">IF(B3&lt;=$B$2,0,(C3+D3))</f>
        <v>0</v>
      </c>
      <c r="F3" s="12">
        <f t="shared" ref="F3:F8" ca="1" si="0">(E3*(B3-$B$2)/365)/(1+$K$4)^((B3-$B$2)/365)/-$E$2/(1+$K$4)^$K$2</f>
        <v>0</v>
      </c>
      <c r="J3" s="13" t="s">
        <v>97</v>
      </c>
      <c r="K3" s="14">
        <f ca="1">SUM(F3:F8)</f>
        <v>0.29672036243457722</v>
      </c>
    </row>
    <row r="4" spans="1:11" ht="15.75">
      <c r="A4" s="23">
        <v>3</v>
      </c>
      <c r="B4" s="57">
        <v>45805</v>
      </c>
      <c r="C4" s="23">
        <v>1.46</v>
      </c>
      <c r="D4" s="23">
        <v>0</v>
      </c>
      <c r="E4" s="56">
        <f ca="1">IF(B4&lt;=$B$2,0,(C4+D4))</f>
        <v>0</v>
      </c>
      <c r="F4" s="12">
        <f t="shared" ca="1" si="0"/>
        <v>0</v>
      </c>
      <c r="J4" s="13" t="s">
        <v>4</v>
      </c>
      <c r="K4" s="34">
        <f ca="1">+XIRR(E2:E8,B2:B8)</f>
        <v>1.54773086309433E-2</v>
      </c>
    </row>
    <row r="5" spans="1:11" ht="15.75">
      <c r="A5" s="23">
        <v>4</v>
      </c>
      <c r="B5" s="57">
        <v>45897</v>
      </c>
      <c r="C5" s="23">
        <v>1.51</v>
      </c>
      <c r="D5" s="23">
        <v>0</v>
      </c>
      <c r="E5" s="56">
        <f ca="1">IF(B5&lt;=$B$2,0,(C5+D5))</f>
        <v>0</v>
      </c>
      <c r="F5" s="12">
        <f t="shared" ca="1" si="0"/>
        <v>0</v>
      </c>
      <c r="J5" s="24" t="s">
        <v>101</v>
      </c>
    </row>
    <row r="6" spans="1:11" ht="15.75">
      <c r="A6" s="23">
        <v>5</v>
      </c>
      <c r="B6" s="57">
        <v>45989</v>
      </c>
      <c r="C6" s="23">
        <v>1.51</v>
      </c>
      <c r="D6" s="23">
        <v>0</v>
      </c>
      <c r="E6" s="56">
        <f t="shared" ref="E6:E28" ca="1" si="1">IF(B6&lt;=$B$2,0,(C6+D6))</f>
        <v>0</v>
      </c>
      <c r="F6" s="12">
        <f t="shared" ca="1" si="0"/>
        <v>0</v>
      </c>
    </row>
    <row r="7" spans="1:11" ht="15.75">
      <c r="A7" s="23">
        <v>6</v>
      </c>
      <c r="B7" s="57">
        <v>46083</v>
      </c>
      <c r="C7" s="23">
        <v>1.51</v>
      </c>
      <c r="D7" s="23">
        <v>0</v>
      </c>
      <c r="E7" s="56">
        <f t="shared" ca="1" si="1"/>
        <v>1.51</v>
      </c>
      <c r="F7" s="12">
        <f t="shared" ca="1" si="0"/>
        <v>9.2384727510475689E-4</v>
      </c>
    </row>
    <row r="8" spans="1:11" ht="15.75">
      <c r="A8" s="23">
        <v>7</v>
      </c>
      <c r="B8" s="57">
        <v>46170</v>
      </c>
      <c r="C8" s="23">
        <v>1.46</v>
      </c>
      <c r="D8" s="23">
        <v>100</v>
      </c>
      <c r="E8" s="56">
        <f t="shared" ca="1" si="1"/>
        <v>101.46</v>
      </c>
      <c r="F8" s="12">
        <f t="shared" ca="1" si="0"/>
        <v>0.29579651515947247</v>
      </c>
    </row>
    <row r="9" spans="1:11" ht="15" customHeight="1">
      <c r="E9" s="56">
        <f t="shared" ca="1" si="1"/>
        <v>0</v>
      </c>
    </row>
    <row r="10" spans="1:11" ht="15" customHeight="1">
      <c r="E10" s="56">
        <f t="shared" ca="1" si="1"/>
        <v>0</v>
      </c>
    </row>
    <row r="11" spans="1:11" ht="15" customHeight="1">
      <c r="E11" s="56">
        <f t="shared" ca="1" si="1"/>
        <v>0</v>
      </c>
    </row>
    <row r="12" spans="1:11" ht="15" customHeight="1">
      <c r="E12" s="56">
        <f t="shared" ca="1" si="1"/>
        <v>0</v>
      </c>
    </row>
    <row r="13" spans="1:11" ht="15" customHeight="1">
      <c r="E13" s="56">
        <f t="shared" ca="1" si="1"/>
        <v>0</v>
      </c>
    </row>
    <row r="14" spans="1:11" ht="15" customHeight="1">
      <c r="E14" s="56">
        <f t="shared" ca="1" si="1"/>
        <v>0</v>
      </c>
    </row>
    <row r="15" spans="1:11" ht="15" customHeight="1">
      <c r="E15" s="56">
        <f t="shared" ca="1" si="1"/>
        <v>0</v>
      </c>
    </row>
    <row r="16" spans="1:11" ht="15" customHeight="1">
      <c r="E16" s="56">
        <f t="shared" ca="1" si="1"/>
        <v>0</v>
      </c>
    </row>
    <row r="17" spans="5:5" ht="15" customHeight="1">
      <c r="E17" s="56">
        <f t="shared" ca="1" si="1"/>
        <v>0</v>
      </c>
    </row>
    <row r="18" spans="5:5" ht="15" customHeight="1">
      <c r="E18" s="56">
        <f t="shared" ca="1" si="1"/>
        <v>0</v>
      </c>
    </row>
    <row r="19" spans="5:5" ht="15" customHeight="1">
      <c r="E19" s="56">
        <f t="shared" ca="1" si="1"/>
        <v>0</v>
      </c>
    </row>
    <row r="20" spans="5:5" ht="15.75" customHeight="1">
      <c r="E20" s="56">
        <f t="shared" ca="1" si="1"/>
        <v>0</v>
      </c>
    </row>
    <row r="21" spans="5:5" ht="15.75" customHeight="1">
      <c r="E21" s="56">
        <f t="shared" ca="1" si="1"/>
        <v>0</v>
      </c>
    </row>
    <row r="22" spans="5:5" ht="15.75" customHeight="1">
      <c r="E22" s="56">
        <f t="shared" ca="1" si="1"/>
        <v>0</v>
      </c>
    </row>
    <row r="23" spans="5:5" ht="15.75" customHeight="1">
      <c r="E23" s="56">
        <f t="shared" ca="1" si="1"/>
        <v>0</v>
      </c>
    </row>
    <row r="24" spans="5:5" ht="15.75" customHeight="1">
      <c r="E24" s="56">
        <f t="shared" ca="1" si="1"/>
        <v>0</v>
      </c>
    </row>
    <row r="25" spans="5:5" ht="15.75" customHeight="1">
      <c r="E25" s="56">
        <f t="shared" ca="1" si="1"/>
        <v>0</v>
      </c>
    </row>
    <row r="26" spans="5:5" ht="15.75" customHeight="1">
      <c r="E26" s="56">
        <f t="shared" ca="1" si="1"/>
        <v>0</v>
      </c>
    </row>
    <row r="27" spans="5:5" ht="15.75" customHeight="1">
      <c r="E27" s="56">
        <f t="shared" ca="1" si="1"/>
        <v>0</v>
      </c>
    </row>
    <row r="28" spans="5:5" ht="15.75" customHeight="1">
      <c r="E28" s="56">
        <f t="shared" ca="1" si="1"/>
        <v>0</v>
      </c>
    </row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J5" location="'ONs Argentina'!A1" display="ONs Argentina" xr:uid="{00000000-0004-0000-3A00-000000000000}"/>
  </hyperlinks>
  <pageMargins left="0.7" right="0.7" top="0.75" bottom="0.75" header="0" footer="0"/>
  <pageSetup orientation="landscape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B2:N981"/>
  <sheetViews>
    <sheetView workbookViewId="0"/>
  </sheetViews>
  <sheetFormatPr baseColWidth="10" defaultColWidth="12.625" defaultRowHeight="15" customHeight="1"/>
  <cols>
    <col min="1" max="2" width="10.625" customWidth="1"/>
    <col min="3" max="3" width="16.75" customWidth="1"/>
    <col min="4" max="4" width="26.875" customWidth="1"/>
    <col min="5" max="26" width="10.625" customWidth="1"/>
  </cols>
  <sheetData>
    <row r="2" spans="2:14" ht="20.25" customHeight="1">
      <c r="B2" s="38" t="s">
        <v>99</v>
      </c>
      <c r="C2" s="38" t="s">
        <v>92</v>
      </c>
      <c r="D2" s="38" t="s">
        <v>93</v>
      </c>
      <c r="E2" s="38" t="s">
        <v>94</v>
      </c>
      <c r="F2" s="38" t="s">
        <v>95</v>
      </c>
      <c r="H2" s="46" t="s">
        <v>108</v>
      </c>
    </row>
    <row r="3" spans="2:14" ht="20.25" customHeight="1">
      <c r="B3" s="38"/>
      <c r="C3" s="44">
        <f ca="1">+TODAY()+1</f>
        <v>46060</v>
      </c>
      <c r="D3" s="38"/>
      <c r="E3" s="38"/>
      <c r="F3" s="37">
        <v>-95.91</v>
      </c>
      <c r="H3" s="3" t="s">
        <v>99</v>
      </c>
      <c r="I3" s="6">
        <f ca="1">TODAY()+1</f>
        <v>46060</v>
      </c>
      <c r="J3" s="3" t="s">
        <v>93</v>
      </c>
      <c r="K3" s="3" t="s">
        <v>94</v>
      </c>
      <c r="L3" s="3">
        <v>-88</v>
      </c>
      <c r="N3" s="58">
        <v>7.0000000000000001E-3</v>
      </c>
    </row>
    <row r="4" spans="2:14" ht="15.75">
      <c r="B4" s="40"/>
      <c r="C4" s="41"/>
      <c r="D4" s="40"/>
      <c r="E4" s="40"/>
      <c r="F4" s="40"/>
      <c r="H4" s="7">
        <v>2</v>
      </c>
      <c r="I4" s="28">
        <v>45777</v>
      </c>
      <c r="J4" s="7">
        <v>2.5</v>
      </c>
      <c r="K4" s="7">
        <v>0</v>
      </c>
      <c r="L4" s="7">
        <v>2.5</v>
      </c>
    </row>
    <row r="5" spans="2:14" ht="15.75">
      <c r="B5" s="40">
        <v>4</v>
      </c>
      <c r="C5" s="41">
        <v>45810</v>
      </c>
      <c r="D5" s="40">
        <v>0.76</v>
      </c>
      <c r="E5" s="40">
        <v>0</v>
      </c>
      <c r="F5" s="40">
        <v>0.76</v>
      </c>
      <c r="H5" s="7">
        <v>3</v>
      </c>
      <c r="I5" s="33">
        <v>45961</v>
      </c>
      <c r="J5" s="7">
        <v>2.5</v>
      </c>
      <c r="K5" s="7">
        <v>0</v>
      </c>
      <c r="L5" s="7">
        <v>2.5</v>
      </c>
    </row>
    <row r="6" spans="2:14" ht="15.75">
      <c r="B6" s="40">
        <v>5</v>
      </c>
      <c r="C6" s="41">
        <v>45901</v>
      </c>
      <c r="D6" s="40">
        <v>0.75</v>
      </c>
      <c r="E6" s="40">
        <v>0</v>
      </c>
      <c r="F6" s="40">
        <v>0.75</v>
      </c>
      <c r="H6" s="7">
        <v>4</v>
      </c>
      <c r="I6" s="28">
        <v>46142</v>
      </c>
      <c r="J6" s="7">
        <v>2.5</v>
      </c>
      <c r="K6" s="7">
        <v>0</v>
      </c>
      <c r="L6" s="7">
        <v>2.5</v>
      </c>
    </row>
    <row r="7" spans="2:14" ht="15.75">
      <c r="B7" s="40">
        <v>6</v>
      </c>
      <c r="C7" s="41">
        <v>45992</v>
      </c>
      <c r="D7" s="40">
        <v>0.75</v>
      </c>
      <c r="E7" s="40">
        <v>33</v>
      </c>
      <c r="F7" s="40">
        <v>33.75</v>
      </c>
      <c r="H7" s="7">
        <v>5</v>
      </c>
      <c r="I7" s="28">
        <v>46328</v>
      </c>
      <c r="J7" s="7">
        <v>2.5</v>
      </c>
      <c r="K7" s="7">
        <v>0</v>
      </c>
      <c r="L7" s="7">
        <v>2.5</v>
      </c>
    </row>
    <row r="8" spans="2:14" ht="15.75">
      <c r="B8" s="40">
        <v>7</v>
      </c>
      <c r="C8" s="41">
        <v>46083</v>
      </c>
      <c r="D8" s="40">
        <v>0.49</v>
      </c>
      <c r="E8" s="40">
        <v>33</v>
      </c>
      <c r="F8" s="40">
        <v>33.49</v>
      </c>
      <c r="H8" s="7">
        <v>6</v>
      </c>
      <c r="I8" s="28">
        <v>46507</v>
      </c>
      <c r="J8" s="7">
        <v>2.5</v>
      </c>
      <c r="K8" s="7">
        <v>50</v>
      </c>
      <c r="L8" s="7">
        <v>52.5</v>
      </c>
    </row>
    <row r="9" spans="2:14" ht="15.75">
      <c r="B9" s="40">
        <v>8</v>
      </c>
      <c r="C9" s="41">
        <v>46173</v>
      </c>
      <c r="D9" s="40">
        <v>0.26</v>
      </c>
      <c r="E9" s="40">
        <v>34</v>
      </c>
      <c r="F9" s="40">
        <v>34.26</v>
      </c>
      <c r="H9" s="7">
        <v>7</v>
      </c>
      <c r="I9" s="33">
        <v>46691</v>
      </c>
      <c r="J9" s="7">
        <v>1.25</v>
      </c>
      <c r="K9" s="7">
        <v>50</v>
      </c>
      <c r="L9" s="7">
        <v>51.25</v>
      </c>
    </row>
    <row r="10" spans="2:14" ht="14.25">
      <c r="F10" s="59" t="e">
        <f ca="1">+XIRR(F3:F9,C3:C9)</f>
        <v>#NUM!</v>
      </c>
      <c r="L10" s="60">
        <f ca="1">XIRR(L3:L9,I3:I9)</f>
        <v>0.21567888855934145</v>
      </c>
    </row>
    <row r="13" spans="2:14" ht="14.25">
      <c r="C13" s="61"/>
      <c r="D13" s="61"/>
      <c r="E13" s="61"/>
      <c r="F13" s="61"/>
      <c r="G13" s="61"/>
      <c r="H13" s="61"/>
      <c r="I13" s="61"/>
      <c r="J13" s="61"/>
    </row>
    <row r="14" spans="2:14" ht="14.25">
      <c r="C14" s="61"/>
      <c r="D14" s="61"/>
      <c r="E14" s="61"/>
      <c r="F14" s="61"/>
      <c r="G14" s="61"/>
      <c r="H14" s="61"/>
      <c r="I14" s="61"/>
      <c r="J14" s="61"/>
    </row>
    <row r="15" spans="2:14" ht="14.25">
      <c r="C15" s="61"/>
      <c r="D15" s="61"/>
      <c r="E15" s="61"/>
      <c r="F15" s="61"/>
      <c r="G15" s="61"/>
      <c r="H15" s="61"/>
      <c r="I15" s="61"/>
      <c r="J15" s="61"/>
      <c r="L15" s="1">
        <v>87.11</v>
      </c>
      <c r="M15" s="1">
        <v>1.01</v>
      </c>
      <c r="N15" s="62">
        <f>L15*M15</f>
        <v>87.981099999999998</v>
      </c>
    </row>
    <row r="16" spans="2:14" ht="14.25">
      <c r="C16" s="63" t="s">
        <v>109</v>
      </c>
      <c r="D16" s="63" t="s">
        <v>110</v>
      </c>
      <c r="E16" s="63" t="s">
        <v>111</v>
      </c>
      <c r="F16" s="63" t="s">
        <v>112</v>
      </c>
      <c r="G16" s="63" t="s">
        <v>113</v>
      </c>
      <c r="H16" s="61"/>
      <c r="I16" s="61"/>
      <c r="J16" s="61"/>
    </row>
    <row r="17" spans="3:10" ht="14.25">
      <c r="C17" s="20">
        <v>2324</v>
      </c>
      <c r="D17" s="20" t="s">
        <v>114</v>
      </c>
      <c r="E17" s="20" t="s">
        <v>115</v>
      </c>
      <c r="F17" s="20">
        <v>9300</v>
      </c>
      <c r="G17" s="61"/>
      <c r="H17" s="61"/>
      <c r="I17" s="61"/>
      <c r="J17" s="61"/>
    </row>
    <row r="18" spans="3:10" ht="15.75" customHeight="1">
      <c r="C18" s="63">
        <v>1449</v>
      </c>
      <c r="D18" s="63" t="s">
        <v>116</v>
      </c>
      <c r="E18" s="63" t="s">
        <v>115</v>
      </c>
      <c r="F18" s="63">
        <v>5500</v>
      </c>
      <c r="G18" s="61"/>
      <c r="H18" s="61"/>
      <c r="I18" s="64"/>
      <c r="J18" s="61"/>
    </row>
    <row r="19" spans="3:10" ht="15.75" customHeight="1">
      <c r="C19" s="63">
        <v>1450</v>
      </c>
      <c r="D19" s="63" t="s">
        <v>117</v>
      </c>
      <c r="E19" s="63" t="s">
        <v>115</v>
      </c>
      <c r="F19" s="63">
        <v>5500</v>
      </c>
      <c r="G19" s="61"/>
      <c r="H19" s="61"/>
      <c r="I19" s="61"/>
      <c r="J19" s="61"/>
    </row>
    <row r="20" spans="3:10" ht="15.75" customHeight="1">
      <c r="C20" s="20">
        <v>2468</v>
      </c>
      <c r="D20" s="20" t="s">
        <v>118</v>
      </c>
      <c r="E20" s="20" t="s">
        <v>115</v>
      </c>
      <c r="F20" s="20">
        <v>4200</v>
      </c>
      <c r="G20" s="61"/>
      <c r="H20" s="61"/>
      <c r="I20" s="61"/>
      <c r="J20" s="61"/>
    </row>
    <row r="21" spans="3:10" ht="15.75" customHeight="1">
      <c r="C21" s="20">
        <v>2474</v>
      </c>
      <c r="D21" s="20" t="s">
        <v>119</v>
      </c>
      <c r="E21" s="20" t="s">
        <v>115</v>
      </c>
      <c r="F21" s="20">
        <v>4200</v>
      </c>
    </row>
    <row r="22" spans="3:10" ht="15.75" customHeight="1">
      <c r="C22" s="20">
        <v>2269</v>
      </c>
      <c r="D22" s="20" t="s">
        <v>120</v>
      </c>
      <c r="E22" s="20" t="s">
        <v>115</v>
      </c>
      <c r="F22" s="20">
        <v>2000</v>
      </c>
    </row>
    <row r="23" spans="3:10" ht="15.75" customHeight="1">
      <c r="C23" s="63">
        <v>1143</v>
      </c>
      <c r="D23" s="63" t="s">
        <v>121</v>
      </c>
      <c r="E23" s="63" t="s">
        <v>115</v>
      </c>
      <c r="F23" s="63">
        <v>1900</v>
      </c>
    </row>
    <row r="24" spans="3:10" ht="15.75" customHeight="1">
      <c r="C24" s="20">
        <v>2472</v>
      </c>
      <c r="D24" s="20" t="s">
        <v>122</v>
      </c>
      <c r="E24" s="20" t="s">
        <v>115</v>
      </c>
      <c r="F24" s="20">
        <v>1300</v>
      </c>
    </row>
    <row r="25" spans="3:10" ht="15.75" customHeight="1">
      <c r="C25" s="65">
        <v>1263</v>
      </c>
      <c r="D25" s="63" t="s">
        <v>123</v>
      </c>
      <c r="E25" s="63" t="s">
        <v>115</v>
      </c>
      <c r="F25" s="63">
        <v>800</v>
      </c>
    </row>
    <row r="26" spans="3:10" ht="15.75" customHeight="1">
      <c r="C26" s="20">
        <v>2388</v>
      </c>
      <c r="D26" s="20" t="s">
        <v>124</v>
      </c>
      <c r="E26" s="20" t="s">
        <v>115</v>
      </c>
      <c r="F26" s="20">
        <v>300</v>
      </c>
    </row>
    <row r="27" spans="3:10" ht="15.75" customHeight="1"/>
    <row r="28" spans="3:10" ht="15.75" customHeight="1"/>
    <row r="29" spans="3:10" ht="15.75" customHeight="1"/>
    <row r="30" spans="3:10" ht="15.75" customHeight="1"/>
    <row r="31" spans="3:10" ht="15.75" customHeight="1"/>
    <row r="32" spans="3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autoFilter ref="C16:F26" xr:uid="{00000000-0009-0000-0000-00003B000000}">
    <sortState xmlns:xlrd2="http://schemas.microsoft.com/office/spreadsheetml/2017/richdata2" ref="C16:F26">
      <sortCondition descending="1" ref="F16:F26"/>
    </sortState>
  </autoFilter>
  <pageMargins left="0.7" right="0.7" top="0.75" bottom="0.75" header="0" footer="0"/>
  <pageSetup orientation="landscape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4:E12"/>
  <sheetViews>
    <sheetView workbookViewId="0"/>
  </sheetViews>
  <sheetFormatPr baseColWidth="10" defaultColWidth="12.625" defaultRowHeight="15" customHeight="1"/>
  <sheetData>
    <row r="4" spans="1:5" ht="15" customHeight="1">
      <c r="A4" s="46" t="s">
        <v>125</v>
      </c>
    </row>
    <row r="5" spans="1:5" ht="15" customHeight="1">
      <c r="A5" s="3" t="s">
        <v>99</v>
      </c>
      <c r="B5" s="6">
        <f ca="1">TODAY()+1</f>
        <v>46060</v>
      </c>
      <c r="C5" s="3" t="s">
        <v>93</v>
      </c>
      <c r="D5" s="3" t="s">
        <v>94</v>
      </c>
      <c r="E5" s="3" t="e">
        <f>'[1]ONS Arg'!E7*-1</f>
        <v>#REF!</v>
      </c>
    </row>
    <row r="6" spans="1:5" ht="15" customHeight="1">
      <c r="A6" s="7">
        <v>1</v>
      </c>
      <c r="B6" s="28">
        <v>45761</v>
      </c>
      <c r="C6" s="7">
        <v>3.24</v>
      </c>
      <c r="D6" s="7">
        <v>0</v>
      </c>
      <c r="E6" s="7">
        <v>3.24</v>
      </c>
    </row>
    <row r="7" spans="1:5" ht="15" customHeight="1">
      <c r="A7" s="7">
        <v>2</v>
      </c>
      <c r="B7" s="33">
        <v>45944</v>
      </c>
      <c r="C7" s="7">
        <v>3.26</v>
      </c>
      <c r="D7" s="7">
        <v>0</v>
      </c>
      <c r="E7" s="7">
        <v>3.26</v>
      </c>
    </row>
    <row r="8" spans="1:5" ht="15" customHeight="1">
      <c r="A8" s="7">
        <v>3</v>
      </c>
      <c r="B8" s="28">
        <v>46126</v>
      </c>
      <c r="C8" s="7">
        <v>3.24</v>
      </c>
      <c r="D8" s="7">
        <v>0</v>
      </c>
      <c r="E8" s="7">
        <v>3.24</v>
      </c>
    </row>
    <row r="9" spans="1:5" ht="15" customHeight="1">
      <c r="A9" s="7">
        <v>4</v>
      </c>
      <c r="B9" s="33">
        <v>46309</v>
      </c>
      <c r="C9" s="7">
        <v>3.26</v>
      </c>
      <c r="D9" s="7">
        <v>0</v>
      </c>
      <c r="E9" s="7">
        <v>3.26</v>
      </c>
    </row>
    <row r="10" spans="1:5" ht="15" customHeight="1">
      <c r="A10" s="7">
        <v>5</v>
      </c>
      <c r="B10" s="28">
        <v>46491</v>
      </c>
      <c r="C10" s="7">
        <v>3.24</v>
      </c>
      <c r="D10" s="7">
        <v>0</v>
      </c>
      <c r="E10" s="7">
        <v>3.24</v>
      </c>
    </row>
    <row r="11" spans="1:5" ht="15" customHeight="1">
      <c r="A11" s="7">
        <v>6</v>
      </c>
      <c r="B11" s="33">
        <v>46674</v>
      </c>
      <c r="C11" s="7">
        <v>3.26</v>
      </c>
      <c r="D11" s="7">
        <v>100</v>
      </c>
      <c r="E11" s="7">
        <v>103.26</v>
      </c>
    </row>
    <row r="12" spans="1:5" ht="15" customHeight="1">
      <c r="A12" s="7"/>
      <c r="B12" s="29"/>
      <c r="C12" s="7"/>
      <c r="D12" s="7"/>
      <c r="E12" s="30" t="e">
        <f ca="1">XIRR(E5:E11,B5:B11)</f>
        <v>#REF!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B2:F999"/>
  <sheetViews>
    <sheetView workbookViewId="0"/>
  </sheetViews>
  <sheetFormatPr baseColWidth="10" defaultColWidth="12.625" defaultRowHeight="15" customHeight="1"/>
  <cols>
    <col min="1" max="2" width="10.625" customWidth="1"/>
    <col min="3" max="3" width="16.75" customWidth="1"/>
    <col min="4" max="4" width="10.625" customWidth="1"/>
    <col min="5" max="5" width="17.125" customWidth="1"/>
    <col min="6" max="6" width="14.625" customWidth="1"/>
    <col min="7" max="26" width="10.625" customWidth="1"/>
  </cols>
  <sheetData>
    <row r="2" spans="2:6" ht="15.75">
      <c r="B2" s="38" t="s">
        <v>99</v>
      </c>
      <c r="C2" s="38" t="s">
        <v>92</v>
      </c>
      <c r="D2" s="38" t="s">
        <v>93</v>
      </c>
      <c r="E2" s="38" t="s">
        <v>94</v>
      </c>
      <c r="F2" s="38" t="s">
        <v>95</v>
      </c>
    </row>
    <row r="3" spans="2:6" ht="15.75">
      <c r="B3" s="38"/>
      <c r="C3" s="44">
        <f ca="1">+TODAY()+1</f>
        <v>46060</v>
      </c>
      <c r="D3" s="38"/>
      <c r="E3" s="38"/>
      <c r="F3" s="38" t="e">
        <f>+[2]Resumen!D3</f>
        <v>#REF!</v>
      </c>
    </row>
    <row r="4" spans="2:6" ht="15.75">
      <c r="B4" s="40">
        <v>12</v>
      </c>
      <c r="C4" s="41">
        <v>45856</v>
      </c>
      <c r="D4" s="40">
        <v>3.93</v>
      </c>
      <c r="E4" s="40">
        <v>0</v>
      </c>
      <c r="F4" s="40">
        <v>3.93</v>
      </c>
    </row>
    <row r="5" spans="2:6" ht="15.75">
      <c r="B5" s="40">
        <v>13</v>
      </c>
      <c r="C5" s="41">
        <v>46042</v>
      </c>
      <c r="D5" s="40">
        <v>4.04</v>
      </c>
      <c r="E5" s="40">
        <v>0</v>
      </c>
      <c r="F5" s="40">
        <v>4.04</v>
      </c>
    </row>
    <row r="6" spans="2:6" ht="15.75">
      <c r="B6" s="40">
        <v>14</v>
      </c>
      <c r="C6" s="41">
        <v>46223</v>
      </c>
      <c r="D6" s="40">
        <v>4</v>
      </c>
      <c r="E6" s="40">
        <v>100</v>
      </c>
      <c r="F6" s="40">
        <v>104</v>
      </c>
    </row>
    <row r="7" spans="2:6" ht="15.75">
      <c r="B7" s="40"/>
      <c r="C7" s="40"/>
      <c r="D7" s="40"/>
      <c r="E7" s="40"/>
      <c r="F7" s="40" t="e">
        <f ca="1">+XIRR(F3:F6,C3:C6)</f>
        <v>#REF!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J39"/>
  <sheetViews>
    <sheetView workbookViewId="0"/>
  </sheetViews>
  <sheetFormatPr baseColWidth="10" defaultColWidth="12.625" defaultRowHeight="15" customHeight="1"/>
  <sheetData>
    <row r="1" spans="1:10" ht="15" customHeight="1">
      <c r="A1" s="66" t="s">
        <v>126</v>
      </c>
      <c r="B1" s="67"/>
    </row>
    <row r="2" spans="1:10" ht="15" customHeight="1">
      <c r="A2" s="3" t="s">
        <v>99</v>
      </c>
      <c r="B2" s="6">
        <f ca="1">TODAY()+1</f>
        <v>46060</v>
      </c>
      <c r="C2" s="3" t="s">
        <v>93</v>
      </c>
      <c r="D2" s="3" t="s">
        <v>94</v>
      </c>
      <c r="E2" s="3" t="e">
        <f>(J3/H3)*-1</f>
        <v>#REF!</v>
      </c>
      <c r="G2" s="1" t="s">
        <v>127</v>
      </c>
      <c r="J2" s="1" t="s">
        <v>128</v>
      </c>
    </row>
    <row r="3" spans="1:10" ht="15" customHeight="1">
      <c r="A3" s="7"/>
      <c r="B3" s="28"/>
      <c r="C3" s="7"/>
      <c r="D3" s="7"/>
      <c r="E3" s="7"/>
      <c r="G3" s="1" t="s">
        <v>129</v>
      </c>
      <c r="H3" s="1">
        <v>1160</v>
      </c>
      <c r="J3" s="1" t="e">
        <f>[2]Resumen!D15</f>
        <v>#REF!</v>
      </c>
    </row>
    <row r="4" spans="1:10" ht="15" customHeight="1">
      <c r="A4" s="11">
        <v>5</v>
      </c>
      <c r="B4" s="16">
        <v>45865</v>
      </c>
      <c r="C4" s="11">
        <v>4.71</v>
      </c>
      <c r="D4" s="11">
        <v>100</v>
      </c>
      <c r="E4" s="11">
        <v>104.71</v>
      </c>
    </row>
    <row r="5" spans="1:10" ht="15" customHeight="1">
      <c r="A5" s="7"/>
      <c r="B5" s="29"/>
      <c r="C5" s="7"/>
      <c r="D5" s="7"/>
      <c r="E5" s="68" t="e">
        <f ca="1">XIRR(E2:E4,B2:B4)</f>
        <v>#REF!</v>
      </c>
    </row>
    <row r="6" spans="1:10" ht="15" customHeight="1">
      <c r="A6" s="69"/>
      <c r="B6" s="69"/>
      <c r="C6" s="70"/>
      <c r="D6" s="70"/>
      <c r="E6" s="70"/>
      <c r="F6" s="70"/>
      <c r="G6" s="70"/>
      <c r="H6" s="70"/>
      <c r="I6" s="70"/>
      <c r="J6" s="70"/>
    </row>
    <row r="7" spans="1:10" ht="15" customHeight="1">
      <c r="A7" s="71" t="s">
        <v>130</v>
      </c>
      <c r="B7" s="67"/>
    </row>
    <row r="8" spans="1:10" ht="14.25">
      <c r="B8" s="22">
        <f ca="1">TODAY()+1</f>
        <v>46060</v>
      </c>
      <c r="E8" s="62" t="e">
        <f>(J10/H10)*-1</f>
        <v>#REF!</v>
      </c>
    </row>
    <row r="9" spans="1:10" ht="15" customHeight="1">
      <c r="A9" s="7"/>
      <c r="B9" s="28"/>
      <c r="C9" s="7"/>
      <c r="D9" s="7"/>
      <c r="E9" s="7"/>
      <c r="G9" s="1" t="s">
        <v>127</v>
      </c>
      <c r="J9" s="1" t="s">
        <v>128</v>
      </c>
    </row>
    <row r="10" spans="1:10" ht="15" customHeight="1">
      <c r="A10" s="7">
        <v>2</v>
      </c>
      <c r="B10" s="28">
        <v>45897</v>
      </c>
      <c r="C10" s="7">
        <v>4.83</v>
      </c>
      <c r="D10" s="7">
        <v>0</v>
      </c>
      <c r="E10" s="7">
        <v>4.83</v>
      </c>
      <c r="G10" s="1" t="s">
        <v>129</v>
      </c>
      <c r="H10" s="1">
        <f>H3</f>
        <v>1160</v>
      </c>
      <c r="J10" s="1" t="e">
        <f>[2]Resumen!D16</f>
        <v>#REF!</v>
      </c>
    </row>
    <row r="11" spans="1:10" ht="15" customHeight="1">
      <c r="A11" s="7">
        <v>3</v>
      </c>
      <c r="B11" s="28">
        <v>46083</v>
      </c>
      <c r="C11" s="7">
        <v>4.92</v>
      </c>
      <c r="D11" s="7">
        <v>0</v>
      </c>
      <c r="E11" s="7">
        <v>4.92</v>
      </c>
    </row>
    <row r="12" spans="1:10" ht="15" customHeight="1">
      <c r="A12" s="7">
        <v>4</v>
      </c>
      <c r="B12" s="28">
        <v>46262</v>
      </c>
      <c r="C12" s="7">
        <v>4.83</v>
      </c>
      <c r="D12" s="7">
        <v>0</v>
      </c>
      <c r="E12" s="7">
        <v>4.83</v>
      </c>
    </row>
    <row r="13" spans="1:10" ht="15" customHeight="1">
      <c r="A13" s="7">
        <v>5</v>
      </c>
      <c r="B13" s="28">
        <v>46447</v>
      </c>
      <c r="C13" s="7">
        <v>4.92</v>
      </c>
      <c r="D13" s="7">
        <v>0</v>
      </c>
      <c r="E13" s="7">
        <v>4.92</v>
      </c>
    </row>
    <row r="14" spans="1:10" ht="15" customHeight="1">
      <c r="A14" s="11">
        <v>6</v>
      </c>
      <c r="B14" s="16">
        <v>46629</v>
      </c>
      <c r="C14" s="11">
        <v>4.83</v>
      </c>
      <c r="D14" s="11">
        <v>100</v>
      </c>
      <c r="E14" s="11">
        <v>104.83</v>
      </c>
    </row>
    <row r="15" spans="1:10" ht="15" customHeight="1">
      <c r="A15" s="7"/>
      <c r="B15" s="29"/>
      <c r="C15" s="7"/>
      <c r="D15" s="7"/>
      <c r="E15" s="72" t="e">
        <f ca="1">XIRR(E8:E14,B8:B14)</f>
        <v>#REF!</v>
      </c>
    </row>
    <row r="17" spans="1:10" ht="14.25">
      <c r="A17" s="73"/>
      <c r="B17" s="73"/>
      <c r="C17" s="73"/>
      <c r="D17" s="73"/>
      <c r="E17" s="73"/>
      <c r="F17" s="73"/>
      <c r="G17" s="73"/>
      <c r="H17" s="73"/>
      <c r="I17" s="73"/>
      <c r="J17" s="73"/>
    </row>
    <row r="18" spans="1:10" ht="15" customHeight="1">
      <c r="A18" s="46" t="s">
        <v>131</v>
      </c>
      <c r="G18" s="1" t="s">
        <v>127</v>
      </c>
      <c r="J18" s="1" t="s">
        <v>128</v>
      </c>
    </row>
    <row r="19" spans="1:10" ht="15" customHeight="1">
      <c r="A19" s="3" t="s">
        <v>99</v>
      </c>
      <c r="B19" s="6">
        <f ca="1">TODAY()+1</f>
        <v>46060</v>
      </c>
      <c r="C19" s="3" t="s">
        <v>93</v>
      </c>
      <c r="D19" s="3" t="s">
        <v>94</v>
      </c>
      <c r="E19" s="3" t="e">
        <f>(J19/H19)*-1</f>
        <v>#REF!</v>
      </c>
      <c r="G19" s="1" t="s">
        <v>129</v>
      </c>
      <c r="H19" s="1">
        <f>H3</f>
        <v>1160</v>
      </c>
      <c r="J19" s="1" t="e">
        <f>[2]Resumen!D17</f>
        <v>#REF!</v>
      </c>
    </row>
    <row r="20" spans="1:10" ht="15" customHeight="1">
      <c r="A20" s="7">
        <v>2</v>
      </c>
      <c r="B20" s="28">
        <v>45807</v>
      </c>
      <c r="C20" s="7">
        <v>4.71</v>
      </c>
      <c r="D20" s="7">
        <v>0</v>
      </c>
      <c r="E20" s="7">
        <v>4.71</v>
      </c>
    </row>
    <row r="21" spans="1:10" ht="15" customHeight="1">
      <c r="A21" s="7">
        <v>3</v>
      </c>
      <c r="B21" s="28">
        <v>45992</v>
      </c>
      <c r="C21" s="7">
        <v>4.79</v>
      </c>
      <c r="D21" s="7">
        <v>0</v>
      </c>
      <c r="E21" s="7">
        <v>4.79</v>
      </c>
    </row>
    <row r="22" spans="1:10" ht="15" customHeight="1">
      <c r="A22" s="11">
        <v>4</v>
      </c>
      <c r="B22" s="16">
        <v>46172</v>
      </c>
      <c r="C22" s="11">
        <v>4.71</v>
      </c>
      <c r="D22" s="11">
        <v>100</v>
      </c>
      <c r="E22" s="11">
        <v>104.71</v>
      </c>
    </row>
    <row r="23" spans="1:10" ht="15" customHeight="1">
      <c r="A23" s="7"/>
      <c r="B23" s="29"/>
      <c r="C23" s="7"/>
      <c r="D23" s="7"/>
      <c r="E23" s="72" t="e">
        <f ca="1">XIRR(E19:E22,B19:B22)</f>
        <v>#REF!</v>
      </c>
    </row>
    <row r="25" spans="1:10" ht="14.25">
      <c r="A25" s="73"/>
      <c r="B25" s="73"/>
      <c r="C25" s="73"/>
      <c r="D25" s="73"/>
      <c r="E25" s="73"/>
      <c r="F25" s="73"/>
      <c r="G25" s="73"/>
      <c r="H25" s="73"/>
      <c r="I25" s="73"/>
      <c r="J25" s="73"/>
    </row>
    <row r="26" spans="1:10" ht="15" customHeight="1">
      <c r="A26" s="46" t="s">
        <v>132</v>
      </c>
    </row>
    <row r="27" spans="1:10" ht="15" customHeight="1">
      <c r="A27" s="3" t="s">
        <v>99</v>
      </c>
      <c r="B27" s="6">
        <f ca="1">TODAY()+1</f>
        <v>46060</v>
      </c>
      <c r="C27" s="3" t="s">
        <v>93</v>
      </c>
      <c r="D27" s="3" t="s">
        <v>94</v>
      </c>
      <c r="E27" s="3" t="e">
        <f>(J28/H28)*-1</f>
        <v>#REF!</v>
      </c>
      <c r="G27" s="1" t="s">
        <v>127</v>
      </c>
      <c r="J27" s="1" t="s">
        <v>128</v>
      </c>
    </row>
    <row r="28" spans="1:10" ht="15" customHeight="1">
      <c r="A28" s="7"/>
      <c r="B28" s="28"/>
      <c r="C28" s="7"/>
      <c r="D28" s="7"/>
      <c r="E28" s="7"/>
      <c r="G28" s="1" t="s">
        <v>129</v>
      </c>
      <c r="H28" s="1">
        <f>H3</f>
        <v>1160</v>
      </c>
      <c r="J28" s="1" t="e">
        <f>[2]Resumen!D18</f>
        <v>#REF!</v>
      </c>
    </row>
    <row r="29" spans="1:10" ht="15" customHeight="1">
      <c r="A29" s="7">
        <v>4</v>
      </c>
      <c r="B29" s="28">
        <v>45922</v>
      </c>
      <c r="C29" s="7">
        <v>4.79</v>
      </c>
      <c r="D29" s="7">
        <v>0</v>
      </c>
      <c r="E29" s="7">
        <v>4.79</v>
      </c>
    </row>
    <row r="30" spans="1:10" ht="15" customHeight="1">
      <c r="A30" s="11">
        <v>5</v>
      </c>
      <c r="B30" s="16">
        <v>46102</v>
      </c>
      <c r="C30" s="11">
        <v>4.71</v>
      </c>
      <c r="D30" s="11">
        <v>100</v>
      </c>
      <c r="E30" s="11">
        <v>104.71</v>
      </c>
    </row>
    <row r="31" spans="1:10" ht="15" customHeight="1">
      <c r="A31" s="7"/>
      <c r="B31" s="29"/>
      <c r="C31" s="7"/>
      <c r="D31" s="7"/>
      <c r="E31" s="72" t="e">
        <f ca="1">XIRR(E27:E30,B27:B30)</f>
        <v>#REF!</v>
      </c>
    </row>
    <row r="35" spans="1:10" ht="15" customHeight="1">
      <c r="A35" s="46" t="s">
        <v>133</v>
      </c>
    </row>
    <row r="36" spans="1:10" ht="15" customHeight="1">
      <c r="A36" s="3" t="s">
        <v>99</v>
      </c>
      <c r="B36" s="6">
        <f ca="1">TODAY()+1</f>
        <v>46060</v>
      </c>
      <c r="C36" s="3" t="s">
        <v>93</v>
      </c>
      <c r="D36" s="3" t="s">
        <v>94</v>
      </c>
      <c r="E36" s="8">
        <f>(J37/H37)*-1</f>
        <v>-98.448275862068968</v>
      </c>
      <c r="G36" s="1" t="s">
        <v>134</v>
      </c>
      <c r="J36" s="1" t="s">
        <v>128</v>
      </c>
    </row>
    <row r="37" spans="1:10" ht="15.75">
      <c r="A37" s="7">
        <v>1</v>
      </c>
      <c r="B37" s="28">
        <v>45805</v>
      </c>
      <c r="C37" s="7">
        <v>2.33</v>
      </c>
      <c r="D37" s="7">
        <v>100</v>
      </c>
      <c r="E37" s="7">
        <v>102.33</v>
      </c>
      <c r="G37" s="1" t="s">
        <v>135</v>
      </c>
      <c r="H37" s="1">
        <f>H28</f>
        <v>1160</v>
      </c>
      <c r="J37" s="1">
        <v>114200</v>
      </c>
    </row>
    <row r="38" spans="1:10" ht="15.75">
      <c r="A38" s="7" t="s">
        <v>95</v>
      </c>
      <c r="B38" s="29"/>
      <c r="C38" s="7">
        <v>2.33</v>
      </c>
      <c r="D38" s="7">
        <v>100</v>
      </c>
      <c r="E38" s="7">
        <v>1</v>
      </c>
    </row>
    <row r="39" spans="1:10" ht="14.25">
      <c r="E39" s="2" t="e">
        <f ca="1">XIRR(E36:E37,B36:B37)</f>
        <v>#NUM!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E14"/>
  <sheetViews>
    <sheetView workbookViewId="0"/>
  </sheetViews>
  <sheetFormatPr baseColWidth="10" defaultColWidth="12.625" defaultRowHeight="15" customHeight="1"/>
  <sheetData>
    <row r="1" spans="1:5" ht="14.25">
      <c r="A1" s="1" t="s">
        <v>136</v>
      </c>
    </row>
    <row r="2" spans="1:5" ht="15" customHeight="1">
      <c r="A2" s="3" t="s">
        <v>99</v>
      </c>
      <c r="B2" s="6">
        <f ca="1">TODAY()+1</f>
        <v>46060</v>
      </c>
      <c r="C2" s="3"/>
      <c r="D2" s="3"/>
      <c r="E2" s="3" t="e">
        <f>[2]Resumen!D13</f>
        <v>#REF!</v>
      </c>
    </row>
    <row r="3" spans="1:5" ht="15" customHeight="1">
      <c r="A3" s="7">
        <v>16</v>
      </c>
      <c r="B3" s="28">
        <v>45775</v>
      </c>
      <c r="C3" s="7">
        <v>2.91</v>
      </c>
      <c r="D3" s="7">
        <v>7.69</v>
      </c>
      <c r="E3" s="7">
        <v>10.6</v>
      </c>
    </row>
    <row r="4" spans="1:5" ht="15" customHeight="1">
      <c r="A4" s="7">
        <v>17</v>
      </c>
      <c r="B4" s="33">
        <v>45957</v>
      </c>
      <c r="C4" s="7">
        <v>2.63</v>
      </c>
      <c r="D4" s="7">
        <v>7.69</v>
      </c>
      <c r="E4" s="7">
        <v>10.32</v>
      </c>
    </row>
    <row r="5" spans="1:5" ht="15" customHeight="1">
      <c r="A5" s="7">
        <v>18</v>
      </c>
      <c r="B5" s="28">
        <v>46139</v>
      </c>
      <c r="C5" s="7">
        <v>2.38</v>
      </c>
      <c r="D5" s="7">
        <v>7.69</v>
      </c>
      <c r="E5" s="7">
        <v>10.07</v>
      </c>
    </row>
    <row r="6" spans="1:5" ht="15" customHeight="1">
      <c r="A6" s="7">
        <v>19</v>
      </c>
      <c r="B6" s="33">
        <v>46322</v>
      </c>
      <c r="C6" s="7">
        <v>2.12</v>
      </c>
      <c r="D6" s="7">
        <v>7.69</v>
      </c>
      <c r="E6" s="7">
        <v>9.81</v>
      </c>
    </row>
    <row r="7" spans="1:5" ht="15" customHeight="1">
      <c r="A7" s="7">
        <v>20</v>
      </c>
      <c r="B7" s="28">
        <v>46504</v>
      </c>
      <c r="C7" s="7">
        <v>1.85</v>
      </c>
      <c r="D7" s="7">
        <v>7.69</v>
      </c>
      <c r="E7" s="7">
        <v>9.5399999999999991</v>
      </c>
    </row>
    <row r="8" spans="1:5" ht="15" customHeight="1">
      <c r="A8" s="7">
        <v>21</v>
      </c>
      <c r="B8" s="33">
        <v>46687</v>
      </c>
      <c r="C8" s="7">
        <v>1.59</v>
      </c>
      <c r="D8" s="7">
        <v>7.69</v>
      </c>
      <c r="E8" s="7">
        <v>9.2799999999999994</v>
      </c>
    </row>
    <row r="9" spans="1:5" ht="15" customHeight="1">
      <c r="A9" s="7">
        <v>22</v>
      </c>
      <c r="B9" s="28">
        <v>46870</v>
      </c>
      <c r="C9" s="7">
        <v>1.32</v>
      </c>
      <c r="D9" s="7">
        <v>7.69</v>
      </c>
      <c r="E9" s="7">
        <v>9.01</v>
      </c>
    </row>
    <row r="10" spans="1:5" ht="15" customHeight="1">
      <c r="A10" s="7">
        <v>23</v>
      </c>
      <c r="B10" s="33">
        <v>47053</v>
      </c>
      <c r="C10" s="7">
        <v>1.06</v>
      </c>
      <c r="D10" s="7">
        <v>7.69</v>
      </c>
      <c r="E10" s="7">
        <v>8.75</v>
      </c>
    </row>
    <row r="11" spans="1:5" ht="15" customHeight="1">
      <c r="A11" s="7">
        <v>24</v>
      </c>
      <c r="B11" s="28">
        <v>47235</v>
      </c>
      <c r="C11" s="7">
        <v>0.79</v>
      </c>
      <c r="D11" s="7">
        <v>7.69</v>
      </c>
      <c r="E11" s="7">
        <v>8.48</v>
      </c>
    </row>
    <row r="12" spans="1:5" ht="15" customHeight="1">
      <c r="A12" s="7">
        <v>25</v>
      </c>
      <c r="B12" s="33">
        <v>47420</v>
      </c>
      <c r="C12" s="7">
        <v>0.54</v>
      </c>
      <c r="D12" s="7">
        <v>7.69</v>
      </c>
      <c r="E12" s="7">
        <v>8.23</v>
      </c>
    </row>
    <row r="13" spans="1:5" ht="15" customHeight="1">
      <c r="A13" s="11">
        <v>26</v>
      </c>
      <c r="B13" s="16">
        <v>47602</v>
      </c>
      <c r="C13" s="11">
        <v>0.27</v>
      </c>
      <c r="D13" s="11">
        <v>7.72</v>
      </c>
      <c r="E13" s="11">
        <v>7.99</v>
      </c>
    </row>
    <row r="14" spans="1:5" ht="15" customHeight="1">
      <c r="A14" s="7"/>
      <c r="B14" s="29"/>
      <c r="C14" s="7"/>
      <c r="D14" s="7"/>
      <c r="E14" s="30" t="e">
        <f ca="1">XIRR(E2:E13,B2:B13)</f>
        <v>#REF!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3:E10"/>
  <sheetViews>
    <sheetView workbookViewId="0"/>
  </sheetViews>
  <sheetFormatPr baseColWidth="10" defaultColWidth="12.625" defaultRowHeight="15" customHeight="1"/>
  <sheetData>
    <row r="3" spans="1:5" ht="15" customHeight="1">
      <c r="A3" s="46" t="s">
        <v>137</v>
      </c>
    </row>
    <row r="4" spans="1:5" ht="15" customHeight="1">
      <c r="A4" s="3" t="s">
        <v>99</v>
      </c>
      <c r="B4" s="6">
        <f ca="1">TODAY()+1</f>
        <v>46060</v>
      </c>
      <c r="C4" s="3" t="s">
        <v>93</v>
      </c>
      <c r="D4" s="3" t="s">
        <v>94</v>
      </c>
      <c r="E4" s="3">
        <f>-106.1*1.01</f>
        <v>-107.161</v>
      </c>
    </row>
    <row r="5" spans="1:5" ht="15" customHeight="1">
      <c r="A5" s="7">
        <v>3</v>
      </c>
      <c r="B5" s="28">
        <v>45764</v>
      </c>
      <c r="C5" s="7">
        <v>5</v>
      </c>
      <c r="D5" s="7">
        <v>0</v>
      </c>
      <c r="E5" s="7">
        <v>5</v>
      </c>
    </row>
    <row r="6" spans="1:5" ht="15" customHeight="1">
      <c r="A6" s="11">
        <v>4</v>
      </c>
      <c r="B6" s="16">
        <v>45947</v>
      </c>
      <c r="C6" s="11">
        <v>5</v>
      </c>
      <c r="D6" s="11">
        <v>100</v>
      </c>
      <c r="E6" s="11">
        <v>105</v>
      </c>
    </row>
    <row r="7" spans="1:5" ht="15" customHeight="1">
      <c r="A7" s="7"/>
      <c r="B7" s="74"/>
      <c r="C7" s="7"/>
      <c r="D7" s="7"/>
      <c r="E7" s="30" t="e">
        <f ca="1">XIRR(E4:E6,B4:B6)</f>
        <v>#NUM!</v>
      </c>
    </row>
    <row r="8" spans="1:5" ht="15" customHeight="1">
      <c r="A8" s="7"/>
      <c r="B8" s="28"/>
      <c r="C8" s="7"/>
      <c r="D8" s="7"/>
      <c r="E8" s="7"/>
    </row>
    <row r="9" spans="1:5" ht="15" customHeight="1">
      <c r="A9" s="7"/>
      <c r="B9" s="28"/>
      <c r="C9" s="7"/>
      <c r="D9" s="7"/>
      <c r="E9" s="7"/>
    </row>
    <row r="10" spans="1:5" ht="15" customHeight="1">
      <c r="A10" s="7"/>
      <c r="B10" s="29"/>
      <c r="C10" s="7"/>
      <c r="D10" s="7"/>
      <c r="E10" s="7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1000"/>
  <sheetViews>
    <sheetView workbookViewId="0"/>
  </sheetViews>
  <sheetFormatPr baseColWidth="10" defaultColWidth="12.625" defaultRowHeight="15" customHeight="1"/>
  <cols>
    <col min="1" max="1" width="10.625" customWidth="1"/>
    <col min="2" max="2" width="13.25" customWidth="1"/>
    <col min="3" max="26" width="10.625" customWidth="1"/>
  </cols>
  <sheetData>
    <row r="1" spans="1:5" ht="15.75">
      <c r="A1" s="38" t="s">
        <v>99</v>
      </c>
      <c r="B1" s="38" t="s">
        <v>92</v>
      </c>
      <c r="C1" s="38" t="s">
        <v>93</v>
      </c>
      <c r="D1" s="38" t="s">
        <v>94</v>
      </c>
      <c r="E1" s="38" t="s">
        <v>95</v>
      </c>
    </row>
    <row r="2" spans="1:5" ht="15.75">
      <c r="A2" s="38"/>
      <c r="B2" s="44">
        <f ca="1">+TODAY()+1</f>
        <v>46060</v>
      </c>
      <c r="C2" s="38"/>
      <c r="D2" s="38"/>
      <c r="E2" s="38" t="e">
        <f>+[2]Resumen!D14</f>
        <v>#REF!</v>
      </c>
    </row>
    <row r="3" spans="1:5" ht="15.75">
      <c r="A3" s="40"/>
      <c r="B3" s="41"/>
      <c r="C3" s="40"/>
      <c r="D3" s="40"/>
      <c r="E3" s="40"/>
    </row>
    <row r="4" spans="1:5" ht="15.75">
      <c r="A4" s="40">
        <v>2</v>
      </c>
      <c r="B4" s="41">
        <v>45862</v>
      </c>
      <c r="C4" s="40">
        <v>4.25</v>
      </c>
      <c r="D4" s="40">
        <v>0</v>
      </c>
      <c r="E4" s="40">
        <v>4.25</v>
      </c>
    </row>
    <row r="5" spans="1:5" ht="15.75">
      <c r="A5" s="40">
        <v>3</v>
      </c>
      <c r="B5" s="41">
        <v>46048</v>
      </c>
      <c r="C5" s="40">
        <v>4.25</v>
      </c>
      <c r="D5" s="40">
        <v>0</v>
      </c>
      <c r="E5" s="40">
        <v>4.25</v>
      </c>
    </row>
    <row r="6" spans="1:5" ht="15.75">
      <c r="A6" s="40">
        <v>4</v>
      </c>
      <c r="B6" s="41">
        <v>46227</v>
      </c>
      <c r="C6" s="40">
        <v>4.25</v>
      </c>
      <c r="D6" s="40">
        <v>0</v>
      </c>
      <c r="E6" s="40">
        <v>4.25</v>
      </c>
    </row>
    <row r="7" spans="1:5" ht="15.75">
      <c r="A7" s="40">
        <v>5</v>
      </c>
      <c r="B7" s="41">
        <v>46412</v>
      </c>
      <c r="C7" s="40">
        <v>4.25</v>
      </c>
      <c r="D7" s="40">
        <v>0</v>
      </c>
      <c r="E7" s="40">
        <v>4.25</v>
      </c>
    </row>
    <row r="8" spans="1:5" ht="15.75">
      <c r="A8" s="40">
        <v>6</v>
      </c>
      <c r="B8" s="41">
        <v>46594</v>
      </c>
      <c r="C8" s="40">
        <v>4.25</v>
      </c>
      <c r="D8" s="40">
        <v>0</v>
      </c>
      <c r="E8" s="40">
        <v>4.25</v>
      </c>
    </row>
    <row r="9" spans="1:5" ht="15.75">
      <c r="A9" s="40">
        <v>7</v>
      </c>
      <c r="B9" s="41">
        <v>46776</v>
      </c>
      <c r="C9" s="40">
        <v>4.25</v>
      </c>
      <c r="D9" s="40">
        <v>0</v>
      </c>
      <c r="E9" s="40">
        <v>4.25</v>
      </c>
    </row>
    <row r="10" spans="1:5" ht="15.75">
      <c r="A10" s="40">
        <v>8</v>
      </c>
      <c r="B10" s="41">
        <v>46958</v>
      </c>
      <c r="C10" s="40">
        <v>4.25</v>
      </c>
      <c r="D10" s="40">
        <v>0</v>
      </c>
      <c r="E10" s="40">
        <v>4.25</v>
      </c>
    </row>
    <row r="11" spans="1:5" ht="15.75">
      <c r="A11" s="40">
        <v>9</v>
      </c>
      <c r="B11" s="41">
        <v>47142</v>
      </c>
      <c r="C11" s="40">
        <v>4.25</v>
      </c>
      <c r="D11" s="40">
        <v>0</v>
      </c>
      <c r="E11" s="40">
        <v>4.25</v>
      </c>
    </row>
    <row r="12" spans="1:5" ht="15.75">
      <c r="A12" s="40">
        <v>10</v>
      </c>
      <c r="B12" s="41">
        <v>47323</v>
      </c>
      <c r="C12" s="40">
        <v>4.25</v>
      </c>
      <c r="D12" s="40">
        <v>0</v>
      </c>
      <c r="E12" s="40">
        <v>4.25</v>
      </c>
    </row>
    <row r="13" spans="1:5" ht="15.75">
      <c r="A13" s="40">
        <v>11</v>
      </c>
      <c r="B13" s="41">
        <v>47507</v>
      </c>
      <c r="C13" s="40">
        <v>4.25</v>
      </c>
      <c r="D13" s="40">
        <v>0</v>
      </c>
      <c r="E13" s="40">
        <v>4.25</v>
      </c>
    </row>
    <row r="14" spans="1:5" ht="15.75">
      <c r="A14" s="40">
        <v>12</v>
      </c>
      <c r="B14" s="41">
        <v>47688</v>
      </c>
      <c r="C14" s="40">
        <v>4.25</v>
      </c>
      <c r="D14" s="40">
        <v>0</v>
      </c>
      <c r="E14" s="40">
        <v>4.25</v>
      </c>
    </row>
    <row r="15" spans="1:5" ht="15.75">
      <c r="A15" s="40">
        <v>13</v>
      </c>
      <c r="B15" s="41">
        <v>47872</v>
      </c>
      <c r="C15" s="40">
        <v>4.25</v>
      </c>
      <c r="D15" s="40">
        <v>0</v>
      </c>
      <c r="E15" s="40">
        <v>4.25</v>
      </c>
    </row>
    <row r="16" spans="1:5" ht="15.75">
      <c r="A16" s="40">
        <v>14</v>
      </c>
      <c r="B16" s="41">
        <v>48053</v>
      </c>
      <c r="C16" s="40">
        <v>4.25</v>
      </c>
      <c r="D16" s="40">
        <v>100</v>
      </c>
      <c r="E16" s="40">
        <v>104.25</v>
      </c>
    </row>
    <row r="17" spans="5:5" ht="14.25">
      <c r="E17" s="62" t="e">
        <f ca="1">+XIRR(E2:E16,B2:B16)</f>
        <v>#REF!</v>
      </c>
    </row>
    <row r="21" spans="5:5" ht="15.75" customHeight="1"/>
    <row r="22" spans="5:5" ht="15.75" customHeight="1"/>
    <row r="23" spans="5:5" ht="15.75" customHeight="1"/>
    <row r="24" spans="5:5" ht="15.75" customHeight="1"/>
    <row r="25" spans="5:5" ht="15.75" customHeight="1"/>
    <row r="26" spans="5:5" ht="15.75" customHeight="1"/>
    <row r="27" spans="5:5" ht="15.75" customHeight="1"/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2:E1000"/>
  <sheetViews>
    <sheetView workbookViewId="0"/>
  </sheetViews>
  <sheetFormatPr baseColWidth="10" defaultColWidth="12.625" defaultRowHeight="15" customHeight="1"/>
  <cols>
    <col min="1" max="1" width="6.625" customWidth="1"/>
    <col min="2" max="2" width="16.75" customWidth="1"/>
    <col min="3" max="3" width="10.625" customWidth="1"/>
    <col min="4" max="4" width="15" customWidth="1"/>
    <col min="5" max="26" width="10.625" customWidth="1"/>
  </cols>
  <sheetData>
    <row r="2" spans="1:5" ht="15.75">
      <c r="A2" s="38" t="s">
        <v>99</v>
      </c>
      <c r="B2" s="38" t="s">
        <v>92</v>
      </c>
      <c r="C2" s="38" t="s">
        <v>93</v>
      </c>
      <c r="D2" s="38" t="s">
        <v>94</v>
      </c>
      <c r="E2" s="38" t="s">
        <v>95</v>
      </c>
    </row>
    <row r="3" spans="1:5" ht="15.75">
      <c r="A3" s="38"/>
      <c r="B3" s="44">
        <f ca="1">+TODAY()+1</f>
        <v>46060</v>
      </c>
      <c r="C3" s="38"/>
      <c r="D3" s="38"/>
      <c r="E3" s="37">
        <v>-89.81</v>
      </c>
    </row>
    <row r="4" spans="1:5" ht="15.75">
      <c r="A4" s="40"/>
      <c r="B4" s="41"/>
      <c r="C4" s="40"/>
      <c r="D4" s="40"/>
      <c r="E4" s="40"/>
    </row>
    <row r="5" spans="1:5" ht="15.75">
      <c r="A5" s="40">
        <v>2</v>
      </c>
      <c r="B5" s="41">
        <v>45777</v>
      </c>
      <c r="C5" s="40">
        <v>2.5</v>
      </c>
      <c r="D5" s="40">
        <v>0</v>
      </c>
      <c r="E5" s="40">
        <v>2.5</v>
      </c>
    </row>
    <row r="6" spans="1:5" ht="15.75">
      <c r="A6" s="40">
        <v>3</v>
      </c>
      <c r="B6" s="41">
        <v>45961</v>
      </c>
      <c r="C6" s="40">
        <v>2.5</v>
      </c>
      <c r="D6" s="40">
        <v>0</v>
      </c>
      <c r="E6" s="40">
        <v>2.5</v>
      </c>
    </row>
    <row r="7" spans="1:5" ht="15.75">
      <c r="A7" s="40">
        <v>4</v>
      </c>
      <c r="B7" s="41">
        <v>46142</v>
      </c>
      <c r="C7" s="40">
        <v>2.5</v>
      </c>
      <c r="D7" s="40">
        <v>0</v>
      </c>
      <c r="E7" s="40">
        <v>2.5</v>
      </c>
    </row>
    <row r="8" spans="1:5" ht="15.75">
      <c r="A8" s="40">
        <v>5</v>
      </c>
      <c r="B8" s="41">
        <v>46328</v>
      </c>
      <c r="C8" s="40">
        <v>2.5</v>
      </c>
      <c r="D8" s="40">
        <v>0</v>
      </c>
      <c r="E8" s="40">
        <v>2.5</v>
      </c>
    </row>
    <row r="9" spans="1:5" ht="15.75">
      <c r="A9" s="40">
        <v>6</v>
      </c>
      <c r="B9" s="41">
        <v>46507</v>
      </c>
      <c r="C9" s="40">
        <v>2.5</v>
      </c>
      <c r="D9" s="40">
        <v>50</v>
      </c>
      <c r="E9" s="40">
        <v>52.5</v>
      </c>
    </row>
    <row r="10" spans="1:5" ht="15.75">
      <c r="A10" s="40">
        <v>7</v>
      </c>
      <c r="B10" s="41">
        <v>46691</v>
      </c>
      <c r="C10" s="40">
        <v>1.25</v>
      </c>
      <c r="D10" s="40">
        <v>50</v>
      </c>
      <c r="E10" s="40">
        <v>51.25</v>
      </c>
    </row>
    <row r="11" spans="1:5" ht="14.25">
      <c r="E11" s="2">
        <f ca="1">+XIRR(E3:E10,B3:B10)</f>
        <v>0.19659263491630552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2:L64"/>
  <sheetViews>
    <sheetView workbookViewId="0"/>
  </sheetViews>
  <sheetFormatPr baseColWidth="10" defaultColWidth="12.625" defaultRowHeight="15" customHeight="1"/>
  <cols>
    <col min="2" max="2" width="16.875" customWidth="1"/>
  </cols>
  <sheetData>
    <row r="2" spans="1:12" ht="15" customHeight="1">
      <c r="A2" s="46" t="s">
        <v>138</v>
      </c>
      <c r="H2" s="46" t="s">
        <v>139</v>
      </c>
    </row>
    <row r="3" spans="1:12" ht="15" customHeight="1">
      <c r="A3" s="3" t="s">
        <v>99</v>
      </c>
      <c r="B3" s="3" t="s">
        <v>92</v>
      </c>
      <c r="C3" s="3" t="s">
        <v>93</v>
      </c>
      <c r="D3" s="3" t="s">
        <v>94</v>
      </c>
      <c r="E3" s="3" t="s">
        <v>95</v>
      </c>
      <c r="H3" s="3" t="s">
        <v>99</v>
      </c>
      <c r="I3" s="6">
        <f ca="1">TODAY()+1</f>
        <v>46060</v>
      </c>
      <c r="J3" s="3" t="s">
        <v>93</v>
      </c>
      <c r="K3" s="3" t="s">
        <v>94</v>
      </c>
      <c r="L3" s="3" t="e">
        <f>[2]Resumen!D20</f>
        <v>#REF!</v>
      </c>
    </row>
    <row r="4" spans="1:12" ht="15" customHeight="1">
      <c r="A4" s="31"/>
      <c r="B4" s="32">
        <f ca="1">TODAY()+1</f>
        <v>46060</v>
      </c>
      <c r="C4" s="31"/>
      <c r="D4" s="31"/>
      <c r="E4" s="31" t="e">
        <f>[2]Resumen!D19</f>
        <v>#REF!</v>
      </c>
      <c r="H4" s="7"/>
      <c r="I4" s="28"/>
      <c r="J4" s="7"/>
      <c r="K4" s="7"/>
      <c r="L4" s="7"/>
    </row>
    <row r="5" spans="1:12" ht="15" customHeight="1">
      <c r="A5" s="7"/>
      <c r="B5" s="28"/>
      <c r="C5" s="7"/>
      <c r="D5" s="7"/>
      <c r="E5" s="7"/>
      <c r="H5" s="7">
        <v>9</v>
      </c>
      <c r="I5" s="28">
        <v>45848</v>
      </c>
      <c r="J5" s="7">
        <v>2.0699999999999998</v>
      </c>
      <c r="K5" s="7">
        <v>0</v>
      </c>
      <c r="L5" s="7">
        <v>2.0699999999999998</v>
      </c>
    </row>
    <row r="6" spans="1:12" ht="15" customHeight="1">
      <c r="A6" s="7">
        <v>9</v>
      </c>
      <c r="B6" s="28">
        <v>45848</v>
      </c>
      <c r="C6" s="7">
        <v>0.33</v>
      </c>
      <c r="D6" s="7">
        <v>8</v>
      </c>
      <c r="E6" s="7">
        <v>8.33</v>
      </c>
      <c r="H6" s="7">
        <v>10</v>
      </c>
      <c r="I6" s="28">
        <v>46031</v>
      </c>
      <c r="J6" s="7">
        <v>2.0499999999999998</v>
      </c>
      <c r="K6" s="7">
        <v>0</v>
      </c>
      <c r="L6" s="7">
        <v>2.0499999999999998</v>
      </c>
    </row>
    <row r="7" spans="1:12" ht="15" customHeight="1">
      <c r="A7" s="7">
        <v>10</v>
      </c>
      <c r="B7" s="28">
        <v>46031</v>
      </c>
      <c r="C7" s="7">
        <v>0.3</v>
      </c>
      <c r="D7" s="7">
        <v>8</v>
      </c>
      <c r="E7" s="7">
        <v>8.3000000000000007</v>
      </c>
      <c r="H7" s="7">
        <v>11</v>
      </c>
      <c r="I7" s="28">
        <v>46213</v>
      </c>
      <c r="J7" s="7">
        <v>2.0699999999999998</v>
      </c>
      <c r="K7" s="7">
        <v>0</v>
      </c>
      <c r="L7" s="7">
        <v>2.0699999999999998</v>
      </c>
    </row>
    <row r="8" spans="1:12" ht="15" customHeight="1">
      <c r="A8" s="7">
        <v>11</v>
      </c>
      <c r="B8" s="28">
        <v>46213</v>
      </c>
      <c r="C8" s="7">
        <v>0.27</v>
      </c>
      <c r="D8" s="7">
        <v>8</v>
      </c>
      <c r="E8" s="7">
        <v>8.27</v>
      </c>
      <c r="H8" s="7">
        <v>12</v>
      </c>
      <c r="I8" s="28">
        <v>46398</v>
      </c>
      <c r="J8" s="7">
        <v>2.0699999999999998</v>
      </c>
      <c r="K8" s="7">
        <v>0</v>
      </c>
      <c r="L8" s="7">
        <v>2.0699999999999998</v>
      </c>
    </row>
    <row r="9" spans="1:12" ht="15" customHeight="1">
      <c r="A9" s="7">
        <v>12</v>
      </c>
      <c r="B9" s="28">
        <v>46398</v>
      </c>
      <c r="C9" s="7">
        <v>0.24</v>
      </c>
      <c r="D9" s="7">
        <v>8</v>
      </c>
      <c r="E9" s="7">
        <v>8.24</v>
      </c>
      <c r="H9" s="7">
        <v>13</v>
      </c>
      <c r="I9" s="28">
        <v>46580</v>
      </c>
      <c r="J9" s="7">
        <v>2.0699999999999998</v>
      </c>
      <c r="K9" s="7">
        <v>0</v>
      </c>
      <c r="L9" s="7">
        <v>2.0699999999999998</v>
      </c>
    </row>
    <row r="10" spans="1:12" ht="15" customHeight="1">
      <c r="A10" s="7">
        <v>13</v>
      </c>
      <c r="B10" s="28">
        <v>46580</v>
      </c>
      <c r="C10" s="7">
        <v>0.21</v>
      </c>
      <c r="D10" s="7">
        <v>8</v>
      </c>
      <c r="E10" s="7">
        <v>8.2100000000000009</v>
      </c>
      <c r="H10" s="7">
        <v>14</v>
      </c>
      <c r="I10" s="28">
        <v>46762</v>
      </c>
      <c r="J10" s="7">
        <v>2.35</v>
      </c>
      <c r="K10" s="7">
        <v>0</v>
      </c>
      <c r="L10" s="7">
        <v>2.35</v>
      </c>
    </row>
    <row r="11" spans="1:12" ht="15" customHeight="1">
      <c r="A11" s="7">
        <v>14</v>
      </c>
      <c r="B11" s="28">
        <v>46762</v>
      </c>
      <c r="C11" s="7">
        <v>0.42</v>
      </c>
      <c r="D11" s="7">
        <v>8</v>
      </c>
      <c r="E11" s="7">
        <v>8.42</v>
      </c>
      <c r="H11" s="7">
        <v>15</v>
      </c>
      <c r="I11" s="28">
        <v>46944</v>
      </c>
      <c r="J11" s="7">
        <v>2.38</v>
      </c>
      <c r="K11" s="7">
        <v>0</v>
      </c>
      <c r="L11" s="7">
        <v>2.38</v>
      </c>
    </row>
    <row r="12" spans="1:12" ht="15" customHeight="1">
      <c r="A12" s="7">
        <v>15</v>
      </c>
      <c r="B12" s="28">
        <v>46944</v>
      </c>
      <c r="C12" s="7">
        <v>0.35</v>
      </c>
      <c r="D12" s="7">
        <v>8</v>
      </c>
      <c r="E12" s="7">
        <v>8.35</v>
      </c>
      <c r="H12" s="7">
        <v>16</v>
      </c>
      <c r="I12" s="28">
        <v>47127</v>
      </c>
      <c r="J12" s="7">
        <v>2.4900000000000002</v>
      </c>
      <c r="K12" s="7">
        <v>0</v>
      </c>
      <c r="L12" s="7">
        <v>2.4900000000000002</v>
      </c>
    </row>
    <row r="13" spans="1:12" ht="15" customHeight="1">
      <c r="A13" s="7">
        <v>16</v>
      </c>
      <c r="B13" s="28">
        <v>47127</v>
      </c>
      <c r="C13" s="7">
        <v>0.28000000000000003</v>
      </c>
      <c r="D13" s="7">
        <v>8</v>
      </c>
      <c r="E13" s="7">
        <v>8.2799999999999994</v>
      </c>
      <c r="H13" s="7">
        <v>17</v>
      </c>
      <c r="I13" s="28">
        <v>47309</v>
      </c>
      <c r="J13" s="7">
        <v>2.5099999999999998</v>
      </c>
      <c r="K13" s="7">
        <v>0</v>
      </c>
      <c r="L13" s="7">
        <v>2.5099999999999998</v>
      </c>
    </row>
    <row r="14" spans="1:12" ht="15" customHeight="1">
      <c r="A14" s="7">
        <v>17</v>
      </c>
      <c r="B14" s="28">
        <v>47309</v>
      </c>
      <c r="C14" s="7">
        <v>0.21</v>
      </c>
      <c r="D14" s="7">
        <v>8</v>
      </c>
      <c r="E14" s="7">
        <v>8.2100000000000009</v>
      </c>
      <c r="H14" s="7">
        <v>18</v>
      </c>
      <c r="I14" s="28">
        <v>47492</v>
      </c>
      <c r="J14" s="7">
        <v>2.4900000000000002</v>
      </c>
      <c r="K14" s="7">
        <v>0</v>
      </c>
      <c r="L14" s="7">
        <v>2.4900000000000002</v>
      </c>
    </row>
    <row r="15" spans="1:12" ht="15" customHeight="1">
      <c r="A15" s="7">
        <v>18</v>
      </c>
      <c r="B15" s="28">
        <v>47492</v>
      </c>
      <c r="C15" s="7">
        <v>0.14000000000000001</v>
      </c>
      <c r="D15" s="7">
        <v>8</v>
      </c>
      <c r="E15" s="7">
        <v>8.14</v>
      </c>
      <c r="H15" s="7">
        <v>19</v>
      </c>
      <c r="I15" s="28">
        <v>47674</v>
      </c>
      <c r="J15" s="7">
        <v>2.5099999999999998</v>
      </c>
      <c r="K15" s="7">
        <v>0</v>
      </c>
      <c r="L15" s="7">
        <v>2.5099999999999998</v>
      </c>
    </row>
    <row r="16" spans="1:12" ht="15" customHeight="1">
      <c r="A16" s="11">
        <v>19</v>
      </c>
      <c r="B16" s="16">
        <v>47674</v>
      </c>
      <c r="C16" s="11">
        <v>7.0000000000000007E-2</v>
      </c>
      <c r="D16" s="11">
        <v>8</v>
      </c>
      <c r="E16" s="11">
        <v>8.07</v>
      </c>
      <c r="H16" s="7">
        <v>20</v>
      </c>
      <c r="I16" s="28">
        <v>47857</v>
      </c>
      <c r="J16" s="7">
        <v>2.4900000000000002</v>
      </c>
      <c r="K16" s="7">
        <v>10</v>
      </c>
      <c r="L16" s="7">
        <v>12.49</v>
      </c>
    </row>
    <row r="17" spans="1:12" ht="15" customHeight="1">
      <c r="A17" s="7"/>
      <c r="B17" s="29"/>
      <c r="C17" s="7"/>
      <c r="D17" s="7"/>
      <c r="E17" s="30" t="e">
        <f ca="1">XIRR(E4:E16,B4:B16)</f>
        <v>#REF!</v>
      </c>
      <c r="H17" s="7">
        <v>21</v>
      </c>
      <c r="I17" s="28">
        <v>48039</v>
      </c>
      <c r="J17" s="7">
        <v>2.2599999999999998</v>
      </c>
      <c r="K17" s="7">
        <v>10</v>
      </c>
      <c r="L17" s="7">
        <v>12.26</v>
      </c>
    </row>
    <row r="18" spans="1:12" ht="15" customHeight="1">
      <c r="H18" s="7">
        <v>22</v>
      </c>
      <c r="I18" s="28">
        <v>48222</v>
      </c>
      <c r="J18" s="7">
        <v>1.99</v>
      </c>
      <c r="K18" s="7">
        <v>10</v>
      </c>
      <c r="L18" s="7">
        <v>11.99</v>
      </c>
    </row>
    <row r="19" spans="1:12" ht="15" customHeight="1">
      <c r="H19" s="7">
        <v>23</v>
      </c>
      <c r="I19" s="28">
        <v>48407</v>
      </c>
      <c r="J19" s="7">
        <v>1.78</v>
      </c>
      <c r="K19" s="7">
        <v>10</v>
      </c>
      <c r="L19" s="7">
        <v>11.78</v>
      </c>
    </row>
    <row r="20" spans="1:12" ht="15" customHeight="1">
      <c r="H20" s="7">
        <v>24</v>
      </c>
      <c r="I20" s="28">
        <v>48589</v>
      </c>
      <c r="J20" s="7">
        <v>1.48</v>
      </c>
      <c r="K20" s="7">
        <v>10</v>
      </c>
      <c r="L20" s="7">
        <v>11.48</v>
      </c>
    </row>
    <row r="21" spans="1:12" ht="15" customHeight="1">
      <c r="H21" s="7">
        <v>25</v>
      </c>
      <c r="I21" s="28">
        <v>48771</v>
      </c>
      <c r="J21" s="7">
        <v>1.26</v>
      </c>
      <c r="K21" s="7">
        <v>10</v>
      </c>
      <c r="L21" s="7">
        <v>11.26</v>
      </c>
    </row>
    <row r="22" spans="1:12" ht="15" customHeight="1">
      <c r="H22" s="7">
        <v>26</v>
      </c>
      <c r="I22" s="28">
        <v>48953</v>
      </c>
      <c r="J22" s="7">
        <v>0.99</v>
      </c>
      <c r="K22" s="7">
        <v>10</v>
      </c>
      <c r="L22" s="7">
        <v>10.99</v>
      </c>
    </row>
    <row r="23" spans="1:12" ht="15" customHeight="1">
      <c r="A23" s="20" t="s">
        <v>140</v>
      </c>
      <c r="H23" s="7">
        <v>27</v>
      </c>
      <c r="I23" s="28">
        <v>49135</v>
      </c>
      <c r="J23" s="7">
        <v>0.75</v>
      </c>
      <c r="K23" s="7">
        <v>10</v>
      </c>
      <c r="L23" s="7">
        <v>10.75</v>
      </c>
    </row>
    <row r="24" spans="1:12" ht="15" customHeight="1">
      <c r="A24" s="75" t="s">
        <v>99</v>
      </c>
      <c r="B24" s="76">
        <f ca="1">TODAY()+1</f>
        <v>46060</v>
      </c>
      <c r="C24" s="75" t="s">
        <v>93</v>
      </c>
      <c r="D24" s="75" t="s">
        <v>94</v>
      </c>
      <c r="E24" s="75" t="e">
        <f>[2]Resumen!D21</f>
        <v>#REF!</v>
      </c>
      <c r="H24" s="7">
        <v>28</v>
      </c>
      <c r="I24" s="28">
        <v>49318</v>
      </c>
      <c r="J24" s="7">
        <v>0.5</v>
      </c>
      <c r="K24" s="7">
        <v>10</v>
      </c>
      <c r="L24" s="7">
        <v>10.5</v>
      </c>
    </row>
    <row r="25" spans="1:12" ht="15" customHeight="1">
      <c r="A25" s="77"/>
      <c r="B25" s="78"/>
      <c r="C25" s="77"/>
      <c r="D25" s="77"/>
      <c r="E25" s="77"/>
      <c r="H25" s="11">
        <v>29</v>
      </c>
      <c r="I25" s="16">
        <v>49500</v>
      </c>
      <c r="J25" s="11">
        <v>0.25</v>
      </c>
      <c r="K25" s="11">
        <v>10</v>
      </c>
      <c r="L25" s="11">
        <v>10</v>
      </c>
    </row>
    <row r="26" spans="1:12" ht="14.25">
      <c r="A26" s="77">
        <v>9</v>
      </c>
      <c r="B26" s="78">
        <v>45848</v>
      </c>
      <c r="C26" s="77">
        <v>2.5099999999999998</v>
      </c>
      <c r="D26" s="77">
        <v>0</v>
      </c>
      <c r="E26" s="77">
        <v>2.5099999999999998</v>
      </c>
      <c r="L26" s="2" t="e">
        <f ca="1">XIRR(L3:L25,I3:I25)</f>
        <v>#REF!</v>
      </c>
    </row>
    <row r="27" spans="1:12" ht="14.25">
      <c r="A27" s="77">
        <v>10</v>
      </c>
      <c r="B27" s="78">
        <v>46031</v>
      </c>
      <c r="C27" s="77">
        <v>2.4900000000000002</v>
      </c>
      <c r="D27" s="77">
        <v>0</v>
      </c>
      <c r="E27" s="77">
        <v>2.4900000000000002</v>
      </c>
    </row>
    <row r="28" spans="1:12" ht="14.25">
      <c r="A28" s="77">
        <v>11</v>
      </c>
      <c r="B28" s="78">
        <v>46213</v>
      </c>
      <c r="C28" s="77">
        <v>2.5099999999999998</v>
      </c>
      <c r="D28" s="77">
        <v>0</v>
      </c>
      <c r="E28" s="77">
        <v>2.5099999999999998</v>
      </c>
      <c r="H28" s="1" t="s">
        <v>141</v>
      </c>
    </row>
    <row r="29" spans="1:12" ht="15" customHeight="1">
      <c r="A29" s="77">
        <v>12</v>
      </c>
      <c r="B29" s="78">
        <v>46398</v>
      </c>
      <c r="C29" s="77">
        <v>2.5099999999999998</v>
      </c>
      <c r="D29" s="77">
        <v>0</v>
      </c>
      <c r="E29" s="77">
        <v>2.5099999999999998</v>
      </c>
      <c r="H29" s="3" t="s">
        <v>99</v>
      </c>
      <c r="I29" s="76">
        <f ca="1">TODAY()+1</f>
        <v>46060</v>
      </c>
      <c r="J29" s="3" t="s">
        <v>93</v>
      </c>
      <c r="K29" s="3" t="s">
        <v>94</v>
      </c>
      <c r="L29" s="3" t="e">
        <f>[2]Resumen!D22</f>
        <v>#REF!</v>
      </c>
    </row>
    <row r="30" spans="1:12" ht="15" customHeight="1">
      <c r="A30" s="77">
        <v>13</v>
      </c>
      <c r="B30" s="78">
        <v>46580</v>
      </c>
      <c r="C30" s="77">
        <v>2.5099999999999998</v>
      </c>
      <c r="D30" s="77">
        <v>4.54</v>
      </c>
      <c r="E30" s="77">
        <v>7.05</v>
      </c>
      <c r="H30" s="7"/>
      <c r="I30" s="28"/>
      <c r="J30" s="7"/>
      <c r="K30" s="7"/>
      <c r="L30" s="7"/>
    </row>
    <row r="31" spans="1:12" ht="15" customHeight="1">
      <c r="A31" s="77">
        <v>14</v>
      </c>
      <c r="B31" s="78">
        <v>46762</v>
      </c>
      <c r="C31" s="77">
        <v>2.36</v>
      </c>
      <c r="D31" s="77">
        <v>4.54</v>
      </c>
      <c r="E31" s="77">
        <v>6.9</v>
      </c>
      <c r="H31" s="7">
        <v>9</v>
      </c>
      <c r="I31" s="28">
        <v>45848</v>
      </c>
      <c r="J31" s="7">
        <v>1.76</v>
      </c>
      <c r="K31" s="7">
        <v>0</v>
      </c>
      <c r="L31" s="7">
        <v>1.76</v>
      </c>
    </row>
    <row r="32" spans="1:12" ht="15" customHeight="1">
      <c r="A32" s="77">
        <v>15</v>
      </c>
      <c r="B32" s="78">
        <v>46944</v>
      </c>
      <c r="C32" s="77">
        <v>2.27</v>
      </c>
      <c r="D32" s="77">
        <v>4.54</v>
      </c>
      <c r="E32" s="77">
        <v>6.81</v>
      </c>
      <c r="H32" s="7">
        <v>10</v>
      </c>
      <c r="I32" s="28">
        <v>46031</v>
      </c>
      <c r="J32" s="7">
        <v>1.74</v>
      </c>
      <c r="K32" s="7">
        <v>0</v>
      </c>
      <c r="L32" s="7">
        <v>1.74</v>
      </c>
    </row>
    <row r="33" spans="1:12" ht="15" customHeight="1">
      <c r="A33" s="77">
        <v>16</v>
      </c>
      <c r="B33" s="78">
        <v>47127</v>
      </c>
      <c r="C33" s="77">
        <v>2.15</v>
      </c>
      <c r="D33" s="77">
        <v>4.54</v>
      </c>
      <c r="E33" s="77">
        <v>6.69</v>
      </c>
      <c r="H33" s="7">
        <v>11</v>
      </c>
      <c r="I33" s="28">
        <v>46213</v>
      </c>
      <c r="J33" s="7">
        <v>1.76</v>
      </c>
      <c r="K33" s="7">
        <v>0</v>
      </c>
      <c r="L33" s="7">
        <v>1.76</v>
      </c>
    </row>
    <row r="34" spans="1:12" ht="15" customHeight="1">
      <c r="A34" s="77">
        <v>17</v>
      </c>
      <c r="B34" s="78">
        <v>47309</v>
      </c>
      <c r="C34" s="77">
        <v>2.06</v>
      </c>
      <c r="D34" s="77">
        <v>4.54</v>
      </c>
      <c r="E34" s="77">
        <v>6.6</v>
      </c>
      <c r="H34" s="7">
        <v>12</v>
      </c>
      <c r="I34" s="28">
        <v>46398</v>
      </c>
      <c r="J34" s="7">
        <v>1.76</v>
      </c>
      <c r="K34" s="7">
        <v>0</v>
      </c>
      <c r="L34" s="7">
        <v>1.76</v>
      </c>
    </row>
    <row r="35" spans="1:12" ht="15" customHeight="1">
      <c r="A35" s="77">
        <v>18</v>
      </c>
      <c r="B35" s="78">
        <v>47492</v>
      </c>
      <c r="C35" s="77">
        <v>1.92</v>
      </c>
      <c r="D35" s="77">
        <v>4.54</v>
      </c>
      <c r="E35" s="77">
        <v>6.46</v>
      </c>
      <c r="H35" s="7">
        <v>13</v>
      </c>
      <c r="I35" s="28">
        <v>46580</v>
      </c>
      <c r="J35" s="7">
        <v>1.76</v>
      </c>
      <c r="K35" s="7">
        <v>0</v>
      </c>
      <c r="L35" s="7">
        <v>1.76</v>
      </c>
    </row>
    <row r="36" spans="1:12" ht="15" customHeight="1">
      <c r="A36" s="77">
        <v>19</v>
      </c>
      <c r="B36" s="78">
        <v>47674</v>
      </c>
      <c r="C36" s="77">
        <v>1.83</v>
      </c>
      <c r="D36" s="77">
        <v>4.54</v>
      </c>
      <c r="E36" s="77">
        <v>6.37</v>
      </c>
      <c r="H36" s="7">
        <v>14</v>
      </c>
      <c r="I36" s="28">
        <v>46762</v>
      </c>
      <c r="J36" s="7">
        <v>1.73</v>
      </c>
      <c r="K36" s="7">
        <v>3.57</v>
      </c>
      <c r="L36" s="7">
        <v>5.3</v>
      </c>
    </row>
    <row r="37" spans="1:12" ht="15.75">
      <c r="A37" s="77">
        <v>20</v>
      </c>
      <c r="B37" s="78">
        <v>47857</v>
      </c>
      <c r="C37" s="77">
        <v>1.7</v>
      </c>
      <c r="D37" s="77">
        <v>4.54</v>
      </c>
      <c r="E37" s="77">
        <v>6.24</v>
      </c>
      <c r="H37" s="7">
        <v>15</v>
      </c>
      <c r="I37" s="28">
        <v>46944</v>
      </c>
      <c r="J37" s="7">
        <v>1.69</v>
      </c>
      <c r="K37" s="7">
        <v>3.57</v>
      </c>
      <c r="L37" s="7">
        <v>5.26</v>
      </c>
    </row>
    <row r="38" spans="1:12" ht="15.75">
      <c r="A38" s="77">
        <v>21</v>
      </c>
      <c r="B38" s="78">
        <v>48039</v>
      </c>
      <c r="C38" s="77">
        <v>1.6</v>
      </c>
      <c r="D38" s="77">
        <v>4.54</v>
      </c>
      <c r="E38" s="77">
        <v>6.14</v>
      </c>
      <c r="H38" s="7">
        <v>16</v>
      </c>
      <c r="I38" s="28">
        <v>47127</v>
      </c>
      <c r="J38" s="7">
        <v>1.62</v>
      </c>
      <c r="K38" s="7">
        <v>3.57</v>
      </c>
      <c r="L38" s="7">
        <v>5.19</v>
      </c>
    </row>
    <row r="39" spans="1:12" ht="15.75">
      <c r="A39" s="77">
        <v>22</v>
      </c>
      <c r="B39" s="78">
        <v>48222</v>
      </c>
      <c r="C39" s="77">
        <v>1.47</v>
      </c>
      <c r="D39" s="77">
        <v>4.54</v>
      </c>
      <c r="E39" s="77">
        <v>6.01</v>
      </c>
      <c r="H39" s="7">
        <v>17</v>
      </c>
      <c r="I39" s="28">
        <v>47309</v>
      </c>
      <c r="J39" s="7">
        <v>1.57</v>
      </c>
      <c r="K39" s="7">
        <v>3.57</v>
      </c>
      <c r="L39" s="7">
        <v>5.14</v>
      </c>
    </row>
    <row r="40" spans="1:12" ht="15.75">
      <c r="A40" s="77">
        <v>23</v>
      </c>
      <c r="B40" s="78">
        <v>48407</v>
      </c>
      <c r="C40" s="77">
        <v>1.39</v>
      </c>
      <c r="D40" s="77">
        <v>4.54</v>
      </c>
      <c r="E40" s="77">
        <v>5.93</v>
      </c>
      <c r="H40" s="7">
        <v>18</v>
      </c>
      <c r="I40" s="28">
        <v>47492</v>
      </c>
      <c r="J40" s="7">
        <v>2.08</v>
      </c>
      <c r="K40" s="7">
        <v>3.57</v>
      </c>
      <c r="L40" s="7">
        <v>5.65</v>
      </c>
    </row>
    <row r="41" spans="1:12" ht="15.75">
      <c r="A41" s="77">
        <v>24</v>
      </c>
      <c r="B41" s="78">
        <v>48589</v>
      </c>
      <c r="C41" s="77">
        <v>1.24</v>
      </c>
      <c r="D41" s="77">
        <v>4.54</v>
      </c>
      <c r="E41" s="77">
        <v>5.78</v>
      </c>
      <c r="H41" s="7">
        <v>19</v>
      </c>
      <c r="I41" s="28">
        <v>47674</v>
      </c>
      <c r="J41" s="7">
        <v>2.0099999999999998</v>
      </c>
      <c r="K41" s="7">
        <v>3.57</v>
      </c>
      <c r="L41" s="7">
        <v>5.58</v>
      </c>
    </row>
    <row r="42" spans="1:12" ht="15.75">
      <c r="A42" s="77">
        <v>25</v>
      </c>
      <c r="B42" s="78">
        <v>48771</v>
      </c>
      <c r="C42" s="77">
        <v>1.1399999999999999</v>
      </c>
      <c r="D42" s="77">
        <v>4.54</v>
      </c>
      <c r="E42" s="77">
        <v>5.68</v>
      </c>
      <c r="H42" s="7">
        <v>20</v>
      </c>
      <c r="I42" s="28">
        <v>47857</v>
      </c>
      <c r="J42" s="7">
        <v>1.9</v>
      </c>
      <c r="K42" s="7">
        <v>3.57</v>
      </c>
      <c r="L42" s="7">
        <v>5.47</v>
      </c>
    </row>
    <row r="43" spans="1:12" ht="15.75">
      <c r="A43" s="77">
        <v>26</v>
      </c>
      <c r="B43" s="78">
        <v>48953</v>
      </c>
      <c r="C43" s="77">
        <v>1.01</v>
      </c>
      <c r="D43" s="77">
        <v>4.54</v>
      </c>
      <c r="E43" s="77">
        <v>5.55</v>
      </c>
      <c r="H43" s="7">
        <v>21</v>
      </c>
      <c r="I43" s="28">
        <v>48039</v>
      </c>
      <c r="J43" s="7">
        <v>1.84</v>
      </c>
      <c r="K43" s="7">
        <v>3.57</v>
      </c>
      <c r="L43" s="7">
        <v>5.41</v>
      </c>
    </row>
    <row r="44" spans="1:12" ht="15.75">
      <c r="A44" s="77">
        <v>27</v>
      </c>
      <c r="B44" s="78">
        <v>49135</v>
      </c>
      <c r="C44" s="77">
        <v>0.92</v>
      </c>
      <c r="D44" s="77">
        <v>4.54</v>
      </c>
      <c r="E44" s="77">
        <v>5.46</v>
      </c>
      <c r="H44" s="7">
        <v>22</v>
      </c>
      <c r="I44" s="28">
        <v>48222</v>
      </c>
      <c r="J44" s="7">
        <v>1.73</v>
      </c>
      <c r="K44" s="7">
        <v>3.57</v>
      </c>
      <c r="L44" s="7">
        <v>5.3</v>
      </c>
    </row>
    <row r="45" spans="1:12" ht="15.75">
      <c r="A45" s="77">
        <v>28</v>
      </c>
      <c r="B45" s="78">
        <v>49318</v>
      </c>
      <c r="C45" s="77">
        <v>0.79</v>
      </c>
      <c r="D45" s="77">
        <v>4.54</v>
      </c>
      <c r="E45" s="77">
        <v>5.33</v>
      </c>
      <c r="H45" s="7">
        <v>23</v>
      </c>
      <c r="I45" s="28">
        <v>48407</v>
      </c>
      <c r="J45" s="7">
        <v>1.68</v>
      </c>
      <c r="K45" s="7">
        <v>3.57</v>
      </c>
      <c r="L45" s="7">
        <v>5.25</v>
      </c>
    </row>
    <row r="46" spans="1:12" ht="15.75">
      <c r="A46" s="77">
        <v>29</v>
      </c>
      <c r="B46" s="78">
        <v>49500</v>
      </c>
      <c r="C46" s="77">
        <v>0.69</v>
      </c>
      <c r="D46" s="77">
        <v>4.54</v>
      </c>
      <c r="E46" s="77">
        <v>5.23</v>
      </c>
      <c r="H46" s="7">
        <v>24</v>
      </c>
      <c r="I46" s="28">
        <v>48589</v>
      </c>
      <c r="J46" s="7">
        <v>1.55</v>
      </c>
      <c r="K46" s="7">
        <v>3.57</v>
      </c>
      <c r="L46" s="7">
        <v>5.12</v>
      </c>
    </row>
    <row r="47" spans="1:12" ht="15.75">
      <c r="A47" s="77">
        <v>30</v>
      </c>
      <c r="B47" s="78">
        <v>49683</v>
      </c>
      <c r="C47" s="77">
        <v>0.56999999999999995</v>
      </c>
      <c r="D47" s="77">
        <v>4.54</v>
      </c>
      <c r="E47" s="77">
        <v>5.1100000000000003</v>
      </c>
      <c r="H47" s="7">
        <v>25</v>
      </c>
      <c r="I47" s="28">
        <v>48771</v>
      </c>
      <c r="J47" s="7">
        <v>1.49</v>
      </c>
      <c r="K47" s="7">
        <v>3.57</v>
      </c>
      <c r="L47" s="7">
        <v>5.0599999999999996</v>
      </c>
    </row>
    <row r="48" spans="1:12" ht="15.75">
      <c r="A48" s="77">
        <v>31</v>
      </c>
      <c r="B48" s="78">
        <v>49866</v>
      </c>
      <c r="C48" s="77">
        <v>0.46</v>
      </c>
      <c r="D48" s="77">
        <v>4.54</v>
      </c>
      <c r="E48" s="77">
        <v>5</v>
      </c>
      <c r="H48" s="7">
        <v>26</v>
      </c>
      <c r="I48" s="28">
        <v>48953</v>
      </c>
      <c r="J48" s="7">
        <v>1.38</v>
      </c>
      <c r="K48" s="7">
        <v>3.57</v>
      </c>
      <c r="L48" s="7">
        <v>4.95</v>
      </c>
    </row>
    <row r="49" spans="1:12" ht="15.75">
      <c r="A49" s="77">
        <v>32</v>
      </c>
      <c r="B49" s="78">
        <v>50049</v>
      </c>
      <c r="C49" s="77">
        <v>0.34</v>
      </c>
      <c r="D49" s="77">
        <v>4.54</v>
      </c>
      <c r="E49" s="77">
        <v>4.88</v>
      </c>
      <c r="H49" s="7">
        <v>27</v>
      </c>
      <c r="I49" s="28">
        <v>49135</v>
      </c>
      <c r="J49" s="7">
        <v>1.31</v>
      </c>
      <c r="K49" s="7">
        <v>3.57</v>
      </c>
      <c r="L49" s="7">
        <v>4.88</v>
      </c>
    </row>
    <row r="50" spans="1:12" ht="15.75">
      <c r="A50" s="77">
        <v>33</v>
      </c>
      <c r="B50" s="78">
        <v>50231</v>
      </c>
      <c r="C50" s="77">
        <v>0.23</v>
      </c>
      <c r="D50" s="77">
        <v>4.54</v>
      </c>
      <c r="E50" s="77">
        <v>4.7699999999999996</v>
      </c>
      <c r="H50" s="7">
        <v>28</v>
      </c>
      <c r="I50" s="28">
        <v>49318</v>
      </c>
      <c r="J50" s="7">
        <v>1.21</v>
      </c>
      <c r="K50" s="7">
        <v>3.57</v>
      </c>
      <c r="L50" s="7">
        <v>4.78</v>
      </c>
    </row>
    <row r="51" spans="1:12" ht="15.75">
      <c r="A51" s="79">
        <v>34</v>
      </c>
      <c r="B51" s="80">
        <v>50416</v>
      </c>
      <c r="C51" s="79">
        <v>0.12</v>
      </c>
      <c r="D51" s="79">
        <v>4.66</v>
      </c>
      <c r="E51" s="79">
        <v>4.78</v>
      </c>
      <c r="H51" s="7">
        <v>29</v>
      </c>
      <c r="I51" s="28">
        <v>49500</v>
      </c>
      <c r="J51" s="7">
        <v>1.1399999999999999</v>
      </c>
      <c r="K51" s="7">
        <v>3.57</v>
      </c>
      <c r="L51" s="7">
        <v>4.71</v>
      </c>
    </row>
    <row r="52" spans="1:12" ht="15.75">
      <c r="E52" s="2" t="e">
        <f ca="1">XIRR(E24:E51,B24:B51)</f>
        <v>#REF!</v>
      </c>
      <c r="H52" s="7">
        <v>30</v>
      </c>
      <c r="I52" s="28">
        <v>49683</v>
      </c>
      <c r="J52" s="7">
        <v>1.04</v>
      </c>
      <c r="K52" s="7">
        <v>3.57</v>
      </c>
      <c r="L52" s="7">
        <v>4.6100000000000003</v>
      </c>
    </row>
    <row r="53" spans="1:12" ht="15.75">
      <c r="H53" s="7">
        <v>31</v>
      </c>
      <c r="I53" s="28">
        <v>49866</v>
      </c>
      <c r="J53" s="7">
        <v>0.96</v>
      </c>
      <c r="K53" s="7">
        <v>3.57</v>
      </c>
      <c r="L53" s="7">
        <v>4.53</v>
      </c>
    </row>
    <row r="54" spans="1:12" ht="15.75">
      <c r="H54" s="7">
        <v>32</v>
      </c>
      <c r="I54" s="28">
        <v>50049</v>
      </c>
      <c r="J54" s="7">
        <v>0.87</v>
      </c>
      <c r="K54" s="7">
        <v>3.57</v>
      </c>
      <c r="L54" s="7">
        <v>4.4400000000000004</v>
      </c>
    </row>
    <row r="55" spans="1:12" ht="15.75">
      <c r="H55" s="7">
        <v>33</v>
      </c>
      <c r="I55" s="28">
        <v>50231</v>
      </c>
      <c r="J55" s="7">
        <v>0.79</v>
      </c>
      <c r="K55" s="7">
        <v>3.57</v>
      </c>
      <c r="L55" s="7">
        <v>4.3600000000000003</v>
      </c>
    </row>
    <row r="56" spans="1:12" ht="15.75">
      <c r="H56" s="7">
        <v>34</v>
      </c>
      <c r="I56" s="28">
        <v>50416</v>
      </c>
      <c r="J56" s="7">
        <v>0.7</v>
      </c>
      <c r="K56" s="7">
        <v>3.57</v>
      </c>
      <c r="L56" s="7">
        <v>4.2699999999999996</v>
      </c>
    </row>
    <row r="57" spans="1:12" ht="15.75">
      <c r="H57" s="7">
        <v>35</v>
      </c>
      <c r="I57" s="28">
        <v>50598</v>
      </c>
      <c r="J57" s="7">
        <v>0.61</v>
      </c>
      <c r="K57" s="7">
        <v>3.57</v>
      </c>
      <c r="L57" s="7">
        <v>4.18</v>
      </c>
    </row>
    <row r="58" spans="1:12" ht="15.75">
      <c r="H58" s="7">
        <v>36</v>
      </c>
      <c r="I58" s="28">
        <v>50780</v>
      </c>
      <c r="J58" s="7">
        <v>0.52</v>
      </c>
      <c r="K58" s="7">
        <v>3.57</v>
      </c>
      <c r="L58" s="7">
        <v>4.09</v>
      </c>
    </row>
    <row r="59" spans="1:12" ht="15.75">
      <c r="H59" s="7">
        <v>37</v>
      </c>
      <c r="I59" s="28">
        <v>50962</v>
      </c>
      <c r="J59" s="7">
        <v>0.44</v>
      </c>
      <c r="K59" s="7">
        <v>3.57</v>
      </c>
      <c r="L59" s="7">
        <v>4.01</v>
      </c>
    </row>
    <row r="60" spans="1:12" ht="15.75">
      <c r="H60" s="7">
        <v>38</v>
      </c>
      <c r="I60" s="28">
        <v>51144</v>
      </c>
      <c r="J60" s="7">
        <v>0.35</v>
      </c>
      <c r="K60" s="7">
        <v>3.57</v>
      </c>
      <c r="L60" s="7">
        <v>3.92</v>
      </c>
    </row>
    <row r="61" spans="1:12" ht="15.75">
      <c r="H61" s="7">
        <v>39</v>
      </c>
      <c r="I61" s="28">
        <v>51327</v>
      </c>
      <c r="J61" s="7">
        <v>0.26</v>
      </c>
      <c r="K61" s="7">
        <v>3.57</v>
      </c>
      <c r="L61" s="7">
        <v>3.83</v>
      </c>
    </row>
    <row r="62" spans="1:12" ht="15.75">
      <c r="H62" s="7">
        <v>40</v>
      </c>
      <c r="I62" s="28">
        <v>51510</v>
      </c>
      <c r="J62" s="7">
        <v>0.17</v>
      </c>
      <c r="K62" s="7">
        <v>3.57</v>
      </c>
      <c r="L62" s="7">
        <v>3.74</v>
      </c>
    </row>
    <row r="63" spans="1:12" ht="15.75">
      <c r="H63" s="11">
        <v>41</v>
      </c>
      <c r="I63" s="16">
        <v>51692</v>
      </c>
      <c r="J63" s="11">
        <v>0.09</v>
      </c>
      <c r="K63" s="11">
        <v>3.61</v>
      </c>
      <c r="L63" s="11">
        <v>3.7</v>
      </c>
    </row>
    <row r="64" spans="1:12" ht="14.25">
      <c r="L64" s="2" t="e">
        <f ca="1">XIRR(L29:L63,I29:I63)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129</vt:i4>
      </vt:variant>
    </vt:vector>
  </HeadingPairs>
  <TitlesOfParts>
    <vt:vector size="129" baseType="lpstr">
      <vt:lpstr>Multi-mercado</vt:lpstr>
      <vt:lpstr>Main</vt:lpstr>
      <vt:lpstr>Opciones</vt:lpstr>
      <vt:lpstr>Caucho</vt:lpstr>
      <vt:lpstr>Soberanos HD</vt:lpstr>
      <vt:lpstr>ONS NY</vt:lpstr>
      <vt:lpstr>ONs Argentina</vt:lpstr>
      <vt:lpstr>LECAPs</vt:lpstr>
      <vt:lpstr>T13F6</vt:lpstr>
      <vt:lpstr>GD41D</vt:lpstr>
      <vt:lpstr>AL41D</vt:lpstr>
      <vt:lpstr>GD38D</vt:lpstr>
      <vt:lpstr>AE38D</vt:lpstr>
      <vt:lpstr>GD35D</vt:lpstr>
      <vt:lpstr>AL35D</vt:lpstr>
      <vt:lpstr>GD30D</vt:lpstr>
      <vt:lpstr>AL30D</vt:lpstr>
      <vt:lpstr>GD29D</vt:lpstr>
      <vt:lpstr>AL29D</vt:lpstr>
      <vt:lpstr>MCC2D</vt:lpstr>
      <vt:lpstr>PFC2D</vt:lpstr>
      <vt:lpstr>YM38D</vt:lpstr>
      <vt:lpstr>PN38D</vt:lpstr>
      <vt:lpstr>SBC1D</vt:lpstr>
      <vt:lpstr>TTCBD</vt:lpstr>
      <vt:lpstr>TLCOD</vt:lpstr>
      <vt:lpstr>PLC3D</vt:lpstr>
      <vt:lpstr>OLC5D</vt:lpstr>
      <vt:lpstr>CICAD</vt:lpstr>
      <vt:lpstr>YM40D</vt:lpstr>
      <vt:lpstr>LMS7D</vt:lpstr>
      <vt:lpstr>VSCPD</vt:lpstr>
      <vt:lpstr>OLC6D</vt:lpstr>
      <vt:lpstr>NPCCD</vt:lpstr>
      <vt:lpstr>PN41D</vt:lpstr>
      <vt:lpstr>PN35D</vt:lpstr>
      <vt:lpstr>IRCOD</vt:lpstr>
      <vt:lpstr>TTC9D</vt:lpstr>
      <vt:lpstr>OT42D</vt:lpstr>
      <vt:lpstr>PLC2D</vt:lpstr>
      <vt:lpstr>PQCSD</vt:lpstr>
      <vt:lpstr>VSCRD</vt:lpstr>
      <vt:lpstr>PN36D</vt:lpstr>
      <vt:lpstr>HJCID</vt:lpstr>
      <vt:lpstr>PNDCD</vt:lpstr>
      <vt:lpstr>TLCTD</vt:lpstr>
      <vt:lpstr>CIC9D</vt:lpstr>
      <vt:lpstr>RCCRD</vt:lpstr>
      <vt:lpstr>YM37D</vt:lpstr>
      <vt:lpstr>OTS2D</vt:lpstr>
      <vt:lpstr>PN42D</vt:lpstr>
      <vt:lpstr>VSCWD</vt:lpstr>
      <vt:lpstr>LMS8D</vt:lpstr>
      <vt:lpstr>IRCJDD</vt:lpstr>
      <vt:lpstr>ZZC1D</vt:lpstr>
      <vt:lpstr>YM41D</vt:lpstr>
      <vt:lpstr>DNC3D</vt:lpstr>
      <vt:lpstr>RC2CD</vt:lpstr>
      <vt:lpstr>YMCVD</vt:lpstr>
      <vt:lpstr>GN49D</vt:lpstr>
      <vt:lpstr>PLC5D</vt:lpstr>
      <vt:lpstr>TTCDD</vt:lpstr>
      <vt:lpstr>MGCRD</vt:lpstr>
      <vt:lpstr>TSC4D</vt:lpstr>
      <vt:lpstr>VSCVD</vt:lpstr>
      <vt:lpstr>YM39D</vt:lpstr>
      <vt:lpstr>PCL4D</vt:lpstr>
      <vt:lpstr>BACGD</vt:lpstr>
      <vt:lpstr>TLCPD</vt:lpstr>
      <vt:lpstr>YCAMO</vt:lpstr>
      <vt:lpstr>IRCPD</vt:lpstr>
      <vt:lpstr>DNC5D</vt:lpstr>
      <vt:lpstr>NBS1D</vt:lpstr>
      <vt:lpstr>TTC7D</vt:lpstr>
      <vt:lpstr>CP34D</vt:lpstr>
      <vt:lpstr>GN40D</vt:lpstr>
      <vt:lpstr>CS38D</vt:lpstr>
      <vt:lpstr>IRCHO</vt:lpstr>
      <vt:lpstr>MGCJD</vt:lpstr>
      <vt:lpstr>NPCAD</vt:lpstr>
      <vt:lpstr>LOC3D</vt:lpstr>
      <vt:lpstr>LOC2D</vt:lpstr>
      <vt:lpstr>RCCMD</vt:lpstr>
      <vt:lpstr>MGCHD</vt:lpstr>
      <vt:lpstr>YMCQD</vt:lpstr>
      <vt:lpstr>TN63D</vt:lpstr>
      <vt:lpstr>CWC6D</vt:lpstr>
      <vt:lpstr>MTCGD</vt:lpstr>
      <vt:lpstr>YMCID</vt:lpstr>
      <vt:lpstr>PNXCD</vt:lpstr>
      <vt:lpstr>YFCJD</vt:lpstr>
      <vt:lpstr>YM34D</vt:lpstr>
      <vt:lpstr>MGCOD</vt:lpstr>
      <vt:lpstr>MRCAD</vt:lpstr>
      <vt:lpstr>TLC50</vt:lpstr>
      <vt:lpstr>DNC7D</vt:lpstr>
      <vt:lpstr>TSC3D</vt:lpstr>
      <vt:lpstr>VSCTD</vt:lpstr>
      <vt:lpstr>BYCHD</vt:lpstr>
      <vt:lpstr>YCAMD</vt:lpstr>
      <vt:lpstr>YMCJO</vt:lpstr>
      <vt:lpstr>YMCHO</vt:lpstr>
      <vt:lpstr>TTCAD</vt:lpstr>
      <vt:lpstr>YMCXO</vt:lpstr>
      <vt:lpstr>PQCSO</vt:lpstr>
      <vt:lpstr>YMCIO</vt:lpstr>
      <vt:lpstr>TLCMO</vt:lpstr>
      <vt:lpstr>IRCJD</vt:lpstr>
      <vt:lpstr>IRCFO</vt:lpstr>
      <vt:lpstr>CS44D</vt:lpstr>
      <vt:lpstr>MGCMD</vt:lpstr>
      <vt:lpstr>MGC9D</vt:lpstr>
      <vt:lpstr>RCCJD</vt:lpstr>
      <vt:lpstr>ARC1D</vt:lpstr>
      <vt:lpstr>CAC5D</vt:lpstr>
      <vt:lpstr>VSCRD </vt:lpstr>
      <vt:lpstr>RUCDO</vt:lpstr>
      <vt:lpstr>GNCXD</vt:lpstr>
      <vt:lpstr>EA3D</vt:lpstr>
      <vt:lpstr>YMCVO</vt:lpstr>
      <vt:lpstr>bpy26</vt:lpstr>
      <vt:lpstr>CP36D</vt:lpstr>
      <vt:lpstr>TLC1O</vt:lpstr>
      <vt:lpstr>gemsa</vt:lpstr>
      <vt:lpstr>NDT25</vt:lpstr>
      <vt:lpstr>NPCBO</vt:lpstr>
      <vt:lpstr>TSC3O</vt:lpstr>
      <vt:lpstr>bpod7</vt:lpstr>
      <vt:lpstr>GLOBALES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2026-01-21T19:17:38Z</dcterms:created>
  <dcterms:modified xsi:type="dcterms:W3CDTF">2026-02-06T12:14:37Z</dcterms:modified>
</cp:coreProperties>
</file>