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5600"/>
  </bookViews>
  <sheets>
    <sheet name="R&amp;R" sheetId="2" r:id="rId1"/>
    <sheet name="MPLP" sheetId="3" r:id="rId2"/>
    <sheet name="Comments from May 2020" sheetId="4" r:id="rId3"/>
    <sheet name="Shashi Paid 4-26-21" sheetId="5" r:id="rId4"/>
  </sheets>
  <definedNames>
    <definedName name="PaidList">'Shashi Paid 4-26-21'!$A:$A</definedName>
    <definedName name="_xlnm.Print_Titles" localSheetId="0">'R&amp;R'!$4:$5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2" i="2"/>
  <c r="J13" i="2"/>
  <c r="J14" i="2"/>
  <c r="J16" i="2"/>
  <c r="J17" i="2"/>
  <c r="J18" i="2"/>
  <c r="J19" i="2"/>
  <c r="J21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4" i="2"/>
  <c r="J46" i="2"/>
  <c r="J47" i="2"/>
  <c r="J48" i="2"/>
  <c r="J49" i="2"/>
  <c r="J51" i="2"/>
  <c r="J53" i="2"/>
  <c r="J54" i="2"/>
  <c r="J55" i="2"/>
  <c r="J56" i="2"/>
  <c r="J57" i="2"/>
  <c r="J58" i="2"/>
  <c r="J59" i="2"/>
  <c r="J60" i="2"/>
  <c r="J61" i="2"/>
  <c r="J63" i="2"/>
  <c r="J64" i="2"/>
  <c r="J66" i="2"/>
  <c r="J67" i="2"/>
  <c r="J69" i="2"/>
  <c r="J70" i="2"/>
  <c r="J71" i="2"/>
  <c r="J72" i="2"/>
  <c r="J73" i="2"/>
  <c r="J74" i="2"/>
  <c r="J75" i="2"/>
  <c r="J76" i="2"/>
  <c r="J78" i="2"/>
  <c r="J79" i="2"/>
  <c r="G81" i="2"/>
  <c r="K6" i="2"/>
  <c r="K7" i="2"/>
  <c r="K8" i="2"/>
  <c r="K9" i="2"/>
  <c r="K10" i="2"/>
  <c r="K12" i="2"/>
  <c r="K13" i="2"/>
  <c r="K14" i="2"/>
  <c r="K16" i="2"/>
  <c r="K17" i="2"/>
  <c r="K18" i="2"/>
  <c r="K19" i="2"/>
  <c r="K21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4" i="2"/>
  <c r="K46" i="2"/>
  <c r="K47" i="2"/>
  <c r="K48" i="2"/>
  <c r="K49" i="2"/>
  <c r="K59" i="2"/>
  <c r="K60" i="2"/>
  <c r="K63" i="2"/>
  <c r="K64" i="2"/>
  <c r="K66" i="2"/>
  <c r="K69" i="2"/>
  <c r="K70" i="2"/>
  <c r="K71" i="2"/>
  <c r="K72" i="2"/>
  <c r="K73" i="2"/>
  <c r="K74" i="2"/>
  <c r="K75" i="2"/>
  <c r="K76" i="2"/>
  <c r="H11" i="3"/>
  <c r="H79" i="2"/>
  <c r="H76" i="2"/>
  <c r="H67" i="2"/>
  <c r="H64" i="2"/>
  <c r="H61" i="2"/>
  <c r="H51" i="2"/>
  <c r="H49" i="2"/>
  <c r="H44" i="2"/>
  <c r="H42" i="2"/>
  <c r="H21" i="2"/>
  <c r="H19" i="2"/>
  <c r="H14" i="2"/>
  <c r="H10" i="2"/>
  <c r="H81" i="2"/>
  <c r="N17" i="2"/>
  <c r="L11" i="3"/>
  <c r="L10" i="3"/>
  <c r="L9" i="3"/>
  <c r="L8" i="3"/>
  <c r="H8" i="3"/>
  <c r="G12" i="3"/>
  <c r="L12" i="3"/>
  <c r="H12" i="3"/>
  <c r="N10" i="2"/>
  <c r="N16" i="2"/>
  <c r="N15" i="2"/>
  <c r="N14" i="2"/>
  <c r="N13" i="2"/>
  <c r="N12" i="2"/>
  <c r="N11" i="2"/>
  <c r="N9" i="2"/>
  <c r="N18" i="2"/>
</calcChain>
</file>

<file path=xl/sharedStrings.xml><?xml version="1.0" encoding="utf-8"?>
<sst xmlns="http://schemas.openxmlformats.org/spreadsheetml/2006/main" count="995" uniqueCount="290">
  <si>
    <t xml:space="preserve">R &amp; R ROYALTY </t>
  </si>
  <si>
    <t>BLM LEASE RENTAL PAYMENTS DUE</t>
  </si>
  <si>
    <t>NO. OF</t>
  </si>
  <si>
    <t>AMOUNT OF</t>
  </si>
  <si>
    <t>LEASE NO.</t>
  </si>
  <si>
    <t>COUNTY</t>
  </si>
  <si>
    <t>STATE</t>
  </si>
  <si>
    <t>ACRES</t>
  </si>
  <si>
    <t>RENTAL</t>
  </si>
  <si>
    <t xml:space="preserve">DATE OF </t>
  </si>
  <si>
    <t>EXPIRATION</t>
  </si>
  <si>
    <t>LOUISIANA</t>
  </si>
  <si>
    <t>PAY OR NOT</t>
  </si>
  <si>
    <t>Y/N</t>
  </si>
  <si>
    <t>TOTAL BY</t>
  </si>
  <si>
    <t>MICHIGAN</t>
  </si>
  <si>
    <t>COVINGTON</t>
  </si>
  <si>
    <t>ALABAMA</t>
  </si>
  <si>
    <t>BREAKDOWN BY STATE</t>
  </si>
  <si>
    <t>NEW MEXICO</t>
  </si>
  <si>
    <t>OKLAHOMA</t>
  </si>
  <si>
    <t>TEXAS</t>
  </si>
  <si>
    <t>ALES57297</t>
  </si>
  <si>
    <t>ALES57302</t>
  </si>
  <si>
    <t>ALES57298</t>
  </si>
  <si>
    <t>ALES57299</t>
  </si>
  <si>
    <t>ALES57286</t>
  </si>
  <si>
    <t>ALES57285</t>
  </si>
  <si>
    <t>ALES57301</t>
  </si>
  <si>
    <t>LAES57346</t>
  </si>
  <si>
    <t>LAES57340</t>
  </si>
  <si>
    <t>LAES57339</t>
  </si>
  <si>
    <t>LAES57341</t>
  </si>
  <si>
    <t>LAES57338</t>
  </si>
  <si>
    <t>LAES57336</t>
  </si>
  <si>
    <t>LAES57337</t>
  </si>
  <si>
    <t>LAES57342</t>
  </si>
  <si>
    <t>LAES57343</t>
  </si>
  <si>
    <t>LAES57344</t>
  </si>
  <si>
    <t>LAES57345</t>
  </si>
  <si>
    <t>LAES57354</t>
  </si>
  <si>
    <t>LAES57353</t>
  </si>
  <si>
    <t>LAES57352</t>
  </si>
  <si>
    <t>LAES57350</t>
  </si>
  <si>
    <t>LAES57355</t>
  </si>
  <si>
    <t>LAES57347</t>
  </si>
  <si>
    <t>LAES57348</t>
  </si>
  <si>
    <t>LAES57349</t>
  </si>
  <si>
    <t>LAES57351</t>
  </si>
  <si>
    <t>MSES57385</t>
  </si>
  <si>
    <t>MSES57373</t>
  </si>
  <si>
    <t>MSES57358</t>
  </si>
  <si>
    <t>MSES57357</t>
  </si>
  <si>
    <t>MSES57356</t>
  </si>
  <si>
    <t>MSES57366</t>
  </si>
  <si>
    <t>MSES57365</t>
  </si>
  <si>
    <t>MSES57364</t>
  </si>
  <si>
    <t>MSES57363</t>
  </si>
  <si>
    <t>MSES57361</t>
  </si>
  <si>
    <t>MSES57362</t>
  </si>
  <si>
    <t>MSES57360</t>
  </si>
  <si>
    <t>MSES57359</t>
  </si>
  <si>
    <t>ALES57887</t>
  </si>
  <si>
    <t>ARES57890</t>
  </si>
  <si>
    <t>ARES57893</t>
  </si>
  <si>
    <t>ARES57894</t>
  </si>
  <si>
    <t>ARES57895</t>
  </si>
  <si>
    <t>LAES57898</t>
  </si>
  <si>
    <t>LAES57896</t>
  </si>
  <si>
    <t>LAES57897</t>
  </si>
  <si>
    <t>LAES57899</t>
  </si>
  <si>
    <t>LAES57904</t>
  </si>
  <si>
    <t>LAES57906</t>
  </si>
  <si>
    <t>SCOTT</t>
  </si>
  <si>
    <t>SMITH</t>
  </si>
  <si>
    <t>WAYNE</t>
  </si>
  <si>
    <t>ESCAMBIA</t>
  </si>
  <si>
    <t>FRANKLIN</t>
  </si>
  <si>
    <t>VAN BUREN</t>
  </si>
  <si>
    <t>SABINE PARISH</t>
  </si>
  <si>
    <t>WEBSTER PARISH</t>
  </si>
  <si>
    <t>ARKANSAS</t>
  </si>
  <si>
    <t>KENTUCKY</t>
  </si>
  <si>
    <t>MISSISSIPPI</t>
  </si>
  <si>
    <t>MAGNUM PRODUCING, LP</t>
  </si>
  <si>
    <t>NORTH DAKOTA</t>
  </si>
  <si>
    <t>NEVADA</t>
  </si>
  <si>
    <t>NVN95160</t>
  </si>
  <si>
    <t>NVN95161</t>
  </si>
  <si>
    <t>EUREKA</t>
  </si>
  <si>
    <t>BLM RENTS DUE</t>
  </si>
  <si>
    <t>OHIO</t>
  </si>
  <si>
    <t>MONTANA</t>
  </si>
  <si>
    <t>OHES059251</t>
  </si>
  <si>
    <t>OHES059252</t>
  </si>
  <si>
    <t>MONROE</t>
  </si>
  <si>
    <t>NOBLE</t>
  </si>
  <si>
    <t>CHAVES</t>
  </si>
  <si>
    <t>NMNM140301</t>
  </si>
  <si>
    <t>NMNM140302</t>
  </si>
  <si>
    <t>MSES59539</t>
  </si>
  <si>
    <t>MSES59540</t>
  </si>
  <si>
    <t>MSES59541</t>
  </si>
  <si>
    <t>MSES57372</t>
  </si>
  <si>
    <t>MSES57386</t>
  </si>
  <si>
    <t>MSES57371</t>
  </si>
  <si>
    <t>MSES57368</t>
  </si>
  <si>
    <t>MSES57369</t>
  </si>
  <si>
    <t>MSES57370</t>
  </si>
  <si>
    <t>AMITE</t>
  </si>
  <si>
    <t>BONUS</t>
  </si>
  <si>
    <t>PER ACRE</t>
  </si>
  <si>
    <t>MAY 1 2021</t>
  </si>
  <si>
    <t xml:space="preserve">NATCHITOCHES </t>
  </si>
  <si>
    <t xml:space="preserve">CADDO </t>
  </si>
  <si>
    <t>COUNTY2</t>
  </si>
  <si>
    <t>Mishaun Notes</t>
  </si>
  <si>
    <t>ALES56636</t>
  </si>
  <si>
    <t>BIBB</t>
  </si>
  <si>
    <t>Let Go: No permits or new wells in 10 mile radius of tracts.  Only 1 - 2 years left.  No old wells near tract, - closest band is 3 mi nw and CBM methane</t>
  </si>
  <si>
    <t>ALES56637</t>
  </si>
  <si>
    <t>ALES57303</t>
  </si>
  <si>
    <t>Consider Letting Go: No active wells near acreage, no permits, only 2 years left.  Small rental fee</t>
  </si>
  <si>
    <t xml:space="preserve">Let Go:  Outside Pruet shoot - 3 mi North Gulf Coast has 3 actrive wells.  Latest well drilled was 2011 and only made 2 mbbl.  Other 2 wells were drilled in1995 and have made 135 mbbl at 11000'.  Large rental, No new wells or permits </t>
  </si>
  <si>
    <t>Consider Letting Go - small rental fee - 2 years left - no activity around lease</t>
  </si>
  <si>
    <t>Let Go: Outside Pruet Shoot - No active wells around tract. No permits - Large Rental with only 2 years left</t>
  </si>
  <si>
    <t>Consider Letting Go: Small rental fee - No activity - 2 Years left</t>
  </si>
  <si>
    <t>Keep:  No activity but small rental fee and 4 years left</t>
  </si>
  <si>
    <t>ALES57284</t>
  </si>
  <si>
    <t>PICKENS</t>
  </si>
  <si>
    <t>Consider Lettomg Go:  All acrtive wells in the county are 10+ Miles North - no permits - only 2 years left  - small rental</t>
  </si>
  <si>
    <t>ARES56661</t>
  </si>
  <si>
    <t>JOHNSON</t>
  </si>
  <si>
    <t>Let go: 1 year remaining, no permits or active wells near tract - small rental but moot point based on activity</t>
  </si>
  <si>
    <t>ARES56662</t>
  </si>
  <si>
    <t>ARES56654</t>
  </si>
  <si>
    <t>POPE</t>
  </si>
  <si>
    <t>Let Go: All active wells in the country are 8=5-10+ miles south.  1 year remaining</t>
  </si>
  <si>
    <t>ARES56657</t>
  </si>
  <si>
    <t>ARES56658</t>
  </si>
  <si>
    <t>ARES56659</t>
  </si>
  <si>
    <t>ARES56660</t>
  </si>
  <si>
    <t>ARES56639</t>
  </si>
  <si>
    <t>Let Go:  All active wells in county are 6-15 mi north.  1 year remaining - no permits near our acreage</t>
  </si>
  <si>
    <t>ARES56640</t>
  </si>
  <si>
    <t>ARES56641</t>
  </si>
  <si>
    <t>ARES56642</t>
  </si>
  <si>
    <t>ARES56644</t>
  </si>
  <si>
    <t>ARES56645</t>
  </si>
  <si>
    <t>ARES56647</t>
  </si>
  <si>
    <t>ARES56652</t>
  </si>
  <si>
    <t xml:space="preserve">Keep:   No activity near lease,  small rental cost and 4 years left. </t>
  </si>
  <si>
    <t>Keep:  small rental cost and 4 years left.  Also closest production is 3-4 mi east.  Fayeteeville gas wells - operated by exxon.  500 to 1000 mmcf in 128 months at 5000' horz</t>
  </si>
  <si>
    <t>Keep:  small rental cost and 4 years left.  Also closest production is 3=4 mi south.  Fayeteeville gas wells - 1-1.5 bcf in 115 months</t>
  </si>
  <si>
    <t>KYES56666</t>
  </si>
  <si>
    <t>MACCREARY</t>
  </si>
  <si>
    <t>Let Go - closest active wells are 3-6 mi away - shallow gas wells with no oil = no permits</t>
  </si>
  <si>
    <t>KYES56663</t>
  </si>
  <si>
    <t>WHITLEY</t>
  </si>
  <si>
    <t>KYES56664</t>
  </si>
  <si>
    <t>Let Go - No activity near lease - high rental</t>
  </si>
  <si>
    <t>KYES56665</t>
  </si>
  <si>
    <t>KYES56667</t>
  </si>
  <si>
    <t>Let Go - closest active well is 3000' away from tract but has only made 23 mmcf @ 4000' in 186 monhts. No oil.    1 year left high rental</t>
  </si>
  <si>
    <t>CADDO PARISH</t>
  </si>
  <si>
    <t>Keep - low rental and 4 years remaining</t>
  </si>
  <si>
    <t>LAES57304</t>
  </si>
  <si>
    <t>CALDWELL PARISH</t>
  </si>
  <si>
    <t xml:space="preserve">Let Go:  Only 2 years left, no permits, no nearby active production - high rental   closest active wells are 15 mi NW - dry gas. </t>
  </si>
  <si>
    <t>LAES56705</t>
  </si>
  <si>
    <t>CLAIBORNE</t>
  </si>
  <si>
    <t>Let Go - closest active wells 4 mi sw - haynesville wells - 1 year left, over 1K rental</t>
  </si>
  <si>
    <t>LAES56671</t>
  </si>
  <si>
    <t>GRANT PARISH</t>
  </si>
  <si>
    <t>Let Go:  Closest active wells are 4 miles southwest. They are good wells - 20-100 mbbl in 20-40 months with 5000' md wells.  Short horiztonals - they apprear to be clustered in a few mile circle, we are out of the play most likely - 1 year left</t>
  </si>
  <si>
    <t>LAES56672</t>
  </si>
  <si>
    <t>LAES56673</t>
  </si>
  <si>
    <t>LAES56674</t>
  </si>
  <si>
    <t>LAES56676</t>
  </si>
  <si>
    <t>LAES56677</t>
  </si>
  <si>
    <t>Let Go: No active permits - I year left - Closest production is 2-5 miles east - shallow wells at 1600'.  Lastest wells were drilled in 2018.  17 month producers have made 1500 bbl</t>
  </si>
  <si>
    <t>LAES56678</t>
  </si>
  <si>
    <t>LAES56679</t>
  </si>
  <si>
    <t>LAES56680</t>
  </si>
  <si>
    <t>NATCHITOCHES PARISH</t>
  </si>
  <si>
    <t>Let Go:  No active wells around acreage or permits - south half of the block we have in Natchioches "Austin Chalk area" 2 years remaining still  but hefty rental charge to hold block</t>
  </si>
  <si>
    <t>Keep: 4 years remining - low rental</t>
  </si>
  <si>
    <t xml:space="preserve"> </t>
  </si>
  <si>
    <t>Keep: 4 years remining</t>
  </si>
  <si>
    <t>LAES56681</t>
  </si>
  <si>
    <t>WINN PARISH</t>
  </si>
  <si>
    <t>Let Go: No active wells in 6 mile radius of leases - no permits - 1 year remaining</t>
  </si>
  <si>
    <t>LAES56682</t>
  </si>
  <si>
    <t>LAES56683</t>
  </si>
  <si>
    <t>LAES56684</t>
  </si>
  <si>
    <t>LAES56685</t>
  </si>
  <si>
    <t>LAES56686</t>
  </si>
  <si>
    <t>LAES56687</t>
  </si>
  <si>
    <t>LAES56688</t>
  </si>
  <si>
    <t>LAES56689</t>
  </si>
  <si>
    <t>LAES56690</t>
  </si>
  <si>
    <t>LAES56691</t>
  </si>
  <si>
    <t>LAES56692</t>
  </si>
  <si>
    <t>LAES56693</t>
  </si>
  <si>
    <t>LAES56694</t>
  </si>
  <si>
    <t>LAES56695</t>
  </si>
  <si>
    <t>LAES56696</t>
  </si>
  <si>
    <t>LAES56697</t>
  </si>
  <si>
    <t>LAES56698</t>
  </si>
  <si>
    <t>LAES56699</t>
  </si>
  <si>
    <t>LAES56700</t>
  </si>
  <si>
    <t>LAES56701</t>
  </si>
  <si>
    <t>MIES56707</t>
  </si>
  <si>
    <t>MASON</t>
  </si>
  <si>
    <t>Let Go:  No active wells in area - 1 year left - low rental but probably no point</t>
  </si>
  <si>
    <t>MSES56741*</t>
  </si>
  <si>
    <t>FORREST</t>
  </si>
  <si>
    <t>Consider Letting go:  Active wells in the area within 3 mi radius by Par minerals and Petyrytx - This acreage in the area of Weyerhuaser acreage.  Wells are 5000 ti 8300' md but majority are not good producers.  Under 5 mbbl and cap at around 1.6 bc with most under 600 mmcf</t>
  </si>
  <si>
    <t>MSES56742</t>
  </si>
  <si>
    <t>MSES56743</t>
  </si>
  <si>
    <t>MSES56744</t>
  </si>
  <si>
    <t>Keep:  Lease is just outside bud visnon deal and 1/2 mi north durango has prolific wells from the 70's that have made 200 mbbl at 6310'</t>
  </si>
  <si>
    <t xml:space="preserve">Consider Letting Go:  No active wells - 2 years remaining - large rental to hold block. </t>
  </si>
  <si>
    <t>MSES57372^</t>
  </si>
  <si>
    <t xml:space="preserve">Consider Letting Go:  No active wells - 2 years remaining - large rental to hold block. Leases was in the meadville 3D </t>
  </si>
  <si>
    <t>MSES57386^</t>
  </si>
  <si>
    <t>MSES57371^</t>
  </si>
  <si>
    <t>MSES57368^</t>
  </si>
  <si>
    <t>MSES57369^</t>
  </si>
  <si>
    <t>MSES57370^</t>
  </si>
  <si>
    <t>MSES56745</t>
  </si>
  <si>
    <t>PEARL RIVER</t>
  </si>
  <si>
    <t xml:space="preserve">Consider Letting go:  Active wells in the area within 3 mi radius by Par minerals and Petyrytx - This acreage in the area of Weyerhuaser acreage.  Wells  are 8300' md but majority are not good producers.  Under 10 mbbl and cap at around 1 bc with most under 250 mmcf.  1 year remaining </t>
  </si>
  <si>
    <t>MSES56746*</t>
  </si>
  <si>
    <t>Consider Letting go:  Active wells in the area within 3 mi radius by Par minerals and Petyrytx - This acreage in the area of Weyerhuaser acreage.  Wells  are 8300' md but majority are not good producers.  Under 10 mbbl and cap at around 1 bc with most under 250 mmcf.  1 year remaining</t>
  </si>
  <si>
    <t>MSES56721**</t>
  </si>
  <si>
    <t>PERRY</t>
  </si>
  <si>
    <t>Let Go: South east corner of the Perry County - 1 year left on the deal - expensive block to renew</t>
  </si>
  <si>
    <t>MSES56722</t>
  </si>
  <si>
    <t>MSES56724</t>
  </si>
  <si>
    <t>MSES56725</t>
  </si>
  <si>
    <t>MSES56726</t>
  </si>
  <si>
    <t>MSES56728</t>
  </si>
  <si>
    <t>MSES56729</t>
  </si>
  <si>
    <t>MSES56730</t>
  </si>
  <si>
    <t>MSES56731</t>
  </si>
  <si>
    <t>MSES56732</t>
  </si>
  <si>
    <t>MSES56733</t>
  </si>
  <si>
    <t>MSES56734</t>
  </si>
  <si>
    <t>MSES56735</t>
  </si>
  <si>
    <t>MSES56736</t>
  </si>
  <si>
    <t>MSES56737</t>
  </si>
  <si>
    <t>MSES56740**</t>
  </si>
  <si>
    <t>Let Go: No active wells within the TWR, no permits = 2 years remaining</t>
  </si>
  <si>
    <t>MSES56709</t>
  </si>
  <si>
    <t>Let Go: No active wells within the TWR, no permits = 1 years remaining</t>
  </si>
  <si>
    <t>MSES56710</t>
  </si>
  <si>
    <t>MSES56715</t>
  </si>
  <si>
    <t>MSES56716</t>
  </si>
  <si>
    <t>MSES56717</t>
  </si>
  <si>
    <t>MSES56718</t>
  </si>
  <si>
    <t>MSES56747</t>
  </si>
  <si>
    <t>Let Go:  Too far from active production - 1 year remaining</t>
  </si>
  <si>
    <t>MSES56748</t>
  </si>
  <si>
    <t>MSES56749</t>
  </si>
  <si>
    <t>MSES56751</t>
  </si>
  <si>
    <t>Keep:  Pride energy has 5 ative wells wiithin 0.5 mi radius - prolific wells have mae 200 mbbl in 450 months at 9000' - Lease has comment to be assigned to sav - savannah - Need to look into internal history of this lease?</t>
  </si>
  <si>
    <t>MSES56752</t>
  </si>
  <si>
    <t>MSES56755</t>
  </si>
  <si>
    <t>Consider Letting Go:  2 active wells by Pride within 0.5 to 1.5 mi radius of lease - however only 1 year remaining and large block with rental cost</t>
  </si>
  <si>
    <t>MSES56756</t>
  </si>
  <si>
    <t>MSES56757</t>
  </si>
  <si>
    <t>Let Go:  Too far from active production - 2 year remaining</t>
  </si>
  <si>
    <t xml:space="preserve">Consider Letting Go: 1.5 mi SE palmer as 4 active wells - 220 mbbl in 250 months at 15000' </t>
  </si>
  <si>
    <t>NMNM121938</t>
  </si>
  <si>
    <t>Let Go: This lease we decided not to drill well on lands after evaluation early this year</t>
  </si>
  <si>
    <r>
      <t xml:space="preserve">Mishaun Comments from 2020 - 
</t>
    </r>
    <r>
      <rPr>
        <sz val="11"/>
        <color rgb="FFFF0000"/>
        <rFont val="Calibri"/>
        <family val="2"/>
        <scheme val="minor"/>
      </rPr>
      <t>**duration mentioned will be 1 year less**</t>
    </r>
  </si>
  <si>
    <t>Keep based on previous decision history to renew all franklin acreage *2021 comment</t>
  </si>
  <si>
    <t>Keep 9 years left *2021 comment</t>
  </si>
  <si>
    <t>Keep: 9 years left *2021 comment</t>
  </si>
  <si>
    <t>Mishaun Commments</t>
  </si>
  <si>
    <t>6 years left keep</t>
  </si>
  <si>
    <t>7 years left keep</t>
  </si>
  <si>
    <t>Y</t>
  </si>
  <si>
    <t>N</t>
  </si>
  <si>
    <t>?</t>
  </si>
  <si>
    <t>Paid Tracts</t>
  </si>
  <si>
    <t>OHES59252</t>
  </si>
  <si>
    <t>OHES59251</t>
  </si>
  <si>
    <t xml:space="preserve">Paid by Shashi to BLM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</si>
</sst>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_);_(* \(#,##0.000\);_(* &quot;-&quot;???_);_(@_)"/>
    <numFmt numFmtId="167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0"/>
      <name val="Cambria"/>
      <family val="1"/>
      <scheme val="major"/>
    </font>
    <font>
      <sz val="16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9"/>
      <name val="Cambria"/>
      <family val="1"/>
      <scheme val="major"/>
    </font>
    <font>
      <b/>
      <i/>
      <u val="singleAccounting"/>
      <sz val="9"/>
      <name val="Cambria"/>
      <family val="1"/>
      <scheme val="major"/>
    </font>
    <font>
      <b/>
      <sz val="10"/>
      <color rgb="FFFF0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i/>
      <u val="singleAccounting"/>
      <sz val="10"/>
      <name val="Cambria"/>
      <family val="1"/>
      <scheme val="major"/>
    </font>
    <font>
      <i/>
      <sz val="10"/>
      <name val="Cambria"/>
      <family val="1"/>
      <scheme val="major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7"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0" fillId="0" borderId="0" xfId="0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0" fillId="0" borderId="0" xfId="0"/>
    <xf numFmtId="164" fontId="10" fillId="5" borderId="0" xfId="0" applyNumberFormat="1" applyFont="1" applyFill="1"/>
    <xf numFmtId="164" fontId="13" fillId="5" borderId="6" xfId="0" applyNumberFormat="1" applyFont="1" applyFill="1" applyBorder="1"/>
    <xf numFmtId="0" fontId="0" fillId="0" borderId="0" xfId="0"/>
    <xf numFmtId="0" fontId="0" fillId="0" borderId="0" xfId="0"/>
    <xf numFmtId="0" fontId="19" fillId="5" borderId="0" xfId="34" applyFont="1" applyFill="1" applyAlignment="1">
      <alignment horizontal="left"/>
    </xf>
    <xf numFmtId="0" fontId="17" fillId="5" borderId="0" xfId="0" applyFont="1" applyFill="1"/>
    <xf numFmtId="0" fontId="19" fillId="0" borderId="0" xfId="34" applyFont="1" applyFill="1" applyAlignment="1">
      <alignment horizontal="left"/>
    </xf>
    <xf numFmtId="0" fontId="0" fillId="0" borderId="0" xfId="0"/>
    <xf numFmtId="0" fontId="10" fillId="0" borderId="0" xfId="0" applyFont="1"/>
    <xf numFmtId="0" fontId="10" fillId="0" borderId="0" xfId="0" applyFont="1" applyFill="1"/>
    <xf numFmtId="164" fontId="10" fillId="0" borderId="0" xfId="0" applyNumberFormat="1" applyFont="1" applyFill="1"/>
    <xf numFmtId="0" fontId="0" fillId="0" borderId="0" xfId="0"/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2" xfId="0" applyFont="1" applyFill="1" applyBorder="1"/>
    <xf numFmtId="164" fontId="13" fillId="0" borderId="0" xfId="0" applyNumberFormat="1" applyFont="1" applyFill="1" applyBorder="1"/>
    <xf numFmtId="0" fontId="0" fillId="0" borderId="0" xfId="0" applyFill="1" applyBorder="1"/>
    <xf numFmtId="164" fontId="12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horizontal="right"/>
    </xf>
    <xf numFmtId="166" fontId="9" fillId="0" borderId="0" xfId="34" applyNumberFormat="1" applyFont="1" applyFill="1"/>
    <xf numFmtId="164" fontId="10" fillId="0" borderId="0" xfId="0" applyNumberFormat="1" applyFont="1" applyFill="1"/>
    <xf numFmtId="0" fontId="0" fillId="0" borderId="5" xfId="0" applyBorder="1"/>
    <xf numFmtId="0" fontId="13" fillId="0" borderId="0" xfId="0" applyFont="1" applyFill="1" applyBorder="1"/>
    <xf numFmtId="0" fontId="10" fillId="0" borderId="0" xfId="0" applyFont="1" applyFill="1"/>
    <xf numFmtId="14" fontId="10" fillId="0" borderId="0" xfId="0" applyNumberFormat="1" applyFont="1" applyFill="1"/>
    <xf numFmtId="2" fontId="10" fillId="0" borderId="0" xfId="0" applyNumberFormat="1" applyFont="1" applyFill="1" applyBorder="1" applyAlignment="1">
      <alignment horizontal="right"/>
    </xf>
    <xf numFmtId="0" fontId="0" fillId="0" borderId="0" xfId="0" applyFill="1"/>
    <xf numFmtId="164" fontId="10" fillId="5" borderId="0" xfId="0" applyNumberFormat="1" applyFont="1" applyFill="1"/>
    <xf numFmtId="0" fontId="14" fillId="5" borderId="0" xfId="34" applyFont="1" applyFill="1" applyAlignment="1">
      <alignment horizontal="left"/>
    </xf>
    <xf numFmtId="164" fontId="13" fillId="4" borderId="6" xfId="0" applyNumberFormat="1" applyFont="1" applyFill="1" applyBorder="1"/>
    <xf numFmtId="0" fontId="13" fillId="0" borderId="0" xfId="0" applyFont="1" applyFill="1" applyBorder="1"/>
    <xf numFmtId="0" fontId="10" fillId="0" borderId="0" xfId="0" applyFont="1" applyFill="1" applyBorder="1"/>
    <xf numFmtId="165" fontId="15" fillId="5" borderId="0" xfId="34" applyNumberFormat="1" applyFont="1" applyFill="1" applyAlignment="1">
      <alignment horizontal="center"/>
    </xf>
    <xf numFmtId="0" fontId="12" fillId="0" borderId="0" xfId="34" applyFont="1" applyFill="1" applyBorder="1"/>
    <xf numFmtId="0" fontId="9" fillId="0" borderId="0" xfId="34" applyFont="1" applyFill="1" applyBorder="1"/>
    <xf numFmtId="14" fontId="9" fillId="0" borderId="0" xfId="34" applyNumberFormat="1" applyFont="1" applyFill="1" applyBorder="1" applyAlignment="1">
      <alignment horizontal="center"/>
    </xf>
    <xf numFmtId="167" fontId="9" fillId="0" borderId="0" xfId="34" applyNumberFormat="1" applyFont="1" applyFill="1" applyBorder="1"/>
    <xf numFmtId="164" fontId="9" fillId="0" borderId="0" xfId="34" applyNumberFormat="1" applyFont="1" applyFill="1" applyBorder="1"/>
    <xf numFmtId="166" fontId="9" fillId="0" borderId="0" xfId="34" applyNumberFormat="1" applyFont="1" applyFill="1" applyBorder="1"/>
    <xf numFmtId="14" fontId="10" fillId="0" borderId="0" xfId="34" applyNumberFormat="1" applyFont="1" applyFill="1" applyBorder="1" applyAlignment="1">
      <alignment horizontal="center"/>
    </xf>
    <xf numFmtId="14" fontId="9" fillId="0" borderId="5" xfId="34" applyNumberFormat="1" applyFont="1" applyFill="1" applyBorder="1" applyAlignment="1">
      <alignment horizontal="center"/>
    </xf>
    <xf numFmtId="0" fontId="12" fillId="0" borderId="5" xfId="34" applyFont="1" applyFill="1" applyBorder="1"/>
    <xf numFmtId="164" fontId="9" fillId="0" borderId="5" xfId="34" applyNumberFormat="1" applyFont="1" applyFill="1" applyBorder="1"/>
    <xf numFmtId="0" fontId="13" fillId="0" borderId="5" xfId="0" applyFont="1" applyFill="1" applyBorder="1"/>
    <xf numFmtId="167" fontId="9" fillId="0" borderId="5" xfId="34" applyNumberFormat="1" applyFont="1" applyFill="1" applyBorder="1"/>
    <xf numFmtId="0" fontId="9" fillId="0" borderId="5" xfId="34" applyFont="1" applyFill="1" applyBorder="1"/>
    <xf numFmtId="0" fontId="0" fillId="0" borderId="0" xfId="0"/>
    <xf numFmtId="166" fontId="9" fillId="0" borderId="0" xfId="34" applyNumberFormat="1" applyFont="1"/>
    <xf numFmtId="0" fontId="9" fillId="0" borderId="0" xfId="34" applyFont="1"/>
    <xf numFmtId="0" fontId="10" fillId="0" borderId="0" xfId="0" applyFont="1"/>
    <xf numFmtId="164" fontId="10" fillId="0" borderId="0" xfId="0" applyNumberFormat="1" applyFont="1" applyFill="1"/>
    <xf numFmtId="0" fontId="12" fillId="3" borderId="0" xfId="34" applyFont="1" applyFill="1" applyBorder="1"/>
    <xf numFmtId="0" fontId="10" fillId="0" borderId="0" xfId="0" applyFont="1" applyFill="1"/>
    <xf numFmtId="0" fontId="0" fillId="0" borderId="0" xfId="0"/>
    <xf numFmtId="14" fontId="9" fillId="0" borderId="0" xfId="34" applyNumberFormat="1" applyFont="1" applyAlignment="1">
      <alignment horizontal="center"/>
    </xf>
    <xf numFmtId="164" fontId="10" fillId="0" borderId="0" xfId="0" applyNumberFormat="1" applyFont="1" applyFill="1" applyBorder="1"/>
    <xf numFmtId="0" fontId="13" fillId="0" borderId="0" xfId="0" applyFont="1" applyFill="1" applyBorder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Alignment="1">
      <alignment horizontal="right"/>
    </xf>
    <xf numFmtId="14" fontId="10" fillId="0" borderId="0" xfId="0" applyNumberFormat="1" applyFont="1" applyFill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164" fontId="20" fillId="0" borderId="0" xfId="34" applyNumberFormat="1" applyFont="1" applyFill="1" applyBorder="1"/>
    <xf numFmtId="14" fontId="10" fillId="0" borderId="0" xfId="0" applyNumberFormat="1" applyFont="1" applyAlignment="1">
      <alignment horizontal="center"/>
    </xf>
    <xf numFmtId="0" fontId="13" fillId="3" borderId="0" xfId="34" applyFont="1" applyFill="1"/>
    <xf numFmtId="0" fontId="1" fillId="0" borderId="0" xfId="0" applyFont="1"/>
    <xf numFmtId="0" fontId="13" fillId="0" borderId="0" xfId="34" applyFont="1" applyFill="1"/>
    <xf numFmtId="0" fontId="1" fillId="0" borderId="0" xfId="0" applyFont="1" applyFill="1"/>
    <xf numFmtId="0" fontId="13" fillId="3" borderId="4" xfId="34" applyFont="1" applyFill="1" applyBorder="1"/>
    <xf numFmtId="0" fontId="12" fillId="3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13" fillId="3" borderId="0" xfId="34" applyFont="1" applyFill="1" applyBorder="1"/>
    <xf numFmtId="164" fontId="0" fillId="4" borderId="6" xfId="34" applyNumberFormat="1" applyFont="1" applyFill="1" applyBorder="1"/>
    <xf numFmtId="164" fontId="13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horizontal="center" wrapText="1"/>
    </xf>
    <xf numFmtId="164" fontId="20" fillId="0" borderId="0" xfId="34" applyNumberFormat="1" applyFont="1" applyFill="1" applyBorder="1" applyAlignment="1">
      <alignment wrapText="1"/>
    </xf>
    <xf numFmtId="0" fontId="7" fillId="2" borderId="0" xfId="0" applyFont="1" applyFill="1" applyBorder="1" applyAlignment="1">
      <alignment horizontal="center" wrapText="1"/>
    </xf>
    <xf numFmtId="167" fontId="9" fillId="0" borderId="0" xfId="34" applyNumberFormat="1" applyFont="1" applyAlignment="1">
      <alignment wrapText="1"/>
    </xf>
    <xf numFmtId="0" fontId="0" fillId="2" borderId="0" xfId="0" applyFill="1" applyAlignment="1">
      <alignment wrapText="1"/>
    </xf>
    <xf numFmtId="164" fontId="9" fillId="0" borderId="0" xfId="34" applyNumberFormat="1" applyFont="1" applyAlignment="1">
      <alignment horizontal="center" wrapText="1"/>
    </xf>
    <xf numFmtId="14" fontId="9" fillId="0" borderId="0" xfId="34" applyNumberFormat="1" applyFont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9" fillId="0" borderId="0" xfId="34" applyNumberFormat="1" applyFont="1" applyAlignment="1">
      <alignment wrapText="1"/>
    </xf>
    <xf numFmtId="0" fontId="12" fillId="3" borderId="4" xfId="34" applyFont="1" applyFill="1" applyBorder="1" applyAlignment="1">
      <alignment wrapText="1"/>
    </xf>
    <xf numFmtId="0" fontId="9" fillId="0" borderId="0" xfId="34" applyFont="1" applyAlignment="1">
      <alignment wrapText="1"/>
    </xf>
    <xf numFmtId="0" fontId="0" fillId="0" borderId="0" xfId="0" applyAlignment="1">
      <alignment wrapText="1"/>
    </xf>
    <xf numFmtId="166" fontId="9" fillId="0" borderId="0" xfId="34" applyNumberFormat="1" applyFont="1" applyAlignment="1">
      <alignment wrapText="1"/>
    </xf>
    <xf numFmtId="0" fontId="13" fillId="3" borderId="0" xfId="34" applyFont="1" applyFill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164" fontId="7" fillId="2" borderId="0" xfId="0" applyNumberFormat="1" applyFont="1" applyFill="1" applyBorder="1" applyAlignment="1">
      <alignment horizontal="center" wrapText="1"/>
    </xf>
    <xf numFmtId="0" fontId="12" fillId="3" borderId="0" xfId="34" applyFont="1" applyFill="1" applyBorder="1" applyAlignment="1">
      <alignment wrapText="1"/>
    </xf>
    <xf numFmtId="0" fontId="11" fillId="2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0" fillId="0" borderId="0" xfId="0"/>
    <xf numFmtId="164" fontId="13" fillId="0" borderId="0" xfId="0" applyNumberFormat="1" applyFont="1" applyFill="1" applyBorder="1"/>
    <xf numFmtId="166" fontId="9" fillId="0" borderId="0" xfId="34" applyNumberFormat="1" applyFont="1" applyFill="1"/>
    <xf numFmtId="0" fontId="13" fillId="3" borderId="0" xfId="34" applyFont="1" applyFill="1"/>
    <xf numFmtId="0" fontId="10" fillId="0" borderId="0" xfId="0" applyFont="1" applyFill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9" fillId="0" borderId="0" xfId="34" applyFont="1" applyFill="1"/>
    <xf numFmtId="14" fontId="9" fillId="0" borderId="0" xfId="34" applyNumberFormat="1" applyFont="1" applyFill="1" applyAlignment="1">
      <alignment horizontal="center"/>
    </xf>
    <xf numFmtId="164" fontId="20" fillId="0" borderId="0" xfId="34" applyNumberFormat="1" applyFont="1" applyFill="1"/>
    <xf numFmtId="0" fontId="10" fillId="0" borderId="0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18" fillId="5" borderId="0" xfId="34" applyNumberFormat="1" applyFont="1" applyFill="1" applyAlignment="1">
      <alignment horizontal="center"/>
    </xf>
    <xf numFmtId="165" fontId="15" fillId="5" borderId="0" xfId="34" applyNumberFormat="1" applyFont="1" applyFill="1" applyAlignment="1">
      <alignment horizontal="center"/>
    </xf>
    <xf numFmtId="0" fontId="25" fillId="0" borderId="0" xfId="0" applyFont="1"/>
    <xf numFmtId="0" fontId="6" fillId="2" borderId="0" xfId="0" applyFont="1" applyFill="1" applyBorder="1" applyAlignment="1">
      <alignment horizontal="center"/>
    </xf>
  </cellXfs>
  <cellStyles count="37">
    <cellStyle name="Currency 2" xfId="3"/>
    <cellStyle name="Currency 2 2" xfId="5"/>
    <cellStyle name="Currency 3" xfId="2"/>
    <cellStyle name="Currency 3 2" xfId="6"/>
    <cellStyle name="Currency 3 3" xfId="12"/>
    <cellStyle name="Currency 3 3 2" xfId="15"/>
    <cellStyle name="Currency 3 3 3" xfId="19"/>
    <cellStyle name="Currency 3 3 3 2" xfId="27"/>
    <cellStyle name="Currency 3 4" xfId="20"/>
    <cellStyle name="Currency 3 4 2" xfId="28"/>
    <cellStyle name="Currency 4" xfId="7"/>
    <cellStyle name="Currency 5" xfId="26"/>
    <cellStyle name="Currency 5 2" xfId="35"/>
    <cellStyle name="Normal" xfId="0" builtinId="0"/>
    <cellStyle name="Normal 2" xfId="1"/>
    <cellStyle name="Normal 2 2" xfId="8"/>
    <cellStyle name="Normal 2 3" xfId="13"/>
    <cellStyle name="Normal 2 3 2" xfId="16"/>
    <cellStyle name="Normal 2 3 3" xfId="21"/>
    <cellStyle name="Normal 2 3 3 2" xfId="29"/>
    <cellStyle name="Normal 2 4" xfId="22"/>
    <cellStyle name="Normal 2 4 2" xfId="30"/>
    <cellStyle name="Normal 3" xfId="9"/>
    <cellStyle name="Normal 4" xfId="18"/>
    <cellStyle name="Normal 5" xfId="25"/>
    <cellStyle name="Normal 5 2" xfId="34"/>
    <cellStyle name="Percent 2" xfId="4"/>
    <cellStyle name="Percent 2 2" xfId="10"/>
    <cellStyle name="Percent 2 3" xfId="14"/>
    <cellStyle name="Percent 2 3 2" xfId="17"/>
    <cellStyle name="Percent 2 3 3" xfId="23"/>
    <cellStyle name="Percent 2 3 3 2" xfId="32"/>
    <cellStyle name="Percent 2 4" xfId="24"/>
    <cellStyle name="Percent 2 4 2" xfId="33"/>
    <cellStyle name="Percent 3" xfId="11"/>
    <cellStyle name="Percent 4" xfId="31"/>
    <cellStyle name="Percent 4 2" xfId="36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auto="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166" formatCode="_(* #,##0.000_);_(* \(#,##0.000\);_(* &quot;-&quot;?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166" formatCode="_(* #,##0.000_);_(* \(#,##0.000\);_(* &quot;-&quot;?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168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5:K80" totalsRowShown="0">
  <autoFilter ref="A5:K80">
    <filterColumn colId="0">
      <customFilters>
        <customFilter operator="notEqual" val=" "/>
      </customFilters>
    </filterColumn>
  </autoFilter>
  <tableColumns count="11">
    <tableColumn id="1" name="LEASE NO." dataDxfId="16" dataCellStyle="Normal 5 2"/>
    <tableColumn id="2" name="COUNTY" dataDxfId="15" dataCellStyle="Normal 5 2"/>
    <tableColumn id="3" name="STATE" dataDxfId="14" dataCellStyle="Normal 5 2"/>
    <tableColumn id="4" name="EXPIRATION" dataDxfId="13" dataCellStyle="Normal 5 2"/>
    <tableColumn id="5" name="ACRES" dataDxfId="12" dataCellStyle="Normal 5 2"/>
    <tableColumn id="6" name="PER ACRE" dataDxfId="11" dataCellStyle="Normal 5 2"/>
    <tableColumn id="7" name="RENTAL" dataDxfId="10" dataCellStyle="Normal 5 2"/>
    <tableColumn id="8" name="COUNTY2" dataDxfId="9"/>
    <tableColumn id="9" name="Y/N" dataDxfId="8"/>
    <tableColumn id="11" name="Paid by Shashi to BLM " dataDxfId="0">
      <calculatedColumnFormula>COUNTIF(PaidList,Table1[[#This Row],[LEASE NO.]])</calculatedColumnFormula>
    </tableColumn>
    <tableColumn id="10" name="Mishaun Comments from 2020 - _x000a_**duration mentioned will be 1 year less**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theme="3" tint="0.39997558519241921"/>
    <pageSetUpPr fitToPage="1"/>
  </sheetPr>
  <dimension ref="A1:P135"/>
  <sheetViews>
    <sheetView tabSelected="1" zoomScale="85" zoomScaleNormal="85" zoomScalePageLayoutView="85" workbookViewId="0">
      <pane ySplit="5" topLeftCell="A56" activePane="bottomLeft" state="frozen"/>
      <selection pane="bottomLeft" activeCell="J7" sqref="J7"/>
    </sheetView>
  </sheetViews>
  <sheetFormatPr baseColWidth="10" defaultColWidth="8.83203125" defaultRowHeight="14" x14ac:dyDescent="0"/>
  <cols>
    <col min="1" max="1" width="14.33203125" customWidth="1"/>
    <col min="2" max="2" width="15.5" customWidth="1"/>
    <col min="3" max="3" width="16.5" customWidth="1"/>
    <col min="4" max="4" width="9.83203125" customWidth="1"/>
    <col min="5" max="5" width="10.83203125" customWidth="1"/>
    <col min="6" max="6" width="11.83203125" style="65" customWidth="1"/>
    <col min="7" max="7" width="12.83203125" customWidth="1"/>
    <col min="8" max="8" width="14.6640625" customWidth="1"/>
    <col min="9" max="9" width="14.6640625" style="126" customWidth="1"/>
    <col min="10" max="10" width="19.33203125" style="126" customWidth="1"/>
    <col min="11" max="11" width="63.1640625" style="101" customWidth="1"/>
    <col min="12" max="12" width="39" style="101" customWidth="1"/>
    <col min="13" max="13" width="14.5" customWidth="1"/>
    <col min="14" max="14" width="20.83203125" customWidth="1"/>
    <col min="15" max="15" width="16.83203125" customWidth="1"/>
    <col min="16" max="16" width="20.1640625" customWidth="1"/>
  </cols>
  <sheetData>
    <row r="1" spans="1:16" ht="2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0"/>
      <c r="K1" s="94"/>
    </row>
    <row r="2" spans="1:16" ht="20">
      <c r="A2" s="129" t="s">
        <v>1</v>
      </c>
      <c r="B2" s="130"/>
      <c r="C2" s="130"/>
      <c r="D2" s="130"/>
      <c r="E2" s="130"/>
      <c r="F2" s="130"/>
      <c r="G2" s="130"/>
      <c r="H2" s="130"/>
      <c r="I2" s="130"/>
      <c r="J2" s="121"/>
      <c r="K2" s="94"/>
    </row>
    <row r="3" spans="1:16" ht="15">
      <c r="A3" s="131" t="s">
        <v>112</v>
      </c>
      <c r="B3" s="132"/>
      <c r="C3" s="132"/>
      <c r="D3" s="132"/>
      <c r="E3" s="132"/>
      <c r="F3" s="132"/>
      <c r="G3" s="132"/>
      <c r="H3" s="132"/>
      <c r="I3" s="132"/>
      <c r="J3" s="136"/>
      <c r="K3" s="94"/>
    </row>
    <row r="4" spans="1:16">
      <c r="A4" s="1"/>
      <c r="B4" s="3"/>
      <c r="C4" s="3"/>
      <c r="D4" s="2" t="s">
        <v>9</v>
      </c>
      <c r="E4" s="2" t="s">
        <v>2</v>
      </c>
      <c r="F4" s="85" t="s">
        <v>110</v>
      </c>
      <c r="G4" s="3" t="s">
        <v>3</v>
      </c>
      <c r="H4" s="3" t="s">
        <v>14</v>
      </c>
      <c r="I4" s="85" t="s">
        <v>12</v>
      </c>
      <c r="J4" s="85"/>
      <c r="K4" s="94"/>
    </row>
    <row r="5" spans="1:16" ht="28">
      <c r="A5" s="7" t="s">
        <v>4</v>
      </c>
      <c r="B5" s="6" t="s">
        <v>5</v>
      </c>
      <c r="C5" s="6" t="s">
        <v>6</v>
      </c>
      <c r="D5" s="5" t="s">
        <v>10</v>
      </c>
      <c r="E5" s="5" t="s">
        <v>7</v>
      </c>
      <c r="F5" s="85" t="s">
        <v>111</v>
      </c>
      <c r="G5" s="6" t="s">
        <v>8</v>
      </c>
      <c r="H5" s="3" t="s">
        <v>115</v>
      </c>
      <c r="I5" s="85" t="s">
        <v>13</v>
      </c>
      <c r="J5" s="85" t="s">
        <v>289</v>
      </c>
      <c r="K5" s="94" t="s">
        <v>276</v>
      </c>
    </row>
    <row r="6" spans="1:16" ht="27">
      <c r="A6" s="83" t="s">
        <v>26</v>
      </c>
      <c r="B6" s="60" t="s">
        <v>16</v>
      </c>
      <c r="C6" s="60" t="s">
        <v>17</v>
      </c>
      <c r="D6" s="66">
        <v>44682</v>
      </c>
      <c r="E6" s="59">
        <v>320</v>
      </c>
      <c r="F6" s="59">
        <v>4</v>
      </c>
      <c r="G6" s="77">
        <v>640</v>
      </c>
      <c r="H6" s="27"/>
      <c r="I6" s="122" t="s">
        <v>283</v>
      </c>
      <c r="J6" s="122">
        <f>COUNTIF(PaidList,Table1[[#This Row],[LEASE NO.]])</f>
        <v>1</v>
      </c>
      <c r="K6" s="108" t="str">
        <f>INDEX('Comments from May 2020'!I:I,MATCH(Table1[[#This Row],[LEASE NO.]],'Comments from May 2020'!A:A,0))</f>
        <v>Consider Letting Go: No active wells near acreage, no permits, only 2 years left.  Small rental fee</v>
      </c>
      <c r="L6" s="108"/>
      <c r="M6" s="17"/>
      <c r="N6" s="17"/>
    </row>
    <row r="7" spans="1:16" s="12" customFormat="1" ht="42">
      <c r="A7" s="83" t="s">
        <v>22</v>
      </c>
      <c r="B7" s="60" t="s">
        <v>16</v>
      </c>
      <c r="C7" s="60" t="s">
        <v>17</v>
      </c>
      <c r="D7" s="66">
        <v>44682</v>
      </c>
      <c r="E7" s="59">
        <v>1807.54</v>
      </c>
      <c r="F7" s="59">
        <v>26</v>
      </c>
      <c r="G7" s="77">
        <v>3616</v>
      </c>
      <c r="H7" s="27"/>
      <c r="I7" s="122" t="s">
        <v>283</v>
      </c>
      <c r="J7" s="122">
        <f>COUNTIF(PaidList,Table1[[#This Row],[LEASE NO.]])</f>
        <v>1</v>
      </c>
      <c r="K7" s="108" t="str">
        <f>INDEX('Comments from May 2020'!I:I,MATCH(Table1[[#This Row],[LEASE NO.]],'Comments from May 2020'!A:A,0))</f>
        <v xml:space="preserve">Let Go:  Outside Pruet shoot - 3 mi North Gulf Coast has 3 actrive wells.  Latest well drilled was 2011 and only made 2 mbbl.  Other 2 wells were drilled in1995 and have made 135 mbbl at 11000'.  Large rental, No new wells or permits </v>
      </c>
      <c r="L7" s="108"/>
      <c r="M7" s="133" t="s">
        <v>18</v>
      </c>
      <c r="N7" s="133"/>
    </row>
    <row r="8" spans="1:16" s="4" customFormat="1" ht="42">
      <c r="A8" s="83" t="s">
        <v>24</v>
      </c>
      <c r="B8" s="60" t="s">
        <v>16</v>
      </c>
      <c r="C8" s="60" t="s">
        <v>17</v>
      </c>
      <c r="D8" s="66">
        <v>44682</v>
      </c>
      <c r="E8" s="59">
        <v>1805.85</v>
      </c>
      <c r="F8" s="59">
        <v>24</v>
      </c>
      <c r="G8" s="77">
        <v>3612</v>
      </c>
      <c r="H8" s="68"/>
      <c r="I8" s="122" t="s">
        <v>283</v>
      </c>
      <c r="J8" s="122">
        <f>COUNTIF(PaidList,Table1[[#This Row],[LEASE NO.]])</f>
        <v>1</v>
      </c>
      <c r="K8" s="108" t="str">
        <f>INDEX('Comments from May 2020'!I:I,MATCH(Table1[[#This Row],[LEASE NO.]],'Comments from May 2020'!A:A,0))</f>
        <v xml:space="preserve">Let Go:  Outside Pruet shoot - 3 mi North Gulf Coast has 3 actrive wells.  Latest well drilled was 2011 and only made 2 mbbl.  Other 2 wells were drilled in1995 and have made 135 mbbl at 11000'.  Large rental, No new wells or permits </v>
      </c>
      <c r="L8" s="108"/>
      <c r="M8" s="44" t="s">
        <v>6</v>
      </c>
      <c r="N8" s="44" t="s">
        <v>90</v>
      </c>
      <c r="P8" s="81"/>
    </row>
    <row r="9" spans="1:16" s="65" customFormat="1" ht="40">
      <c r="A9" s="83" t="s">
        <v>25</v>
      </c>
      <c r="B9" s="60" t="s">
        <v>16</v>
      </c>
      <c r="C9" s="60" t="s">
        <v>17</v>
      </c>
      <c r="D9" s="66">
        <v>44682</v>
      </c>
      <c r="E9" s="59">
        <v>1678.2</v>
      </c>
      <c r="F9" s="59">
        <v>4</v>
      </c>
      <c r="G9" s="77">
        <v>3358</v>
      </c>
      <c r="H9" s="27"/>
      <c r="I9" s="122" t="s">
        <v>283</v>
      </c>
      <c r="J9" s="122">
        <f>COUNTIF(PaidList,Table1[[#This Row],[LEASE NO.]])</f>
        <v>1</v>
      </c>
      <c r="K9" s="108" t="str">
        <f>INDEX('Comments from May 2020'!I:I,MATCH(Table1[[#This Row],[LEASE NO.]],'Comments from May 2020'!A:A,0))</f>
        <v xml:space="preserve">Let Go:  Outside Pruet shoot - 3 mi North Gulf Coast has 3 actrive wells.  Latest well drilled was 2011 and only made 2 mbbl.  Other 2 wells were drilled in1995 and have made 135 mbbl at 11000'.  Large rental, No new wells or permits </v>
      </c>
      <c r="L9" s="108"/>
      <c r="M9" s="13" t="s">
        <v>17</v>
      </c>
      <c r="N9" s="9">
        <f>SUMIF($C$6:$C$127,"ALABAMA",$G$6:$G$127)</f>
        <v>15058</v>
      </c>
      <c r="P9" s="81"/>
    </row>
    <row r="10" spans="1:16" s="58" customFormat="1">
      <c r="A10" s="83" t="s">
        <v>23</v>
      </c>
      <c r="B10" s="60" t="s">
        <v>16</v>
      </c>
      <c r="C10" s="60" t="s">
        <v>17</v>
      </c>
      <c r="D10" s="66">
        <v>44682</v>
      </c>
      <c r="E10" s="59">
        <v>90.54</v>
      </c>
      <c r="F10" s="59">
        <v>5</v>
      </c>
      <c r="G10" s="77">
        <v>182</v>
      </c>
      <c r="H10" s="27">
        <f>SUM(G6:G10)</f>
        <v>11408</v>
      </c>
      <c r="I10" s="122" t="s">
        <v>283</v>
      </c>
      <c r="J10" s="122">
        <f>COUNTIF(PaidList,Table1[[#This Row],[LEASE NO.]])</f>
        <v>1</v>
      </c>
      <c r="K10" s="108" t="str">
        <f>INDEX('Comments from May 2020'!I:I,MATCH(Table1[[#This Row],[LEASE NO.]],'Comments from May 2020'!A:A,0))</f>
        <v>Consider Letting Go - small rental fee - 2 years left - no activity around lease</v>
      </c>
      <c r="L10" s="108"/>
      <c r="M10" s="13" t="s">
        <v>81</v>
      </c>
      <c r="N10" s="9">
        <f>SUMIF($C$6:$C$127,"ARKANSAS",$G$6:$G$127)</f>
        <v>1320</v>
      </c>
      <c r="P10" s="81"/>
    </row>
    <row r="11" spans="1:16" s="65" customFormat="1" hidden="1">
      <c r="A11" s="83"/>
      <c r="B11" s="60"/>
      <c r="C11" s="60"/>
      <c r="D11" s="66"/>
      <c r="E11" s="59"/>
      <c r="F11" s="59"/>
      <c r="G11" s="77"/>
      <c r="H11" s="68"/>
      <c r="I11" s="122"/>
      <c r="J11" s="122"/>
      <c r="K11" s="108"/>
      <c r="L11" s="108"/>
      <c r="M11" s="14" t="s">
        <v>82</v>
      </c>
      <c r="N11" s="9">
        <f>SUMIF($C$6:$C$127,"KENTUCKY",$G$6:$G$127)</f>
        <v>0</v>
      </c>
      <c r="P11" s="81"/>
    </row>
    <row r="12" spans="1:16" s="16" customFormat="1" ht="27">
      <c r="A12" s="83" t="s">
        <v>27</v>
      </c>
      <c r="B12" s="60" t="s">
        <v>76</v>
      </c>
      <c r="C12" s="60" t="s">
        <v>17</v>
      </c>
      <c r="D12" s="66">
        <v>44682</v>
      </c>
      <c r="E12" s="59">
        <v>1664.6</v>
      </c>
      <c r="F12" s="59">
        <v>54</v>
      </c>
      <c r="G12" s="77">
        <v>3330</v>
      </c>
      <c r="H12" s="27"/>
      <c r="I12" s="122" t="s">
        <v>283</v>
      </c>
      <c r="J12" s="122">
        <f>COUNTIF(PaidList,Table1[[#This Row],[LEASE NO.]])</f>
        <v>1</v>
      </c>
      <c r="K12" s="108" t="str">
        <f>INDEX('Comments from May 2020'!I:I,MATCH(Table1[[#This Row],[LEASE NO.]],'Comments from May 2020'!A:A,0))</f>
        <v>Let Go: Outside Pruet Shoot - No active wells around tract. No permits - Large Rental with only 2 years left</v>
      </c>
      <c r="L12" s="108"/>
      <c r="M12" s="13" t="s">
        <v>11</v>
      </c>
      <c r="N12" s="9">
        <f>SUMIF($C$6:$C$127,"LOUISIANA",$G$6:$G$127)</f>
        <v>85684</v>
      </c>
      <c r="P12" s="81"/>
    </row>
    <row r="13" spans="1:16" s="12" customFormat="1">
      <c r="A13" s="83" t="s">
        <v>28</v>
      </c>
      <c r="B13" s="60" t="s">
        <v>76</v>
      </c>
      <c r="C13" s="60" t="s">
        <v>17</v>
      </c>
      <c r="D13" s="66">
        <v>44682</v>
      </c>
      <c r="E13" s="59">
        <v>80</v>
      </c>
      <c r="F13" s="59">
        <v>68</v>
      </c>
      <c r="G13" s="77">
        <v>160</v>
      </c>
      <c r="H13" s="27"/>
      <c r="I13" s="122" t="s">
        <v>283</v>
      </c>
      <c r="J13" s="122">
        <f>COUNTIF(PaidList,Table1[[#This Row],[LEASE NO.]])</f>
        <v>1</v>
      </c>
      <c r="K13" s="108" t="str">
        <f>INDEX('Comments from May 2020'!I:I,MATCH(Table1[[#This Row],[LEASE NO.]],'Comments from May 2020'!A:A,0))</f>
        <v>Consider Letting Go: Small rental fee - No activity - 2 Years left</v>
      </c>
      <c r="L13" s="108"/>
      <c r="M13" s="13" t="s">
        <v>15</v>
      </c>
      <c r="N13" s="9">
        <f>SUMIF($C$6:$C$127,"MICHIGAN",$G$6:$G$127)</f>
        <v>0</v>
      </c>
      <c r="P13" s="81"/>
    </row>
    <row r="14" spans="1:16">
      <c r="A14" s="83" t="s">
        <v>62</v>
      </c>
      <c r="B14" s="60" t="s">
        <v>76</v>
      </c>
      <c r="C14" s="60" t="s">
        <v>17</v>
      </c>
      <c r="D14" s="66">
        <v>45413</v>
      </c>
      <c r="E14" s="59">
        <v>80</v>
      </c>
      <c r="F14" s="59">
        <v>4003</v>
      </c>
      <c r="G14" s="77">
        <v>160</v>
      </c>
      <c r="H14" s="27">
        <f>SUM(G12:G14)</f>
        <v>3650</v>
      </c>
      <c r="I14" s="122" t="s">
        <v>283</v>
      </c>
      <c r="J14" s="122">
        <f>COUNTIF(PaidList,Table1[[#This Row],[LEASE NO.]])</f>
        <v>1</v>
      </c>
      <c r="K14" s="108" t="str">
        <f>INDEX('Comments from May 2020'!I:I,MATCH(Table1[[#This Row],[LEASE NO.]],'Comments from May 2020'!A:A,0))</f>
        <v>Keep:  No activity but small rental fee and 4 years left</v>
      </c>
      <c r="L14" s="108"/>
      <c r="M14" s="13" t="s">
        <v>83</v>
      </c>
      <c r="N14" s="9">
        <f>SUMIF($C$6:$C$127,"MISSISSIPPI",$G$6:$G$127)</f>
        <v>41666.5</v>
      </c>
      <c r="P14" s="81"/>
    </row>
    <row r="15" spans="1:16" s="65" customFormat="1" hidden="1">
      <c r="A15" s="83"/>
      <c r="B15" s="60"/>
      <c r="C15" s="60"/>
      <c r="D15" s="66"/>
      <c r="E15" s="59"/>
      <c r="F15" s="59"/>
      <c r="G15" s="77"/>
      <c r="H15" s="27"/>
      <c r="I15" s="122"/>
      <c r="J15" s="122"/>
      <c r="K15" s="108"/>
      <c r="L15" s="108"/>
      <c r="M15" s="13" t="s">
        <v>19</v>
      </c>
      <c r="N15" s="9">
        <f>SUMIF($C$6:$C$127,"NEW MEXICO",$G$6:$G$127)</f>
        <v>483</v>
      </c>
      <c r="P15" s="81"/>
    </row>
    <row r="16" spans="1:16" s="12" customFormat="1">
      <c r="A16" s="83" t="s">
        <v>63</v>
      </c>
      <c r="B16" s="60" t="s">
        <v>78</v>
      </c>
      <c r="C16" s="60" t="s">
        <v>81</v>
      </c>
      <c r="D16" s="66">
        <v>45413</v>
      </c>
      <c r="E16" s="59">
        <v>145</v>
      </c>
      <c r="F16" s="59">
        <v>12</v>
      </c>
      <c r="G16" s="77">
        <v>290</v>
      </c>
      <c r="H16" s="27"/>
      <c r="I16" s="122" t="s">
        <v>283</v>
      </c>
      <c r="J16" s="122">
        <f>COUNTIF(PaidList,Table1[[#This Row],[LEASE NO.]])</f>
        <v>1</v>
      </c>
      <c r="K16" s="108" t="str">
        <f>INDEX('Comments from May 2020'!I:I,MATCH(Table1[[#This Row],[LEASE NO.]],'Comments from May 2020'!A:A,0))</f>
        <v xml:space="preserve">Keep:   No activity near lease,  small rental cost and 4 years left. </v>
      </c>
      <c r="L16" s="108"/>
      <c r="M16" s="13" t="s">
        <v>20</v>
      </c>
      <c r="N16" s="9">
        <f>SUMIF($C$6:$C$127,"OKLAHOMA",$G$6:$G$127)</f>
        <v>0</v>
      </c>
      <c r="P16" s="81"/>
    </row>
    <row r="17" spans="1:16" s="65" customFormat="1" ht="40">
      <c r="A17" s="83" t="s">
        <v>64</v>
      </c>
      <c r="B17" s="60" t="s">
        <v>78</v>
      </c>
      <c r="C17" s="60" t="s">
        <v>81</v>
      </c>
      <c r="D17" s="66">
        <v>45413</v>
      </c>
      <c r="E17" s="59">
        <v>170</v>
      </c>
      <c r="F17" s="59">
        <v>7</v>
      </c>
      <c r="G17" s="77">
        <v>340</v>
      </c>
      <c r="H17" s="27"/>
      <c r="I17" s="122" t="s">
        <v>283</v>
      </c>
      <c r="J17" s="122">
        <f>COUNTIF(PaidList,Table1[[#This Row],[LEASE NO.]])</f>
        <v>1</v>
      </c>
      <c r="K17" s="108" t="str">
        <f>INDEX('Comments from May 2020'!I:I,MATCH(Table1[[#This Row],[LEASE NO.]],'Comments from May 2020'!A:A,0))</f>
        <v>Keep:  small rental cost and 4 years left.  Also closest production is 3-4 mi east.  Fayeteeville gas wells - operated by exxon.  500 to 1000 mmcf in 128 months at 5000' horz</v>
      </c>
      <c r="L17" s="108"/>
      <c r="M17" s="13" t="s">
        <v>21</v>
      </c>
      <c r="N17" s="9">
        <f>SUMIF($C$6:$C$127,"TEXAS",$G$6:$G$127)</f>
        <v>0</v>
      </c>
      <c r="P17" s="81"/>
    </row>
    <row r="18" spans="1:16" s="8" customFormat="1" ht="28" thickBot="1">
      <c r="A18" s="83" t="s">
        <v>65</v>
      </c>
      <c r="B18" s="60" t="s">
        <v>78</v>
      </c>
      <c r="C18" s="60" t="s">
        <v>81</v>
      </c>
      <c r="D18" s="66">
        <v>45413</v>
      </c>
      <c r="E18" s="59">
        <v>200</v>
      </c>
      <c r="F18" s="59">
        <v>12</v>
      </c>
      <c r="G18" s="77">
        <v>400</v>
      </c>
      <c r="H18" s="27"/>
      <c r="I18" s="122" t="s">
        <v>283</v>
      </c>
      <c r="J18" s="122">
        <f>COUNTIF(PaidList,Table1[[#This Row],[LEASE NO.]])</f>
        <v>1</v>
      </c>
      <c r="K18" s="108" t="str">
        <f>INDEX('Comments from May 2020'!I:I,MATCH(Table1[[#This Row],[LEASE NO.]],'Comments from May 2020'!A:A,0))</f>
        <v>Keep:  small rental cost and 4 years left.  Also closest production is 3=4 mi south.  Fayeteeville gas wells - 1-1.5 bcf in 115 months</v>
      </c>
      <c r="L18" s="108"/>
      <c r="M18" s="13"/>
      <c r="N18" s="10">
        <f>SUM(N9:N17)</f>
        <v>144211.5</v>
      </c>
      <c r="P18" s="81"/>
    </row>
    <row r="19" spans="1:16" s="58" customFormat="1" ht="15" thickTop="1">
      <c r="A19" s="83" t="s">
        <v>66</v>
      </c>
      <c r="B19" s="60" t="s">
        <v>78</v>
      </c>
      <c r="C19" s="60" t="s">
        <v>81</v>
      </c>
      <c r="D19" s="66">
        <v>45413</v>
      </c>
      <c r="E19" s="59">
        <v>145</v>
      </c>
      <c r="F19" s="59">
        <v>5</v>
      </c>
      <c r="G19" s="77">
        <v>290</v>
      </c>
      <c r="H19" s="27">
        <f>SUM(G16:G19)</f>
        <v>1320</v>
      </c>
      <c r="I19" s="122" t="s">
        <v>283</v>
      </c>
      <c r="J19" s="122">
        <f>COUNTIF(PaidList,Table1[[#This Row],[LEASE NO.]])</f>
        <v>1</v>
      </c>
      <c r="K19" s="108" t="str">
        <f>INDEX('Comments from May 2020'!I:I,MATCH(Table1[[#This Row],[LEASE NO.]],'Comments from May 2020'!A:A,0))</f>
        <v xml:space="preserve">Keep:   No activity near lease,  small rental cost and 4 years left. </v>
      </c>
      <c r="L19" s="108"/>
      <c r="P19" s="81"/>
    </row>
    <row r="20" spans="1:16" s="65" customFormat="1" hidden="1">
      <c r="A20" s="83"/>
      <c r="B20" s="60"/>
      <c r="C20" s="60"/>
      <c r="D20" s="66"/>
      <c r="E20" s="59"/>
      <c r="F20" s="59"/>
      <c r="G20" s="77"/>
      <c r="H20" s="27"/>
      <c r="I20" s="122"/>
      <c r="J20" s="122"/>
      <c r="K20" s="108"/>
      <c r="L20" s="108"/>
      <c r="P20" s="81"/>
    </row>
    <row r="21" spans="1:16">
      <c r="A21" s="83" t="s">
        <v>67</v>
      </c>
      <c r="B21" s="60" t="s">
        <v>114</v>
      </c>
      <c r="C21" s="60" t="s">
        <v>11</v>
      </c>
      <c r="D21" s="66">
        <v>45413</v>
      </c>
      <c r="E21" s="59">
        <v>409.22</v>
      </c>
      <c r="F21" s="59">
        <v>16.919315403422981</v>
      </c>
      <c r="G21" s="77">
        <v>820</v>
      </c>
      <c r="H21" s="27">
        <f>G21</f>
        <v>820</v>
      </c>
      <c r="I21" s="122" t="s">
        <v>283</v>
      </c>
      <c r="J21" s="122">
        <f>COUNTIF(PaidList,Table1[[#This Row],[LEASE NO.]])</f>
        <v>1</v>
      </c>
      <c r="K21" s="108" t="str">
        <f>INDEX('Comments from May 2020'!I:I,MATCH(Table1[[#This Row],[LEASE NO.]],'Comments from May 2020'!A:A,0))</f>
        <v>Keep - low rental and 4 years remaining</v>
      </c>
      <c r="L21" s="108"/>
      <c r="P21" s="81"/>
    </row>
    <row r="22" spans="1:16" s="65" customFormat="1" hidden="1">
      <c r="A22" s="83"/>
      <c r="B22" s="60"/>
      <c r="C22" s="60"/>
      <c r="D22" s="66"/>
      <c r="E22" s="59"/>
      <c r="F22" s="59"/>
      <c r="G22" s="77"/>
      <c r="H22" s="67"/>
      <c r="I22" s="122"/>
      <c r="J22" s="122"/>
      <c r="K22" s="108"/>
      <c r="L22" s="108"/>
      <c r="P22" s="81"/>
    </row>
    <row r="23" spans="1:16" s="65" customFormat="1" ht="40">
      <c r="A23" s="83" t="s">
        <v>34</v>
      </c>
      <c r="B23" s="60" t="s">
        <v>113</v>
      </c>
      <c r="C23" s="60" t="s">
        <v>11</v>
      </c>
      <c r="D23" s="66">
        <v>44682</v>
      </c>
      <c r="E23" s="59">
        <v>2274.1</v>
      </c>
      <c r="F23" s="59">
        <v>14</v>
      </c>
      <c r="G23" s="77">
        <v>4550</v>
      </c>
      <c r="H23" s="27"/>
      <c r="I23" s="122" t="s">
        <v>285</v>
      </c>
      <c r="J23" s="122">
        <f>COUNTIF(PaidList,Table1[[#This Row],[LEASE NO.]])</f>
        <v>0</v>
      </c>
      <c r="K23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23" s="108"/>
      <c r="P23" s="81"/>
    </row>
    <row r="24" spans="1:16" ht="40">
      <c r="A24" s="83" t="s">
        <v>35</v>
      </c>
      <c r="B24" s="60" t="s">
        <v>113</v>
      </c>
      <c r="C24" s="60" t="s">
        <v>11</v>
      </c>
      <c r="D24" s="66">
        <v>44682</v>
      </c>
      <c r="E24" s="59">
        <v>1296.6099999999999</v>
      </c>
      <c r="F24" s="59">
        <v>22</v>
      </c>
      <c r="G24" s="77">
        <v>2594</v>
      </c>
      <c r="H24" s="27"/>
      <c r="I24" s="122" t="s">
        <v>285</v>
      </c>
      <c r="J24" s="122">
        <f>COUNTIF(PaidList,Table1[[#This Row],[LEASE NO.]])</f>
        <v>0</v>
      </c>
      <c r="K24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24" s="108"/>
      <c r="P24" s="81"/>
    </row>
    <row r="25" spans="1:16" s="65" customFormat="1" ht="40">
      <c r="A25" s="86" t="s">
        <v>33</v>
      </c>
      <c r="B25" s="60" t="s">
        <v>113</v>
      </c>
      <c r="C25" s="60" t="s">
        <v>11</v>
      </c>
      <c r="D25" s="66">
        <v>44682</v>
      </c>
      <c r="E25" s="59">
        <v>2147.5100000000002</v>
      </c>
      <c r="F25" s="59">
        <v>14</v>
      </c>
      <c r="G25" s="77">
        <v>4296</v>
      </c>
      <c r="H25" s="27"/>
      <c r="I25" s="122" t="s">
        <v>285</v>
      </c>
      <c r="J25" s="122">
        <f>COUNTIF(PaidList,Table1[[#This Row],[LEASE NO.]])</f>
        <v>0</v>
      </c>
      <c r="K25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25" s="108"/>
      <c r="P25" s="81"/>
    </row>
    <row r="26" spans="1:16" s="8" customFormat="1" ht="40">
      <c r="A26" s="86" t="s">
        <v>31</v>
      </c>
      <c r="B26" s="60" t="s">
        <v>113</v>
      </c>
      <c r="C26" s="60" t="s">
        <v>11</v>
      </c>
      <c r="D26" s="66">
        <v>44682</v>
      </c>
      <c r="E26" s="59">
        <v>37.15</v>
      </c>
      <c r="F26" s="59">
        <v>18</v>
      </c>
      <c r="G26" s="77">
        <v>76</v>
      </c>
      <c r="H26" s="70"/>
      <c r="I26" s="122" t="s">
        <v>285</v>
      </c>
      <c r="J26" s="122">
        <f>COUNTIF(PaidList,Table1[[#This Row],[LEASE NO.]])</f>
        <v>0</v>
      </c>
      <c r="K26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26" s="108"/>
      <c r="P26" s="81"/>
    </row>
    <row r="27" spans="1:16" s="58" customFormat="1" ht="40">
      <c r="A27" s="86" t="s">
        <v>30</v>
      </c>
      <c r="B27" s="60" t="s">
        <v>113</v>
      </c>
      <c r="C27" s="60" t="s">
        <v>11</v>
      </c>
      <c r="D27" s="66">
        <v>44682</v>
      </c>
      <c r="E27" s="59">
        <v>2071.2600000000002</v>
      </c>
      <c r="F27" s="59">
        <v>14</v>
      </c>
      <c r="G27" s="77">
        <v>4144</v>
      </c>
      <c r="H27" s="27"/>
      <c r="I27" s="122" t="s">
        <v>285</v>
      </c>
      <c r="J27" s="122">
        <f>COUNTIF(PaidList,Table1[[#This Row],[LEASE NO.]])</f>
        <v>0</v>
      </c>
      <c r="K27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27" s="108"/>
      <c r="P27" s="81"/>
    </row>
    <row r="28" spans="1:16" s="65" customFormat="1" ht="40">
      <c r="A28" s="86" t="s">
        <v>32</v>
      </c>
      <c r="B28" s="60" t="s">
        <v>113</v>
      </c>
      <c r="C28" s="60" t="s">
        <v>11</v>
      </c>
      <c r="D28" s="66">
        <v>44682</v>
      </c>
      <c r="E28" s="59">
        <v>1707.98</v>
      </c>
      <c r="F28" s="59">
        <v>14</v>
      </c>
      <c r="G28" s="77">
        <v>3416</v>
      </c>
      <c r="H28" s="27"/>
      <c r="I28" s="122" t="s">
        <v>285</v>
      </c>
      <c r="J28" s="122">
        <f>COUNTIF(PaidList,Table1[[#This Row],[LEASE NO.]])</f>
        <v>0</v>
      </c>
      <c r="K28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28" s="108"/>
      <c r="P28" s="81"/>
    </row>
    <row r="29" spans="1:16" ht="40">
      <c r="A29" s="86" t="s">
        <v>36</v>
      </c>
      <c r="B29" s="60" t="s">
        <v>113</v>
      </c>
      <c r="C29" s="60" t="s">
        <v>11</v>
      </c>
      <c r="D29" s="66">
        <v>44682</v>
      </c>
      <c r="E29" s="59">
        <v>1993.05</v>
      </c>
      <c r="F29" s="59">
        <v>14</v>
      </c>
      <c r="G29" s="77">
        <v>3988</v>
      </c>
      <c r="H29" s="68"/>
      <c r="I29" s="122" t="s">
        <v>285</v>
      </c>
      <c r="J29" s="122">
        <f>COUNTIF(PaidList,Table1[[#This Row],[LEASE NO.]])</f>
        <v>0</v>
      </c>
      <c r="K29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29" s="108"/>
      <c r="P29" s="81"/>
    </row>
    <row r="30" spans="1:16" s="58" customFormat="1" ht="40">
      <c r="A30" s="86" t="s">
        <v>37</v>
      </c>
      <c r="B30" s="60" t="s">
        <v>113</v>
      </c>
      <c r="C30" s="60" t="s">
        <v>11</v>
      </c>
      <c r="D30" s="66">
        <v>44682</v>
      </c>
      <c r="E30" s="59">
        <v>1835.46</v>
      </c>
      <c r="F30" s="59">
        <v>14</v>
      </c>
      <c r="G30" s="77">
        <v>3672</v>
      </c>
      <c r="H30" s="27"/>
      <c r="I30" s="122" t="s">
        <v>285</v>
      </c>
      <c r="J30" s="122">
        <f>COUNTIF(PaidList,Table1[[#This Row],[LEASE NO.]])</f>
        <v>0</v>
      </c>
      <c r="K30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0" s="108"/>
      <c r="P30" s="81"/>
    </row>
    <row r="31" spans="1:16" s="12" customFormat="1" ht="40">
      <c r="A31" s="79" t="s">
        <v>38</v>
      </c>
      <c r="B31" s="60" t="s">
        <v>113</v>
      </c>
      <c r="C31" s="60" t="s">
        <v>11</v>
      </c>
      <c r="D31" s="66">
        <v>44682</v>
      </c>
      <c r="E31" s="59">
        <v>2046.04</v>
      </c>
      <c r="F31" s="59">
        <v>14</v>
      </c>
      <c r="G31" s="77">
        <v>4094</v>
      </c>
      <c r="H31" s="27"/>
      <c r="I31" s="122" t="s">
        <v>285</v>
      </c>
      <c r="J31" s="122">
        <f>COUNTIF(PaidList,Table1[[#This Row],[LEASE NO.]])</f>
        <v>0</v>
      </c>
      <c r="K31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1" s="108"/>
      <c r="P31" s="81"/>
    </row>
    <row r="32" spans="1:16" ht="40">
      <c r="A32" s="79" t="s">
        <v>39</v>
      </c>
      <c r="B32" s="60" t="s">
        <v>113</v>
      </c>
      <c r="C32" s="60" t="s">
        <v>11</v>
      </c>
      <c r="D32" s="66">
        <v>44682</v>
      </c>
      <c r="E32" s="59">
        <v>2034.4</v>
      </c>
      <c r="F32" s="59">
        <v>57</v>
      </c>
      <c r="G32" s="77">
        <v>4070</v>
      </c>
      <c r="H32" s="27"/>
      <c r="I32" s="122" t="s">
        <v>285</v>
      </c>
      <c r="J32" s="122">
        <f>COUNTIF(PaidList,Table1[[#This Row],[LEASE NO.]])</f>
        <v>0</v>
      </c>
      <c r="K32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2" s="108"/>
      <c r="P32" s="81"/>
    </row>
    <row r="33" spans="1:16" s="58" customFormat="1" ht="40">
      <c r="A33" s="79" t="s">
        <v>29</v>
      </c>
      <c r="B33" s="60" t="s">
        <v>113</v>
      </c>
      <c r="C33" s="60" t="s">
        <v>11</v>
      </c>
      <c r="D33" s="66">
        <v>44682</v>
      </c>
      <c r="E33" s="59">
        <v>1986.42</v>
      </c>
      <c r="F33" s="59">
        <v>14</v>
      </c>
      <c r="G33" s="77">
        <v>3974</v>
      </c>
      <c r="H33" s="27"/>
      <c r="I33" s="122" t="s">
        <v>285</v>
      </c>
      <c r="J33" s="122">
        <f>COUNTIF(PaidList,Table1[[#This Row],[LEASE NO.]])</f>
        <v>0</v>
      </c>
      <c r="K33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3" s="108"/>
      <c r="P33" s="81"/>
    </row>
    <row r="34" spans="1:16" s="65" customFormat="1" ht="40">
      <c r="A34" s="79" t="s">
        <v>45</v>
      </c>
      <c r="B34" s="60" t="s">
        <v>113</v>
      </c>
      <c r="C34" s="60" t="s">
        <v>11</v>
      </c>
      <c r="D34" s="66">
        <v>44682</v>
      </c>
      <c r="E34" s="59">
        <v>1829.57</v>
      </c>
      <c r="F34" s="59">
        <v>14</v>
      </c>
      <c r="G34" s="77">
        <v>3660</v>
      </c>
      <c r="H34" s="27"/>
      <c r="I34" s="122" t="s">
        <v>285</v>
      </c>
      <c r="J34" s="122">
        <f>COUNTIF(PaidList,Table1[[#This Row],[LEASE NO.]])</f>
        <v>0</v>
      </c>
      <c r="K34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4" s="108"/>
      <c r="P34" s="81"/>
    </row>
    <row r="35" spans="1:16" ht="40">
      <c r="A35" s="79" t="s">
        <v>46</v>
      </c>
      <c r="B35" s="60" t="s">
        <v>113</v>
      </c>
      <c r="C35" s="60" t="s">
        <v>11</v>
      </c>
      <c r="D35" s="66">
        <v>44682</v>
      </c>
      <c r="E35" s="59">
        <v>1912.8</v>
      </c>
      <c r="F35" s="59">
        <v>52</v>
      </c>
      <c r="G35" s="77">
        <v>3826</v>
      </c>
      <c r="H35" s="68"/>
      <c r="I35" s="122" t="s">
        <v>285</v>
      </c>
      <c r="J35" s="122">
        <f>COUNTIF(PaidList,Table1[[#This Row],[LEASE NO.]])</f>
        <v>0</v>
      </c>
      <c r="K35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5" s="108"/>
      <c r="M35" s="17"/>
      <c r="N35" s="17"/>
      <c r="P35" s="81"/>
    </row>
    <row r="36" spans="1:16" s="8" customFormat="1" ht="40">
      <c r="A36" s="79" t="s">
        <v>47</v>
      </c>
      <c r="B36" s="60" t="s">
        <v>113</v>
      </c>
      <c r="C36" s="60" t="s">
        <v>11</v>
      </c>
      <c r="D36" s="66">
        <v>44682</v>
      </c>
      <c r="E36" s="59">
        <v>2013.8</v>
      </c>
      <c r="F36" s="59">
        <v>52</v>
      </c>
      <c r="G36" s="77">
        <v>4028</v>
      </c>
      <c r="H36" s="27"/>
      <c r="I36" s="122" t="s">
        <v>285</v>
      </c>
      <c r="J36" s="122">
        <f>COUNTIF(PaidList,Table1[[#This Row],[LEASE NO.]])</f>
        <v>0</v>
      </c>
      <c r="K36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6" s="108"/>
      <c r="M36" s="17"/>
      <c r="N36" s="17"/>
      <c r="P36" s="81"/>
    </row>
    <row r="37" spans="1:16" s="16" customFormat="1" ht="40">
      <c r="A37" s="79" t="s">
        <v>43</v>
      </c>
      <c r="B37" s="60" t="s">
        <v>113</v>
      </c>
      <c r="C37" s="60" t="s">
        <v>11</v>
      </c>
      <c r="D37" s="66">
        <v>44682</v>
      </c>
      <c r="E37" s="59">
        <v>1911.26</v>
      </c>
      <c r="F37" s="59">
        <v>14</v>
      </c>
      <c r="G37" s="77">
        <v>3824</v>
      </c>
      <c r="H37" s="27"/>
      <c r="I37" s="122" t="s">
        <v>285</v>
      </c>
      <c r="J37" s="122">
        <f>COUNTIF(PaidList,Table1[[#This Row],[LEASE NO.]])</f>
        <v>0</v>
      </c>
      <c r="K37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7" s="108"/>
      <c r="M37" s="17"/>
      <c r="N37" s="17"/>
      <c r="P37" s="81"/>
    </row>
    <row r="38" spans="1:16" ht="40">
      <c r="A38" s="79" t="s">
        <v>48</v>
      </c>
      <c r="B38" s="60" t="s">
        <v>113</v>
      </c>
      <c r="C38" s="60" t="s">
        <v>11</v>
      </c>
      <c r="D38" s="66">
        <v>44682</v>
      </c>
      <c r="E38" s="59">
        <v>1846.31</v>
      </c>
      <c r="F38" s="59">
        <v>14</v>
      </c>
      <c r="G38" s="77">
        <v>3694</v>
      </c>
      <c r="H38" s="68"/>
      <c r="I38" s="122" t="s">
        <v>285</v>
      </c>
      <c r="J38" s="122">
        <f>COUNTIF(PaidList,Table1[[#This Row],[LEASE NO.]])</f>
        <v>0</v>
      </c>
      <c r="K38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8" s="108"/>
      <c r="M38" s="15"/>
      <c r="N38" s="19"/>
      <c r="P38" s="81"/>
    </row>
    <row r="39" spans="1:16" s="11" customFormat="1" ht="40">
      <c r="A39" s="79" t="s">
        <v>42</v>
      </c>
      <c r="B39" s="60" t="s">
        <v>113</v>
      </c>
      <c r="C39" s="60" t="s">
        <v>11</v>
      </c>
      <c r="D39" s="66">
        <v>44682</v>
      </c>
      <c r="E39" s="59">
        <v>2007.17</v>
      </c>
      <c r="F39" s="59">
        <v>14</v>
      </c>
      <c r="G39" s="77">
        <v>4016</v>
      </c>
      <c r="H39" s="27"/>
      <c r="I39" s="122" t="s">
        <v>285</v>
      </c>
      <c r="J39" s="122">
        <f>COUNTIF(PaidList,Table1[[#This Row],[LEASE NO.]])</f>
        <v>0</v>
      </c>
      <c r="K39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39" s="108"/>
      <c r="M39" s="15"/>
      <c r="N39" s="19"/>
      <c r="P39" s="81"/>
    </row>
    <row r="40" spans="1:16" s="58" customFormat="1" ht="40">
      <c r="A40" s="79" t="s">
        <v>41</v>
      </c>
      <c r="B40" s="60" t="s">
        <v>113</v>
      </c>
      <c r="C40" s="60" t="s">
        <v>11</v>
      </c>
      <c r="D40" s="66">
        <v>44682</v>
      </c>
      <c r="E40" s="59">
        <v>1984.97</v>
      </c>
      <c r="F40" s="59">
        <v>14</v>
      </c>
      <c r="G40" s="77">
        <v>3970</v>
      </c>
      <c r="H40" s="27"/>
      <c r="I40" s="122" t="s">
        <v>285</v>
      </c>
      <c r="J40" s="122">
        <f>COUNTIF(PaidList,Table1[[#This Row],[LEASE NO.]])</f>
        <v>0</v>
      </c>
      <c r="K40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40" s="108"/>
      <c r="M40" s="15"/>
      <c r="N40" s="62"/>
      <c r="P40" s="81"/>
    </row>
    <row r="41" spans="1:16" s="8" customFormat="1" ht="40">
      <c r="A41" s="79" t="s">
        <v>40</v>
      </c>
      <c r="B41" s="60" t="s">
        <v>113</v>
      </c>
      <c r="C41" s="60" t="s">
        <v>11</v>
      </c>
      <c r="D41" s="66">
        <v>44682</v>
      </c>
      <c r="E41" s="59">
        <v>1710.44</v>
      </c>
      <c r="F41" s="59">
        <v>14</v>
      </c>
      <c r="G41" s="77">
        <v>3422</v>
      </c>
      <c r="H41" s="67"/>
      <c r="I41" s="122" t="s">
        <v>285</v>
      </c>
      <c r="J41" s="122">
        <f>COUNTIF(PaidList,Table1[[#This Row],[LEASE NO.]])</f>
        <v>0</v>
      </c>
      <c r="K41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41" s="108"/>
      <c r="M41" s="15"/>
      <c r="N41" s="18"/>
      <c r="P41" s="81"/>
    </row>
    <row r="42" spans="1:16" ht="40">
      <c r="A42" s="79" t="s">
        <v>44</v>
      </c>
      <c r="B42" s="60" t="s">
        <v>113</v>
      </c>
      <c r="C42" s="60" t="s">
        <v>11</v>
      </c>
      <c r="D42" s="66">
        <v>44682</v>
      </c>
      <c r="E42" s="59">
        <v>2333.66</v>
      </c>
      <c r="F42" s="59">
        <v>12</v>
      </c>
      <c r="G42" s="77">
        <v>4668</v>
      </c>
      <c r="H42" s="27">
        <f>SUM(G23:G42)</f>
        <v>73982</v>
      </c>
      <c r="I42" s="122" t="s">
        <v>285</v>
      </c>
      <c r="J42" s="122">
        <f>COUNTIF(PaidList,Table1[[#This Row],[LEASE NO.]])</f>
        <v>0</v>
      </c>
      <c r="K42" s="108" t="str">
        <f>INDEX('Comments from May 2020'!I:I,MATCH(Table1[[#This Row],[LEASE NO.]],'Comments from May 2020'!A:A,0))</f>
        <v>Let Go:  No active wells around acreage or permits - south half of the block we have in Natchioches "Austin Chalk area" 2 years remaining still  but hefty rental charge to hold block</v>
      </c>
      <c r="L42" s="108"/>
      <c r="M42" s="17"/>
      <c r="N42" s="17"/>
      <c r="P42" s="81"/>
    </row>
    <row r="43" spans="1:16" s="65" customFormat="1" hidden="1">
      <c r="A43" s="79"/>
      <c r="B43" s="60"/>
      <c r="C43" s="60"/>
      <c r="D43" s="66"/>
      <c r="E43" s="59"/>
      <c r="F43" s="59"/>
      <c r="G43" s="77"/>
      <c r="H43" s="70"/>
      <c r="I43" s="122"/>
      <c r="J43" s="122"/>
      <c r="K43" s="108"/>
      <c r="L43" s="108"/>
      <c r="M43" s="69"/>
      <c r="N43" s="69"/>
      <c r="P43" s="81"/>
    </row>
    <row r="44" spans="1:16" s="65" customFormat="1">
      <c r="A44" s="79" t="s">
        <v>68</v>
      </c>
      <c r="B44" s="60" t="s">
        <v>79</v>
      </c>
      <c r="C44" s="60" t="s">
        <v>11</v>
      </c>
      <c r="D44" s="66">
        <v>45413</v>
      </c>
      <c r="E44" s="59">
        <v>2.86</v>
      </c>
      <c r="F44" s="59">
        <v>65.166666666666671</v>
      </c>
      <c r="G44" s="77">
        <v>6</v>
      </c>
      <c r="H44" s="27">
        <f>G44</f>
        <v>6</v>
      </c>
      <c r="I44" s="122" t="s">
        <v>283</v>
      </c>
      <c r="J44" s="122">
        <f>COUNTIF(PaidList,Table1[[#This Row],[LEASE NO.]])</f>
        <v>1</v>
      </c>
      <c r="K44" s="108" t="str">
        <f>INDEX('Comments from May 2020'!I:I,MATCH(Table1[[#This Row],[LEASE NO.]],'Comments from May 2020'!A:A,0))</f>
        <v>Keep: 4 years remining - low rental</v>
      </c>
      <c r="L44" s="108"/>
      <c r="M44" s="69"/>
      <c r="N44" s="69"/>
      <c r="P44" s="81"/>
    </row>
    <row r="45" spans="1:16" s="65" customFormat="1" hidden="1">
      <c r="A45" s="79"/>
      <c r="B45" s="60"/>
      <c r="C45" s="60"/>
      <c r="D45" s="66"/>
      <c r="E45" s="59"/>
      <c r="F45" s="59"/>
      <c r="G45" s="77"/>
      <c r="H45" s="27"/>
      <c r="I45" s="122"/>
      <c r="J45" s="122"/>
      <c r="K45" s="108"/>
      <c r="L45" s="108"/>
      <c r="M45" s="69"/>
      <c r="N45" s="69"/>
      <c r="P45" s="81"/>
    </row>
    <row r="46" spans="1:16" s="16" customFormat="1">
      <c r="A46" s="79" t="s">
        <v>69</v>
      </c>
      <c r="B46" s="60" t="s">
        <v>80</v>
      </c>
      <c r="C46" s="60" t="s">
        <v>11</v>
      </c>
      <c r="D46" s="66">
        <v>45413</v>
      </c>
      <c r="E46" s="59">
        <v>199.88</v>
      </c>
      <c r="F46" s="59">
        <v>20.274999999999999</v>
      </c>
      <c r="G46" s="77">
        <v>400</v>
      </c>
      <c r="H46" s="27"/>
      <c r="I46" s="122" t="s">
        <v>283</v>
      </c>
      <c r="J46" s="122">
        <f>COUNTIF(PaidList,Table1[[#This Row],[LEASE NO.]])</f>
        <v>1</v>
      </c>
      <c r="K46" s="108" t="str">
        <f>INDEX('Comments from May 2020'!I:I,MATCH(Table1[[#This Row],[LEASE NO.]],'Comments from May 2020'!A:A,0))</f>
        <v>Keep: 4 years remining</v>
      </c>
      <c r="L46" s="108"/>
      <c r="M46" s="17"/>
      <c r="N46" s="17"/>
      <c r="P46" s="81"/>
    </row>
    <row r="47" spans="1:16" s="8" customFormat="1">
      <c r="A47" s="79" t="s">
        <v>70</v>
      </c>
      <c r="B47" s="60" t="s">
        <v>80</v>
      </c>
      <c r="C47" s="60" t="s">
        <v>11</v>
      </c>
      <c r="D47" s="66">
        <v>45413</v>
      </c>
      <c r="E47" s="59">
        <v>2193</v>
      </c>
      <c r="F47" s="59">
        <v>3.5706794345645236</v>
      </c>
      <c r="G47" s="77">
        <v>4386</v>
      </c>
      <c r="H47" s="70"/>
      <c r="I47" s="122" t="s">
        <v>283</v>
      </c>
      <c r="J47" s="122">
        <f>COUNTIF(PaidList,Table1[[#This Row],[LEASE NO.]])</f>
        <v>1</v>
      </c>
      <c r="K47" s="108" t="str">
        <f>INDEX('Comments from May 2020'!I:I,MATCH(Table1[[#This Row],[LEASE NO.]],'Comments from May 2020'!A:A,0))</f>
        <v>Keep: 4 years remining</v>
      </c>
      <c r="L47" s="108"/>
      <c r="M47" s="17"/>
      <c r="N47" s="17"/>
      <c r="P47" s="81"/>
    </row>
    <row r="48" spans="1:16" s="16" customFormat="1">
      <c r="A48" s="79" t="s">
        <v>71</v>
      </c>
      <c r="B48" s="60" t="s">
        <v>80</v>
      </c>
      <c r="C48" s="60" t="s">
        <v>11</v>
      </c>
      <c r="D48" s="66">
        <v>45413</v>
      </c>
      <c r="E48" s="59">
        <v>1304.98</v>
      </c>
      <c r="F48" s="59">
        <v>4</v>
      </c>
      <c r="G48" s="77">
        <v>2610</v>
      </c>
      <c r="H48" s="27"/>
      <c r="I48" s="122" t="s">
        <v>283</v>
      </c>
      <c r="J48" s="122">
        <f>COUNTIF(PaidList,Table1[[#This Row],[LEASE NO.]])</f>
        <v>1</v>
      </c>
      <c r="K48" s="108" t="str">
        <f>INDEX('Comments from May 2020'!I:I,MATCH(Table1[[#This Row],[LEASE NO.]],'Comments from May 2020'!A:A,0))</f>
        <v>Keep: 4 years remining</v>
      </c>
      <c r="L48" s="108"/>
      <c r="M48" s="17"/>
      <c r="N48" s="17"/>
      <c r="P48" s="81"/>
    </row>
    <row r="49" spans="1:16">
      <c r="A49" s="79" t="s">
        <v>72</v>
      </c>
      <c r="B49" s="60" t="s">
        <v>80</v>
      </c>
      <c r="C49" s="60" t="s">
        <v>11</v>
      </c>
      <c r="D49" s="66">
        <v>45413</v>
      </c>
      <c r="E49" s="59">
        <v>1740</v>
      </c>
      <c r="F49" s="59">
        <v>4</v>
      </c>
      <c r="G49" s="77">
        <v>3480</v>
      </c>
      <c r="H49" s="27">
        <f>SUM(G46:G49)</f>
        <v>10876</v>
      </c>
      <c r="I49" s="122" t="s">
        <v>283</v>
      </c>
      <c r="J49" s="122">
        <f>COUNTIF(PaidList,Table1[[#This Row],[LEASE NO.]])</f>
        <v>1</v>
      </c>
      <c r="K49" s="108" t="str">
        <f>INDEX('Comments from May 2020'!I:I,MATCH(Table1[[#This Row],[LEASE NO.]],'Comments from May 2020'!A:A,0))</f>
        <v>Keep: 4 years remining</v>
      </c>
      <c r="L49" s="108"/>
      <c r="M49" s="17"/>
      <c r="N49" s="17"/>
      <c r="P49" s="81"/>
    </row>
    <row r="50" spans="1:16" s="65" customFormat="1" hidden="1">
      <c r="A50" s="79"/>
      <c r="B50" s="60"/>
      <c r="C50" s="60"/>
      <c r="D50" s="66"/>
      <c r="E50" s="59"/>
      <c r="F50" s="59"/>
      <c r="G50" s="77"/>
      <c r="H50" s="68"/>
      <c r="I50" s="122"/>
      <c r="J50" s="122"/>
      <c r="K50" s="108"/>
      <c r="L50" s="108"/>
      <c r="M50" s="69"/>
      <c r="N50" s="69"/>
      <c r="P50" s="81"/>
    </row>
    <row r="51" spans="1:16" s="65" customFormat="1">
      <c r="A51" s="84" t="s">
        <v>101</v>
      </c>
      <c r="B51" s="69" t="s">
        <v>109</v>
      </c>
      <c r="C51" s="69" t="s">
        <v>83</v>
      </c>
      <c r="D51" s="78">
        <v>47604</v>
      </c>
      <c r="E51" s="59">
        <v>59.94</v>
      </c>
      <c r="F51" s="59">
        <v>22</v>
      </c>
      <c r="G51" s="77">
        <v>90</v>
      </c>
      <c r="H51" s="27">
        <f>G51</f>
        <v>90</v>
      </c>
      <c r="I51" s="122" t="s">
        <v>283</v>
      </c>
      <c r="J51" s="122">
        <f>COUNTIF(PaidList,Table1[[#This Row],[LEASE NO.]])</f>
        <v>1</v>
      </c>
      <c r="K51" s="108" t="s">
        <v>278</v>
      </c>
      <c r="L51" s="108"/>
      <c r="M51" s="69"/>
      <c r="N51" s="69"/>
      <c r="P51" s="81"/>
    </row>
    <row r="52" spans="1:16" s="65" customFormat="1" hidden="1">
      <c r="A52" s="84"/>
      <c r="B52" s="69"/>
      <c r="C52" s="69"/>
      <c r="D52" s="78"/>
      <c r="E52" s="59"/>
      <c r="F52" s="59"/>
      <c r="G52" s="77"/>
      <c r="H52" s="27"/>
      <c r="I52" s="122"/>
      <c r="J52" s="122"/>
      <c r="K52" s="108"/>
      <c r="L52" s="108"/>
      <c r="M52" s="69"/>
      <c r="N52" s="69"/>
      <c r="P52" s="81"/>
    </row>
    <row r="53" spans="1:16" s="12" customFormat="1">
      <c r="A53" s="79" t="s">
        <v>103</v>
      </c>
      <c r="B53" s="60" t="s">
        <v>77</v>
      </c>
      <c r="C53" s="60" t="s">
        <v>83</v>
      </c>
      <c r="D53" s="66">
        <v>44682</v>
      </c>
      <c r="E53" s="59">
        <v>1479.5</v>
      </c>
      <c r="F53" s="59">
        <v>152</v>
      </c>
      <c r="G53" s="77">
        <v>2960</v>
      </c>
      <c r="H53" s="68"/>
      <c r="I53" s="122" t="s">
        <v>283</v>
      </c>
      <c r="J53" s="122">
        <f>COUNTIF(PaidList,Table1[[#This Row],[LEASE NO.]])</f>
        <v>1</v>
      </c>
      <c r="K53" s="108" t="s">
        <v>277</v>
      </c>
      <c r="L53" s="108"/>
      <c r="M53" s="17"/>
      <c r="N53" s="17"/>
      <c r="P53" s="81"/>
    </row>
    <row r="54" spans="1:16" s="65" customFormat="1">
      <c r="A54" s="79" t="s">
        <v>104</v>
      </c>
      <c r="B54" s="60" t="s">
        <v>77</v>
      </c>
      <c r="C54" s="60" t="s">
        <v>83</v>
      </c>
      <c r="D54" s="66">
        <v>44682</v>
      </c>
      <c r="E54" s="59">
        <v>337.31</v>
      </c>
      <c r="F54" s="59">
        <v>4</v>
      </c>
      <c r="G54" s="77">
        <v>676</v>
      </c>
      <c r="H54" s="27"/>
      <c r="I54" s="122" t="s">
        <v>283</v>
      </c>
      <c r="J54" s="122">
        <f>COUNTIF(PaidList,Table1[[#This Row],[LEASE NO.]])</f>
        <v>1</v>
      </c>
      <c r="K54" s="108" t="s">
        <v>277</v>
      </c>
      <c r="L54" s="108"/>
      <c r="M54" s="69"/>
      <c r="N54" s="69"/>
      <c r="P54" s="81"/>
    </row>
    <row r="55" spans="1:16" s="16" customFormat="1">
      <c r="A55" s="79" t="s">
        <v>105</v>
      </c>
      <c r="B55" s="60" t="s">
        <v>77</v>
      </c>
      <c r="C55" s="60" t="s">
        <v>83</v>
      </c>
      <c r="D55" s="66">
        <v>44682</v>
      </c>
      <c r="E55" s="59">
        <v>1084.79</v>
      </c>
      <c r="F55" s="59">
        <v>4</v>
      </c>
      <c r="G55" s="77">
        <v>2170</v>
      </c>
      <c r="H55" s="68"/>
      <c r="I55" s="122" t="s">
        <v>283</v>
      </c>
      <c r="J55" s="122">
        <f>COUNTIF(PaidList,Table1[[#This Row],[LEASE NO.]])</f>
        <v>1</v>
      </c>
      <c r="K55" s="108" t="s">
        <v>277</v>
      </c>
      <c r="L55" s="108"/>
      <c r="M55" s="17"/>
      <c r="N55" s="17"/>
      <c r="P55" s="81"/>
    </row>
    <row r="56" spans="1:16" s="58" customFormat="1">
      <c r="A56" s="79" t="s">
        <v>106</v>
      </c>
      <c r="B56" s="60" t="s">
        <v>77</v>
      </c>
      <c r="C56" s="60" t="s">
        <v>83</v>
      </c>
      <c r="D56" s="66">
        <v>44682</v>
      </c>
      <c r="E56" s="59">
        <v>1478.63</v>
      </c>
      <c r="F56" s="59">
        <v>6</v>
      </c>
      <c r="G56" s="77">
        <v>2958</v>
      </c>
      <c r="H56" s="27"/>
      <c r="I56" s="122" t="s">
        <v>283</v>
      </c>
      <c r="J56" s="122">
        <f>COUNTIF(PaidList,Table1[[#This Row],[LEASE NO.]])</f>
        <v>1</v>
      </c>
      <c r="K56" s="108" t="s">
        <v>277</v>
      </c>
      <c r="L56" s="108"/>
      <c r="M56" s="61"/>
      <c r="N56" s="61"/>
      <c r="P56" s="81"/>
    </row>
    <row r="57" spans="1:16" s="11" customFormat="1">
      <c r="A57" s="79" t="s">
        <v>107</v>
      </c>
      <c r="B57" s="60" t="s">
        <v>77</v>
      </c>
      <c r="C57" s="60" t="s">
        <v>83</v>
      </c>
      <c r="D57" s="66">
        <v>44682</v>
      </c>
      <c r="E57" s="59">
        <v>1884.59</v>
      </c>
      <c r="F57" s="59">
        <v>18</v>
      </c>
      <c r="G57" s="77">
        <v>3770</v>
      </c>
      <c r="H57" s="68"/>
      <c r="I57" s="122" t="s">
        <v>283</v>
      </c>
      <c r="J57" s="122">
        <f>COUNTIF(PaidList,Table1[[#This Row],[LEASE NO.]])</f>
        <v>1</v>
      </c>
      <c r="K57" s="108" t="s">
        <v>277</v>
      </c>
      <c r="L57" s="108"/>
      <c r="M57" s="17"/>
      <c r="N57" s="17"/>
      <c r="P57" s="81"/>
    </row>
    <row r="58" spans="1:16" s="8" customFormat="1">
      <c r="A58" s="79" t="s">
        <v>108</v>
      </c>
      <c r="B58" s="60" t="s">
        <v>77</v>
      </c>
      <c r="C58" s="60" t="s">
        <v>83</v>
      </c>
      <c r="D58" s="66">
        <v>44682</v>
      </c>
      <c r="E58" s="59">
        <v>1829.75</v>
      </c>
      <c r="F58" s="59">
        <v>18</v>
      </c>
      <c r="G58" s="77">
        <v>3660</v>
      </c>
      <c r="H58" s="68"/>
      <c r="I58" s="122" t="s">
        <v>283</v>
      </c>
      <c r="J58" s="122">
        <f>COUNTIF(PaidList,Table1[[#This Row],[LEASE NO.]])</f>
        <v>1</v>
      </c>
      <c r="K58" s="108" t="s">
        <v>277</v>
      </c>
      <c r="L58" s="108"/>
      <c r="M58" s="17"/>
      <c r="N58" s="17"/>
      <c r="P58" s="81"/>
    </row>
    <row r="59" spans="1:16" s="65" customFormat="1" ht="27">
      <c r="A59" s="79" t="s">
        <v>50</v>
      </c>
      <c r="B59" s="60" t="s">
        <v>77</v>
      </c>
      <c r="C59" s="60" t="s">
        <v>83</v>
      </c>
      <c r="D59" s="66">
        <v>44682</v>
      </c>
      <c r="E59" s="59">
        <v>80</v>
      </c>
      <c r="F59" s="59">
        <v>628</v>
      </c>
      <c r="G59" s="77">
        <v>160</v>
      </c>
      <c r="H59" s="27"/>
      <c r="I59" s="122" t="s">
        <v>283</v>
      </c>
      <c r="J59" s="122">
        <f>COUNTIF(PaidList,Table1[[#This Row],[LEASE NO.]])</f>
        <v>1</v>
      </c>
      <c r="K59" s="108" t="str">
        <f>INDEX('Comments from May 2020'!I:I,MATCH(Table1[[#This Row],[LEASE NO.]],'Comments from May 2020'!A:A,0))</f>
        <v>Keep:  Lease is just outside bud visnon deal and 1/2 mi north durango has prolific wells from the 70's that have made 200 mbbl at 6310'</v>
      </c>
      <c r="L59" s="108"/>
      <c r="M59" s="69"/>
      <c r="N59" s="69"/>
      <c r="P59" s="81"/>
    </row>
    <row r="60" spans="1:16" s="11" customFormat="1">
      <c r="A60" s="79" t="s">
        <v>49</v>
      </c>
      <c r="B60" s="60" t="s">
        <v>77</v>
      </c>
      <c r="C60" s="60" t="s">
        <v>83</v>
      </c>
      <c r="D60" s="66">
        <v>44682</v>
      </c>
      <c r="E60" s="59">
        <v>156.52000000000001</v>
      </c>
      <c r="F60" s="59">
        <v>4</v>
      </c>
      <c r="G60" s="77">
        <v>314</v>
      </c>
      <c r="H60" s="68"/>
      <c r="I60" s="122" t="s">
        <v>283</v>
      </c>
      <c r="J60" s="122">
        <f>COUNTIF(PaidList,Table1[[#This Row],[LEASE NO.]])</f>
        <v>1</v>
      </c>
      <c r="K60" s="108" t="str">
        <f>INDEX('Comments from May 2020'!I:I,MATCH(Table1[[#This Row],[LEASE NO.]],'Comments from May 2020'!A:A,0))</f>
        <v xml:space="preserve">Consider Letting Go:  No active wells - 2 years remaining - large rental to hold block. </v>
      </c>
      <c r="L60" s="108"/>
      <c r="M60" s="17"/>
      <c r="N60" s="17"/>
      <c r="P60" s="81"/>
    </row>
    <row r="61" spans="1:16" s="65" customFormat="1">
      <c r="A61" s="84" t="s">
        <v>102</v>
      </c>
      <c r="B61" s="69" t="s">
        <v>77</v>
      </c>
      <c r="C61" s="69" t="s">
        <v>83</v>
      </c>
      <c r="D61" s="78">
        <v>47604</v>
      </c>
      <c r="E61" s="59">
        <v>35.15</v>
      </c>
      <c r="F61" s="59">
        <v>282</v>
      </c>
      <c r="G61" s="77">
        <v>54</v>
      </c>
      <c r="H61" s="27">
        <f>SUM(G53:G61)</f>
        <v>16722</v>
      </c>
      <c r="I61" s="122" t="s">
        <v>283</v>
      </c>
      <c r="J61" s="122">
        <f>COUNTIF(PaidList,Table1[[#This Row],[LEASE NO.]])</f>
        <v>1</v>
      </c>
      <c r="K61" s="108" t="s">
        <v>278</v>
      </c>
      <c r="L61" s="108"/>
      <c r="M61" s="69"/>
      <c r="N61" s="69"/>
      <c r="P61" s="81"/>
    </row>
    <row r="62" spans="1:16" s="65" customFormat="1" hidden="1">
      <c r="A62" s="84"/>
      <c r="B62" s="69"/>
      <c r="C62" s="69"/>
      <c r="D62" s="78"/>
      <c r="E62" s="59"/>
      <c r="F62" s="59"/>
      <c r="G62" s="77"/>
      <c r="H62" s="68"/>
      <c r="I62" s="122"/>
      <c r="J62" s="122"/>
      <c r="K62" s="108"/>
      <c r="L62" s="108"/>
      <c r="M62" s="69"/>
      <c r="N62" s="69"/>
      <c r="P62" s="81"/>
    </row>
    <row r="63" spans="1:16">
      <c r="A63" s="79" t="s">
        <v>52</v>
      </c>
      <c r="B63" s="60" t="s">
        <v>73</v>
      </c>
      <c r="C63" s="60" t="s">
        <v>83</v>
      </c>
      <c r="D63" s="66">
        <v>44682</v>
      </c>
      <c r="E63" s="59">
        <v>482.28</v>
      </c>
      <c r="F63" s="59">
        <v>67</v>
      </c>
      <c r="G63" s="77">
        <v>966</v>
      </c>
      <c r="H63" s="27"/>
      <c r="I63" s="122" t="s">
        <v>283</v>
      </c>
      <c r="J63" s="122">
        <f>COUNTIF(PaidList,Table1[[#This Row],[LEASE NO.]])</f>
        <v>1</v>
      </c>
      <c r="K63" s="108" t="str">
        <f>INDEX('Comments from May 2020'!I:I,MATCH(Table1[[#This Row],[LEASE NO.]],'Comments from May 2020'!A:A,0))</f>
        <v>Let Go: No active wells within the TWR, no permits = 2 years remaining</v>
      </c>
      <c r="L63" s="108"/>
      <c r="M63" s="17"/>
      <c r="N63" s="17"/>
      <c r="P63" s="81"/>
    </row>
    <row r="64" spans="1:16" s="65" customFormat="1">
      <c r="A64" s="79" t="s">
        <v>51</v>
      </c>
      <c r="B64" s="60" t="s">
        <v>73</v>
      </c>
      <c r="C64" s="60" t="s">
        <v>83</v>
      </c>
      <c r="D64" s="66">
        <v>44682</v>
      </c>
      <c r="E64" s="59">
        <v>151.75</v>
      </c>
      <c r="F64" s="59">
        <v>117</v>
      </c>
      <c r="G64" s="77">
        <v>304</v>
      </c>
      <c r="H64" s="27">
        <f>SUM(G63:G64)</f>
        <v>1270</v>
      </c>
      <c r="I64" s="122" t="s">
        <v>283</v>
      </c>
      <c r="J64" s="122">
        <f>COUNTIF(PaidList,Table1[[#This Row],[LEASE NO.]])</f>
        <v>1</v>
      </c>
      <c r="K64" s="108" t="str">
        <f>INDEX('Comments from May 2020'!I:I,MATCH(Table1[[#This Row],[LEASE NO.]],'Comments from May 2020'!A:A,0))</f>
        <v>Let Go: No active wells within the TWR, no permits = 2 years remaining</v>
      </c>
      <c r="L64" s="108"/>
      <c r="M64" s="69"/>
      <c r="N64" s="69"/>
      <c r="P64" s="81"/>
    </row>
    <row r="65" spans="1:16" s="65" customFormat="1" hidden="1">
      <c r="A65" s="79"/>
      <c r="B65" s="60"/>
      <c r="C65" s="60"/>
      <c r="D65" s="66"/>
      <c r="E65" s="59"/>
      <c r="F65" s="59"/>
      <c r="G65" s="77"/>
      <c r="H65" s="68"/>
      <c r="I65" s="122"/>
      <c r="J65" s="122"/>
      <c r="K65" s="108"/>
      <c r="L65" s="108"/>
      <c r="M65" s="69"/>
      <c r="N65" s="69"/>
      <c r="P65" s="81"/>
    </row>
    <row r="66" spans="1:16" s="58" customFormat="1">
      <c r="A66" s="79" t="s">
        <v>53</v>
      </c>
      <c r="B66" s="60" t="s">
        <v>74</v>
      </c>
      <c r="C66" s="60" t="s">
        <v>83</v>
      </c>
      <c r="D66" s="66">
        <v>44682</v>
      </c>
      <c r="E66" s="59">
        <v>40</v>
      </c>
      <c r="F66" s="59">
        <v>7</v>
      </c>
      <c r="G66" s="77">
        <v>80</v>
      </c>
      <c r="H66" s="27"/>
      <c r="I66" s="122" t="s">
        <v>284</v>
      </c>
      <c r="J66" s="122">
        <f>COUNTIF(PaidList,Table1[[#This Row],[LEASE NO.]])</f>
        <v>0</v>
      </c>
      <c r="K66" s="108" t="str">
        <f>INDEX('Comments from May 2020'!I:I,MATCH(Table1[[#This Row],[LEASE NO.]],'Comments from May 2020'!A:A,0))</f>
        <v>Let Go: No active wells within the TWR, no permits = 1 years remaining</v>
      </c>
      <c r="L66" s="108"/>
      <c r="M66" s="61"/>
      <c r="N66" s="61"/>
      <c r="P66" s="81"/>
    </row>
    <row r="67" spans="1:16" s="65" customFormat="1">
      <c r="A67" s="84" t="s">
        <v>100</v>
      </c>
      <c r="B67" s="69" t="s">
        <v>74</v>
      </c>
      <c r="C67" s="69" t="s">
        <v>83</v>
      </c>
      <c r="D67" s="78">
        <v>47604</v>
      </c>
      <c r="E67" s="59">
        <v>226.85</v>
      </c>
      <c r="F67" s="59">
        <v>7</v>
      </c>
      <c r="G67" s="77">
        <v>340.5</v>
      </c>
      <c r="H67" s="27">
        <f>SUM(G66:G67)</f>
        <v>420.5</v>
      </c>
      <c r="I67" s="122" t="s">
        <v>283</v>
      </c>
      <c r="J67" s="122">
        <f>COUNTIF(PaidList,Table1[[#This Row],[LEASE NO.]])</f>
        <v>1</v>
      </c>
      <c r="K67" s="108" t="s">
        <v>278</v>
      </c>
      <c r="L67" s="108"/>
      <c r="M67" s="69"/>
      <c r="N67" s="69"/>
      <c r="P67" s="81"/>
    </row>
    <row r="68" spans="1:16" s="65" customFormat="1" hidden="1">
      <c r="A68" s="84"/>
      <c r="B68" s="69"/>
      <c r="C68" s="69"/>
      <c r="D68" s="78"/>
      <c r="E68" s="59"/>
      <c r="F68" s="59"/>
      <c r="G68" s="77"/>
      <c r="H68" s="27"/>
      <c r="I68" s="122"/>
      <c r="J68" s="122"/>
      <c r="K68" s="108"/>
      <c r="L68" s="108"/>
      <c r="M68" s="69"/>
      <c r="N68" s="69"/>
      <c r="P68" s="81"/>
    </row>
    <row r="69" spans="1:16" s="11" customFormat="1">
      <c r="A69" s="79" t="s">
        <v>61</v>
      </c>
      <c r="B69" s="60" t="s">
        <v>75</v>
      </c>
      <c r="C69" s="60" t="s">
        <v>83</v>
      </c>
      <c r="D69" s="66">
        <v>44682</v>
      </c>
      <c r="E69" s="59">
        <v>1998.92</v>
      </c>
      <c r="F69" s="59">
        <v>10</v>
      </c>
      <c r="G69" s="77">
        <v>3998</v>
      </c>
      <c r="H69" s="27"/>
      <c r="I69" s="123" t="s">
        <v>283</v>
      </c>
      <c r="J69" s="123">
        <f>COUNTIF(PaidList,Table1[[#This Row],[LEASE NO.]])</f>
        <v>1</v>
      </c>
      <c r="K69" s="108" t="str">
        <f>INDEX('Comments from May 2020'!I:I,MATCH(Table1[[#This Row],[LEASE NO.]],'Comments from May 2020'!A:A,0))</f>
        <v>Let Go:  Too far from active production - 2 year remaining</v>
      </c>
      <c r="L69" s="108"/>
      <c r="M69" s="17"/>
      <c r="N69" s="17"/>
      <c r="P69" s="81"/>
    </row>
    <row r="70" spans="1:16" s="58" customFormat="1">
      <c r="A70" s="79" t="s">
        <v>60</v>
      </c>
      <c r="B70" s="60" t="s">
        <v>75</v>
      </c>
      <c r="C70" s="60" t="s">
        <v>83</v>
      </c>
      <c r="D70" s="66">
        <v>44682</v>
      </c>
      <c r="E70" s="59">
        <v>39.81</v>
      </c>
      <c r="F70" s="59">
        <v>7</v>
      </c>
      <c r="G70" s="77">
        <v>80</v>
      </c>
      <c r="H70" s="27"/>
      <c r="I70" s="123" t="s">
        <v>283</v>
      </c>
      <c r="J70" s="123">
        <f>COUNTIF(PaidList,Table1[[#This Row],[LEASE NO.]])</f>
        <v>1</v>
      </c>
      <c r="K70" s="108" t="str">
        <f>INDEX('Comments from May 2020'!I:I,MATCH(Table1[[#This Row],[LEASE NO.]],'Comments from May 2020'!A:A,0))</f>
        <v>Let Go:  Too far from active production - 2 year remaining</v>
      </c>
      <c r="L70" s="108"/>
      <c r="M70" s="61"/>
      <c r="N70" s="61"/>
      <c r="P70" s="81"/>
    </row>
    <row r="71" spans="1:16" s="16" customFormat="1">
      <c r="A71" s="79" t="s">
        <v>58</v>
      </c>
      <c r="B71" s="60" t="s">
        <v>75</v>
      </c>
      <c r="C71" s="60" t="s">
        <v>83</v>
      </c>
      <c r="D71" s="66">
        <v>44682</v>
      </c>
      <c r="E71" s="59">
        <v>2107.7800000000002</v>
      </c>
      <c r="F71" s="59">
        <v>4</v>
      </c>
      <c r="G71" s="77">
        <v>4216</v>
      </c>
      <c r="H71" s="27"/>
      <c r="I71" s="123" t="s">
        <v>283</v>
      </c>
      <c r="J71" s="123">
        <f>COUNTIF(PaidList,Table1[[#This Row],[LEASE NO.]])</f>
        <v>1</v>
      </c>
      <c r="K71" s="108" t="str">
        <f>INDEX('Comments from May 2020'!I:I,MATCH(Table1[[#This Row],[LEASE NO.]],'Comments from May 2020'!A:A,0))</f>
        <v>Let Go:  Too far from active production - 2 year remaining</v>
      </c>
      <c r="L71" s="108"/>
      <c r="M71" s="17"/>
      <c r="N71" s="17"/>
      <c r="P71" s="81"/>
    </row>
    <row r="72" spans="1:16">
      <c r="A72" s="79" t="s">
        <v>59</v>
      </c>
      <c r="B72" s="60" t="s">
        <v>75</v>
      </c>
      <c r="C72" s="60" t="s">
        <v>83</v>
      </c>
      <c r="D72" s="66">
        <v>44682</v>
      </c>
      <c r="E72" s="59">
        <v>1925.7</v>
      </c>
      <c r="F72" s="59">
        <v>10</v>
      </c>
      <c r="G72" s="77">
        <v>3852</v>
      </c>
      <c r="H72" s="68"/>
      <c r="I72" s="123" t="s">
        <v>283</v>
      </c>
      <c r="J72" s="123">
        <f>COUNTIF(PaidList,Table1[[#This Row],[LEASE NO.]])</f>
        <v>1</v>
      </c>
      <c r="K72" s="108" t="str">
        <f>INDEX('Comments from May 2020'!I:I,MATCH(Table1[[#This Row],[LEASE NO.]],'Comments from May 2020'!A:A,0))</f>
        <v>Let Go:  Too far from active production - 2 year remaining</v>
      </c>
      <c r="L72" s="108"/>
      <c r="M72" s="17"/>
      <c r="N72" s="17"/>
      <c r="P72" s="81"/>
    </row>
    <row r="73" spans="1:16" s="11" customFormat="1">
      <c r="A73" s="79" t="s">
        <v>57</v>
      </c>
      <c r="B73" s="60" t="s">
        <v>75</v>
      </c>
      <c r="C73" s="60" t="s">
        <v>83</v>
      </c>
      <c r="D73" s="66">
        <v>44682</v>
      </c>
      <c r="E73" s="59">
        <v>1833.65</v>
      </c>
      <c r="F73" s="59">
        <v>4</v>
      </c>
      <c r="G73" s="77">
        <v>3668</v>
      </c>
      <c r="H73" s="27"/>
      <c r="I73" s="123" t="s">
        <v>283</v>
      </c>
      <c r="J73" s="123">
        <f>COUNTIF(PaidList,Table1[[#This Row],[LEASE NO.]])</f>
        <v>1</v>
      </c>
      <c r="K73" s="108" t="str">
        <f>INDEX('Comments from May 2020'!I:I,MATCH(Table1[[#This Row],[LEASE NO.]],'Comments from May 2020'!A:A,0))</f>
        <v>Let Go:  Too far from active production - 2 year remaining</v>
      </c>
      <c r="L73" s="108"/>
      <c r="M73" s="17"/>
      <c r="N73" s="17"/>
      <c r="P73" s="81"/>
    </row>
    <row r="74" spans="1:16">
      <c r="A74" s="79" t="s">
        <v>56</v>
      </c>
      <c r="B74" s="60" t="s">
        <v>75</v>
      </c>
      <c r="C74" s="60" t="s">
        <v>83</v>
      </c>
      <c r="D74" s="66">
        <v>44682</v>
      </c>
      <c r="E74" s="59">
        <v>1803.88</v>
      </c>
      <c r="F74" s="59">
        <v>30</v>
      </c>
      <c r="G74" s="77">
        <v>3608</v>
      </c>
      <c r="H74" s="27"/>
      <c r="I74" s="123" t="s">
        <v>283</v>
      </c>
      <c r="J74" s="123">
        <f>COUNTIF(PaidList,Table1[[#This Row],[LEASE NO.]])</f>
        <v>1</v>
      </c>
      <c r="K74" s="108" t="str">
        <f>INDEX('Comments from May 2020'!I:I,MATCH(Table1[[#This Row],[LEASE NO.]],'Comments from May 2020'!A:A,0))</f>
        <v>Let Go:  Too far from active production - 2 year remaining</v>
      </c>
      <c r="L74" s="108"/>
      <c r="M74" s="17"/>
      <c r="N74" s="17"/>
      <c r="P74" s="81"/>
    </row>
    <row r="75" spans="1:16" s="58" customFormat="1">
      <c r="A75" s="79" t="s">
        <v>55</v>
      </c>
      <c r="B75" s="60" t="s">
        <v>75</v>
      </c>
      <c r="C75" s="60" t="s">
        <v>83</v>
      </c>
      <c r="D75" s="66">
        <v>44682</v>
      </c>
      <c r="E75" s="59">
        <v>200.31</v>
      </c>
      <c r="F75" s="59">
        <v>4</v>
      </c>
      <c r="G75" s="77">
        <v>402</v>
      </c>
      <c r="H75" s="27"/>
      <c r="I75" s="123" t="s">
        <v>283</v>
      </c>
      <c r="J75" s="123">
        <f>COUNTIF(PaidList,Table1[[#This Row],[LEASE NO.]])</f>
        <v>1</v>
      </c>
      <c r="K75" s="108" t="str">
        <f>INDEX('Comments from May 2020'!I:I,MATCH(Table1[[#This Row],[LEASE NO.]],'Comments from May 2020'!A:A,0))</f>
        <v>Let Go:  Too far from active production - 2 year remaining</v>
      </c>
      <c r="L75" s="108"/>
      <c r="M75" s="61"/>
      <c r="N75" s="61"/>
      <c r="P75" s="81"/>
    </row>
    <row r="76" spans="1:16" s="8" customFormat="1" ht="27">
      <c r="A76" s="79" t="s">
        <v>54</v>
      </c>
      <c r="B76" s="60" t="s">
        <v>75</v>
      </c>
      <c r="C76" s="60" t="s">
        <v>83</v>
      </c>
      <c r="D76" s="66">
        <v>44682</v>
      </c>
      <c r="E76" s="59">
        <v>1669.63</v>
      </c>
      <c r="F76" s="59">
        <v>16</v>
      </c>
      <c r="G76" s="77">
        <v>3340</v>
      </c>
      <c r="H76" s="27">
        <f>SUM(G69:G76)</f>
        <v>23164</v>
      </c>
      <c r="I76" s="123" t="s">
        <v>283</v>
      </c>
      <c r="J76" s="123">
        <f>COUNTIF(PaidList,Table1[[#This Row],[LEASE NO.]])</f>
        <v>1</v>
      </c>
      <c r="K76" s="108" t="str">
        <f>INDEX('Comments from May 2020'!I:I,MATCH(Table1[[#This Row],[LEASE NO.]],'Comments from May 2020'!A:A,0))</f>
        <v xml:space="preserve">Consider Letting Go: 1.5 mi SE palmer as 4 active wells - 220 mbbl in 250 months at 15000' </v>
      </c>
      <c r="L76" s="108"/>
      <c r="M76" s="17"/>
      <c r="N76" s="17"/>
      <c r="P76" s="81"/>
    </row>
    <row r="77" spans="1:16" s="65" customFormat="1" hidden="1">
      <c r="A77" s="79"/>
      <c r="B77" s="60"/>
      <c r="C77" s="60"/>
      <c r="D77" s="66"/>
      <c r="E77" s="59"/>
      <c r="F77" s="59"/>
      <c r="G77" s="77"/>
      <c r="H77" s="27"/>
      <c r="I77" s="122"/>
      <c r="J77" s="122"/>
      <c r="K77" s="108"/>
      <c r="L77" s="108"/>
      <c r="M77" s="69"/>
      <c r="N77" s="69"/>
      <c r="P77" s="81"/>
    </row>
    <row r="78" spans="1:16" s="58" customFormat="1">
      <c r="A78" s="84" t="s">
        <v>98</v>
      </c>
      <c r="B78" s="69" t="s">
        <v>97</v>
      </c>
      <c r="C78" s="69" t="s">
        <v>19</v>
      </c>
      <c r="D78" s="78">
        <v>47604</v>
      </c>
      <c r="E78" s="59">
        <v>161.28</v>
      </c>
      <c r="F78" s="59">
        <v>5</v>
      </c>
      <c r="G78" s="77">
        <v>243</v>
      </c>
      <c r="H78" s="68"/>
      <c r="I78" s="122" t="s">
        <v>283</v>
      </c>
      <c r="J78" s="122">
        <f>COUNTIF(PaidList,Table1[[#This Row],[LEASE NO.]])</f>
        <v>1</v>
      </c>
      <c r="K78" s="108" t="s">
        <v>279</v>
      </c>
      <c r="L78" s="108"/>
      <c r="M78" s="61"/>
      <c r="N78" s="61"/>
      <c r="P78" s="81"/>
    </row>
    <row r="79" spans="1:16" s="65" customFormat="1">
      <c r="A79" s="84" t="s">
        <v>99</v>
      </c>
      <c r="B79" s="69" t="s">
        <v>97</v>
      </c>
      <c r="C79" s="69" t="s">
        <v>19</v>
      </c>
      <c r="D79" s="78">
        <v>47604</v>
      </c>
      <c r="E79" s="59">
        <v>160</v>
      </c>
      <c r="F79" s="59">
        <v>5</v>
      </c>
      <c r="G79" s="77">
        <v>240</v>
      </c>
      <c r="H79" s="27">
        <f>SUM(G78:G79)</f>
        <v>483</v>
      </c>
      <c r="I79" s="122" t="s">
        <v>283</v>
      </c>
      <c r="J79" s="122">
        <f>COUNTIF(PaidList,Table1[[#This Row],[LEASE NO.]])</f>
        <v>1</v>
      </c>
      <c r="K79" s="108" t="s">
        <v>278</v>
      </c>
      <c r="L79" s="108"/>
      <c r="M79" s="69"/>
      <c r="N79" s="69"/>
      <c r="P79" s="81"/>
    </row>
    <row r="80" spans="1:16" hidden="1">
      <c r="A80" s="113"/>
      <c r="B80" s="116"/>
      <c r="C80" s="116"/>
      <c r="D80" s="117"/>
      <c r="E80" s="112"/>
      <c r="F80" s="112"/>
      <c r="G80" s="118"/>
      <c r="H80" s="111"/>
      <c r="I80" s="122"/>
      <c r="J80" s="122"/>
      <c r="K80" s="119"/>
      <c r="L80" s="108"/>
      <c r="M80" s="17"/>
      <c r="N80" s="17"/>
      <c r="P80" s="81"/>
    </row>
    <row r="81" spans="1:16" ht="15" thickBot="1">
      <c r="A81" s="63"/>
      <c r="B81" s="60"/>
      <c r="C81" s="60"/>
      <c r="D81" s="66"/>
      <c r="E81" s="59"/>
      <c r="F81" s="59"/>
      <c r="G81" s="87">
        <f>SUM(G6:G80)</f>
        <v>144211.5</v>
      </c>
      <c r="H81" s="87">
        <f>SUM(H6:H80)</f>
        <v>144211.5</v>
      </c>
      <c r="I81" s="122"/>
      <c r="J81" s="122"/>
      <c r="K81" s="108"/>
      <c r="L81" s="108"/>
      <c r="M81" s="17"/>
      <c r="N81" s="17"/>
      <c r="P81" s="82"/>
    </row>
    <row r="82" spans="1:16" ht="16" thickTop="1" thickBot="1">
      <c r="A82" s="53"/>
      <c r="B82" s="57"/>
      <c r="C82" s="57"/>
      <c r="D82" s="52"/>
      <c r="E82" s="56"/>
      <c r="F82" s="56"/>
      <c r="G82" s="54"/>
      <c r="H82" s="55"/>
      <c r="I82" s="124"/>
      <c r="J82" s="123"/>
      <c r="K82" s="108"/>
      <c r="L82" s="108"/>
      <c r="M82" s="17"/>
      <c r="N82" s="17"/>
      <c r="P82" s="82"/>
    </row>
    <row r="83" spans="1:16" s="8" customFormat="1" ht="15" thickTop="1">
      <c r="A83" s="45"/>
      <c r="B83" s="46"/>
      <c r="C83" s="46"/>
      <c r="D83" s="47"/>
      <c r="E83" s="48"/>
      <c r="F83" s="48"/>
      <c r="G83" s="49"/>
      <c r="H83" s="42"/>
      <c r="I83" s="123"/>
      <c r="J83" s="123"/>
      <c r="K83" s="108"/>
      <c r="L83" s="108"/>
      <c r="M83" s="17"/>
      <c r="N83" s="17"/>
      <c r="P83" s="82"/>
    </row>
    <row r="84" spans="1:16">
      <c r="A84" s="45"/>
      <c r="B84" s="46"/>
      <c r="C84" s="46"/>
      <c r="D84" s="47"/>
      <c r="E84" s="48"/>
      <c r="F84" s="48"/>
      <c r="G84" s="49"/>
      <c r="H84" s="42"/>
      <c r="I84" s="123"/>
      <c r="J84" s="123"/>
      <c r="K84" s="108"/>
      <c r="L84" s="108"/>
      <c r="M84" s="17"/>
      <c r="N84" s="17"/>
      <c r="P84" s="82"/>
    </row>
    <row r="85" spans="1:16" s="8" customFormat="1">
      <c r="A85" s="45"/>
      <c r="B85" s="46"/>
      <c r="C85" s="46"/>
      <c r="D85" s="47"/>
      <c r="E85" s="48"/>
      <c r="F85" s="48"/>
      <c r="G85" s="49"/>
      <c r="H85" s="42"/>
      <c r="I85" s="123"/>
      <c r="J85" s="123"/>
      <c r="K85" s="108"/>
      <c r="L85" s="108"/>
      <c r="M85" s="17"/>
      <c r="N85" s="17"/>
      <c r="P85" s="82"/>
    </row>
    <row r="86" spans="1:16" s="16" customFormat="1">
      <c r="A86" s="45"/>
      <c r="B86" s="46"/>
      <c r="C86" s="46"/>
      <c r="D86" s="47"/>
      <c r="E86" s="50"/>
      <c r="F86" s="50"/>
      <c r="G86" s="49"/>
      <c r="H86" s="27"/>
      <c r="I86" s="122"/>
      <c r="J86" s="122"/>
      <c r="K86" s="108"/>
      <c r="L86" s="108"/>
      <c r="M86" s="17"/>
      <c r="N86" s="17"/>
      <c r="P86" s="82"/>
    </row>
    <row r="87" spans="1:16">
      <c r="A87" s="45"/>
      <c r="B87" s="46"/>
      <c r="C87" s="46"/>
      <c r="D87" s="47"/>
      <c r="E87" s="50"/>
      <c r="F87" s="50"/>
      <c r="G87" s="49"/>
      <c r="H87" s="42"/>
      <c r="I87" s="122"/>
      <c r="J87" s="122"/>
      <c r="K87" s="108"/>
      <c r="L87" s="108"/>
      <c r="M87" s="17"/>
      <c r="P87" s="82"/>
    </row>
    <row r="88" spans="1:16" s="8" customFormat="1">
      <c r="A88" s="45"/>
      <c r="B88" s="46"/>
      <c r="C88" s="46"/>
      <c r="D88" s="47"/>
      <c r="E88" s="48"/>
      <c r="F88" s="48"/>
      <c r="G88" s="49"/>
      <c r="H88" s="27"/>
      <c r="I88" s="123"/>
      <c r="J88" s="123"/>
      <c r="K88" s="108"/>
      <c r="L88" s="108"/>
      <c r="M88" s="17"/>
      <c r="P88" s="82"/>
    </row>
    <row r="89" spans="1:16">
      <c r="A89" s="45"/>
      <c r="B89" s="46"/>
      <c r="C89" s="46"/>
      <c r="D89" s="47"/>
      <c r="E89" s="48"/>
      <c r="F89" s="48"/>
      <c r="G89" s="49"/>
      <c r="H89" s="42"/>
      <c r="I89" s="123"/>
      <c r="J89" s="123"/>
      <c r="K89" s="108"/>
      <c r="L89" s="108"/>
      <c r="M89" s="17"/>
      <c r="P89" s="82"/>
    </row>
    <row r="90" spans="1:16">
      <c r="A90" s="45"/>
      <c r="B90" s="46"/>
      <c r="C90" s="46"/>
      <c r="D90" s="47"/>
      <c r="E90" s="48"/>
      <c r="F90" s="48"/>
      <c r="G90" s="49"/>
      <c r="H90" s="27"/>
      <c r="I90" s="123"/>
      <c r="J90" s="123"/>
      <c r="K90" s="108"/>
      <c r="L90" s="108"/>
      <c r="M90" s="17"/>
      <c r="P90" s="82"/>
    </row>
    <row r="91" spans="1:16">
      <c r="A91" s="45"/>
      <c r="B91" s="46"/>
      <c r="C91" s="46"/>
      <c r="D91" s="47"/>
      <c r="E91" s="48"/>
      <c r="F91" s="48"/>
      <c r="G91" s="49"/>
      <c r="H91" s="42"/>
      <c r="I91" s="123"/>
      <c r="J91" s="123"/>
      <c r="K91" s="108"/>
      <c r="L91" s="108"/>
      <c r="M91" s="17"/>
      <c r="P91" s="82"/>
    </row>
    <row r="92" spans="1:16">
      <c r="A92" s="45"/>
      <c r="B92" s="46"/>
      <c r="C92" s="46"/>
      <c r="D92" s="47"/>
      <c r="E92" s="48"/>
      <c r="F92" s="48"/>
      <c r="G92" s="49"/>
      <c r="H92" s="27"/>
      <c r="I92" s="123"/>
      <c r="J92" s="123"/>
      <c r="K92" s="108"/>
      <c r="L92" s="108"/>
      <c r="M92" s="17"/>
      <c r="P92" s="82"/>
    </row>
    <row r="93" spans="1:16" s="8" customFormat="1">
      <c r="A93" s="45"/>
      <c r="B93" s="46"/>
      <c r="C93" s="46"/>
      <c r="D93" s="47"/>
      <c r="E93" s="48"/>
      <c r="F93" s="48"/>
      <c r="G93" s="49"/>
      <c r="H93" s="42"/>
      <c r="I93" s="123"/>
      <c r="J93" s="123"/>
      <c r="K93" s="108"/>
      <c r="L93" s="108"/>
      <c r="M93" s="17"/>
      <c r="P93" s="82"/>
    </row>
    <row r="94" spans="1:16">
      <c r="A94" s="45"/>
      <c r="B94" s="46"/>
      <c r="C94" s="46"/>
      <c r="D94" s="47"/>
      <c r="E94" s="48"/>
      <c r="F94" s="48"/>
      <c r="G94" s="49"/>
      <c r="H94" s="27"/>
      <c r="I94" s="123"/>
      <c r="J94" s="123"/>
      <c r="K94" s="108"/>
      <c r="L94" s="108"/>
      <c r="M94" s="17"/>
      <c r="P94" s="82"/>
    </row>
    <row r="95" spans="1:16" s="8" customFormat="1">
      <c r="A95" s="45"/>
      <c r="B95" s="46"/>
      <c r="C95" s="46"/>
      <c r="D95" s="47"/>
      <c r="E95" s="48"/>
      <c r="F95" s="48"/>
      <c r="G95" s="49"/>
      <c r="H95" s="27"/>
      <c r="I95" s="123"/>
      <c r="J95" s="123"/>
      <c r="K95" s="108"/>
      <c r="L95" s="108"/>
      <c r="M95" s="17"/>
      <c r="P95" s="80"/>
    </row>
    <row r="96" spans="1:16">
      <c r="A96" s="45"/>
      <c r="B96" s="46"/>
      <c r="C96" s="46"/>
      <c r="D96" s="47"/>
      <c r="E96" s="50"/>
      <c r="F96" s="50"/>
      <c r="G96" s="49"/>
      <c r="H96" s="27"/>
      <c r="I96" s="122"/>
      <c r="J96" s="122"/>
      <c r="K96" s="108"/>
      <c r="L96" s="108"/>
      <c r="P96" s="80"/>
    </row>
    <row r="97" spans="1:16" s="8" customFormat="1">
      <c r="A97" s="45"/>
      <c r="B97" s="46"/>
      <c r="C97" s="46"/>
      <c r="D97" s="47"/>
      <c r="E97" s="50"/>
      <c r="F97" s="50"/>
      <c r="G97" s="49"/>
      <c r="H97" s="42"/>
      <c r="I97" s="122"/>
      <c r="J97" s="122"/>
      <c r="K97" s="108"/>
      <c r="L97" s="108"/>
      <c r="P97" s="80"/>
    </row>
    <row r="98" spans="1:16">
      <c r="A98" s="45"/>
      <c r="B98" s="46"/>
      <c r="C98" s="46"/>
      <c r="D98" s="47"/>
      <c r="E98" s="50"/>
      <c r="F98" s="50"/>
      <c r="G98" s="49"/>
      <c r="H98" s="42"/>
      <c r="I98" s="122"/>
      <c r="J98" s="122"/>
      <c r="K98" s="108"/>
      <c r="L98" s="108"/>
      <c r="P98" s="80"/>
    </row>
    <row r="99" spans="1:16" s="8" customFormat="1">
      <c r="A99" s="45"/>
      <c r="B99" s="46"/>
      <c r="C99" s="46"/>
      <c r="D99" s="47"/>
      <c r="E99" s="50"/>
      <c r="F99" s="50"/>
      <c r="G99" s="49"/>
      <c r="H99" s="27"/>
      <c r="I99" s="122"/>
      <c r="J99" s="122"/>
      <c r="K99" s="108"/>
      <c r="L99" s="108"/>
      <c r="P99" s="80"/>
    </row>
    <row r="100" spans="1:16">
      <c r="A100" s="45"/>
      <c r="B100" s="46"/>
      <c r="C100" s="46"/>
      <c r="D100" s="47"/>
      <c r="E100" s="50"/>
      <c r="F100" s="50"/>
      <c r="G100" s="49"/>
      <c r="H100" s="42"/>
      <c r="I100" s="122"/>
      <c r="J100" s="122"/>
      <c r="K100" s="108"/>
      <c r="L100" s="108"/>
      <c r="P100" s="80"/>
    </row>
    <row r="101" spans="1:16" s="8" customFormat="1">
      <c r="A101" s="45"/>
      <c r="B101" s="46"/>
      <c r="C101" s="46"/>
      <c r="D101" s="47"/>
      <c r="E101" s="50"/>
      <c r="F101" s="50"/>
      <c r="G101" s="49"/>
      <c r="H101" s="27"/>
      <c r="I101" s="122"/>
      <c r="J101" s="122"/>
      <c r="K101" s="108"/>
      <c r="L101" s="108"/>
      <c r="P101" s="80"/>
    </row>
    <row r="102" spans="1:16">
      <c r="A102" s="45"/>
      <c r="B102" s="46"/>
      <c r="C102" s="46"/>
      <c r="D102" s="47"/>
      <c r="E102" s="50"/>
      <c r="F102" s="50"/>
      <c r="G102" s="49"/>
      <c r="H102" s="27"/>
      <c r="I102" s="122"/>
      <c r="J102" s="122"/>
      <c r="K102" s="108"/>
      <c r="L102" s="108"/>
      <c r="P102" s="80"/>
    </row>
    <row r="103" spans="1:16" s="16" customFormat="1">
      <c r="A103" s="45"/>
      <c r="B103" s="46"/>
      <c r="C103" s="46"/>
      <c r="D103" s="47"/>
      <c r="E103" s="50"/>
      <c r="F103" s="50"/>
      <c r="G103" s="49"/>
      <c r="H103" s="27"/>
      <c r="I103" s="122"/>
      <c r="J103" s="122"/>
      <c r="K103" s="108"/>
      <c r="L103" s="108"/>
      <c r="P103" s="80"/>
    </row>
    <row r="104" spans="1:16">
      <c r="A104" s="45"/>
      <c r="B104" s="46"/>
      <c r="C104" s="46"/>
      <c r="D104" s="47"/>
      <c r="E104" s="50"/>
      <c r="F104" s="50"/>
      <c r="G104" s="49"/>
      <c r="H104" s="43"/>
      <c r="I104" s="122"/>
      <c r="J104" s="122"/>
      <c r="K104" s="108"/>
      <c r="L104" s="108"/>
      <c r="P104" s="80"/>
    </row>
    <row r="105" spans="1:16" s="16" customFormat="1">
      <c r="A105" s="45"/>
      <c r="B105" s="46"/>
      <c r="C105" s="46"/>
      <c r="D105" s="47"/>
      <c r="E105" s="50"/>
      <c r="F105" s="50"/>
      <c r="G105" s="49"/>
      <c r="H105" s="27"/>
      <c r="I105" s="122"/>
      <c r="J105" s="122"/>
      <c r="K105" s="108"/>
      <c r="L105" s="108"/>
    </row>
    <row r="106" spans="1:16" s="8" customFormat="1">
      <c r="A106" s="45"/>
      <c r="B106" s="46"/>
      <c r="C106" s="46"/>
      <c r="D106" s="47"/>
      <c r="E106" s="50"/>
      <c r="F106" s="50"/>
      <c r="G106" s="49"/>
      <c r="H106" s="27"/>
      <c r="I106" s="122"/>
      <c r="J106" s="122"/>
      <c r="K106" s="108"/>
      <c r="L106" s="108"/>
    </row>
    <row r="107" spans="1:16">
      <c r="A107" s="45"/>
      <c r="B107" s="46"/>
      <c r="C107" s="46"/>
      <c r="D107" s="51"/>
      <c r="E107" s="50"/>
      <c r="F107" s="50"/>
      <c r="G107" s="49"/>
      <c r="H107" s="27"/>
      <c r="I107" s="122"/>
      <c r="J107" s="122"/>
      <c r="K107" s="108"/>
      <c r="L107" s="108"/>
    </row>
    <row r="108" spans="1:16" s="16" customFormat="1">
      <c r="A108" s="45"/>
      <c r="B108" s="46"/>
      <c r="C108" s="46"/>
      <c r="D108" s="47"/>
      <c r="E108" s="50"/>
      <c r="F108" s="50"/>
      <c r="G108" s="49"/>
      <c r="H108" s="27"/>
      <c r="I108" s="122"/>
      <c r="J108" s="122"/>
      <c r="K108" s="108"/>
      <c r="L108" s="108"/>
    </row>
    <row r="109" spans="1:16">
      <c r="A109" s="45"/>
      <c r="B109" s="46"/>
      <c r="C109" s="46"/>
      <c r="D109" s="47"/>
      <c r="E109" s="50"/>
      <c r="F109" s="50"/>
      <c r="G109" s="49"/>
      <c r="H109" s="27"/>
      <c r="I109" s="122"/>
      <c r="J109" s="122"/>
      <c r="K109" s="108"/>
      <c r="L109" s="108"/>
    </row>
    <row r="110" spans="1:16">
      <c r="A110" s="45"/>
      <c r="B110" s="46"/>
      <c r="C110" s="46"/>
      <c r="D110" s="51"/>
      <c r="E110" s="50"/>
      <c r="F110" s="50"/>
      <c r="G110" s="49"/>
      <c r="H110" s="27"/>
      <c r="I110" s="122"/>
      <c r="J110" s="122"/>
      <c r="K110" s="108"/>
      <c r="L110" s="108"/>
      <c r="M110" s="17"/>
      <c r="N110" s="17"/>
    </row>
    <row r="111" spans="1:16" s="16" customFormat="1">
      <c r="A111" s="45"/>
      <c r="B111" s="46"/>
      <c r="C111" s="46"/>
      <c r="D111" s="47"/>
      <c r="E111" s="50"/>
      <c r="F111" s="50"/>
      <c r="G111" s="49"/>
      <c r="H111" s="27"/>
      <c r="I111" s="122"/>
      <c r="J111" s="122"/>
      <c r="K111" s="108"/>
      <c r="L111" s="108"/>
      <c r="M111" s="17"/>
      <c r="N111" s="17"/>
    </row>
    <row r="112" spans="1:16">
      <c r="A112" s="45"/>
      <c r="B112" s="46"/>
      <c r="C112" s="46"/>
      <c r="D112" s="47"/>
      <c r="E112" s="50"/>
      <c r="F112" s="50"/>
      <c r="G112" s="49"/>
      <c r="H112" s="42"/>
      <c r="I112" s="122"/>
      <c r="J112" s="122"/>
      <c r="K112" s="108"/>
      <c r="L112" s="108"/>
      <c r="M112" s="17"/>
      <c r="N112" s="17"/>
    </row>
    <row r="113" spans="1:14" s="16" customFormat="1">
      <c r="A113" s="45"/>
      <c r="B113" s="46"/>
      <c r="C113" s="46"/>
      <c r="D113" s="51"/>
      <c r="E113" s="50"/>
      <c r="F113" s="50"/>
      <c r="G113" s="49"/>
      <c r="H113" s="27"/>
      <c r="I113" s="122"/>
      <c r="J113" s="122"/>
      <c r="K113" s="108"/>
      <c r="L113" s="108"/>
      <c r="M113" s="17"/>
      <c r="N113" s="17"/>
    </row>
    <row r="114" spans="1:14">
      <c r="A114" s="45"/>
      <c r="B114" s="46"/>
      <c r="C114" s="46"/>
      <c r="D114" s="51"/>
      <c r="E114" s="50"/>
      <c r="F114" s="50"/>
      <c r="G114" s="49"/>
      <c r="H114" s="27"/>
      <c r="I114" s="122"/>
      <c r="J114" s="122"/>
      <c r="K114" s="108"/>
      <c r="L114" s="108"/>
      <c r="M114" s="17"/>
      <c r="N114" s="17"/>
    </row>
    <row r="115" spans="1:14" s="16" customFormat="1">
      <c r="A115" s="45"/>
      <c r="B115" s="46"/>
      <c r="C115" s="46"/>
      <c r="D115" s="47"/>
      <c r="E115" s="50"/>
      <c r="F115" s="50"/>
      <c r="G115" s="49"/>
      <c r="H115" s="27"/>
      <c r="I115" s="122"/>
      <c r="J115" s="122"/>
      <c r="K115" s="108"/>
      <c r="L115" s="108"/>
      <c r="M115" s="17"/>
      <c r="N115" s="17"/>
    </row>
    <row r="116" spans="1:14">
      <c r="A116" s="45"/>
      <c r="B116" s="46"/>
      <c r="C116" s="46"/>
      <c r="D116" s="47"/>
      <c r="E116" s="50"/>
      <c r="F116" s="50"/>
      <c r="G116" s="49"/>
      <c r="H116" s="27"/>
      <c r="I116" s="122"/>
      <c r="J116" s="122"/>
      <c r="K116" s="108"/>
      <c r="L116" s="108"/>
      <c r="M116" s="17"/>
      <c r="N116" s="17"/>
    </row>
    <row r="117" spans="1:14">
      <c r="A117" s="45"/>
      <c r="B117" s="46"/>
      <c r="C117" s="46"/>
      <c r="D117" s="47"/>
      <c r="E117" s="50"/>
      <c r="F117" s="50"/>
      <c r="G117" s="49"/>
      <c r="H117" s="27"/>
      <c r="I117" s="122"/>
      <c r="J117" s="122"/>
      <c r="K117" s="108"/>
      <c r="L117" s="108"/>
      <c r="M117" s="17"/>
      <c r="N117" s="17"/>
    </row>
    <row r="118" spans="1:14">
      <c r="A118" s="45"/>
      <c r="B118" s="46"/>
      <c r="C118" s="46"/>
      <c r="D118" s="47"/>
      <c r="E118" s="50"/>
      <c r="F118" s="50"/>
      <c r="G118" s="49"/>
      <c r="H118" s="42"/>
      <c r="I118" s="122"/>
      <c r="J118" s="122"/>
      <c r="K118" s="108"/>
      <c r="L118" s="108"/>
      <c r="M118" s="17"/>
      <c r="N118" s="17"/>
    </row>
    <row r="119" spans="1:14">
      <c r="A119" s="45"/>
      <c r="B119" s="46"/>
      <c r="C119" s="46"/>
      <c r="D119" s="47"/>
      <c r="E119" s="50"/>
      <c r="F119" s="50"/>
      <c r="G119" s="49"/>
      <c r="H119" s="42"/>
      <c r="I119" s="122"/>
      <c r="J119" s="122"/>
      <c r="K119" s="108"/>
      <c r="L119" s="108"/>
      <c r="M119" s="17"/>
      <c r="N119" s="17"/>
    </row>
    <row r="120" spans="1:14">
      <c r="A120" s="45"/>
      <c r="B120" s="46"/>
      <c r="C120" s="46"/>
      <c r="D120" s="47"/>
      <c r="E120" s="50"/>
      <c r="F120" s="50"/>
      <c r="G120" s="49"/>
      <c r="H120" s="27"/>
      <c r="I120" s="122"/>
      <c r="J120" s="122"/>
      <c r="K120" s="108"/>
      <c r="L120" s="108"/>
      <c r="M120" s="17"/>
      <c r="N120" s="17"/>
    </row>
    <row r="121" spans="1:14">
      <c r="A121" s="45"/>
      <c r="B121" s="46"/>
      <c r="C121" s="46"/>
      <c r="D121" s="47"/>
      <c r="E121" s="50"/>
      <c r="F121" s="50"/>
      <c r="G121" s="49"/>
      <c r="H121" s="27"/>
      <c r="I121" s="122"/>
      <c r="J121" s="122"/>
      <c r="K121" s="108"/>
      <c r="L121" s="108"/>
      <c r="M121" s="17"/>
      <c r="N121" s="17"/>
    </row>
    <row r="122" spans="1:14" s="16" customFormat="1">
      <c r="A122" s="45"/>
      <c r="B122" s="46"/>
      <c r="C122" s="46"/>
      <c r="D122" s="47"/>
      <c r="E122" s="50"/>
      <c r="F122" s="50"/>
      <c r="G122" s="49"/>
      <c r="H122" s="27"/>
      <c r="I122" s="122"/>
      <c r="J122" s="122"/>
      <c r="K122" s="108"/>
      <c r="L122" s="108"/>
      <c r="M122" s="17"/>
      <c r="N122" s="17"/>
    </row>
    <row r="123" spans="1:14">
      <c r="A123" s="45"/>
      <c r="B123" s="46"/>
      <c r="C123" s="46"/>
      <c r="D123" s="47"/>
      <c r="E123" s="50"/>
      <c r="F123" s="50"/>
      <c r="G123" s="49"/>
      <c r="H123" s="42"/>
      <c r="I123" s="122"/>
      <c r="J123" s="122"/>
      <c r="K123" s="108"/>
      <c r="L123" s="108"/>
      <c r="M123" s="17"/>
      <c r="N123" s="17"/>
    </row>
    <row r="124" spans="1:14">
      <c r="A124" s="45"/>
      <c r="B124" s="46"/>
      <c r="C124" s="46"/>
      <c r="D124" s="47"/>
      <c r="E124" s="50"/>
      <c r="F124" s="50"/>
      <c r="G124" s="49"/>
      <c r="H124" s="42"/>
      <c r="I124" s="122"/>
      <c r="J124" s="122"/>
      <c r="K124" s="108"/>
      <c r="L124" s="108"/>
      <c r="M124" s="17"/>
      <c r="N124" s="17"/>
    </row>
    <row r="125" spans="1:14" s="16" customFormat="1">
      <c r="A125" s="45"/>
      <c r="B125" s="46"/>
      <c r="C125" s="46"/>
      <c r="D125" s="47"/>
      <c r="E125" s="50"/>
      <c r="F125" s="50"/>
      <c r="G125" s="49"/>
      <c r="H125" s="27"/>
      <c r="I125" s="122"/>
      <c r="J125" s="122"/>
      <c r="K125" s="108"/>
      <c r="L125" s="108"/>
      <c r="M125" s="17"/>
      <c r="N125" s="17"/>
    </row>
    <row r="126" spans="1:14">
      <c r="A126" s="45"/>
      <c r="B126" s="46"/>
      <c r="C126" s="46"/>
      <c r="D126" s="47"/>
      <c r="E126" s="50"/>
      <c r="F126" s="50"/>
      <c r="G126" s="49"/>
      <c r="H126" s="42"/>
      <c r="I126" s="122"/>
      <c r="J126" s="122"/>
      <c r="K126" s="108"/>
      <c r="L126" s="108"/>
      <c r="M126" s="17"/>
      <c r="N126" s="17"/>
    </row>
    <row r="127" spans="1:14">
      <c r="A127" s="45"/>
      <c r="B127" s="46"/>
      <c r="C127" s="46"/>
      <c r="D127" s="47"/>
      <c r="E127" s="50"/>
      <c r="F127" s="50"/>
      <c r="G127" s="49"/>
      <c r="H127" s="27"/>
      <c r="I127" s="122"/>
      <c r="J127" s="122"/>
      <c r="K127" s="108"/>
      <c r="L127" s="108"/>
      <c r="M127" s="17"/>
      <c r="N127" s="17"/>
    </row>
    <row r="128" spans="1:14">
      <c r="A128" s="43"/>
      <c r="B128" s="43"/>
      <c r="C128" s="43"/>
      <c r="D128" s="43"/>
      <c r="E128" s="43"/>
      <c r="F128" s="70"/>
      <c r="G128" s="27"/>
      <c r="H128" s="27"/>
      <c r="I128" s="122"/>
      <c r="J128" s="122"/>
      <c r="K128" s="108"/>
      <c r="L128" s="89"/>
    </row>
    <row r="129" spans="1:12">
      <c r="A129" s="28"/>
      <c r="B129" s="28"/>
      <c r="C129" s="28"/>
      <c r="D129" s="28"/>
      <c r="E129" s="28"/>
      <c r="F129" s="28"/>
      <c r="G129" s="28"/>
      <c r="H129" s="28"/>
      <c r="I129" s="125"/>
      <c r="J129" s="125"/>
      <c r="K129" s="89"/>
      <c r="L129" s="89"/>
    </row>
    <row r="130" spans="1:12">
      <c r="A130" s="28"/>
      <c r="B130" s="28"/>
      <c r="C130" s="28"/>
      <c r="D130" s="28"/>
      <c r="E130" s="28"/>
      <c r="F130" s="28"/>
      <c r="G130" s="28"/>
      <c r="H130" s="28"/>
      <c r="I130" s="125"/>
      <c r="J130" s="125"/>
      <c r="K130" s="89"/>
      <c r="L130" s="89"/>
    </row>
    <row r="131" spans="1:12">
      <c r="A131" s="28"/>
      <c r="B131" s="28"/>
      <c r="C131" s="28"/>
      <c r="D131" s="28"/>
      <c r="E131" s="28"/>
      <c r="F131" s="28"/>
      <c r="G131" s="28"/>
      <c r="H131" s="28"/>
      <c r="I131" s="125"/>
      <c r="J131" s="125"/>
      <c r="K131" s="89"/>
      <c r="L131" s="89"/>
    </row>
    <row r="132" spans="1:12">
      <c r="A132" s="28"/>
      <c r="B132" s="28"/>
      <c r="C132" s="28"/>
      <c r="D132" s="28"/>
      <c r="E132" s="28"/>
      <c r="F132" s="28"/>
      <c r="G132" s="28"/>
      <c r="H132" s="28"/>
      <c r="I132" s="125"/>
      <c r="J132" s="125"/>
      <c r="K132" s="89"/>
      <c r="L132" s="89"/>
    </row>
    <row r="133" spans="1:12">
      <c r="A133" s="28"/>
      <c r="B133" s="28"/>
      <c r="C133" s="28"/>
      <c r="D133" s="28"/>
      <c r="E133" s="28"/>
      <c r="F133" s="28"/>
      <c r="G133" s="28"/>
      <c r="H133" s="28"/>
      <c r="I133" s="125"/>
      <c r="J133" s="125"/>
      <c r="K133" s="89"/>
      <c r="L133" s="89"/>
    </row>
    <row r="134" spans="1:12">
      <c r="A134" s="28"/>
      <c r="B134" s="28"/>
      <c r="C134" s="28"/>
      <c r="D134" s="28"/>
      <c r="E134" s="28"/>
      <c r="F134" s="28"/>
      <c r="G134" s="28"/>
      <c r="H134" s="28"/>
      <c r="I134" s="125"/>
      <c r="J134" s="125"/>
      <c r="K134" s="89"/>
      <c r="L134" s="89"/>
    </row>
    <row r="135" spans="1:12">
      <c r="A135" s="28"/>
      <c r="B135" s="28"/>
      <c r="C135" s="28"/>
      <c r="D135" s="28"/>
      <c r="E135" s="28"/>
      <c r="F135" s="28"/>
      <c r="G135" s="28"/>
      <c r="H135" s="28"/>
      <c r="I135" s="125"/>
      <c r="J135" s="125"/>
      <c r="K135" s="89"/>
    </row>
  </sheetData>
  <sortState ref="A6:I79">
    <sortCondition ref="C6:C79"/>
    <sortCondition ref="B6:B79"/>
  </sortState>
  <mergeCells count="4">
    <mergeCell ref="A1:I1"/>
    <mergeCell ref="A2:I2"/>
    <mergeCell ref="A3:I3"/>
    <mergeCell ref="M7:N7"/>
  </mergeCells>
  <conditionalFormatting sqref="A6:A73">
    <cfRule type="duplicateValues" dxfId="6" priority="4"/>
  </conditionalFormatting>
  <conditionalFormatting sqref="A6:A73">
    <cfRule type="duplicateValues" dxfId="5" priority="5"/>
  </conditionalFormatting>
  <conditionalFormatting sqref="A81:A122 P8:P117">
    <cfRule type="duplicateValues" dxfId="4" priority="7"/>
  </conditionalFormatting>
  <conditionalFormatting sqref="K1:K1048576">
    <cfRule type="containsText" dxfId="3" priority="1" operator="containsText" text="Keep">
      <formula>NOT(ISERROR(SEARCH("Keep",K1)))</formula>
    </cfRule>
    <cfRule type="containsText" dxfId="2" priority="2" operator="containsText" text="Consider">
      <formula>NOT(ISERROR(SEARCH("Consider",K1)))</formula>
    </cfRule>
    <cfRule type="containsText" dxfId="1" priority="3" operator="containsText" text="Let Go">
      <formula>NOT(ISERROR(SEARCH("Let Go",K1)))</formula>
    </cfRule>
  </conditionalFormatting>
  <pageMargins left="0.7" right="0.7" top="0.75" bottom="0.75" header="0.3" footer="0.3"/>
  <pageSetup scale="47" fitToHeight="0" orientation="portrait"/>
  <headerFooter>
    <oddHeader>&amp;CRR Royalty, Ltd.&amp;R&amp;P of &amp;N</oddHeader>
    <oddFooter>&amp;CBLM Rents March 2017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L21"/>
  <sheetViews>
    <sheetView zoomScale="90" zoomScaleNormal="90" zoomScalePageLayoutView="90" workbookViewId="0">
      <pane ySplit="5" topLeftCell="A6" activePane="bottomLeft" state="frozen"/>
      <selection pane="bottomLeft" activeCell="I12" sqref="I12"/>
    </sheetView>
  </sheetViews>
  <sheetFormatPr baseColWidth="10" defaultColWidth="8.83203125" defaultRowHeight="14" x14ac:dyDescent="0"/>
  <cols>
    <col min="1" max="1" width="13.83203125" customWidth="1"/>
    <col min="2" max="2" width="16" customWidth="1"/>
    <col min="3" max="3" width="14.6640625" customWidth="1"/>
    <col min="4" max="4" width="13.6640625" customWidth="1"/>
    <col min="5" max="5" width="19.33203125" customWidth="1"/>
    <col min="6" max="6" width="19.33203125" style="65" customWidth="1"/>
    <col min="7" max="7" width="14.6640625" customWidth="1"/>
    <col min="8" max="8" width="14.5" customWidth="1"/>
    <col min="9" max="9" width="18.5" customWidth="1"/>
    <col min="10" max="10" width="36.1640625" customWidth="1"/>
    <col min="11" max="11" width="15" customWidth="1"/>
    <col min="12" max="12" width="17.5" customWidth="1"/>
  </cols>
  <sheetData>
    <row r="1" spans="1:12" ht="22">
      <c r="A1" s="127" t="s">
        <v>84</v>
      </c>
      <c r="B1" s="128"/>
      <c r="C1" s="128"/>
      <c r="D1" s="128"/>
      <c r="E1" s="128"/>
      <c r="F1" s="128"/>
      <c r="G1" s="128"/>
      <c r="H1" s="128"/>
      <c r="I1" s="128"/>
      <c r="J1" s="21"/>
      <c r="K1" s="21"/>
      <c r="L1" s="21"/>
    </row>
    <row r="2" spans="1:12" ht="20">
      <c r="A2" s="129" t="s">
        <v>1</v>
      </c>
      <c r="B2" s="130"/>
      <c r="C2" s="130"/>
      <c r="D2" s="130"/>
      <c r="E2" s="130"/>
      <c r="F2" s="130"/>
      <c r="G2" s="130"/>
      <c r="H2" s="130"/>
      <c r="I2" s="130"/>
      <c r="J2" s="21"/>
      <c r="K2" s="21"/>
      <c r="L2" s="21"/>
    </row>
    <row r="3" spans="1:12" ht="15">
      <c r="A3" s="131" t="s">
        <v>112</v>
      </c>
      <c r="B3" s="132"/>
      <c r="C3" s="132"/>
      <c r="D3" s="132"/>
      <c r="E3" s="132"/>
      <c r="F3" s="132"/>
      <c r="G3" s="132"/>
      <c r="H3" s="132"/>
      <c r="I3" s="132"/>
      <c r="J3" s="21"/>
      <c r="K3" s="21"/>
      <c r="L3" s="21"/>
    </row>
    <row r="4" spans="1:12">
      <c r="A4" s="22"/>
      <c r="B4" s="24"/>
      <c r="C4" s="24"/>
      <c r="D4" s="23" t="s">
        <v>9</v>
      </c>
      <c r="E4" s="23" t="s">
        <v>2</v>
      </c>
      <c r="F4" s="85" t="s">
        <v>110</v>
      </c>
      <c r="G4" s="24" t="s">
        <v>3</v>
      </c>
      <c r="H4" s="24" t="s">
        <v>14</v>
      </c>
      <c r="I4" s="25" t="s">
        <v>12</v>
      </c>
      <c r="J4" s="21"/>
      <c r="K4" s="21"/>
      <c r="L4" s="21"/>
    </row>
    <row r="5" spans="1:12">
      <c r="A5" s="26" t="s">
        <v>4</v>
      </c>
      <c r="B5" s="24" t="s">
        <v>5</v>
      </c>
      <c r="C5" s="24" t="s">
        <v>6</v>
      </c>
      <c r="D5" s="23" t="s">
        <v>10</v>
      </c>
      <c r="E5" s="23" t="s">
        <v>7</v>
      </c>
      <c r="F5" s="85" t="s">
        <v>111</v>
      </c>
      <c r="G5" s="24" t="s">
        <v>8</v>
      </c>
      <c r="H5" s="24" t="s">
        <v>5</v>
      </c>
      <c r="I5" s="25" t="s">
        <v>13</v>
      </c>
      <c r="J5" s="21" t="s">
        <v>280</v>
      </c>
    </row>
    <row r="6" spans="1:12" s="65" customFormat="1" ht="16">
      <c r="A6" s="69"/>
      <c r="B6" s="69"/>
      <c r="C6" s="69"/>
      <c r="D6" s="78"/>
      <c r="E6" s="74"/>
      <c r="F6" s="74"/>
      <c r="G6" s="77"/>
      <c r="H6" s="29"/>
      <c r="I6" s="71"/>
      <c r="K6" s="134" t="s">
        <v>18</v>
      </c>
      <c r="L6" s="134"/>
    </row>
    <row r="7" spans="1:12" s="65" customFormat="1" ht="16">
      <c r="A7" s="64" t="s">
        <v>87</v>
      </c>
      <c r="B7" s="64" t="s">
        <v>89</v>
      </c>
      <c r="C7" s="64" t="s">
        <v>86</v>
      </c>
      <c r="D7" s="75">
        <v>46508</v>
      </c>
      <c r="E7" s="72">
        <v>1378.53</v>
      </c>
      <c r="F7" s="72">
        <v>4</v>
      </c>
      <c r="G7" s="77">
        <v>2068.5</v>
      </c>
      <c r="H7" s="29"/>
      <c r="I7" s="71" t="s">
        <v>283</v>
      </c>
      <c r="J7" s="65" t="s">
        <v>281</v>
      </c>
      <c r="K7" s="44" t="s">
        <v>6</v>
      </c>
      <c r="L7" s="44" t="s">
        <v>90</v>
      </c>
    </row>
    <row r="8" spans="1:12" s="65" customFormat="1">
      <c r="A8" s="64" t="s">
        <v>88</v>
      </c>
      <c r="B8" s="64" t="s">
        <v>89</v>
      </c>
      <c r="C8" s="64" t="s">
        <v>86</v>
      </c>
      <c r="D8" s="75">
        <v>46508</v>
      </c>
      <c r="E8" s="72">
        <v>1443.39</v>
      </c>
      <c r="F8" s="72">
        <v>4</v>
      </c>
      <c r="G8" s="77">
        <v>2166</v>
      </c>
      <c r="H8" s="29">
        <f>SUM(G7:G8)</f>
        <v>4234.5</v>
      </c>
      <c r="I8" s="71" t="s">
        <v>283</v>
      </c>
      <c r="J8" s="110" t="s">
        <v>281</v>
      </c>
      <c r="K8" s="40" t="s">
        <v>92</v>
      </c>
      <c r="L8" s="39">
        <f>SUMIF(C6:C11,"MONTANA",G6:G11)</f>
        <v>0</v>
      </c>
    </row>
    <row r="9" spans="1:12" s="65" customFormat="1">
      <c r="A9" s="70"/>
      <c r="B9" s="70"/>
      <c r="C9" s="70"/>
      <c r="D9" s="76"/>
      <c r="E9" s="73"/>
      <c r="F9" s="73"/>
      <c r="G9" s="77"/>
      <c r="H9" s="29"/>
      <c r="I9" s="71"/>
      <c r="K9" s="40" t="s">
        <v>85</v>
      </c>
      <c r="L9" s="39">
        <f>SUMIF(C6:C11,"NORTH DAKOTA",G6:G11)</f>
        <v>0</v>
      </c>
    </row>
    <row r="10" spans="1:12" s="65" customFormat="1">
      <c r="A10" s="69" t="s">
        <v>93</v>
      </c>
      <c r="B10" s="69" t="s">
        <v>95</v>
      </c>
      <c r="C10" s="69" t="s">
        <v>91</v>
      </c>
      <c r="D10" s="78">
        <v>46874</v>
      </c>
      <c r="E10" s="74">
        <v>39.65</v>
      </c>
      <c r="F10" s="74">
        <v>8</v>
      </c>
      <c r="G10" s="77">
        <v>60</v>
      </c>
      <c r="H10" s="29"/>
      <c r="I10" s="71" t="s">
        <v>283</v>
      </c>
      <c r="J10" s="65" t="s">
        <v>282</v>
      </c>
      <c r="K10" s="40" t="s">
        <v>86</v>
      </c>
      <c r="L10" s="39">
        <f>SUMIF(C6:C12,"NEVADA",G6:G12)</f>
        <v>4234.5</v>
      </c>
    </row>
    <row r="11" spans="1:12" s="65" customFormat="1">
      <c r="A11" s="69" t="s">
        <v>94</v>
      </c>
      <c r="B11" s="69" t="s">
        <v>96</v>
      </c>
      <c r="C11" s="69" t="s">
        <v>91</v>
      </c>
      <c r="D11" s="78">
        <v>46874</v>
      </c>
      <c r="E11" s="74">
        <v>305.83999999999997</v>
      </c>
      <c r="F11" s="74">
        <v>5</v>
      </c>
      <c r="G11" s="77">
        <v>459</v>
      </c>
      <c r="H11" s="29">
        <f>SUM(G10:G11)</f>
        <v>519</v>
      </c>
      <c r="I11" s="71" t="s">
        <v>283</v>
      </c>
      <c r="J11" s="65" t="s">
        <v>282</v>
      </c>
      <c r="K11" s="40" t="s">
        <v>91</v>
      </c>
      <c r="L11" s="39">
        <f>SUMIF(C6:C14,"OHIO",G6:G14)</f>
        <v>519</v>
      </c>
    </row>
    <row r="12" spans="1:12" ht="15" thickBot="1">
      <c r="A12" s="33"/>
      <c r="B12" s="33"/>
      <c r="C12" s="33"/>
      <c r="D12" s="33"/>
      <c r="E12" s="33"/>
      <c r="F12" s="33"/>
      <c r="G12" s="41">
        <f>SUM(G6:G11)</f>
        <v>4753.5</v>
      </c>
      <c r="H12" s="41">
        <f>SUM(H6:H11)</f>
        <v>4753.5</v>
      </c>
      <c r="I12" s="33"/>
      <c r="J12" s="21"/>
      <c r="K12" s="13"/>
      <c r="L12" s="10">
        <f>SUM(L8:L11)</f>
        <v>4753.5</v>
      </c>
    </row>
    <row r="13" spans="1:12" ht="15" thickTop="1">
      <c r="A13" s="34"/>
      <c r="B13" s="35"/>
      <c r="C13" s="35"/>
      <c r="D13" s="36"/>
      <c r="E13" s="21"/>
      <c r="G13" s="31"/>
      <c r="H13" s="30"/>
      <c r="I13" s="27"/>
      <c r="J13" s="28"/>
      <c r="K13" s="20"/>
      <c r="L13" s="20"/>
    </row>
    <row r="14" spans="1:12">
      <c r="A14" s="34"/>
      <c r="B14" s="35"/>
      <c r="C14" s="35"/>
      <c r="D14" s="36"/>
      <c r="E14" s="37"/>
      <c r="F14" s="73"/>
      <c r="G14" s="32"/>
      <c r="H14" s="30"/>
      <c r="I14" s="21"/>
      <c r="J14" s="21"/>
    </row>
    <row r="15" spans="1:12">
      <c r="A15" s="34"/>
      <c r="B15" s="35"/>
      <c r="C15" s="35"/>
      <c r="D15" s="36"/>
      <c r="E15" s="37"/>
      <c r="F15" s="73"/>
      <c r="G15" s="32"/>
      <c r="H15" s="30"/>
      <c r="I15" s="21"/>
      <c r="J15" s="21"/>
    </row>
    <row r="16" spans="1:12">
      <c r="A16" s="34"/>
      <c r="B16" s="35"/>
      <c r="C16" s="35"/>
      <c r="D16" s="36"/>
      <c r="E16" s="37"/>
      <c r="F16" s="73"/>
      <c r="G16" s="32"/>
      <c r="H16" s="30"/>
      <c r="I16" s="21"/>
      <c r="J16" s="21"/>
    </row>
    <row r="17" spans="1:12">
      <c r="A17" s="34"/>
      <c r="B17" s="35"/>
      <c r="C17" s="35"/>
      <c r="D17" s="36"/>
      <c r="E17" s="37"/>
      <c r="F17" s="73"/>
      <c r="G17" s="32"/>
      <c r="H17" s="30"/>
      <c r="I17" s="21"/>
      <c r="J17" s="21"/>
    </row>
    <row r="18" spans="1:12">
      <c r="A18" s="34"/>
      <c r="B18" s="35"/>
      <c r="C18" s="35"/>
      <c r="D18" s="36"/>
      <c r="E18" s="37"/>
      <c r="F18" s="73"/>
      <c r="G18" s="32"/>
      <c r="H18" s="30"/>
      <c r="I18" s="21"/>
      <c r="J18" s="21"/>
    </row>
    <row r="19" spans="1:12">
      <c r="A19" s="34"/>
      <c r="B19" s="35"/>
      <c r="C19" s="35"/>
      <c r="D19" s="36"/>
      <c r="E19" s="37"/>
      <c r="F19" s="73"/>
      <c r="G19" s="32"/>
      <c r="H19" s="30"/>
      <c r="I19" s="21"/>
      <c r="J19" s="21"/>
    </row>
    <row r="20" spans="1:12">
      <c r="A20" s="34"/>
      <c r="B20" s="35"/>
      <c r="C20" s="35"/>
      <c r="D20" s="36"/>
      <c r="E20" s="38"/>
      <c r="F20" s="38"/>
      <c r="G20" s="32"/>
      <c r="H20" s="30"/>
      <c r="I20" s="21"/>
      <c r="J20" s="21"/>
      <c r="K20" s="20"/>
      <c r="L20" s="20"/>
    </row>
    <row r="21" spans="1:12">
      <c r="A21" s="34"/>
      <c r="B21" s="35"/>
      <c r="C21" s="35"/>
      <c r="D21" s="36"/>
      <c r="E21" s="37"/>
      <c r="F21" s="73"/>
      <c r="G21" s="32"/>
      <c r="H21" s="30"/>
      <c r="I21" s="21"/>
      <c r="J21" s="21"/>
      <c r="K21" s="20"/>
      <c r="L21" s="20"/>
    </row>
  </sheetData>
  <sortState ref="A6:I11">
    <sortCondition ref="C6:C11"/>
    <sortCondition ref="B6:B11"/>
  </sortState>
  <mergeCells count="4">
    <mergeCell ref="A1:I1"/>
    <mergeCell ref="A2:I2"/>
    <mergeCell ref="A3:I3"/>
    <mergeCell ref="K6:L6"/>
  </mergeCells>
  <phoneticPr fontId="2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selection activeCell="E3" sqref="E3"/>
    </sheetView>
  </sheetViews>
  <sheetFormatPr baseColWidth="10" defaultColWidth="12.5" defaultRowHeight="14" x14ac:dyDescent="0"/>
  <cols>
    <col min="1" max="8" width="12.5" style="101"/>
    <col min="9" max="9" width="38.1640625" style="101" customWidth="1"/>
    <col min="10" max="16384" width="12.5" style="101"/>
  </cols>
  <sheetData>
    <row r="1" spans="1:9" ht="23">
      <c r="A1" s="109" t="s">
        <v>4</v>
      </c>
      <c r="B1" s="105" t="s">
        <v>5</v>
      </c>
      <c r="C1" s="105" t="s">
        <v>6</v>
      </c>
      <c r="D1" s="92" t="s">
        <v>10</v>
      </c>
      <c r="E1" s="92" t="s">
        <v>7</v>
      </c>
      <c r="F1" s="105" t="s">
        <v>8</v>
      </c>
      <c r="G1" s="105" t="s">
        <v>5</v>
      </c>
      <c r="H1" s="107" t="s">
        <v>13</v>
      </c>
      <c r="I1" s="115" t="s">
        <v>116</v>
      </c>
    </row>
    <row r="2" spans="1:9" ht="40">
      <c r="A2" s="106" t="s">
        <v>117</v>
      </c>
      <c r="B2" s="100" t="s">
        <v>118</v>
      </c>
      <c r="C2" s="100" t="s">
        <v>17</v>
      </c>
      <c r="D2" s="96">
        <v>44317</v>
      </c>
      <c r="E2" s="93">
        <v>734.12</v>
      </c>
      <c r="F2" s="91">
        <v>1470</v>
      </c>
      <c r="G2" s="88"/>
      <c r="H2" s="108"/>
      <c r="I2" s="114" t="s">
        <v>119</v>
      </c>
    </row>
    <row r="3" spans="1:9" ht="40">
      <c r="A3" s="106" t="s">
        <v>120</v>
      </c>
      <c r="B3" s="100" t="s">
        <v>118</v>
      </c>
      <c r="C3" s="100" t="s">
        <v>17</v>
      </c>
      <c r="D3" s="96">
        <v>44317</v>
      </c>
      <c r="E3" s="93">
        <v>34.549999999999997</v>
      </c>
      <c r="F3" s="91">
        <v>70</v>
      </c>
      <c r="G3" s="88"/>
      <c r="H3" s="108"/>
      <c r="I3" s="114" t="s">
        <v>119</v>
      </c>
    </row>
    <row r="4" spans="1:9" ht="40">
      <c r="A4" s="106" t="s">
        <v>121</v>
      </c>
      <c r="B4" s="100" t="s">
        <v>118</v>
      </c>
      <c r="C4" s="100" t="s">
        <v>17</v>
      </c>
      <c r="D4" s="96">
        <v>44682</v>
      </c>
      <c r="E4" s="102">
        <v>1021.03</v>
      </c>
      <c r="F4" s="91">
        <v>2044</v>
      </c>
      <c r="G4" s="88">
        <v>3584</v>
      </c>
      <c r="H4" s="114"/>
      <c r="I4" s="114" t="s">
        <v>119</v>
      </c>
    </row>
    <row r="5" spans="1:9">
      <c r="A5" s="106"/>
      <c r="B5" s="100"/>
      <c r="C5" s="100"/>
      <c r="D5" s="96"/>
      <c r="E5" s="102"/>
      <c r="F5" s="91"/>
      <c r="G5" s="97"/>
      <c r="H5" s="114"/>
      <c r="I5" s="114"/>
    </row>
    <row r="6" spans="1:9" ht="27">
      <c r="A6" s="106" t="s">
        <v>26</v>
      </c>
      <c r="B6" s="100" t="s">
        <v>16</v>
      </c>
      <c r="C6" s="100" t="s">
        <v>17</v>
      </c>
      <c r="D6" s="96">
        <v>44682</v>
      </c>
      <c r="E6" s="102">
        <v>320</v>
      </c>
      <c r="F6" s="91">
        <v>640</v>
      </c>
      <c r="G6" s="88"/>
      <c r="H6" s="114"/>
      <c r="I6" s="114" t="s">
        <v>122</v>
      </c>
    </row>
    <row r="7" spans="1:9" ht="66">
      <c r="A7" s="106" t="s">
        <v>22</v>
      </c>
      <c r="B7" s="100" t="s">
        <v>16</v>
      </c>
      <c r="C7" s="100" t="s">
        <v>17</v>
      </c>
      <c r="D7" s="96">
        <v>44682</v>
      </c>
      <c r="E7" s="102">
        <v>1807.54</v>
      </c>
      <c r="F7" s="91">
        <v>3616</v>
      </c>
      <c r="G7" s="88"/>
      <c r="H7" s="114"/>
      <c r="I7" s="114" t="s">
        <v>123</v>
      </c>
    </row>
    <row r="8" spans="1:9" ht="66">
      <c r="A8" s="106" t="s">
        <v>24</v>
      </c>
      <c r="B8" s="100" t="s">
        <v>16</v>
      </c>
      <c r="C8" s="100" t="s">
        <v>17</v>
      </c>
      <c r="D8" s="96">
        <v>44682</v>
      </c>
      <c r="E8" s="102">
        <v>1805.85</v>
      </c>
      <c r="F8" s="91">
        <v>3612</v>
      </c>
      <c r="G8" s="97"/>
      <c r="H8" s="114"/>
      <c r="I8" s="114" t="s">
        <v>123</v>
      </c>
    </row>
    <row r="9" spans="1:9" ht="66">
      <c r="A9" s="106" t="s">
        <v>25</v>
      </c>
      <c r="B9" s="100" t="s">
        <v>16</v>
      </c>
      <c r="C9" s="100" t="s">
        <v>17</v>
      </c>
      <c r="D9" s="96">
        <v>44682</v>
      </c>
      <c r="E9" s="102">
        <v>1678.2</v>
      </c>
      <c r="F9" s="91">
        <v>3358</v>
      </c>
      <c r="G9" s="88"/>
      <c r="H9" s="114"/>
      <c r="I9" s="114" t="s">
        <v>123</v>
      </c>
    </row>
    <row r="10" spans="1:9" ht="27">
      <c r="A10" s="106" t="s">
        <v>23</v>
      </c>
      <c r="B10" s="100" t="s">
        <v>16</v>
      </c>
      <c r="C10" s="100" t="s">
        <v>17</v>
      </c>
      <c r="D10" s="96">
        <v>44682</v>
      </c>
      <c r="E10" s="102">
        <v>90.54</v>
      </c>
      <c r="F10" s="91">
        <v>182</v>
      </c>
      <c r="G10" s="88">
        <v>11408</v>
      </c>
      <c r="H10" s="114"/>
      <c r="I10" s="114" t="s">
        <v>124</v>
      </c>
    </row>
    <row r="11" spans="1:9">
      <c r="A11" s="106"/>
      <c r="B11" s="100"/>
      <c r="C11" s="100"/>
      <c r="D11" s="96"/>
      <c r="E11" s="102"/>
      <c r="F11" s="91"/>
      <c r="G11" s="88"/>
      <c r="H11" s="114"/>
      <c r="I11" s="114"/>
    </row>
    <row r="12" spans="1:9" ht="40">
      <c r="A12" s="106" t="s">
        <v>27</v>
      </c>
      <c r="B12" s="100" t="s">
        <v>76</v>
      </c>
      <c r="C12" s="100" t="s">
        <v>17</v>
      </c>
      <c r="D12" s="96">
        <v>44682</v>
      </c>
      <c r="E12" s="102">
        <v>1664.6</v>
      </c>
      <c r="F12" s="91">
        <v>3330</v>
      </c>
      <c r="G12" s="108"/>
      <c r="H12" s="108"/>
      <c r="I12" s="114" t="s">
        <v>125</v>
      </c>
    </row>
    <row r="13" spans="1:9" ht="27">
      <c r="A13" s="106" t="s">
        <v>28</v>
      </c>
      <c r="B13" s="100" t="s">
        <v>76</v>
      </c>
      <c r="C13" s="100" t="s">
        <v>17</v>
      </c>
      <c r="D13" s="96">
        <v>44682</v>
      </c>
      <c r="E13" s="102">
        <v>80</v>
      </c>
      <c r="F13" s="91">
        <v>160</v>
      </c>
      <c r="G13" s="88"/>
      <c r="H13" s="114"/>
      <c r="I13" s="114" t="s">
        <v>126</v>
      </c>
    </row>
    <row r="14" spans="1:9" ht="27">
      <c r="A14" s="106" t="s">
        <v>62</v>
      </c>
      <c r="B14" s="100" t="s">
        <v>76</v>
      </c>
      <c r="C14" s="100" t="s">
        <v>17</v>
      </c>
      <c r="D14" s="96">
        <v>45413</v>
      </c>
      <c r="E14" s="102">
        <v>80</v>
      </c>
      <c r="F14" s="91">
        <v>160</v>
      </c>
      <c r="G14" s="88">
        <v>3650</v>
      </c>
      <c r="H14" s="108"/>
      <c r="I14" s="114" t="s">
        <v>127</v>
      </c>
    </row>
    <row r="15" spans="1:9">
      <c r="A15" s="106"/>
      <c r="B15" s="100"/>
      <c r="C15" s="100"/>
      <c r="D15" s="96"/>
      <c r="E15" s="102"/>
      <c r="F15" s="91"/>
      <c r="G15" s="97"/>
      <c r="H15" s="108"/>
      <c r="I15" s="114"/>
    </row>
    <row r="16" spans="1:9" ht="40">
      <c r="A16" s="106" t="s">
        <v>128</v>
      </c>
      <c r="B16" s="100" t="s">
        <v>129</v>
      </c>
      <c r="C16" s="100" t="s">
        <v>17</v>
      </c>
      <c r="D16" s="96">
        <v>44682</v>
      </c>
      <c r="E16" s="102">
        <v>200</v>
      </c>
      <c r="F16" s="91">
        <v>400</v>
      </c>
      <c r="G16" s="88">
        <v>400</v>
      </c>
      <c r="H16" s="108"/>
      <c r="I16" s="114" t="s">
        <v>130</v>
      </c>
    </row>
    <row r="17" spans="1:9">
      <c r="A17" s="106"/>
      <c r="B17" s="100"/>
      <c r="C17" s="100"/>
      <c r="D17" s="96"/>
      <c r="E17" s="102"/>
      <c r="F17" s="91"/>
      <c r="G17" s="88"/>
      <c r="H17" s="108"/>
      <c r="I17" s="114"/>
    </row>
    <row r="18" spans="1:9" ht="40">
      <c r="A18" s="106" t="s">
        <v>131</v>
      </c>
      <c r="B18" s="100" t="s">
        <v>132</v>
      </c>
      <c r="C18" s="100" t="s">
        <v>81</v>
      </c>
      <c r="D18" s="96">
        <v>44317</v>
      </c>
      <c r="E18" s="93">
        <v>74</v>
      </c>
      <c r="F18" s="91">
        <v>148</v>
      </c>
      <c r="G18" s="88"/>
      <c r="H18" s="90"/>
      <c r="I18" s="114" t="s">
        <v>133</v>
      </c>
    </row>
    <row r="19" spans="1:9" ht="40">
      <c r="A19" s="106" t="s">
        <v>134</v>
      </c>
      <c r="B19" s="100" t="s">
        <v>132</v>
      </c>
      <c r="C19" s="100" t="s">
        <v>81</v>
      </c>
      <c r="D19" s="96">
        <v>44317</v>
      </c>
      <c r="E19" s="93">
        <v>75.97</v>
      </c>
      <c r="F19" s="91">
        <v>152</v>
      </c>
      <c r="G19" s="88">
        <v>300</v>
      </c>
      <c r="H19" s="108"/>
      <c r="I19" s="114" t="s">
        <v>133</v>
      </c>
    </row>
    <row r="20" spans="1:9">
      <c r="A20" s="106"/>
      <c r="B20" s="100"/>
      <c r="C20" s="100"/>
      <c r="D20" s="96"/>
      <c r="E20" s="93"/>
      <c r="F20" s="91"/>
      <c r="G20" s="88"/>
      <c r="H20" s="108"/>
      <c r="I20" s="114"/>
    </row>
    <row r="21" spans="1:9" ht="27">
      <c r="A21" s="106" t="s">
        <v>135</v>
      </c>
      <c r="B21" s="100" t="s">
        <v>136</v>
      </c>
      <c r="C21" s="100" t="s">
        <v>81</v>
      </c>
      <c r="D21" s="96">
        <v>44317</v>
      </c>
      <c r="E21" s="93">
        <v>62.454999999999998</v>
      </c>
      <c r="F21" s="91">
        <v>126</v>
      </c>
      <c r="G21" s="97"/>
      <c r="H21" s="90"/>
      <c r="I21" s="114" t="s">
        <v>137</v>
      </c>
    </row>
    <row r="22" spans="1:9" ht="27">
      <c r="A22" s="106" t="s">
        <v>138</v>
      </c>
      <c r="B22" s="100" t="s">
        <v>136</v>
      </c>
      <c r="C22" s="100" t="s">
        <v>81</v>
      </c>
      <c r="D22" s="96">
        <v>44317</v>
      </c>
      <c r="E22" s="93">
        <v>79</v>
      </c>
      <c r="F22" s="91">
        <v>158</v>
      </c>
      <c r="G22" s="88"/>
      <c r="H22" s="90"/>
      <c r="I22" s="114" t="s">
        <v>137</v>
      </c>
    </row>
    <row r="23" spans="1:9" ht="27">
      <c r="A23" s="106" t="s">
        <v>139</v>
      </c>
      <c r="B23" s="100" t="s">
        <v>136</v>
      </c>
      <c r="C23" s="100" t="s">
        <v>81</v>
      </c>
      <c r="D23" s="96">
        <v>44317</v>
      </c>
      <c r="E23" s="93">
        <v>40</v>
      </c>
      <c r="F23" s="91">
        <v>80</v>
      </c>
      <c r="G23" s="88"/>
      <c r="H23" s="114"/>
      <c r="I23" s="114" t="s">
        <v>137</v>
      </c>
    </row>
    <row r="24" spans="1:9" ht="27">
      <c r="A24" s="106" t="s">
        <v>140</v>
      </c>
      <c r="B24" s="100" t="s">
        <v>136</v>
      </c>
      <c r="C24" s="100" t="s">
        <v>81</v>
      </c>
      <c r="D24" s="96">
        <v>44317</v>
      </c>
      <c r="E24" s="93">
        <v>20</v>
      </c>
      <c r="F24" s="91">
        <v>40</v>
      </c>
      <c r="G24" s="97"/>
      <c r="H24" s="114"/>
      <c r="I24" s="114" t="s">
        <v>137</v>
      </c>
    </row>
    <row r="25" spans="1:9" ht="27">
      <c r="A25" s="106" t="s">
        <v>141</v>
      </c>
      <c r="B25" s="100" t="s">
        <v>136</v>
      </c>
      <c r="C25" s="100" t="s">
        <v>81</v>
      </c>
      <c r="D25" s="96">
        <v>44317</v>
      </c>
      <c r="E25" s="93">
        <v>640</v>
      </c>
      <c r="F25" s="91">
        <v>1280</v>
      </c>
      <c r="G25" s="88">
        <v>1684</v>
      </c>
      <c r="H25" s="90"/>
      <c r="I25" s="114" t="s">
        <v>137</v>
      </c>
    </row>
    <row r="26" spans="1:9">
      <c r="A26" s="106"/>
      <c r="B26" s="100"/>
      <c r="C26" s="100"/>
      <c r="D26" s="96"/>
      <c r="E26" s="93"/>
      <c r="F26" s="91"/>
      <c r="G26" s="88"/>
      <c r="H26" s="90"/>
      <c r="I26" s="114"/>
    </row>
    <row r="27" spans="1:9" ht="27">
      <c r="A27" s="106" t="s">
        <v>142</v>
      </c>
      <c r="B27" s="100" t="s">
        <v>73</v>
      </c>
      <c r="C27" s="100" t="s">
        <v>81</v>
      </c>
      <c r="D27" s="96">
        <v>44317</v>
      </c>
      <c r="E27" s="93">
        <v>558.03</v>
      </c>
      <c r="F27" s="91">
        <v>1118</v>
      </c>
      <c r="G27" s="104"/>
      <c r="H27" s="108"/>
      <c r="I27" s="114" t="s">
        <v>143</v>
      </c>
    </row>
    <row r="28" spans="1:9" ht="27">
      <c r="A28" s="106" t="s">
        <v>144</v>
      </c>
      <c r="B28" s="100" t="s">
        <v>73</v>
      </c>
      <c r="C28" s="100" t="s">
        <v>81</v>
      </c>
      <c r="D28" s="96">
        <v>44317</v>
      </c>
      <c r="E28" s="93">
        <v>12.4</v>
      </c>
      <c r="F28" s="91">
        <v>26</v>
      </c>
      <c r="G28" s="108"/>
      <c r="H28" s="108"/>
      <c r="I28" s="114" t="s">
        <v>143</v>
      </c>
    </row>
    <row r="29" spans="1:9" ht="27">
      <c r="A29" s="106" t="s">
        <v>145</v>
      </c>
      <c r="B29" s="100" t="s">
        <v>73</v>
      </c>
      <c r="C29" s="100" t="s">
        <v>81</v>
      </c>
      <c r="D29" s="96">
        <v>44317</v>
      </c>
      <c r="E29" s="93">
        <v>157.47</v>
      </c>
      <c r="F29" s="91">
        <v>316</v>
      </c>
      <c r="G29" s="88"/>
      <c r="H29" s="114"/>
      <c r="I29" s="114" t="s">
        <v>143</v>
      </c>
    </row>
    <row r="30" spans="1:9" ht="27">
      <c r="A30" s="106" t="s">
        <v>146</v>
      </c>
      <c r="B30" s="100" t="s">
        <v>73</v>
      </c>
      <c r="C30" s="100" t="s">
        <v>81</v>
      </c>
      <c r="D30" s="96">
        <v>44317</v>
      </c>
      <c r="E30" s="93">
        <v>40</v>
      </c>
      <c r="F30" s="91">
        <v>80</v>
      </c>
      <c r="G30" s="88"/>
      <c r="H30" s="114"/>
      <c r="I30" s="114" t="s">
        <v>143</v>
      </c>
    </row>
    <row r="31" spans="1:9" ht="27">
      <c r="A31" s="106" t="s">
        <v>147</v>
      </c>
      <c r="B31" s="100" t="s">
        <v>73</v>
      </c>
      <c r="C31" s="100" t="s">
        <v>81</v>
      </c>
      <c r="D31" s="96">
        <v>44317</v>
      </c>
      <c r="E31" s="93">
        <v>522.16999999999996</v>
      </c>
      <c r="F31" s="91">
        <v>1046</v>
      </c>
      <c r="G31" s="97"/>
      <c r="H31" s="114"/>
      <c r="I31" s="114" t="s">
        <v>143</v>
      </c>
    </row>
    <row r="32" spans="1:9" ht="27">
      <c r="A32" s="106" t="s">
        <v>148</v>
      </c>
      <c r="B32" s="100" t="s">
        <v>73</v>
      </c>
      <c r="C32" s="100" t="s">
        <v>81</v>
      </c>
      <c r="D32" s="96">
        <v>44317</v>
      </c>
      <c r="E32" s="93">
        <v>767.1</v>
      </c>
      <c r="F32" s="91">
        <v>1536</v>
      </c>
      <c r="G32" s="88"/>
      <c r="H32" s="90"/>
      <c r="I32" s="114" t="s">
        <v>143</v>
      </c>
    </row>
    <row r="33" spans="1:9" ht="27">
      <c r="A33" s="106" t="s">
        <v>149</v>
      </c>
      <c r="B33" s="100" t="s">
        <v>73</v>
      </c>
      <c r="C33" s="100" t="s">
        <v>81</v>
      </c>
      <c r="D33" s="96">
        <v>44317</v>
      </c>
      <c r="E33" s="93">
        <v>358.3</v>
      </c>
      <c r="F33" s="91">
        <v>718</v>
      </c>
      <c r="G33" s="88"/>
      <c r="H33" s="90"/>
      <c r="I33" s="114" t="s">
        <v>143</v>
      </c>
    </row>
    <row r="34" spans="1:9" ht="27">
      <c r="A34" s="106" t="s">
        <v>150</v>
      </c>
      <c r="B34" s="100" t="s">
        <v>73</v>
      </c>
      <c r="C34" s="100" t="s">
        <v>81</v>
      </c>
      <c r="D34" s="96">
        <v>44317</v>
      </c>
      <c r="E34" s="93">
        <v>80</v>
      </c>
      <c r="F34" s="91">
        <v>160</v>
      </c>
      <c r="G34" s="88">
        <v>5000</v>
      </c>
      <c r="H34" s="90"/>
      <c r="I34" s="114" t="s">
        <v>143</v>
      </c>
    </row>
    <row r="35" spans="1:9">
      <c r="A35" s="106"/>
      <c r="B35" s="100"/>
      <c r="C35" s="100"/>
      <c r="D35" s="96"/>
      <c r="E35" s="93"/>
      <c r="F35" s="91"/>
      <c r="G35" s="97"/>
      <c r="H35" s="90"/>
      <c r="I35" s="114"/>
    </row>
    <row r="36" spans="1:9" ht="27">
      <c r="A36" s="106" t="s">
        <v>63</v>
      </c>
      <c r="B36" s="100" t="s">
        <v>78</v>
      </c>
      <c r="C36" s="100" t="s">
        <v>81</v>
      </c>
      <c r="D36" s="96">
        <v>45413</v>
      </c>
      <c r="E36" s="102">
        <v>145</v>
      </c>
      <c r="F36" s="91">
        <v>290</v>
      </c>
      <c r="G36" s="88"/>
      <c r="H36" s="108"/>
      <c r="I36" s="114" t="s">
        <v>151</v>
      </c>
    </row>
    <row r="37" spans="1:9" ht="53">
      <c r="A37" s="106" t="s">
        <v>64</v>
      </c>
      <c r="B37" s="100" t="s">
        <v>78</v>
      </c>
      <c r="C37" s="100" t="s">
        <v>81</v>
      </c>
      <c r="D37" s="96">
        <v>45413</v>
      </c>
      <c r="E37" s="102">
        <v>170</v>
      </c>
      <c r="F37" s="91">
        <v>340</v>
      </c>
      <c r="G37" s="88"/>
      <c r="H37" s="108"/>
      <c r="I37" s="114" t="s">
        <v>152</v>
      </c>
    </row>
    <row r="38" spans="1:9" ht="40">
      <c r="A38" s="106" t="s">
        <v>65</v>
      </c>
      <c r="B38" s="100" t="s">
        <v>78</v>
      </c>
      <c r="C38" s="100" t="s">
        <v>81</v>
      </c>
      <c r="D38" s="96">
        <v>45413</v>
      </c>
      <c r="E38" s="102">
        <v>200</v>
      </c>
      <c r="F38" s="91">
        <v>400</v>
      </c>
      <c r="G38" s="88"/>
      <c r="H38" s="108"/>
      <c r="I38" s="114" t="s">
        <v>153</v>
      </c>
    </row>
    <row r="39" spans="1:9" ht="27">
      <c r="A39" s="106" t="s">
        <v>66</v>
      </c>
      <c r="B39" s="100" t="s">
        <v>78</v>
      </c>
      <c r="C39" s="100" t="s">
        <v>81</v>
      </c>
      <c r="D39" s="96">
        <v>45413</v>
      </c>
      <c r="E39" s="102">
        <v>145</v>
      </c>
      <c r="F39" s="91">
        <v>290</v>
      </c>
      <c r="G39" s="88">
        <v>1320</v>
      </c>
      <c r="H39" s="108"/>
      <c r="I39" s="114" t="s">
        <v>151</v>
      </c>
    </row>
    <row r="40" spans="1:9">
      <c r="A40" s="106"/>
      <c r="B40" s="100"/>
      <c r="C40" s="100"/>
      <c r="D40" s="96"/>
      <c r="E40" s="102"/>
      <c r="F40" s="91"/>
      <c r="G40" s="97"/>
      <c r="H40" s="108"/>
      <c r="I40" s="114"/>
    </row>
    <row r="41" spans="1:9" ht="27">
      <c r="A41" s="106" t="s">
        <v>154</v>
      </c>
      <c r="B41" s="100" t="s">
        <v>155</v>
      </c>
      <c r="C41" s="100" t="s">
        <v>82</v>
      </c>
      <c r="D41" s="96">
        <v>44317</v>
      </c>
      <c r="E41" s="93">
        <v>95.2</v>
      </c>
      <c r="F41" s="91">
        <v>192</v>
      </c>
      <c r="G41" s="88">
        <v>192</v>
      </c>
      <c r="H41" s="108"/>
      <c r="I41" s="114" t="s">
        <v>156</v>
      </c>
    </row>
    <row r="42" spans="1:9">
      <c r="A42" s="106"/>
      <c r="B42" s="100"/>
      <c r="C42" s="100"/>
      <c r="D42" s="96"/>
      <c r="E42" s="93"/>
      <c r="F42" s="91"/>
      <c r="G42" s="97"/>
      <c r="H42" s="108"/>
      <c r="I42" s="114"/>
    </row>
    <row r="43" spans="1:9" ht="27">
      <c r="A43" s="106" t="s">
        <v>157</v>
      </c>
      <c r="B43" s="100" t="s">
        <v>158</v>
      </c>
      <c r="C43" s="100" t="s">
        <v>82</v>
      </c>
      <c r="D43" s="96">
        <v>44317</v>
      </c>
      <c r="E43" s="93">
        <v>66.099999999999994</v>
      </c>
      <c r="F43" s="91">
        <v>134</v>
      </c>
      <c r="G43" s="88"/>
      <c r="H43" s="108"/>
      <c r="I43" s="114" t="s">
        <v>156</v>
      </c>
    </row>
    <row r="44" spans="1:9">
      <c r="A44" s="106" t="s">
        <v>159</v>
      </c>
      <c r="B44" s="100" t="s">
        <v>158</v>
      </c>
      <c r="C44" s="100" t="s">
        <v>82</v>
      </c>
      <c r="D44" s="96">
        <v>44317</v>
      </c>
      <c r="E44" s="93">
        <v>1418.9</v>
      </c>
      <c r="F44" s="91">
        <v>2838</v>
      </c>
      <c r="G44" s="97"/>
      <c r="H44" s="108"/>
      <c r="I44" s="114" t="s">
        <v>160</v>
      </c>
    </row>
    <row r="45" spans="1:9" ht="27">
      <c r="A45" s="106" t="s">
        <v>161</v>
      </c>
      <c r="B45" s="100" t="s">
        <v>158</v>
      </c>
      <c r="C45" s="100" t="s">
        <v>82</v>
      </c>
      <c r="D45" s="96">
        <v>44317</v>
      </c>
      <c r="E45" s="93">
        <v>183.7</v>
      </c>
      <c r="F45" s="91">
        <v>368</v>
      </c>
      <c r="G45" s="97"/>
      <c r="H45" s="108"/>
      <c r="I45" s="114" t="s">
        <v>156</v>
      </c>
    </row>
    <row r="46" spans="1:9" ht="40">
      <c r="A46" s="106" t="s">
        <v>162</v>
      </c>
      <c r="B46" s="100" t="s">
        <v>158</v>
      </c>
      <c r="C46" s="100" t="s">
        <v>82</v>
      </c>
      <c r="D46" s="96">
        <v>44317</v>
      </c>
      <c r="E46" s="93">
        <v>2069.6999999999998</v>
      </c>
      <c r="F46" s="91">
        <v>4140</v>
      </c>
      <c r="G46" s="88">
        <v>7480</v>
      </c>
      <c r="H46" s="108"/>
      <c r="I46" s="114" t="s">
        <v>163</v>
      </c>
    </row>
    <row r="47" spans="1:9">
      <c r="A47" s="106"/>
      <c r="B47" s="100"/>
      <c r="C47" s="100"/>
      <c r="D47" s="96"/>
      <c r="E47" s="93"/>
      <c r="F47" s="91"/>
      <c r="G47" s="97"/>
      <c r="H47" s="108"/>
      <c r="I47" s="114"/>
    </row>
    <row r="48" spans="1:9">
      <c r="A48" s="106" t="s">
        <v>67</v>
      </c>
      <c r="B48" s="100" t="s">
        <v>164</v>
      </c>
      <c r="C48" s="100" t="s">
        <v>11</v>
      </c>
      <c r="D48" s="96">
        <v>45413</v>
      </c>
      <c r="E48" s="102">
        <v>409.22</v>
      </c>
      <c r="F48" s="91">
        <v>820</v>
      </c>
      <c r="G48" s="88">
        <v>820</v>
      </c>
      <c r="H48" s="108"/>
      <c r="I48" s="114" t="s">
        <v>165</v>
      </c>
    </row>
    <row r="49" spans="1:9">
      <c r="A49" s="106"/>
      <c r="B49" s="100"/>
      <c r="C49" s="100"/>
      <c r="D49" s="96"/>
      <c r="E49" s="102"/>
      <c r="F49" s="91"/>
      <c r="G49" s="88"/>
      <c r="H49" s="108"/>
      <c r="I49" s="114"/>
    </row>
    <row r="50" spans="1:9" ht="40">
      <c r="A50" s="106" t="s">
        <v>166</v>
      </c>
      <c r="B50" s="100" t="s">
        <v>167</v>
      </c>
      <c r="C50" s="100" t="s">
        <v>11</v>
      </c>
      <c r="D50" s="96">
        <v>44682</v>
      </c>
      <c r="E50" s="102">
        <v>859.16</v>
      </c>
      <c r="F50" s="91">
        <v>1720</v>
      </c>
      <c r="G50" s="88">
        <v>1720</v>
      </c>
      <c r="H50" s="108"/>
      <c r="I50" s="114" t="s">
        <v>168</v>
      </c>
    </row>
    <row r="51" spans="1:9">
      <c r="A51" s="106"/>
      <c r="B51" s="100"/>
      <c r="C51" s="100"/>
      <c r="D51" s="96"/>
      <c r="E51" s="102"/>
      <c r="F51" s="91"/>
      <c r="G51" s="88"/>
      <c r="H51" s="108"/>
      <c r="I51" s="114"/>
    </row>
    <row r="52" spans="1:9" ht="27">
      <c r="A52" s="106" t="s">
        <v>169</v>
      </c>
      <c r="B52" s="100" t="s">
        <v>170</v>
      </c>
      <c r="C52" s="100" t="s">
        <v>11</v>
      </c>
      <c r="D52" s="96">
        <v>44317</v>
      </c>
      <c r="E52" s="93">
        <v>642.48</v>
      </c>
      <c r="F52" s="91">
        <v>1286</v>
      </c>
      <c r="G52" s="88">
        <v>1286</v>
      </c>
      <c r="H52" s="114"/>
      <c r="I52" s="114" t="s">
        <v>171</v>
      </c>
    </row>
    <row r="53" spans="1:9">
      <c r="A53" s="106"/>
      <c r="B53" s="100"/>
      <c r="C53" s="100"/>
      <c r="D53" s="96"/>
      <c r="E53" s="93"/>
      <c r="F53" s="91"/>
      <c r="G53" s="88"/>
      <c r="H53" s="114"/>
      <c r="I53" s="114"/>
    </row>
    <row r="54" spans="1:9" ht="66">
      <c r="A54" s="106" t="s">
        <v>172</v>
      </c>
      <c r="B54" s="100" t="s">
        <v>173</v>
      </c>
      <c r="C54" s="100" t="s">
        <v>11</v>
      </c>
      <c r="D54" s="96">
        <v>44317</v>
      </c>
      <c r="E54" s="93">
        <v>794.84</v>
      </c>
      <c r="F54" s="91">
        <v>1590</v>
      </c>
      <c r="G54" s="88"/>
      <c r="H54" s="108"/>
      <c r="I54" s="114" t="s">
        <v>174</v>
      </c>
    </row>
    <row r="55" spans="1:9" ht="66">
      <c r="A55" s="106" t="s">
        <v>175</v>
      </c>
      <c r="B55" s="100" t="s">
        <v>173</v>
      </c>
      <c r="C55" s="100" t="s">
        <v>11</v>
      </c>
      <c r="D55" s="96">
        <v>44317</v>
      </c>
      <c r="E55" s="93">
        <v>80</v>
      </c>
      <c r="F55" s="91">
        <v>160</v>
      </c>
      <c r="G55" s="104"/>
      <c r="H55" s="108"/>
      <c r="I55" s="114" t="s">
        <v>174</v>
      </c>
    </row>
    <row r="56" spans="1:9" ht="66">
      <c r="A56" s="106" t="s">
        <v>176</v>
      </c>
      <c r="B56" s="100" t="s">
        <v>173</v>
      </c>
      <c r="C56" s="100" t="s">
        <v>11</v>
      </c>
      <c r="D56" s="96">
        <v>44317</v>
      </c>
      <c r="E56" s="93">
        <v>1112</v>
      </c>
      <c r="F56" s="91">
        <v>2224</v>
      </c>
      <c r="G56" s="108"/>
      <c r="H56" s="108"/>
      <c r="I56" s="114" t="s">
        <v>174</v>
      </c>
    </row>
    <row r="57" spans="1:9" ht="66">
      <c r="A57" s="106" t="s">
        <v>177</v>
      </c>
      <c r="B57" s="100" t="s">
        <v>173</v>
      </c>
      <c r="C57" s="100" t="s">
        <v>11</v>
      </c>
      <c r="D57" s="96">
        <v>44317</v>
      </c>
      <c r="E57" s="93">
        <v>477.66</v>
      </c>
      <c r="F57" s="91">
        <v>956</v>
      </c>
      <c r="G57" s="88"/>
      <c r="H57" s="108"/>
      <c r="I57" s="114" t="s">
        <v>174</v>
      </c>
    </row>
    <row r="58" spans="1:9" ht="66">
      <c r="A58" s="106" t="s">
        <v>178</v>
      </c>
      <c r="B58" s="100" t="s">
        <v>173</v>
      </c>
      <c r="C58" s="100" t="s">
        <v>11</v>
      </c>
      <c r="D58" s="96">
        <v>44317</v>
      </c>
      <c r="E58" s="93">
        <v>793.21</v>
      </c>
      <c r="F58" s="91">
        <v>1588</v>
      </c>
      <c r="G58" s="97"/>
      <c r="H58" s="108"/>
      <c r="I58" s="114" t="s">
        <v>174</v>
      </c>
    </row>
    <row r="59" spans="1:9" ht="53">
      <c r="A59" s="106" t="s">
        <v>179</v>
      </c>
      <c r="B59" s="100" t="s">
        <v>173</v>
      </c>
      <c r="C59" s="100" t="s">
        <v>11</v>
      </c>
      <c r="D59" s="96">
        <v>44317</v>
      </c>
      <c r="E59" s="93">
        <v>1071.9100000000001</v>
      </c>
      <c r="F59" s="91">
        <v>2144</v>
      </c>
      <c r="G59" s="97"/>
      <c r="H59" s="114"/>
      <c r="I59" s="114" t="s">
        <v>180</v>
      </c>
    </row>
    <row r="60" spans="1:9" ht="53">
      <c r="A60" s="106" t="s">
        <v>181</v>
      </c>
      <c r="B60" s="100" t="s">
        <v>173</v>
      </c>
      <c r="C60" s="100" t="s">
        <v>11</v>
      </c>
      <c r="D60" s="96">
        <v>44317</v>
      </c>
      <c r="E60" s="93">
        <v>1083.6500000000001</v>
      </c>
      <c r="F60" s="91">
        <v>2168</v>
      </c>
      <c r="G60" s="88"/>
      <c r="H60" s="114"/>
      <c r="I60" s="114" t="s">
        <v>180</v>
      </c>
    </row>
    <row r="61" spans="1:9" ht="53">
      <c r="A61" s="106" t="s">
        <v>182</v>
      </c>
      <c r="B61" s="100" t="s">
        <v>173</v>
      </c>
      <c r="C61" s="100" t="s">
        <v>11</v>
      </c>
      <c r="D61" s="96">
        <v>44317</v>
      </c>
      <c r="E61" s="93">
        <v>179.05</v>
      </c>
      <c r="F61" s="91">
        <v>360</v>
      </c>
      <c r="G61" s="88"/>
      <c r="H61" s="114"/>
      <c r="I61" s="114" t="s">
        <v>180</v>
      </c>
    </row>
    <row r="62" spans="1:9" ht="53">
      <c r="A62" s="106" t="s">
        <v>183</v>
      </c>
      <c r="B62" s="100" t="s">
        <v>173</v>
      </c>
      <c r="C62" s="100" t="s">
        <v>11</v>
      </c>
      <c r="D62" s="96">
        <v>44317</v>
      </c>
      <c r="E62" s="93">
        <v>655.28</v>
      </c>
      <c r="F62" s="91">
        <v>1312</v>
      </c>
      <c r="G62" s="88">
        <v>12502</v>
      </c>
      <c r="H62" s="114"/>
      <c r="I62" s="114" t="s">
        <v>180</v>
      </c>
    </row>
    <row r="63" spans="1:9">
      <c r="A63" s="106"/>
      <c r="B63" s="100"/>
      <c r="C63" s="100"/>
      <c r="D63" s="96"/>
      <c r="E63" s="93"/>
      <c r="F63" s="91"/>
      <c r="G63" s="97"/>
      <c r="H63" s="114"/>
      <c r="I63" s="114"/>
    </row>
    <row r="64" spans="1:9" ht="53">
      <c r="A64" s="106" t="s">
        <v>34</v>
      </c>
      <c r="B64" s="100" t="s">
        <v>184</v>
      </c>
      <c r="C64" s="100" t="s">
        <v>11</v>
      </c>
      <c r="D64" s="96">
        <v>44682</v>
      </c>
      <c r="E64" s="102">
        <v>2274.1</v>
      </c>
      <c r="F64" s="91">
        <v>4550</v>
      </c>
      <c r="G64" s="108"/>
      <c r="H64" s="108"/>
      <c r="I64" s="114" t="s">
        <v>185</v>
      </c>
    </row>
    <row r="65" spans="1:9" ht="53">
      <c r="A65" s="106" t="s">
        <v>35</v>
      </c>
      <c r="B65" s="100" t="s">
        <v>184</v>
      </c>
      <c r="C65" s="100" t="s">
        <v>11</v>
      </c>
      <c r="D65" s="96">
        <v>44682</v>
      </c>
      <c r="E65" s="102">
        <v>1296.6099999999999</v>
      </c>
      <c r="F65" s="91">
        <v>2594</v>
      </c>
      <c r="G65" s="88"/>
      <c r="H65" s="108"/>
      <c r="I65" s="114" t="s">
        <v>185</v>
      </c>
    </row>
    <row r="66" spans="1:9" ht="53">
      <c r="A66" s="106" t="s">
        <v>33</v>
      </c>
      <c r="B66" s="100" t="s">
        <v>184</v>
      </c>
      <c r="C66" s="100" t="s">
        <v>11</v>
      </c>
      <c r="D66" s="96">
        <v>44682</v>
      </c>
      <c r="E66" s="102">
        <v>2147.5100000000002</v>
      </c>
      <c r="F66" s="91">
        <v>4296</v>
      </c>
      <c r="G66" s="97"/>
      <c r="H66" s="108"/>
      <c r="I66" s="114" t="s">
        <v>185</v>
      </c>
    </row>
    <row r="67" spans="1:9" ht="53">
      <c r="A67" s="106" t="s">
        <v>31</v>
      </c>
      <c r="B67" s="100" t="s">
        <v>184</v>
      </c>
      <c r="C67" s="100" t="s">
        <v>11</v>
      </c>
      <c r="D67" s="96">
        <v>44682</v>
      </c>
      <c r="E67" s="102">
        <v>37.15</v>
      </c>
      <c r="F67" s="91">
        <v>76</v>
      </c>
      <c r="G67" s="88"/>
      <c r="H67" s="114"/>
      <c r="I67" s="114" t="s">
        <v>185</v>
      </c>
    </row>
    <row r="68" spans="1:9" ht="53">
      <c r="A68" s="106" t="s">
        <v>30</v>
      </c>
      <c r="B68" s="100" t="s">
        <v>184</v>
      </c>
      <c r="C68" s="100" t="s">
        <v>11</v>
      </c>
      <c r="D68" s="96">
        <v>44682</v>
      </c>
      <c r="E68" s="102">
        <v>2071.2600000000002</v>
      </c>
      <c r="F68" s="91">
        <v>4144</v>
      </c>
      <c r="G68" s="88"/>
      <c r="H68" s="114"/>
      <c r="I68" s="114" t="s">
        <v>185</v>
      </c>
    </row>
    <row r="69" spans="1:9" ht="53">
      <c r="A69" s="106" t="s">
        <v>32</v>
      </c>
      <c r="B69" s="100" t="s">
        <v>184</v>
      </c>
      <c r="C69" s="100" t="s">
        <v>11</v>
      </c>
      <c r="D69" s="96">
        <v>44682</v>
      </c>
      <c r="E69" s="102">
        <v>1707.98</v>
      </c>
      <c r="F69" s="91">
        <v>3416</v>
      </c>
      <c r="G69" s="88"/>
      <c r="H69" s="114"/>
      <c r="I69" s="114" t="s">
        <v>185</v>
      </c>
    </row>
    <row r="70" spans="1:9" ht="53">
      <c r="A70" s="106" t="s">
        <v>36</v>
      </c>
      <c r="B70" s="100" t="s">
        <v>184</v>
      </c>
      <c r="C70" s="100" t="s">
        <v>11</v>
      </c>
      <c r="D70" s="96">
        <v>44682</v>
      </c>
      <c r="E70" s="102">
        <v>1993.05</v>
      </c>
      <c r="F70" s="91">
        <v>3988</v>
      </c>
      <c r="G70" s="88"/>
      <c r="H70" s="114"/>
      <c r="I70" s="114" t="s">
        <v>185</v>
      </c>
    </row>
    <row r="71" spans="1:9" ht="53">
      <c r="A71" s="106" t="s">
        <v>37</v>
      </c>
      <c r="B71" s="100" t="s">
        <v>184</v>
      </c>
      <c r="C71" s="100" t="s">
        <v>11</v>
      </c>
      <c r="D71" s="96">
        <v>44682</v>
      </c>
      <c r="E71" s="102">
        <v>1835.46</v>
      </c>
      <c r="F71" s="91">
        <v>3672</v>
      </c>
      <c r="G71" s="88"/>
      <c r="H71" s="114"/>
      <c r="I71" s="114" t="s">
        <v>185</v>
      </c>
    </row>
    <row r="72" spans="1:9" ht="53">
      <c r="A72" s="106" t="s">
        <v>38</v>
      </c>
      <c r="B72" s="100" t="s">
        <v>184</v>
      </c>
      <c r="C72" s="100" t="s">
        <v>11</v>
      </c>
      <c r="D72" s="96">
        <v>44682</v>
      </c>
      <c r="E72" s="102">
        <v>2046.04</v>
      </c>
      <c r="F72" s="91">
        <v>4094</v>
      </c>
      <c r="G72" s="88"/>
      <c r="H72" s="114"/>
      <c r="I72" s="114" t="s">
        <v>185</v>
      </c>
    </row>
    <row r="73" spans="1:9" ht="53">
      <c r="A73" s="106" t="s">
        <v>39</v>
      </c>
      <c r="B73" s="100" t="s">
        <v>184</v>
      </c>
      <c r="C73" s="100" t="s">
        <v>11</v>
      </c>
      <c r="D73" s="96">
        <v>44682</v>
      </c>
      <c r="E73" s="102">
        <v>2034.4</v>
      </c>
      <c r="F73" s="91">
        <v>4070</v>
      </c>
      <c r="G73" s="88"/>
      <c r="H73" s="114"/>
      <c r="I73" s="114" t="s">
        <v>185</v>
      </c>
    </row>
    <row r="74" spans="1:9" ht="53">
      <c r="A74" s="106" t="s">
        <v>29</v>
      </c>
      <c r="B74" s="100" t="s">
        <v>184</v>
      </c>
      <c r="C74" s="100" t="s">
        <v>11</v>
      </c>
      <c r="D74" s="96">
        <v>44682</v>
      </c>
      <c r="E74" s="102">
        <v>1986.42</v>
      </c>
      <c r="F74" s="91">
        <v>3974</v>
      </c>
      <c r="G74" s="88"/>
      <c r="H74" s="114"/>
      <c r="I74" s="114" t="s">
        <v>185</v>
      </c>
    </row>
    <row r="75" spans="1:9" ht="53">
      <c r="A75" s="106" t="s">
        <v>45</v>
      </c>
      <c r="B75" s="100" t="s">
        <v>184</v>
      </c>
      <c r="C75" s="100" t="s">
        <v>11</v>
      </c>
      <c r="D75" s="96">
        <v>44682</v>
      </c>
      <c r="E75" s="102">
        <v>1829.57</v>
      </c>
      <c r="F75" s="91">
        <v>3660</v>
      </c>
      <c r="G75" s="88"/>
      <c r="H75" s="114"/>
      <c r="I75" s="114" t="s">
        <v>185</v>
      </c>
    </row>
    <row r="76" spans="1:9" ht="53">
      <c r="A76" s="106" t="s">
        <v>46</v>
      </c>
      <c r="B76" s="100" t="s">
        <v>184</v>
      </c>
      <c r="C76" s="100" t="s">
        <v>11</v>
      </c>
      <c r="D76" s="96">
        <v>44682</v>
      </c>
      <c r="E76" s="102">
        <v>1912.8</v>
      </c>
      <c r="F76" s="91">
        <v>3826</v>
      </c>
      <c r="G76" s="88"/>
      <c r="H76" s="114"/>
      <c r="I76" s="114" t="s">
        <v>185</v>
      </c>
    </row>
    <row r="77" spans="1:9" ht="53">
      <c r="A77" s="106" t="s">
        <v>47</v>
      </c>
      <c r="B77" s="100" t="s">
        <v>184</v>
      </c>
      <c r="C77" s="100" t="s">
        <v>11</v>
      </c>
      <c r="D77" s="96">
        <v>44682</v>
      </c>
      <c r="E77" s="102">
        <v>2013.8</v>
      </c>
      <c r="F77" s="91">
        <v>4028</v>
      </c>
      <c r="G77" s="97"/>
      <c r="H77" s="114"/>
      <c r="I77" s="114" t="s">
        <v>185</v>
      </c>
    </row>
    <row r="78" spans="1:9" ht="53">
      <c r="A78" s="106" t="s">
        <v>43</v>
      </c>
      <c r="B78" s="100" t="s">
        <v>184</v>
      </c>
      <c r="C78" s="100" t="s">
        <v>11</v>
      </c>
      <c r="D78" s="96">
        <v>44682</v>
      </c>
      <c r="E78" s="102">
        <v>1911.26</v>
      </c>
      <c r="F78" s="91">
        <v>3824</v>
      </c>
      <c r="G78" s="88"/>
      <c r="H78" s="108"/>
      <c r="I78" s="114" t="s">
        <v>185</v>
      </c>
    </row>
    <row r="79" spans="1:9" ht="53">
      <c r="A79" s="106" t="s">
        <v>48</v>
      </c>
      <c r="B79" s="100" t="s">
        <v>184</v>
      </c>
      <c r="C79" s="100" t="s">
        <v>11</v>
      </c>
      <c r="D79" s="96">
        <v>44682</v>
      </c>
      <c r="E79" s="102">
        <v>1846.31</v>
      </c>
      <c r="F79" s="91">
        <v>3694</v>
      </c>
      <c r="G79" s="88"/>
      <c r="H79" s="108"/>
      <c r="I79" s="114" t="s">
        <v>185</v>
      </c>
    </row>
    <row r="80" spans="1:9" ht="53">
      <c r="A80" s="106" t="s">
        <v>42</v>
      </c>
      <c r="B80" s="100" t="s">
        <v>184</v>
      </c>
      <c r="C80" s="100" t="s">
        <v>11</v>
      </c>
      <c r="D80" s="96">
        <v>44682</v>
      </c>
      <c r="E80" s="102">
        <v>2007.17</v>
      </c>
      <c r="F80" s="91">
        <v>4016</v>
      </c>
      <c r="G80" s="97"/>
      <c r="H80" s="108"/>
      <c r="I80" s="114" t="s">
        <v>185</v>
      </c>
    </row>
    <row r="81" spans="1:9" ht="53">
      <c r="A81" s="106" t="s">
        <v>41</v>
      </c>
      <c r="B81" s="100" t="s">
        <v>184</v>
      </c>
      <c r="C81" s="100" t="s">
        <v>11</v>
      </c>
      <c r="D81" s="96">
        <v>44682</v>
      </c>
      <c r="E81" s="102">
        <v>1984.97</v>
      </c>
      <c r="F81" s="91">
        <v>3970</v>
      </c>
      <c r="G81" s="88"/>
      <c r="H81" s="114"/>
      <c r="I81" s="114" t="s">
        <v>185</v>
      </c>
    </row>
    <row r="82" spans="1:9" ht="53">
      <c r="A82" s="106" t="s">
        <v>40</v>
      </c>
      <c r="B82" s="100" t="s">
        <v>184</v>
      </c>
      <c r="C82" s="100" t="s">
        <v>11</v>
      </c>
      <c r="D82" s="96">
        <v>44682</v>
      </c>
      <c r="E82" s="102">
        <v>1710.44</v>
      </c>
      <c r="F82" s="91">
        <v>3422</v>
      </c>
      <c r="G82" s="88"/>
      <c r="H82" s="114"/>
      <c r="I82" s="114" t="s">
        <v>185</v>
      </c>
    </row>
    <row r="83" spans="1:9" ht="53">
      <c r="A83" s="106" t="s">
        <v>44</v>
      </c>
      <c r="B83" s="100" t="s">
        <v>184</v>
      </c>
      <c r="C83" s="100" t="s">
        <v>11</v>
      </c>
      <c r="D83" s="96">
        <v>44682</v>
      </c>
      <c r="E83" s="102">
        <v>2333.66</v>
      </c>
      <c r="F83" s="91">
        <v>4668</v>
      </c>
      <c r="G83" s="88">
        <v>73982</v>
      </c>
      <c r="H83" s="114"/>
      <c r="I83" s="114" t="s">
        <v>185</v>
      </c>
    </row>
    <row r="84" spans="1:9">
      <c r="A84" s="106"/>
      <c r="B84" s="100"/>
      <c r="C84" s="100"/>
      <c r="D84" s="96"/>
      <c r="E84" s="102"/>
      <c r="F84" s="91"/>
      <c r="G84" s="97"/>
      <c r="H84" s="114"/>
      <c r="I84" s="114"/>
    </row>
    <row r="85" spans="1:9" ht="27">
      <c r="A85" s="106" t="s">
        <v>68</v>
      </c>
      <c r="B85" s="100" t="s">
        <v>79</v>
      </c>
      <c r="C85" s="100" t="s">
        <v>11</v>
      </c>
      <c r="D85" s="96">
        <v>45413</v>
      </c>
      <c r="E85" s="102">
        <v>2.86</v>
      </c>
      <c r="F85" s="91">
        <v>6</v>
      </c>
      <c r="G85" s="88">
        <v>6</v>
      </c>
      <c r="H85" s="108"/>
      <c r="I85" s="114" t="s">
        <v>186</v>
      </c>
    </row>
    <row r="86" spans="1:9">
      <c r="A86" s="106"/>
      <c r="B86" s="100"/>
      <c r="C86" s="100"/>
      <c r="D86" s="96"/>
      <c r="E86" s="102"/>
      <c r="F86" s="91"/>
      <c r="G86" s="88"/>
      <c r="H86" s="108"/>
      <c r="I86" s="114" t="s">
        <v>187</v>
      </c>
    </row>
    <row r="87" spans="1:9" ht="27">
      <c r="A87" s="106" t="s">
        <v>69</v>
      </c>
      <c r="B87" s="100" t="s">
        <v>80</v>
      </c>
      <c r="C87" s="100" t="s">
        <v>11</v>
      </c>
      <c r="D87" s="96">
        <v>45413</v>
      </c>
      <c r="E87" s="102">
        <v>199.88</v>
      </c>
      <c r="F87" s="91">
        <v>400</v>
      </c>
      <c r="G87" s="97"/>
      <c r="H87" s="108"/>
      <c r="I87" s="114" t="s">
        <v>188</v>
      </c>
    </row>
    <row r="88" spans="1:9" ht="27">
      <c r="A88" s="106" t="s">
        <v>70</v>
      </c>
      <c r="B88" s="100" t="s">
        <v>80</v>
      </c>
      <c r="C88" s="100" t="s">
        <v>11</v>
      </c>
      <c r="D88" s="96">
        <v>45413</v>
      </c>
      <c r="E88" s="102">
        <v>2193</v>
      </c>
      <c r="F88" s="91">
        <v>4386</v>
      </c>
      <c r="G88" s="97"/>
      <c r="H88" s="108"/>
      <c r="I88" s="114" t="s">
        <v>188</v>
      </c>
    </row>
    <row r="89" spans="1:9" ht="27">
      <c r="A89" s="106" t="s">
        <v>71</v>
      </c>
      <c r="B89" s="100" t="s">
        <v>80</v>
      </c>
      <c r="C89" s="100" t="s">
        <v>11</v>
      </c>
      <c r="D89" s="96">
        <v>45413</v>
      </c>
      <c r="E89" s="102">
        <v>1304.98</v>
      </c>
      <c r="F89" s="91">
        <v>2610</v>
      </c>
      <c r="G89" s="88"/>
      <c r="H89" s="108"/>
      <c r="I89" s="114" t="s">
        <v>188</v>
      </c>
    </row>
    <row r="90" spans="1:9" ht="27">
      <c r="A90" s="106" t="s">
        <v>72</v>
      </c>
      <c r="B90" s="100" t="s">
        <v>80</v>
      </c>
      <c r="C90" s="100" t="s">
        <v>11</v>
      </c>
      <c r="D90" s="96">
        <v>45413</v>
      </c>
      <c r="E90" s="102">
        <v>1740</v>
      </c>
      <c r="F90" s="91">
        <v>3480</v>
      </c>
      <c r="G90" s="88">
        <v>10876</v>
      </c>
      <c r="H90" s="114"/>
      <c r="I90" s="114" t="s">
        <v>188</v>
      </c>
    </row>
    <row r="91" spans="1:9">
      <c r="A91" s="106"/>
      <c r="B91" s="100"/>
      <c r="C91" s="100"/>
      <c r="D91" s="96"/>
      <c r="E91" s="102"/>
      <c r="F91" s="91"/>
      <c r="G91" s="88"/>
      <c r="H91" s="114"/>
      <c r="I91" s="114"/>
    </row>
    <row r="92" spans="1:9" ht="27">
      <c r="A92" s="106" t="s">
        <v>189</v>
      </c>
      <c r="B92" s="100" t="s">
        <v>190</v>
      </c>
      <c r="C92" s="100" t="s">
        <v>11</v>
      </c>
      <c r="D92" s="96">
        <v>44317</v>
      </c>
      <c r="E92" s="93">
        <v>976.88</v>
      </c>
      <c r="F92" s="91">
        <v>1954</v>
      </c>
      <c r="G92" s="97"/>
      <c r="H92" s="114"/>
      <c r="I92" s="114" t="s">
        <v>191</v>
      </c>
    </row>
    <row r="93" spans="1:9" ht="27">
      <c r="A93" s="106" t="s">
        <v>192</v>
      </c>
      <c r="B93" s="100" t="s">
        <v>190</v>
      </c>
      <c r="C93" s="100" t="s">
        <v>11</v>
      </c>
      <c r="D93" s="96">
        <v>44317</v>
      </c>
      <c r="E93" s="93">
        <v>761.76</v>
      </c>
      <c r="F93" s="91">
        <v>1524</v>
      </c>
      <c r="G93" s="88"/>
      <c r="H93" s="114"/>
      <c r="I93" s="114" t="s">
        <v>191</v>
      </c>
    </row>
    <row r="94" spans="1:9" ht="27">
      <c r="A94" s="106" t="s">
        <v>193</v>
      </c>
      <c r="B94" s="100" t="s">
        <v>190</v>
      </c>
      <c r="C94" s="100" t="s">
        <v>11</v>
      </c>
      <c r="D94" s="96">
        <v>44317</v>
      </c>
      <c r="E94" s="93">
        <v>1079.17</v>
      </c>
      <c r="F94" s="91">
        <v>2160</v>
      </c>
      <c r="G94" s="88"/>
      <c r="H94" s="114"/>
      <c r="I94" s="114" t="s">
        <v>191</v>
      </c>
    </row>
    <row r="95" spans="1:9" ht="27">
      <c r="A95" s="106" t="s">
        <v>194</v>
      </c>
      <c r="B95" s="100" t="s">
        <v>190</v>
      </c>
      <c r="C95" s="100" t="s">
        <v>11</v>
      </c>
      <c r="D95" s="96">
        <v>44317</v>
      </c>
      <c r="E95" s="93">
        <v>19.829999999999998</v>
      </c>
      <c r="F95" s="91">
        <v>40</v>
      </c>
      <c r="G95" s="88"/>
      <c r="H95" s="114"/>
      <c r="I95" s="114" t="s">
        <v>191</v>
      </c>
    </row>
    <row r="96" spans="1:9" ht="27">
      <c r="A96" s="106" t="s">
        <v>195</v>
      </c>
      <c r="B96" s="100" t="s">
        <v>190</v>
      </c>
      <c r="C96" s="100" t="s">
        <v>11</v>
      </c>
      <c r="D96" s="96">
        <v>44317</v>
      </c>
      <c r="E96" s="93">
        <v>1283.5899999999999</v>
      </c>
      <c r="F96" s="91">
        <v>2568</v>
      </c>
      <c r="G96" s="88"/>
      <c r="H96" s="114"/>
      <c r="I96" s="114" t="s">
        <v>191</v>
      </c>
    </row>
    <row r="97" spans="1:9" ht="27">
      <c r="A97" s="106" t="s">
        <v>196</v>
      </c>
      <c r="B97" s="100" t="s">
        <v>190</v>
      </c>
      <c r="C97" s="100" t="s">
        <v>11</v>
      </c>
      <c r="D97" s="96">
        <v>44317</v>
      </c>
      <c r="E97" s="93">
        <v>848.11</v>
      </c>
      <c r="F97" s="91">
        <v>1698</v>
      </c>
      <c r="G97" s="88"/>
      <c r="H97" s="114"/>
      <c r="I97" s="114" t="s">
        <v>191</v>
      </c>
    </row>
    <row r="98" spans="1:9" ht="27">
      <c r="A98" s="106" t="s">
        <v>197</v>
      </c>
      <c r="B98" s="100" t="s">
        <v>190</v>
      </c>
      <c r="C98" s="100" t="s">
        <v>11</v>
      </c>
      <c r="D98" s="96">
        <v>44317</v>
      </c>
      <c r="E98" s="93">
        <v>802.2</v>
      </c>
      <c r="F98" s="91">
        <v>1606</v>
      </c>
      <c r="G98" s="88"/>
      <c r="H98" s="114"/>
      <c r="I98" s="114" t="s">
        <v>191</v>
      </c>
    </row>
    <row r="99" spans="1:9" ht="27">
      <c r="A99" s="106" t="s">
        <v>198</v>
      </c>
      <c r="B99" s="100" t="s">
        <v>190</v>
      </c>
      <c r="C99" s="100" t="s">
        <v>11</v>
      </c>
      <c r="D99" s="96">
        <v>44317</v>
      </c>
      <c r="E99" s="93">
        <v>1239.46</v>
      </c>
      <c r="F99" s="91">
        <v>2480</v>
      </c>
      <c r="G99" s="97"/>
      <c r="H99" s="114"/>
      <c r="I99" s="114" t="s">
        <v>191</v>
      </c>
    </row>
    <row r="100" spans="1:9" ht="27">
      <c r="A100" s="106" t="s">
        <v>199</v>
      </c>
      <c r="B100" s="100" t="s">
        <v>190</v>
      </c>
      <c r="C100" s="100" t="s">
        <v>11</v>
      </c>
      <c r="D100" s="96">
        <v>44317</v>
      </c>
      <c r="E100" s="93">
        <v>1453.53</v>
      </c>
      <c r="F100" s="91">
        <v>2908</v>
      </c>
      <c r="G100" s="88"/>
      <c r="H100" s="114"/>
      <c r="I100" s="114" t="s">
        <v>191</v>
      </c>
    </row>
    <row r="101" spans="1:9" ht="27">
      <c r="A101" s="106" t="s">
        <v>200</v>
      </c>
      <c r="B101" s="100" t="s">
        <v>190</v>
      </c>
      <c r="C101" s="100" t="s">
        <v>11</v>
      </c>
      <c r="D101" s="96">
        <v>44317</v>
      </c>
      <c r="E101" s="93">
        <v>1107.43</v>
      </c>
      <c r="F101" s="91">
        <v>2216</v>
      </c>
      <c r="G101" s="97"/>
      <c r="H101" s="114"/>
      <c r="I101" s="114" t="s">
        <v>191</v>
      </c>
    </row>
    <row r="102" spans="1:9" ht="27">
      <c r="A102" s="106" t="s">
        <v>201</v>
      </c>
      <c r="B102" s="100" t="s">
        <v>190</v>
      </c>
      <c r="C102" s="100" t="s">
        <v>11</v>
      </c>
      <c r="D102" s="96">
        <v>44317</v>
      </c>
      <c r="E102" s="93">
        <v>323.39</v>
      </c>
      <c r="F102" s="91">
        <v>648</v>
      </c>
      <c r="G102" s="88"/>
      <c r="H102" s="114"/>
      <c r="I102" s="114" t="s">
        <v>191</v>
      </c>
    </row>
    <row r="103" spans="1:9" ht="27">
      <c r="A103" s="106" t="s">
        <v>202</v>
      </c>
      <c r="B103" s="100" t="s">
        <v>190</v>
      </c>
      <c r="C103" s="100" t="s">
        <v>11</v>
      </c>
      <c r="D103" s="96">
        <v>44317</v>
      </c>
      <c r="E103" s="93">
        <v>1219.1199999999999</v>
      </c>
      <c r="F103" s="91">
        <v>2440</v>
      </c>
      <c r="G103" s="97"/>
      <c r="H103" s="114"/>
      <c r="I103" s="114" t="s">
        <v>191</v>
      </c>
    </row>
    <row r="104" spans="1:9" ht="27">
      <c r="A104" s="106" t="s">
        <v>203</v>
      </c>
      <c r="B104" s="100" t="s">
        <v>190</v>
      </c>
      <c r="C104" s="100" t="s">
        <v>11</v>
      </c>
      <c r="D104" s="96">
        <v>44317</v>
      </c>
      <c r="E104" s="93">
        <v>80</v>
      </c>
      <c r="F104" s="91">
        <v>160</v>
      </c>
      <c r="G104" s="97"/>
      <c r="H104" s="114"/>
      <c r="I104" s="114" t="s">
        <v>191</v>
      </c>
    </row>
    <row r="105" spans="1:9" ht="27">
      <c r="A105" s="106" t="s">
        <v>204</v>
      </c>
      <c r="B105" s="100" t="s">
        <v>190</v>
      </c>
      <c r="C105" s="100" t="s">
        <v>11</v>
      </c>
      <c r="D105" s="96">
        <v>44317</v>
      </c>
      <c r="E105" s="93">
        <v>299.45</v>
      </c>
      <c r="F105" s="91">
        <v>600</v>
      </c>
      <c r="G105" s="88"/>
      <c r="H105" s="114"/>
      <c r="I105" s="114" t="s">
        <v>191</v>
      </c>
    </row>
    <row r="106" spans="1:9" ht="27">
      <c r="A106" s="106" t="s">
        <v>205</v>
      </c>
      <c r="B106" s="100" t="s">
        <v>190</v>
      </c>
      <c r="C106" s="100" t="s">
        <v>11</v>
      </c>
      <c r="D106" s="96">
        <v>44317</v>
      </c>
      <c r="E106" s="93">
        <v>79.14</v>
      </c>
      <c r="F106" s="91">
        <v>160</v>
      </c>
      <c r="G106" s="88"/>
      <c r="H106" s="114"/>
      <c r="I106" s="114" t="s">
        <v>191</v>
      </c>
    </row>
    <row r="107" spans="1:9" ht="27">
      <c r="A107" s="106" t="s">
        <v>206</v>
      </c>
      <c r="B107" s="100" t="s">
        <v>190</v>
      </c>
      <c r="C107" s="100" t="s">
        <v>11</v>
      </c>
      <c r="D107" s="96">
        <v>44317</v>
      </c>
      <c r="E107" s="93">
        <v>77.25</v>
      </c>
      <c r="F107" s="91">
        <v>156</v>
      </c>
      <c r="G107" s="88"/>
      <c r="H107" s="90"/>
      <c r="I107" s="114" t="s">
        <v>191</v>
      </c>
    </row>
    <row r="108" spans="1:9" ht="27">
      <c r="A108" s="106" t="s">
        <v>207</v>
      </c>
      <c r="B108" s="100" t="s">
        <v>190</v>
      </c>
      <c r="C108" s="100" t="s">
        <v>11</v>
      </c>
      <c r="D108" s="96">
        <v>44317</v>
      </c>
      <c r="E108" s="93">
        <v>513.38</v>
      </c>
      <c r="F108" s="91">
        <v>1028</v>
      </c>
      <c r="G108" s="88"/>
      <c r="H108" s="90"/>
      <c r="I108" s="114" t="s">
        <v>191</v>
      </c>
    </row>
    <row r="109" spans="1:9" ht="27">
      <c r="A109" s="106" t="s">
        <v>208</v>
      </c>
      <c r="B109" s="100" t="s">
        <v>190</v>
      </c>
      <c r="C109" s="100" t="s">
        <v>11</v>
      </c>
      <c r="D109" s="96">
        <v>44317</v>
      </c>
      <c r="E109" s="93">
        <v>301.67</v>
      </c>
      <c r="F109" s="91">
        <v>604</v>
      </c>
      <c r="G109" s="88"/>
      <c r="H109" s="90"/>
      <c r="I109" s="114" t="s">
        <v>191</v>
      </c>
    </row>
    <row r="110" spans="1:9" ht="27">
      <c r="A110" s="99" t="s">
        <v>209</v>
      </c>
      <c r="B110" s="100" t="s">
        <v>190</v>
      </c>
      <c r="C110" s="100" t="s">
        <v>11</v>
      </c>
      <c r="D110" s="96">
        <v>44317</v>
      </c>
      <c r="E110" s="93">
        <v>37.56</v>
      </c>
      <c r="F110" s="91">
        <v>76</v>
      </c>
      <c r="G110" s="97"/>
      <c r="H110" s="90"/>
      <c r="I110" s="114" t="s">
        <v>191</v>
      </c>
    </row>
    <row r="111" spans="1:9" ht="27">
      <c r="A111" s="99" t="s">
        <v>210</v>
      </c>
      <c r="B111" s="100" t="s">
        <v>190</v>
      </c>
      <c r="C111" s="100" t="s">
        <v>11</v>
      </c>
      <c r="D111" s="96">
        <v>44317</v>
      </c>
      <c r="E111" s="93">
        <v>100</v>
      </c>
      <c r="F111" s="91">
        <v>200</v>
      </c>
      <c r="G111" s="88"/>
      <c r="H111" s="114"/>
      <c r="I111" s="114" t="s">
        <v>191</v>
      </c>
    </row>
    <row r="112" spans="1:9">
      <c r="A112" s="99" t="s">
        <v>211</v>
      </c>
      <c r="B112" s="100" t="s">
        <v>190</v>
      </c>
      <c r="C112" s="100" t="s">
        <v>11</v>
      </c>
      <c r="D112" s="96">
        <v>44317</v>
      </c>
      <c r="E112" s="93">
        <v>332.91</v>
      </c>
      <c r="F112" s="91">
        <v>666</v>
      </c>
      <c r="G112" s="88">
        <v>25892</v>
      </c>
      <c r="H112" s="114"/>
      <c r="I112" s="114"/>
    </row>
    <row r="113" spans="1:9">
      <c r="A113" s="99"/>
      <c r="B113" s="100"/>
      <c r="C113" s="100"/>
      <c r="D113" s="96"/>
      <c r="E113" s="93"/>
      <c r="F113" s="91"/>
      <c r="G113" s="97"/>
      <c r="H113" s="114"/>
      <c r="I113" s="114"/>
    </row>
    <row r="114" spans="1:9" ht="27">
      <c r="A114" s="99" t="s">
        <v>212</v>
      </c>
      <c r="B114" s="100" t="s">
        <v>213</v>
      </c>
      <c r="C114" s="100" t="s">
        <v>15</v>
      </c>
      <c r="D114" s="96">
        <v>44317</v>
      </c>
      <c r="E114" s="93">
        <v>160</v>
      </c>
      <c r="F114" s="91">
        <v>320</v>
      </c>
      <c r="G114" s="88">
        <v>320</v>
      </c>
      <c r="H114" s="114"/>
      <c r="I114" s="114" t="s">
        <v>214</v>
      </c>
    </row>
    <row r="115" spans="1:9">
      <c r="A115" s="99"/>
      <c r="B115" s="100"/>
      <c r="C115" s="100"/>
      <c r="D115" s="96"/>
      <c r="E115" s="93"/>
      <c r="F115" s="91"/>
      <c r="G115" s="88"/>
      <c r="H115" s="114"/>
      <c r="I115" s="114"/>
    </row>
    <row r="116" spans="1:9" ht="79">
      <c r="A116" s="99" t="s">
        <v>215</v>
      </c>
      <c r="B116" s="100" t="s">
        <v>216</v>
      </c>
      <c r="C116" s="100" t="s">
        <v>83</v>
      </c>
      <c r="D116" s="96">
        <v>44317</v>
      </c>
      <c r="E116" s="93">
        <v>760.76</v>
      </c>
      <c r="F116" s="91">
        <v>1522</v>
      </c>
      <c r="G116" s="88"/>
      <c r="H116" s="114"/>
      <c r="I116" s="114" t="s">
        <v>217</v>
      </c>
    </row>
    <row r="117" spans="1:9" ht="79">
      <c r="A117" s="99" t="s">
        <v>218</v>
      </c>
      <c r="B117" s="100" t="s">
        <v>216</v>
      </c>
      <c r="C117" s="100" t="s">
        <v>83</v>
      </c>
      <c r="D117" s="96">
        <v>44317</v>
      </c>
      <c r="E117" s="93">
        <v>840.55</v>
      </c>
      <c r="F117" s="91">
        <v>1682</v>
      </c>
      <c r="G117" s="88"/>
      <c r="H117" s="114"/>
      <c r="I117" s="114" t="s">
        <v>217</v>
      </c>
    </row>
    <row r="118" spans="1:9" ht="79">
      <c r="A118" s="99" t="s">
        <v>219</v>
      </c>
      <c r="B118" s="100" t="s">
        <v>216</v>
      </c>
      <c r="C118" s="100" t="s">
        <v>83</v>
      </c>
      <c r="D118" s="96">
        <v>44317</v>
      </c>
      <c r="E118" s="93">
        <v>40</v>
      </c>
      <c r="F118" s="91">
        <v>80</v>
      </c>
      <c r="G118" s="88"/>
      <c r="H118" s="114"/>
      <c r="I118" s="114" t="s">
        <v>217</v>
      </c>
    </row>
    <row r="119" spans="1:9" ht="79">
      <c r="A119" s="99" t="s">
        <v>220</v>
      </c>
      <c r="B119" s="100" t="s">
        <v>216</v>
      </c>
      <c r="C119" s="100" t="s">
        <v>83</v>
      </c>
      <c r="D119" s="96">
        <v>44317</v>
      </c>
      <c r="E119" s="93">
        <v>800.84</v>
      </c>
      <c r="F119" s="91">
        <v>1602</v>
      </c>
      <c r="G119" s="88">
        <v>4886</v>
      </c>
      <c r="H119" s="114"/>
      <c r="I119" s="114" t="s">
        <v>217</v>
      </c>
    </row>
    <row r="120" spans="1:9">
      <c r="A120" s="99"/>
      <c r="B120" s="100"/>
      <c r="C120" s="100"/>
      <c r="D120" s="96"/>
      <c r="E120" s="93"/>
      <c r="F120" s="91"/>
      <c r="G120" s="88"/>
      <c r="H120" s="114"/>
      <c r="I120" s="114"/>
    </row>
    <row r="121" spans="1:9" ht="40">
      <c r="A121" s="99" t="s">
        <v>50</v>
      </c>
      <c r="B121" s="100" t="s">
        <v>77</v>
      </c>
      <c r="C121" s="100" t="s">
        <v>83</v>
      </c>
      <c r="D121" s="96">
        <v>44682</v>
      </c>
      <c r="E121" s="102">
        <v>80</v>
      </c>
      <c r="F121" s="91">
        <v>160</v>
      </c>
      <c r="G121" s="88"/>
      <c r="H121" s="108"/>
      <c r="I121" s="114" t="s">
        <v>221</v>
      </c>
    </row>
    <row r="122" spans="1:9" ht="27">
      <c r="A122" s="99" t="s">
        <v>49</v>
      </c>
      <c r="B122" s="100" t="s">
        <v>77</v>
      </c>
      <c r="C122" s="100" t="s">
        <v>83</v>
      </c>
      <c r="D122" s="96">
        <v>44682</v>
      </c>
      <c r="E122" s="102">
        <v>156.52000000000001</v>
      </c>
      <c r="F122" s="91">
        <v>314</v>
      </c>
      <c r="G122" s="88"/>
      <c r="H122" s="108"/>
      <c r="I122" s="114" t="s">
        <v>222</v>
      </c>
    </row>
    <row r="123" spans="1:9" ht="40">
      <c r="A123" s="103" t="s">
        <v>223</v>
      </c>
      <c r="B123" s="100" t="s">
        <v>77</v>
      </c>
      <c r="C123" s="100" t="s">
        <v>83</v>
      </c>
      <c r="D123" s="96">
        <v>44682</v>
      </c>
      <c r="E123" s="102">
        <v>1479.5</v>
      </c>
      <c r="F123" s="98">
        <v>2960</v>
      </c>
      <c r="G123" s="88"/>
      <c r="H123" s="108"/>
      <c r="I123" s="114" t="s">
        <v>224</v>
      </c>
    </row>
    <row r="124" spans="1:9" ht="27">
      <c r="A124" s="103" t="s">
        <v>225</v>
      </c>
      <c r="B124" s="100" t="s">
        <v>77</v>
      </c>
      <c r="C124" s="100" t="s">
        <v>83</v>
      </c>
      <c r="D124" s="96">
        <v>44682</v>
      </c>
      <c r="E124" s="102">
        <v>337.31</v>
      </c>
      <c r="F124" s="98">
        <v>676</v>
      </c>
      <c r="G124" s="88"/>
      <c r="H124" s="108"/>
      <c r="I124" s="114" t="s">
        <v>222</v>
      </c>
    </row>
    <row r="125" spans="1:9" ht="40">
      <c r="A125" s="103" t="s">
        <v>226</v>
      </c>
      <c r="B125" s="100" t="s">
        <v>77</v>
      </c>
      <c r="C125" s="100" t="s">
        <v>83</v>
      </c>
      <c r="D125" s="96">
        <v>44682</v>
      </c>
      <c r="E125" s="102">
        <v>1084.79</v>
      </c>
      <c r="F125" s="98">
        <v>2170</v>
      </c>
      <c r="G125" s="88"/>
      <c r="H125" s="108"/>
      <c r="I125" s="114" t="s">
        <v>224</v>
      </c>
    </row>
    <row r="126" spans="1:9" ht="40">
      <c r="A126" s="103" t="s">
        <v>227</v>
      </c>
      <c r="B126" s="100" t="s">
        <v>77</v>
      </c>
      <c r="C126" s="100" t="s">
        <v>83</v>
      </c>
      <c r="D126" s="96">
        <v>44682</v>
      </c>
      <c r="E126" s="102">
        <v>1478.63</v>
      </c>
      <c r="F126" s="98">
        <v>2958</v>
      </c>
      <c r="G126" s="88"/>
      <c r="H126" s="108"/>
      <c r="I126" s="114" t="s">
        <v>224</v>
      </c>
    </row>
    <row r="127" spans="1:9" ht="40">
      <c r="A127" s="103" t="s">
        <v>228</v>
      </c>
      <c r="B127" s="100" t="s">
        <v>77</v>
      </c>
      <c r="C127" s="100" t="s">
        <v>83</v>
      </c>
      <c r="D127" s="96">
        <v>44682</v>
      </c>
      <c r="E127" s="102">
        <v>1884.59</v>
      </c>
      <c r="F127" s="98">
        <v>3770</v>
      </c>
      <c r="G127" s="88"/>
      <c r="H127" s="108"/>
      <c r="I127" s="114" t="s">
        <v>224</v>
      </c>
    </row>
    <row r="128" spans="1:9">
      <c r="A128" s="103" t="s">
        <v>229</v>
      </c>
      <c r="B128" s="100" t="s">
        <v>77</v>
      </c>
      <c r="C128" s="100" t="s">
        <v>83</v>
      </c>
      <c r="D128" s="96">
        <v>44682</v>
      </c>
      <c r="E128" s="102">
        <v>1829.75</v>
      </c>
      <c r="F128" s="98">
        <v>3660</v>
      </c>
      <c r="G128" s="88">
        <v>16668</v>
      </c>
      <c r="H128" s="108"/>
      <c r="I128" s="114"/>
    </row>
    <row r="129" spans="1:9">
      <c r="A129" s="99"/>
      <c r="B129" s="100"/>
      <c r="C129" s="100"/>
      <c r="D129" s="96"/>
      <c r="E129" s="102"/>
      <c r="F129" s="91"/>
      <c r="G129" s="88"/>
      <c r="H129" s="108"/>
      <c r="I129" s="114"/>
    </row>
    <row r="130" spans="1:9" ht="79">
      <c r="A130" s="99" t="s">
        <v>230</v>
      </c>
      <c r="B130" s="100" t="s">
        <v>231</v>
      </c>
      <c r="C130" s="100" t="s">
        <v>83</v>
      </c>
      <c r="D130" s="96">
        <v>44317</v>
      </c>
      <c r="E130" s="93">
        <v>281.58999999999997</v>
      </c>
      <c r="F130" s="91">
        <v>564</v>
      </c>
      <c r="G130" s="108"/>
      <c r="H130" s="108"/>
      <c r="I130" s="114" t="s">
        <v>232</v>
      </c>
    </row>
    <row r="131" spans="1:9" ht="79">
      <c r="A131" s="99" t="s">
        <v>233</v>
      </c>
      <c r="B131" s="100" t="s">
        <v>231</v>
      </c>
      <c r="C131" s="100" t="s">
        <v>83</v>
      </c>
      <c r="D131" s="96">
        <v>44317</v>
      </c>
      <c r="E131" s="93">
        <v>320.14</v>
      </c>
      <c r="F131" s="91">
        <v>642</v>
      </c>
      <c r="G131" s="88">
        <v>1206</v>
      </c>
      <c r="H131" s="108"/>
      <c r="I131" s="114" t="s">
        <v>234</v>
      </c>
    </row>
    <row r="132" spans="1:9">
      <c r="A132" s="99"/>
      <c r="B132" s="100"/>
      <c r="C132" s="100"/>
      <c r="D132" s="96"/>
      <c r="E132" s="93"/>
      <c r="F132" s="91"/>
      <c r="G132" s="108"/>
      <c r="H132" s="108"/>
      <c r="I132" s="114"/>
    </row>
    <row r="133" spans="1:9" ht="27">
      <c r="A133" s="99" t="s">
        <v>235</v>
      </c>
      <c r="B133" s="100" t="s">
        <v>236</v>
      </c>
      <c r="C133" s="100" t="s">
        <v>83</v>
      </c>
      <c r="D133" s="96">
        <v>44317</v>
      </c>
      <c r="E133" s="93">
        <v>1918.38</v>
      </c>
      <c r="F133" s="91">
        <v>3838</v>
      </c>
      <c r="G133" s="104"/>
      <c r="H133" s="108"/>
      <c r="I133" s="114" t="s">
        <v>237</v>
      </c>
    </row>
    <row r="134" spans="1:9" ht="27">
      <c r="A134" s="99" t="s">
        <v>238</v>
      </c>
      <c r="B134" s="100" t="s">
        <v>236</v>
      </c>
      <c r="C134" s="100" t="s">
        <v>83</v>
      </c>
      <c r="D134" s="96">
        <v>44317</v>
      </c>
      <c r="E134" s="93">
        <v>1040.6500000000001</v>
      </c>
      <c r="F134" s="91">
        <v>2082</v>
      </c>
      <c r="G134" s="108"/>
      <c r="H134" s="108"/>
      <c r="I134" s="114" t="s">
        <v>237</v>
      </c>
    </row>
    <row r="135" spans="1:9" ht="27">
      <c r="A135" s="99" t="s">
        <v>239</v>
      </c>
      <c r="B135" s="100" t="s">
        <v>236</v>
      </c>
      <c r="C135" s="100" t="s">
        <v>83</v>
      </c>
      <c r="D135" s="96">
        <v>44317</v>
      </c>
      <c r="E135" s="93">
        <v>1280.4000000000001</v>
      </c>
      <c r="F135" s="91">
        <v>2562</v>
      </c>
      <c r="G135" s="88"/>
      <c r="H135" s="90"/>
      <c r="I135" s="114" t="s">
        <v>237</v>
      </c>
    </row>
    <row r="136" spans="1:9" ht="27">
      <c r="A136" s="99" t="s">
        <v>240</v>
      </c>
      <c r="B136" s="100" t="s">
        <v>236</v>
      </c>
      <c r="C136" s="100" t="s">
        <v>83</v>
      </c>
      <c r="D136" s="96">
        <v>44317</v>
      </c>
      <c r="E136" s="93">
        <v>1280.4000000000001</v>
      </c>
      <c r="F136" s="91">
        <v>2562</v>
      </c>
      <c r="G136" s="97"/>
      <c r="H136" s="90"/>
      <c r="I136" s="114" t="s">
        <v>237</v>
      </c>
    </row>
    <row r="137" spans="1:9" ht="27">
      <c r="A137" s="99" t="s">
        <v>241</v>
      </c>
      <c r="B137" s="100" t="s">
        <v>236</v>
      </c>
      <c r="C137" s="100" t="s">
        <v>83</v>
      </c>
      <c r="D137" s="96">
        <v>44317</v>
      </c>
      <c r="E137" s="93">
        <v>1080.28</v>
      </c>
      <c r="F137" s="91">
        <v>2162</v>
      </c>
      <c r="G137" s="88"/>
      <c r="H137" s="90"/>
      <c r="I137" s="114" t="s">
        <v>237</v>
      </c>
    </row>
    <row r="138" spans="1:9" ht="27">
      <c r="A138" s="106" t="s">
        <v>242</v>
      </c>
      <c r="B138" s="100" t="s">
        <v>236</v>
      </c>
      <c r="C138" s="100" t="s">
        <v>83</v>
      </c>
      <c r="D138" s="96">
        <v>44317</v>
      </c>
      <c r="E138" s="93">
        <v>1198.4000000000001</v>
      </c>
      <c r="F138" s="91">
        <v>2398</v>
      </c>
      <c r="G138" s="97"/>
      <c r="H138" s="90"/>
      <c r="I138" s="114" t="s">
        <v>237</v>
      </c>
    </row>
    <row r="139" spans="1:9" ht="27">
      <c r="A139" s="106" t="s">
        <v>243</v>
      </c>
      <c r="B139" s="100" t="s">
        <v>236</v>
      </c>
      <c r="C139" s="100" t="s">
        <v>83</v>
      </c>
      <c r="D139" s="96">
        <v>44317</v>
      </c>
      <c r="E139" s="93">
        <v>915.46</v>
      </c>
      <c r="F139" s="91">
        <v>1832</v>
      </c>
      <c r="G139" s="97"/>
      <c r="H139" s="90"/>
      <c r="I139" s="114" t="s">
        <v>237</v>
      </c>
    </row>
    <row r="140" spans="1:9" ht="27">
      <c r="A140" s="106" t="s">
        <v>244</v>
      </c>
      <c r="B140" s="100" t="s">
        <v>236</v>
      </c>
      <c r="C140" s="100" t="s">
        <v>83</v>
      </c>
      <c r="D140" s="96">
        <v>44317</v>
      </c>
      <c r="E140" s="93">
        <v>1280</v>
      </c>
      <c r="F140" s="91">
        <v>2560</v>
      </c>
      <c r="G140" s="97"/>
      <c r="H140" s="90"/>
      <c r="I140" s="114" t="s">
        <v>237</v>
      </c>
    </row>
    <row r="141" spans="1:9" ht="27">
      <c r="A141" s="106" t="s">
        <v>245</v>
      </c>
      <c r="B141" s="100" t="s">
        <v>236</v>
      </c>
      <c r="C141" s="100" t="s">
        <v>83</v>
      </c>
      <c r="D141" s="96">
        <v>44317</v>
      </c>
      <c r="E141" s="93">
        <v>1204.8019999999999</v>
      </c>
      <c r="F141" s="91">
        <v>2410</v>
      </c>
      <c r="G141" s="88"/>
      <c r="H141" s="90"/>
      <c r="I141" s="114" t="s">
        <v>237</v>
      </c>
    </row>
    <row r="142" spans="1:9" ht="27">
      <c r="A142" s="106" t="s">
        <v>246</v>
      </c>
      <c r="B142" s="100" t="s">
        <v>236</v>
      </c>
      <c r="C142" s="100" t="s">
        <v>83</v>
      </c>
      <c r="D142" s="96">
        <v>44317</v>
      </c>
      <c r="E142" s="93">
        <v>40</v>
      </c>
      <c r="F142" s="91">
        <v>80</v>
      </c>
      <c r="G142" s="97"/>
      <c r="H142" s="90"/>
      <c r="I142" s="114" t="s">
        <v>237</v>
      </c>
    </row>
    <row r="143" spans="1:9" ht="27">
      <c r="A143" s="106" t="s">
        <v>247</v>
      </c>
      <c r="B143" s="100" t="s">
        <v>236</v>
      </c>
      <c r="C143" s="100" t="s">
        <v>83</v>
      </c>
      <c r="D143" s="96">
        <v>44317</v>
      </c>
      <c r="E143" s="93">
        <v>1030</v>
      </c>
      <c r="F143" s="91">
        <v>2060</v>
      </c>
      <c r="G143" s="88"/>
      <c r="H143" s="90"/>
      <c r="I143" s="114" t="s">
        <v>237</v>
      </c>
    </row>
    <row r="144" spans="1:9" ht="27">
      <c r="A144" s="106" t="s">
        <v>248</v>
      </c>
      <c r="B144" s="100" t="s">
        <v>236</v>
      </c>
      <c r="C144" s="100" t="s">
        <v>83</v>
      </c>
      <c r="D144" s="96">
        <v>44317</v>
      </c>
      <c r="E144" s="93">
        <v>921.24</v>
      </c>
      <c r="F144" s="91">
        <v>1844</v>
      </c>
      <c r="G144" s="97"/>
      <c r="H144" s="90"/>
      <c r="I144" s="114" t="s">
        <v>237</v>
      </c>
    </row>
    <row r="145" spans="1:9" ht="27">
      <c r="A145" s="106" t="s">
        <v>249</v>
      </c>
      <c r="B145" s="100" t="s">
        <v>236</v>
      </c>
      <c r="C145" s="100" t="s">
        <v>83</v>
      </c>
      <c r="D145" s="96">
        <v>44317</v>
      </c>
      <c r="E145" s="93">
        <v>692.28899999999999</v>
      </c>
      <c r="F145" s="91">
        <v>1386</v>
      </c>
      <c r="G145" s="88"/>
      <c r="H145" s="90"/>
      <c r="I145" s="114" t="s">
        <v>237</v>
      </c>
    </row>
    <row r="146" spans="1:9" ht="27">
      <c r="A146" s="106" t="s">
        <v>250</v>
      </c>
      <c r="B146" s="100" t="s">
        <v>236</v>
      </c>
      <c r="C146" s="100" t="s">
        <v>83</v>
      </c>
      <c r="D146" s="96">
        <v>44317</v>
      </c>
      <c r="E146" s="93">
        <v>64.281000000000006</v>
      </c>
      <c r="F146" s="91">
        <v>130</v>
      </c>
      <c r="G146" s="88"/>
      <c r="H146" s="114"/>
      <c r="I146" s="114" t="s">
        <v>237</v>
      </c>
    </row>
    <row r="147" spans="1:9" ht="27">
      <c r="A147" s="106" t="s">
        <v>251</v>
      </c>
      <c r="B147" s="100" t="s">
        <v>236</v>
      </c>
      <c r="C147" s="100" t="s">
        <v>83</v>
      </c>
      <c r="D147" s="96">
        <v>44317</v>
      </c>
      <c r="E147" s="93">
        <v>914.11</v>
      </c>
      <c r="F147" s="91">
        <v>1830</v>
      </c>
      <c r="G147" s="97"/>
      <c r="H147" s="114"/>
      <c r="I147" s="114" t="s">
        <v>237</v>
      </c>
    </row>
    <row r="148" spans="1:9" ht="27">
      <c r="A148" s="106" t="s">
        <v>252</v>
      </c>
      <c r="B148" s="100" t="s">
        <v>236</v>
      </c>
      <c r="C148" s="100" t="s">
        <v>83</v>
      </c>
      <c r="D148" s="96">
        <v>44317</v>
      </c>
      <c r="E148" s="93">
        <v>40</v>
      </c>
      <c r="F148" s="91">
        <v>80</v>
      </c>
      <c r="G148" s="88">
        <v>29816</v>
      </c>
      <c r="H148" s="114"/>
      <c r="I148" s="114" t="s">
        <v>237</v>
      </c>
    </row>
    <row r="149" spans="1:9">
      <c r="A149" s="106"/>
      <c r="B149" s="100"/>
      <c r="C149" s="100"/>
      <c r="D149" s="96"/>
      <c r="E149" s="93"/>
      <c r="F149" s="91"/>
      <c r="G149" s="88"/>
      <c r="H149" s="114"/>
      <c r="I149" s="114"/>
    </row>
    <row r="150" spans="1:9" ht="27">
      <c r="A150" s="106" t="s">
        <v>52</v>
      </c>
      <c r="B150" s="100" t="s">
        <v>73</v>
      </c>
      <c r="C150" s="100" t="s">
        <v>83</v>
      </c>
      <c r="D150" s="96">
        <v>44682</v>
      </c>
      <c r="E150" s="102">
        <v>482.28</v>
      </c>
      <c r="F150" s="91">
        <v>966</v>
      </c>
      <c r="G150" s="97"/>
      <c r="H150" s="108"/>
      <c r="I150" s="114" t="s">
        <v>253</v>
      </c>
    </row>
    <row r="151" spans="1:9" ht="27">
      <c r="A151" s="106" t="s">
        <v>51</v>
      </c>
      <c r="B151" s="100" t="s">
        <v>73</v>
      </c>
      <c r="C151" s="100" t="s">
        <v>83</v>
      </c>
      <c r="D151" s="96">
        <v>44682</v>
      </c>
      <c r="E151" s="102">
        <v>151.75</v>
      </c>
      <c r="F151" s="91">
        <v>304</v>
      </c>
      <c r="G151" s="88">
        <v>1270</v>
      </c>
      <c r="H151" s="108"/>
      <c r="I151" s="114" t="s">
        <v>253</v>
      </c>
    </row>
    <row r="152" spans="1:9">
      <c r="A152" s="106"/>
      <c r="B152" s="100"/>
      <c r="C152" s="100"/>
      <c r="D152" s="96"/>
      <c r="E152" s="102"/>
      <c r="F152" s="91"/>
      <c r="G152" s="88"/>
      <c r="H152" s="108"/>
      <c r="I152" s="114"/>
    </row>
    <row r="153" spans="1:9" ht="27">
      <c r="A153" s="106" t="s">
        <v>254</v>
      </c>
      <c r="B153" s="100" t="s">
        <v>74</v>
      </c>
      <c r="C153" s="100" t="s">
        <v>83</v>
      </c>
      <c r="D153" s="96">
        <v>44317</v>
      </c>
      <c r="E153" s="93">
        <v>407</v>
      </c>
      <c r="F153" s="91">
        <v>814</v>
      </c>
      <c r="G153" s="97"/>
      <c r="H153" s="114"/>
      <c r="I153" s="114" t="s">
        <v>255</v>
      </c>
    </row>
    <row r="154" spans="1:9" ht="27">
      <c r="A154" s="106" t="s">
        <v>256</v>
      </c>
      <c r="B154" s="100" t="s">
        <v>74</v>
      </c>
      <c r="C154" s="100" t="s">
        <v>83</v>
      </c>
      <c r="D154" s="96">
        <v>44317</v>
      </c>
      <c r="E154" s="93">
        <v>1011.72</v>
      </c>
      <c r="F154" s="91">
        <v>2024</v>
      </c>
      <c r="G154" s="97"/>
      <c r="H154" s="108"/>
      <c r="I154" s="114" t="s">
        <v>255</v>
      </c>
    </row>
    <row r="155" spans="1:9" ht="27">
      <c r="A155" s="106" t="s">
        <v>257</v>
      </c>
      <c r="B155" s="100" t="s">
        <v>74</v>
      </c>
      <c r="C155" s="100" t="s">
        <v>83</v>
      </c>
      <c r="D155" s="96">
        <v>44317</v>
      </c>
      <c r="E155" s="93">
        <v>555.62</v>
      </c>
      <c r="F155" s="91">
        <v>1112</v>
      </c>
      <c r="G155" s="97"/>
      <c r="H155" s="108"/>
      <c r="I155" s="114" t="s">
        <v>255</v>
      </c>
    </row>
    <row r="156" spans="1:9" ht="27">
      <c r="A156" s="106" t="s">
        <v>258</v>
      </c>
      <c r="B156" s="100" t="s">
        <v>74</v>
      </c>
      <c r="C156" s="100" t="s">
        <v>83</v>
      </c>
      <c r="D156" s="96">
        <v>44317</v>
      </c>
      <c r="E156" s="93">
        <v>591.4</v>
      </c>
      <c r="F156" s="91">
        <v>1184</v>
      </c>
      <c r="G156" s="97"/>
      <c r="H156" s="108"/>
      <c r="I156" s="114" t="s">
        <v>255</v>
      </c>
    </row>
    <row r="157" spans="1:9" ht="27">
      <c r="A157" s="106" t="s">
        <v>259</v>
      </c>
      <c r="B157" s="100" t="s">
        <v>74</v>
      </c>
      <c r="C157" s="100" t="s">
        <v>83</v>
      </c>
      <c r="D157" s="96">
        <v>44317</v>
      </c>
      <c r="E157" s="93">
        <v>726.54</v>
      </c>
      <c r="F157" s="91">
        <v>1454</v>
      </c>
      <c r="G157" s="88"/>
      <c r="H157" s="108"/>
      <c r="I157" s="114" t="s">
        <v>255</v>
      </c>
    </row>
    <row r="158" spans="1:9" ht="27">
      <c r="A158" s="106" t="s">
        <v>260</v>
      </c>
      <c r="B158" s="100" t="s">
        <v>74</v>
      </c>
      <c r="C158" s="100" t="s">
        <v>83</v>
      </c>
      <c r="D158" s="96">
        <v>44317</v>
      </c>
      <c r="E158" s="93">
        <v>757.18</v>
      </c>
      <c r="F158" s="91">
        <v>1516</v>
      </c>
      <c r="G158" s="88"/>
      <c r="H158" s="108"/>
      <c r="I158" s="114" t="s">
        <v>255</v>
      </c>
    </row>
    <row r="159" spans="1:9" ht="27">
      <c r="A159" s="106" t="s">
        <v>53</v>
      </c>
      <c r="B159" s="100" t="s">
        <v>74</v>
      </c>
      <c r="C159" s="100" t="s">
        <v>83</v>
      </c>
      <c r="D159" s="96">
        <v>44682</v>
      </c>
      <c r="E159" s="102">
        <v>40</v>
      </c>
      <c r="F159" s="91">
        <v>80</v>
      </c>
      <c r="G159" s="88">
        <v>8184</v>
      </c>
      <c r="H159" s="108"/>
      <c r="I159" s="114" t="s">
        <v>255</v>
      </c>
    </row>
    <row r="160" spans="1:9">
      <c r="A160" s="106"/>
      <c r="B160" s="100"/>
      <c r="C160" s="100"/>
      <c r="D160" s="96"/>
      <c r="E160" s="102"/>
      <c r="F160" s="91"/>
      <c r="G160" s="97"/>
      <c r="H160" s="108"/>
      <c r="I160" s="114"/>
    </row>
    <row r="161" spans="1:9" ht="27">
      <c r="A161" s="106" t="s">
        <v>261</v>
      </c>
      <c r="B161" s="100" t="s">
        <v>75</v>
      </c>
      <c r="C161" s="100" t="s">
        <v>83</v>
      </c>
      <c r="D161" s="96">
        <v>44317</v>
      </c>
      <c r="E161" s="93">
        <v>1311.72</v>
      </c>
      <c r="F161" s="91">
        <v>2624</v>
      </c>
      <c r="G161" s="97"/>
      <c r="H161" s="108"/>
      <c r="I161" s="114" t="s">
        <v>262</v>
      </c>
    </row>
    <row r="162" spans="1:9" ht="27">
      <c r="A162" s="106" t="s">
        <v>263</v>
      </c>
      <c r="B162" s="100" t="s">
        <v>75</v>
      </c>
      <c r="C162" s="100" t="s">
        <v>83</v>
      </c>
      <c r="D162" s="96">
        <v>44317</v>
      </c>
      <c r="E162" s="93">
        <v>1206.1099999999999</v>
      </c>
      <c r="F162" s="91">
        <v>2414</v>
      </c>
      <c r="G162" s="88"/>
      <c r="H162" s="90"/>
      <c r="I162" s="114" t="s">
        <v>262</v>
      </c>
    </row>
    <row r="163" spans="1:9" ht="27">
      <c r="A163" s="106" t="s">
        <v>264</v>
      </c>
      <c r="B163" s="100" t="s">
        <v>75</v>
      </c>
      <c r="C163" s="100" t="s">
        <v>83</v>
      </c>
      <c r="D163" s="96">
        <v>44317</v>
      </c>
      <c r="E163" s="93">
        <v>880.55</v>
      </c>
      <c r="F163" s="91">
        <v>1762</v>
      </c>
      <c r="G163" s="88"/>
      <c r="H163" s="90"/>
      <c r="I163" s="114" t="s">
        <v>262</v>
      </c>
    </row>
    <row r="164" spans="1:9" ht="66">
      <c r="A164" s="106" t="s">
        <v>265</v>
      </c>
      <c r="B164" s="100" t="s">
        <v>75</v>
      </c>
      <c r="C164" s="100" t="s">
        <v>83</v>
      </c>
      <c r="D164" s="96">
        <v>44317</v>
      </c>
      <c r="E164" s="93">
        <v>999.45</v>
      </c>
      <c r="F164" s="91">
        <v>2000</v>
      </c>
      <c r="G164" s="88"/>
      <c r="H164" s="90"/>
      <c r="I164" s="114" t="s">
        <v>266</v>
      </c>
    </row>
    <row r="165" spans="1:9" ht="27">
      <c r="A165" s="106" t="s">
        <v>267</v>
      </c>
      <c r="B165" s="100" t="s">
        <v>75</v>
      </c>
      <c r="C165" s="100" t="s">
        <v>83</v>
      </c>
      <c r="D165" s="96">
        <v>44317</v>
      </c>
      <c r="E165" s="93">
        <v>944.25</v>
      </c>
      <c r="F165" s="91">
        <v>1890</v>
      </c>
      <c r="G165" s="97"/>
      <c r="H165" s="108"/>
      <c r="I165" s="114" t="s">
        <v>262</v>
      </c>
    </row>
    <row r="166" spans="1:9" ht="40">
      <c r="A166" s="106" t="s">
        <v>268</v>
      </c>
      <c r="B166" s="100" t="s">
        <v>75</v>
      </c>
      <c r="C166" s="100" t="s">
        <v>83</v>
      </c>
      <c r="D166" s="96">
        <v>44317</v>
      </c>
      <c r="E166" s="93">
        <v>1000</v>
      </c>
      <c r="F166" s="91">
        <v>2000</v>
      </c>
      <c r="G166" s="88"/>
      <c r="H166" s="108"/>
      <c r="I166" s="114" t="s">
        <v>269</v>
      </c>
    </row>
    <row r="167" spans="1:9" ht="27">
      <c r="A167" s="106" t="s">
        <v>270</v>
      </c>
      <c r="B167" s="100" t="s">
        <v>75</v>
      </c>
      <c r="C167" s="100" t="s">
        <v>83</v>
      </c>
      <c r="D167" s="96">
        <v>44317</v>
      </c>
      <c r="E167" s="93">
        <v>1217.5999999999999</v>
      </c>
      <c r="F167" s="91">
        <v>2436</v>
      </c>
      <c r="G167" s="88"/>
      <c r="H167" s="108"/>
      <c r="I167" s="114" t="s">
        <v>262</v>
      </c>
    </row>
    <row r="168" spans="1:9" ht="40">
      <c r="A168" s="106" t="s">
        <v>271</v>
      </c>
      <c r="B168" s="100" t="s">
        <v>75</v>
      </c>
      <c r="C168" s="100" t="s">
        <v>83</v>
      </c>
      <c r="D168" s="96">
        <v>44317</v>
      </c>
      <c r="E168" s="93">
        <v>1232.4100000000001</v>
      </c>
      <c r="F168" s="91">
        <v>2466</v>
      </c>
      <c r="G168" s="88"/>
      <c r="H168" s="108"/>
      <c r="I168" s="114" t="s">
        <v>269</v>
      </c>
    </row>
    <row r="169" spans="1:9" ht="27">
      <c r="A169" s="106" t="s">
        <v>61</v>
      </c>
      <c r="B169" s="100" t="s">
        <v>75</v>
      </c>
      <c r="C169" s="100" t="s">
        <v>83</v>
      </c>
      <c r="D169" s="96">
        <v>44682</v>
      </c>
      <c r="E169" s="102">
        <v>1998.92</v>
      </c>
      <c r="F169" s="91">
        <v>3998</v>
      </c>
      <c r="G169" s="97"/>
      <c r="H169" s="108"/>
      <c r="I169" s="114" t="s">
        <v>272</v>
      </c>
    </row>
    <row r="170" spans="1:9" ht="27">
      <c r="A170" s="106" t="s">
        <v>60</v>
      </c>
      <c r="B170" s="100" t="s">
        <v>75</v>
      </c>
      <c r="C170" s="100" t="s">
        <v>83</v>
      </c>
      <c r="D170" s="96">
        <v>44682</v>
      </c>
      <c r="E170" s="102">
        <v>39.81</v>
      </c>
      <c r="F170" s="91">
        <v>80</v>
      </c>
      <c r="G170" s="88"/>
      <c r="H170" s="108"/>
      <c r="I170" s="114" t="s">
        <v>272</v>
      </c>
    </row>
    <row r="171" spans="1:9" ht="27">
      <c r="A171" s="106" t="s">
        <v>58</v>
      </c>
      <c r="B171" s="100" t="s">
        <v>75</v>
      </c>
      <c r="C171" s="100" t="s">
        <v>83</v>
      </c>
      <c r="D171" s="96">
        <v>44682</v>
      </c>
      <c r="E171" s="102">
        <v>2107.7800000000002</v>
      </c>
      <c r="F171" s="91">
        <v>4216</v>
      </c>
      <c r="G171" s="97"/>
      <c r="H171" s="108"/>
      <c r="I171" s="114" t="s">
        <v>272</v>
      </c>
    </row>
    <row r="172" spans="1:9" ht="27">
      <c r="A172" s="106" t="s">
        <v>59</v>
      </c>
      <c r="B172" s="100" t="s">
        <v>75</v>
      </c>
      <c r="C172" s="100" t="s">
        <v>83</v>
      </c>
      <c r="D172" s="96">
        <v>44682</v>
      </c>
      <c r="E172" s="102">
        <v>1925.7</v>
      </c>
      <c r="F172" s="91">
        <v>3852</v>
      </c>
      <c r="G172" s="97"/>
      <c r="H172" s="108"/>
      <c r="I172" s="114" t="s">
        <v>272</v>
      </c>
    </row>
    <row r="173" spans="1:9" ht="27">
      <c r="A173" s="106" t="s">
        <v>57</v>
      </c>
      <c r="B173" s="100" t="s">
        <v>75</v>
      </c>
      <c r="C173" s="100" t="s">
        <v>83</v>
      </c>
      <c r="D173" s="96">
        <v>44682</v>
      </c>
      <c r="E173" s="102">
        <v>1833.65</v>
      </c>
      <c r="F173" s="91">
        <v>3668</v>
      </c>
      <c r="G173" s="97"/>
      <c r="H173" s="108"/>
      <c r="I173" s="114" t="s">
        <v>272</v>
      </c>
    </row>
    <row r="174" spans="1:9" ht="27">
      <c r="A174" s="106" t="s">
        <v>56</v>
      </c>
      <c r="B174" s="100" t="s">
        <v>75</v>
      </c>
      <c r="C174" s="100" t="s">
        <v>83</v>
      </c>
      <c r="D174" s="96">
        <v>44682</v>
      </c>
      <c r="E174" s="102">
        <v>1803.88</v>
      </c>
      <c r="F174" s="91">
        <v>3608</v>
      </c>
      <c r="G174" s="97"/>
      <c r="H174" s="108"/>
      <c r="I174" s="114" t="s">
        <v>272</v>
      </c>
    </row>
    <row r="175" spans="1:9" ht="27">
      <c r="A175" s="106" t="s">
        <v>55</v>
      </c>
      <c r="B175" s="100" t="s">
        <v>75</v>
      </c>
      <c r="C175" s="100" t="s">
        <v>83</v>
      </c>
      <c r="D175" s="96">
        <v>44682</v>
      </c>
      <c r="E175" s="102">
        <v>200.31</v>
      </c>
      <c r="F175" s="91">
        <v>402</v>
      </c>
      <c r="G175" s="88"/>
      <c r="H175" s="108"/>
      <c r="I175" s="114" t="s">
        <v>272</v>
      </c>
    </row>
    <row r="176" spans="1:9" ht="27">
      <c r="A176" s="106" t="s">
        <v>54</v>
      </c>
      <c r="B176" s="100" t="s">
        <v>75</v>
      </c>
      <c r="C176" s="100" t="s">
        <v>83</v>
      </c>
      <c r="D176" s="96">
        <v>44682</v>
      </c>
      <c r="E176" s="102">
        <v>1669.63</v>
      </c>
      <c r="F176" s="91">
        <v>3340</v>
      </c>
      <c r="G176" s="88">
        <v>40756</v>
      </c>
      <c r="H176" s="108"/>
      <c r="I176" s="114" t="s">
        <v>273</v>
      </c>
    </row>
    <row r="177" spans="1:9">
      <c r="A177" s="106"/>
      <c r="B177" s="100"/>
      <c r="C177" s="100"/>
      <c r="D177" s="96"/>
      <c r="E177" s="102"/>
      <c r="F177" s="91"/>
      <c r="G177" s="88"/>
      <c r="H177" s="108"/>
      <c r="I177" s="114"/>
    </row>
    <row r="178" spans="1:9" ht="27">
      <c r="A178" s="103" t="s">
        <v>274</v>
      </c>
      <c r="B178" s="100" t="s">
        <v>97</v>
      </c>
      <c r="C178" s="100" t="s">
        <v>19</v>
      </c>
      <c r="D178" s="96">
        <v>43586</v>
      </c>
      <c r="E178" s="102">
        <v>1359.65</v>
      </c>
      <c r="F178" s="95">
        <v>2720</v>
      </c>
      <c r="G178" s="88">
        <v>2720</v>
      </c>
      <c r="H178" s="108"/>
      <c r="I178" s="114" t="s">
        <v>275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sqref="A1:A1048576"/>
    </sheetView>
  </sheetViews>
  <sheetFormatPr baseColWidth="10" defaultRowHeight="14" x14ac:dyDescent="0"/>
  <cols>
    <col min="1" max="1" width="12.5" customWidth="1"/>
  </cols>
  <sheetData>
    <row r="1" spans="1:1">
      <c r="A1" t="s">
        <v>286</v>
      </c>
    </row>
    <row r="2" spans="1:1">
      <c r="A2" s="135" t="s">
        <v>287</v>
      </c>
    </row>
    <row r="3" spans="1:1">
      <c r="A3" s="135" t="s">
        <v>288</v>
      </c>
    </row>
    <row r="4" spans="1:1">
      <c r="A4" s="135" t="s">
        <v>88</v>
      </c>
    </row>
    <row r="5" spans="1:1">
      <c r="A5" s="135" t="s">
        <v>87</v>
      </c>
    </row>
    <row r="6" spans="1:1">
      <c r="A6" s="135" t="s">
        <v>22</v>
      </c>
    </row>
    <row r="7" spans="1:1">
      <c r="A7" s="135" t="s">
        <v>24</v>
      </c>
    </row>
    <row r="8" spans="1:1">
      <c r="A8" s="135" t="s">
        <v>25</v>
      </c>
    </row>
    <row r="9" spans="1:1">
      <c r="A9" s="135" t="s">
        <v>28</v>
      </c>
    </row>
    <row r="10" spans="1:1">
      <c r="A10" s="135" t="s">
        <v>23</v>
      </c>
    </row>
    <row r="11" spans="1:1">
      <c r="A11" s="135" t="s">
        <v>52</v>
      </c>
    </row>
    <row r="12" spans="1:1">
      <c r="A12" s="135" t="s">
        <v>51</v>
      </c>
    </row>
    <row r="13" spans="1:1">
      <c r="A13" s="135" t="s">
        <v>61</v>
      </c>
    </row>
    <row r="14" spans="1:1">
      <c r="A14" s="135" t="s">
        <v>60</v>
      </c>
    </row>
    <row r="15" spans="1:1">
      <c r="A15" s="135" t="s">
        <v>58</v>
      </c>
    </row>
    <row r="16" spans="1:1">
      <c r="A16" s="135" t="s">
        <v>59</v>
      </c>
    </row>
    <row r="17" spans="1:1">
      <c r="A17" s="135" t="s">
        <v>57</v>
      </c>
    </row>
    <row r="18" spans="1:1">
      <c r="A18" s="135" t="s">
        <v>56</v>
      </c>
    </row>
    <row r="19" spans="1:1">
      <c r="A19" s="135" t="s">
        <v>55</v>
      </c>
    </row>
    <row r="20" spans="1:1">
      <c r="A20" s="135" t="s">
        <v>63</v>
      </c>
    </row>
    <row r="21" spans="1:1">
      <c r="A21" s="135" t="s">
        <v>106</v>
      </c>
    </row>
    <row r="22" spans="1:1">
      <c r="A22" s="135" t="s">
        <v>107</v>
      </c>
    </row>
    <row r="23" spans="1:1">
      <c r="A23" s="135" t="s">
        <v>108</v>
      </c>
    </row>
    <row r="24" spans="1:1">
      <c r="A24" s="135" t="s">
        <v>105</v>
      </c>
    </row>
    <row r="25" spans="1:1">
      <c r="A25" s="135" t="s">
        <v>103</v>
      </c>
    </row>
    <row r="26" spans="1:1">
      <c r="A26" s="135" t="s">
        <v>50</v>
      </c>
    </row>
    <row r="27" spans="1:1">
      <c r="A27" s="135" t="s">
        <v>104</v>
      </c>
    </row>
    <row r="28" spans="1:1">
      <c r="A28" s="135" t="s">
        <v>62</v>
      </c>
    </row>
    <row r="29" spans="1:1">
      <c r="A29" s="135" t="s">
        <v>64</v>
      </c>
    </row>
    <row r="30" spans="1:1">
      <c r="A30" s="135" t="s">
        <v>65</v>
      </c>
    </row>
    <row r="31" spans="1:1">
      <c r="A31" s="135" t="s">
        <v>66</v>
      </c>
    </row>
    <row r="32" spans="1:1">
      <c r="A32" s="135" t="s">
        <v>68</v>
      </c>
    </row>
    <row r="33" spans="1:1">
      <c r="A33" s="135" t="s">
        <v>69</v>
      </c>
    </row>
    <row r="34" spans="1:1">
      <c r="A34" s="135" t="s">
        <v>67</v>
      </c>
    </row>
    <row r="35" spans="1:1">
      <c r="A35" s="135" t="s">
        <v>70</v>
      </c>
    </row>
    <row r="36" spans="1:1">
      <c r="A36" s="135" t="s">
        <v>71</v>
      </c>
    </row>
    <row r="37" spans="1:1">
      <c r="A37" s="135" t="s">
        <v>72</v>
      </c>
    </row>
    <row r="38" spans="1:1">
      <c r="A38" s="135" t="s">
        <v>100</v>
      </c>
    </row>
    <row r="39" spans="1:1">
      <c r="A39" s="135" t="s">
        <v>101</v>
      </c>
    </row>
    <row r="40" spans="1:1">
      <c r="A40" s="135" t="s">
        <v>102</v>
      </c>
    </row>
    <row r="41" spans="1:1">
      <c r="A41" s="135" t="s">
        <v>49</v>
      </c>
    </row>
    <row r="42" spans="1:1">
      <c r="A42" s="135" t="s">
        <v>26</v>
      </c>
    </row>
    <row r="43" spans="1:1">
      <c r="A43" s="135" t="s">
        <v>27</v>
      </c>
    </row>
    <row r="44" spans="1:1">
      <c r="A44" s="135" t="s">
        <v>99</v>
      </c>
    </row>
    <row r="45" spans="1:1">
      <c r="A45" s="135" t="s">
        <v>98</v>
      </c>
    </row>
    <row r="46" spans="1:1">
      <c r="A46" s="135" t="s">
        <v>54</v>
      </c>
    </row>
    <row r="47" spans="1:1">
      <c r="A47" s="13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R&amp;R</vt:lpstr>
      <vt:lpstr>MPLP</vt:lpstr>
      <vt:lpstr>Comments from May 2020</vt:lpstr>
      <vt:lpstr>Shashi Paid 4-26-21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Raj</dc:creator>
  <cp:lastModifiedBy>Mishaun Bhakta</cp:lastModifiedBy>
  <cp:lastPrinted>2017-02-10T22:53:24Z</cp:lastPrinted>
  <dcterms:created xsi:type="dcterms:W3CDTF">2016-09-12T19:36:33Z</dcterms:created>
  <dcterms:modified xsi:type="dcterms:W3CDTF">2021-04-26T20:52:43Z</dcterms:modified>
</cp:coreProperties>
</file>