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42280" yWindow="3840" windowWidth="30760" windowHeight="17280"/>
  </bookViews>
  <sheets>
    <sheet name="R&amp;R" sheetId="2" r:id="rId1"/>
    <sheet name="MPLP" sheetId="3" r:id="rId2"/>
  </sheets>
  <definedNames>
    <definedName name="_xlnm.Print_Titles" localSheetId="0">'R&amp;R'!$4:$5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8" i="2"/>
  <c r="G12" i="2"/>
  <c r="G18" i="2"/>
  <c r="G20" i="2"/>
  <c r="G26" i="2"/>
  <c r="G25" i="2"/>
  <c r="F26" i="2"/>
  <c r="K14" i="2"/>
  <c r="K6" i="3"/>
  <c r="K7" i="3"/>
  <c r="K8" i="3"/>
  <c r="G12" i="3"/>
  <c r="G19" i="3"/>
  <c r="G24" i="3"/>
  <c r="G29" i="3"/>
  <c r="G34" i="3"/>
  <c r="G35" i="3"/>
  <c r="F35" i="3"/>
  <c r="K12" i="2"/>
  <c r="K9" i="2"/>
  <c r="K7" i="2"/>
  <c r="K8" i="2"/>
  <c r="K17" i="2"/>
  <c r="K16" i="2"/>
  <c r="K15" i="2"/>
  <c r="K13" i="2"/>
  <c r="K11" i="2"/>
  <c r="K10" i="2"/>
  <c r="K18" i="2"/>
</calcChain>
</file>

<file path=xl/sharedStrings.xml><?xml version="1.0" encoding="utf-8"?>
<sst xmlns="http://schemas.openxmlformats.org/spreadsheetml/2006/main" count="209" uniqueCount="93">
  <si>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</si>
  <si>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</si>
  <si>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</si>
  <si>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</si>
  <si>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</si>
  <si>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</si>
  <si>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</si>
  <si>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</si>
  <si>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</si>
  <si>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</si>
  <si>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</si>
  <si>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</si>
  <si>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</si>
  <si>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</si>
  <si>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</si>
  <si>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</si>
  <si>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ALABAMA</t>
  </si>
  <si>
    <t>BREAKDOWN BY STATE</t>
  </si>
  <si>
    <t>NEW MEXICO</t>
  </si>
  <si>
    <t>OKLAHOMA</t>
  </si>
  <si>
    <t>TEXAS</t>
  </si>
  <si>
    <t>ARKANSAS</t>
  </si>
  <si>
    <t>MISSISSIPPI</t>
  </si>
  <si>
    <t>MAGNUM PRODUCING, LP</t>
  </si>
  <si>
    <t>OHIO</t>
  </si>
  <si>
    <t>PENNYSLVANIA</t>
  </si>
  <si>
    <t>MONTANA</t>
  </si>
  <si>
    <t>NMNM128371</t>
  </si>
  <si>
    <t>NMNM128376</t>
  </si>
  <si>
    <t>OKNM128387</t>
  </si>
  <si>
    <t>RIO ARRIBA</t>
  </si>
  <si>
    <t>GARVIN</t>
  </si>
  <si>
    <t>MTM101455</t>
  </si>
  <si>
    <t>MTM101456</t>
  </si>
  <si>
    <t>MTM101458</t>
  </si>
  <si>
    <t>MTM101460</t>
  </si>
  <si>
    <t>MTM101461</t>
  </si>
  <si>
    <t>MTM101462</t>
  </si>
  <si>
    <t>MTM101463</t>
  </si>
  <si>
    <t>MTM101464</t>
  </si>
  <si>
    <t>MTM101465</t>
  </si>
  <si>
    <t>MTM101466</t>
  </si>
  <si>
    <t>MTM101471</t>
  </si>
  <si>
    <t>MTM101475</t>
  </si>
  <si>
    <t>MTM101477</t>
  </si>
  <si>
    <t>MTM109204</t>
  </si>
  <si>
    <t>MTM109205</t>
  </si>
  <si>
    <t>MTM109206</t>
  </si>
  <si>
    <t>MTM109207</t>
  </si>
  <si>
    <t>MTM109323</t>
  </si>
  <si>
    <t>MTM109324</t>
  </si>
  <si>
    <t>MTM109325</t>
  </si>
  <si>
    <t>MTM109326</t>
  </si>
  <si>
    <t>MTM109327</t>
  </si>
  <si>
    <t>MTM109328</t>
  </si>
  <si>
    <t>MTM109357</t>
  </si>
  <si>
    <t>MTM109359</t>
  </si>
  <si>
    <t>RICHLAND</t>
  </si>
  <si>
    <t>DAWSON</t>
  </si>
  <si>
    <t>POWDER RIVER</t>
  </si>
  <si>
    <t>GARFIELD</t>
  </si>
  <si>
    <t>FALLON</t>
  </si>
  <si>
    <t>JULY 1 2020</t>
  </si>
  <si>
    <t>MTM110971</t>
  </si>
  <si>
    <t>MTM110972</t>
  </si>
  <si>
    <t>MTM110973</t>
  </si>
  <si>
    <t>MTM110974</t>
  </si>
  <si>
    <t>MTM110975</t>
  </si>
  <si>
    <t>MTM110982</t>
  </si>
  <si>
    <t>MTM110983</t>
  </si>
  <si>
    <t>MTM110985</t>
  </si>
  <si>
    <t>MTM110986</t>
  </si>
  <si>
    <t>MTM111016</t>
  </si>
  <si>
    <t>MTM111017</t>
  </si>
  <si>
    <t>MTM111022</t>
  </si>
  <si>
    <t>MUSSELSHELL</t>
  </si>
  <si>
    <t>BLAINE</t>
  </si>
  <si>
    <t>TOOLE</t>
  </si>
  <si>
    <t>Mishaun Comments</t>
  </si>
  <si>
    <t>Keep: 9 years remaining</t>
  </si>
  <si>
    <t>Keep: 7 years remaining</t>
  </si>
  <si>
    <t xml:space="preserve">Keep: negligible rental cost - 12 milrs away from horizontal activity </t>
  </si>
  <si>
    <t>Consider Letting Go: Northern Part of Dawson - not near the Primary Fuels/Petrohunt block - closest wells are all dry holes - most sucessful well is 4 miles north that made 443 mbbl at 12,000'</t>
  </si>
  <si>
    <t>Keep: In the middle of Primary Fuels Acreage</t>
  </si>
  <si>
    <t>Maybe Let Go - east of primary fuels acreage</t>
  </si>
  <si>
    <t>Consider Letting Go: All Dry holes around 8 mile radius of tract.</t>
  </si>
  <si>
    <t>Keep:  Stephens prod approved permit 1 mi west for 5000' well;  shallow production at 5000'  has made up to 90 mbbl in 30 years</t>
  </si>
  <si>
    <t>Keep: negligible rental - wells around tract have not been significant producers</t>
  </si>
  <si>
    <t>Keep: negligible rental - closeset well near tract 1 mi south was dry hole - 4 miles SE well made 220 mbbl in 7 years by continental resoruces</t>
  </si>
  <si>
    <t>Keep: neglgible rental - no activiity near tract</t>
  </si>
  <si>
    <t xml:space="preserve">Maybe Let Go: Latest well to be drilled is 2012 in bakken - 1 year left - $500 rental.  No permits in 3 mi radius - bakken prod in area caps at 150 mbbl - uneconomical </t>
  </si>
  <si>
    <t>Maybe Let Go: No new produciton activity wihtin last 4 years near lease.  Latest lease taken within 2 mile raidus was in 2/20 for 26/acre by san juan properties.  Our comments say we gave 10% WI to Espejo - blm records do not show this transfer.  2 years remaining</t>
  </si>
  <si>
    <t>Maybe Let Go: No new produciton activity wihtin last 4 years near lease.  Latest lease taken within 2 mile raidus was in 2/20 for 26/acre by san juan properties.  Our comments say we gave 10% WI to Espejo - blm records do not show this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</si>
</sst>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1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164" fontId="13" fillId="5" borderId="5" xfId="0" applyNumberFormat="1" applyFon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0" fontId="0" fillId="0" borderId="0" xfId="0" applyFill="1" applyBorder="1"/>
    <xf numFmtId="164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0" fontId="0" fillId="0" borderId="4" xfId="0" applyBorder="1"/>
    <xf numFmtId="16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164" fontId="13" fillId="4" borderId="5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4" xfId="34" applyNumberFormat="1" applyFont="1" applyFill="1" applyBorder="1" applyAlignment="1">
      <alignment horizontal="center"/>
    </xf>
    <xf numFmtId="0" fontId="12" fillId="0" borderId="4" xfId="34" applyFont="1" applyFill="1" applyBorder="1"/>
    <xf numFmtId="164" fontId="9" fillId="0" borderId="4" xfId="34" applyNumberFormat="1" applyFont="1" applyFill="1" applyBorder="1"/>
    <xf numFmtId="0" fontId="13" fillId="0" borderId="4" xfId="0" applyFont="1" applyFill="1" applyBorder="1"/>
    <xf numFmtId="167" fontId="9" fillId="0" borderId="4" xfId="34" applyNumberFormat="1" applyFont="1" applyFill="1" applyBorder="1"/>
    <xf numFmtId="164" fontId="9" fillId="4" borderId="5" xfId="34" applyNumberFormat="1" applyFont="1" applyFill="1" applyBorder="1"/>
    <xf numFmtId="0" fontId="16" fillId="0" borderId="4" xfId="0" applyFont="1" applyFill="1" applyBorder="1" applyAlignment="1">
      <alignment horizontal="center"/>
    </xf>
    <xf numFmtId="0" fontId="9" fillId="0" borderId="4" xfId="34" applyFont="1" applyFill="1" applyBorder="1"/>
    <xf numFmtId="0" fontId="0" fillId="0" borderId="0" xfId="0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/>
    <xf numFmtId="0" fontId="10" fillId="0" borderId="0" xfId="0" applyFont="1" applyFill="1" applyBorder="1" applyAlignment="1">
      <alignment horizontal="center"/>
    </xf>
    <xf numFmtId="164" fontId="10" fillId="5" borderId="5" xfId="0" applyNumberFormat="1" applyFont="1" applyFill="1" applyBorder="1"/>
    <xf numFmtId="0" fontId="12" fillId="3" borderId="0" xfId="34" applyFont="1" applyFill="1" applyBorder="1"/>
    <xf numFmtId="0" fontId="9" fillId="0" borderId="0" xfId="34" applyFont="1"/>
    <xf numFmtId="166" fontId="9" fillId="0" borderId="0" xfId="34" applyNumberFormat="1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66" fontId="9" fillId="0" borderId="0" xfId="34" applyNumberFormat="1" applyFont="1" applyFill="1"/>
    <xf numFmtId="164" fontId="9" fillId="0" borderId="0" xfId="34" applyNumberFormat="1" applyFont="1" applyFill="1"/>
    <xf numFmtId="0" fontId="9" fillId="0" borderId="0" xfId="34" applyFont="1"/>
    <xf numFmtId="0" fontId="13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/>
    <xf numFmtId="166" fontId="9" fillId="0" borderId="0" xfId="34" applyNumberFormat="1" applyFont="1"/>
    <xf numFmtId="0" fontId="0" fillId="0" borderId="4" xfId="0" applyBorder="1"/>
    <xf numFmtId="14" fontId="9" fillId="0" borderId="0" xfId="34" applyNumberFormat="1" applyFont="1" applyAlignment="1">
      <alignment horizontal="center"/>
    </xf>
    <xf numFmtId="166" fontId="9" fillId="0" borderId="0" xfId="34" applyNumberFormat="1" applyFont="1"/>
    <xf numFmtId="164" fontId="9" fillId="0" borderId="0" xfId="34" applyNumberFormat="1" applyFont="1" applyFill="1"/>
    <xf numFmtId="0" fontId="9" fillId="0" borderId="0" xfId="34" applyFont="1"/>
    <xf numFmtId="0" fontId="10" fillId="0" borderId="0" xfId="0" applyFont="1" applyFill="1" applyBorder="1"/>
    <xf numFmtId="0" fontId="12" fillId="3" borderId="0" xfId="34" applyFont="1" applyFill="1" applyBorder="1"/>
    <xf numFmtId="0" fontId="12" fillId="0" borderId="0" xfId="34" applyFont="1" applyFill="1" applyBorder="1"/>
    <xf numFmtId="0" fontId="13" fillId="0" borderId="0" xfId="0" applyFont="1" applyFill="1"/>
    <xf numFmtId="0" fontId="10" fillId="0" borderId="0" xfId="0" applyFont="1" applyFill="1"/>
    <xf numFmtId="14" fontId="10" fillId="0" borderId="0" xfId="0" applyNumberFormat="1" applyFont="1" applyFill="1" applyBorder="1"/>
    <xf numFmtId="0" fontId="0" fillId="0" borderId="0" xfId="0"/>
    <xf numFmtId="14" fontId="10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/>
    <xf numFmtId="0" fontId="10" fillId="0" borderId="0" xfId="0" applyFont="1" applyFill="1"/>
    <xf numFmtId="164" fontId="10" fillId="0" borderId="0" xfId="0" applyNumberFormat="1" applyFont="1" applyFill="1"/>
    <xf numFmtId="14" fontId="10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center"/>
    </xf>
    <xf numFmtId="166" fontId="9" fillId="0" borderId="0" xfId="34" applyNumberFormat="1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8" fillId="5" borderId="0" xfId="34" applyNumberFormat="1" applyFont="1" applyFill="1" applyAlignment="1">
      <alignment horizontal="center"/>
    </xf>
    <xf numFmtId="165" fontId="15" fillId="5" borderId="0" xfId="34" applyNumberFormat="1" applyFont="1" applyFill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2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22" fillId="8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10" fillId="8" borderId="0" xfId="0" applyFont="1" applyFill="1" applyBorder="1" applyAlignment="1">
      <alignment wrapText="1"/>
    </xf>
    <xf numFmtId="0" fontId="10" fillId="7" borderId="0" xfId="0" applyFont="1" applyFill="1" applyBorder="1" applyAlignment="1">
      <alignment wrapText="1"/>
    </xf>
  </cellXfs>
  <cellStyles count="45"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K131"/>
  <sheetViews>
    <sheetView tabSelected="1" workbookViewId="0">
      <pane ySplit="5" topLeftCell="A6" activePane="bottomLeft" state="frozen"/>
      <selection pane="bottomLeft" activeCell="D22" sqref="D22"/>
    </sheetView>
  </sheetViews>
  <sheetFormatPr baseColWidth="10" defaultColWidth="8.83203125" defaultRowHeight="14" x14ac:dyDescent="0"/>
  <cols>
    <col min="1" max="1" width="19.6640625" customWidth="1"/>
    <col min="2" max="2" width="20.83203125" customWidth="1"/>
    <col min="3" max="3" width="16.5" customWidth="1"/>
    <col min="4" max="4" width="18.5" customWidth="1"/>
    <col min="5" max="5" width="16.5" customWidth="1"/>
    <col min="6" max="6" width="16.1640625" customWidth="1"/>
    <col min="7" max="7" width="14.83203125" customWidth="1"/>
    <col min="8" max="8" width="22.5" customWidth="1"/>
    <col min="9" max="9" width="36.6640625" style="100" customWidth="1"/>
    <col min="10" max="10" width="14.5" customWidth="1"/>
    <col min="11" max="11" width="20.83203125" customWidth="1"/>
    <col min="12" max="12" width="16.83203125" customWidth="1"/>
  </cols>
  <sheetData>
    <row r="1" spans="1:11" ht="22">
      <c r="A1" s="92" t="s">
        <v>0</v>
      </c>
      <c r="B1" s="93"/>
      <c r="C1" s="93"/>
      <c r="D1" s="93"/>
      <c r="E1" s="93"/>
      <c r="F1" s="93"/>
      <c r="G1" s="93"/>
      <c r="H1" s="93"/>
    </row>
    <row r="2" spans="1:11" ht="20">
      <c r="A2" s="94" t="s">
        <v>1</v>
      </c>
      <c r="B2" s="95"/>
      <c r="C2" s="95"/>
      <c r="D2" s="95"/>
      <c r="E2" s="95"/>
      <c r="F2" s="95"/>
      <c r="G2" s="95"/>
      <c r="H2" s="95"/>
    </row>
    <row r="3" spans="1:11" ht="15">
      <c r="A3" s="96" t="s">
        <v>62</v>
      </c>
      <c r="B3" s="97"/>
      <c r="C3" s="97"/>
      <c r="D3" s="97"/>
      <c r="E3" s="97"/>
      <c r="F3" s="97"/>
      <c r="G3" s="97"/>
      <c r="H3" s="97"/>
    </row>
    <row r="4" spans="1:11">
      <c r="A4" s="1"/>
      <c r="B4" s="3"/>
      <c r="C4" s="3"/>
      <c r="D4" s="2" t="s">
        <v>9</v>
      </c>
      <c r="E4" s="2" t="s">
        <v>2</v>
      </c>
      <c r="F4" s="3" t="s">
        <v>3</v>
      </c>
      <c r="G4" s="3" t="s">
        <v>14</v>
      </c>
      <c r="H4" s="4" t="s">
        <v>12</v>
      </c>
    </row>
    <row r="5" spans="1:11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7" t="s">
        <v>8</v>
      </c>
      <c r="G5" s="3" t="s">
        <v>5</v>
      </c>
      <c r="H5" s="4" t="s">
        <v>13</v>
      </c>
      <c r="I5" s="100" t="s">
        <v>78</v>
      </c>
    </row>
    <row r="6" spans="1:11" ht="16">
      <c r="A6" s="88" t="s">
        <v>68</v>
      </c>
      <c r="B6" s="16" t="s">
        <v>76</v>
      </c>
      <c r="C6" s="16" t="s">
        <v>26</v>
      </c>
      <c r="D6" s="90">
        <v>47300</v>
      </c>
      <c r="E6" s="68">
        <v>40</v>
      </c>
      <c r="F6" s="72">
        <v>60</v>
      </c>
      <c r="G6" s="24"/>
      <c r="H6" s="51"/>
      <c r="I6" s="109" t="s">
        <v>79</v>
      </c>
      <c r="J6" s="98" t="s">
        <v>17</v>
      </c>
      <c r="K6" s="98"/>
    </row>
    <row r="7" spans="1:11" s="12" customFormat="1">
      <c r="A7" s="88" t="s">
        <v>69</v>
      </c>
      <c r="B7" s="16" t="s">
        <v>76</v>
      </c>
      <c r="C7" s="16" t="s">
        <v>26</v>
      </c>
      <c r="D7" s="90">
        <v>47300</v>
      </c>
      <c r="E7" s="68">
        <v>80</v>
      </c>
      <c r="F7" s="72">
        <v>120</v>
      </c>
      <c r="G7" s="24"/>
      <c r="H7" s="51"/>
      <c r="I7" s="109" t="s">
        <v>79</v>
      </c>
      <c r="J7" s="13" t="s">
        <v>16</v>
      </c>
      <c r="K7" s="29">
        <f>SUMIF($C$6:$C$83,"ALABAMA",$F$6:$F$83)</f>
        <v>0</v>
      </c>
    </row>
    <row r="8" spans="1:11" s="5" customFormat="1">
      <c r="A8" s="88" t="s">
        <v>70</v>
      </c>
      <c r="B8" s="16" t="s">
        <v>76</v>
      </c>
      <c r="C8" s="16" t="s">
        <v>26</v>
      </c>
      <c r="D8" s="90">
        <v>47300</v>
      </c>
      <c r="E8" s="68">
        <v>430.5</v>
      </c>
      <c r="F8" s="72">
        <v>646.5</v>
      </c>
      <c r="G8" s="24">
        <f>SUM(F6:F8)</f>
        <v>826.5</v>
      </c>
      <c r="H8" s="51"/>
      <c r="I8" s="109" t="s">
        <v>79</v>
      </c>
      <c r="J8" s="13" t="s">
        <v>21</v>
      </c>
      <c r="K8" s="29">
        <f>SUMIF($C$6:$C$83,"ARKANSAS",$F$6:$F$83)</f>
        <v>0</v>
      </c>
    </row>
    <row r="9" spans="1:11" s="80" customFormat="1">
      <c r="A9" s="88"/>
      <c r="B9" s="16"/>
      <c r="C9" s="16"/>
      <c r="D9" s="90"/>
      <c r="E9" s="71"/>
      <c r="F9" s="72"/>
      <c r="G9" s="24"/>
      <c r="H9" s="74"/>
      <c r="I9" s="101"/>
      <c r="J9" s="14" t="s">
        <v>24</v>
      </c>
      <c r="K9" s="29">
        <f>SUMIF($C$6:$C$83,"OHIO",$F$6:$F$83)</f>
        <v>0</v>
      </c>
    </row>
    <row r="10" spans="1:11" s="80" customFormat="1">
      <c r="A10" s="88" t="s">
        <v>72</v>
      </c>
      <c r="B10" s="16" t="s">
        <v>58</v>
      </c>
      <c r="C10" s="16" t="s">
        <v>26</v>
      </c>
      <c r="D10" s="90">
        <v>47300</v>
      </c>
      <c r="E10" s="71">
        <v>160</v>
      </c>
      <c r="F10" s="72">
        <v>240</v>
      </c>
      <c r="G10" s="24"/>
      <c r="H10" s="74"/>
      <c r="I10" s="109" t="s">
        <v>79</v>
      </c>
      <c r="J10" s="13" t="s">
        <v>11</v>
      </c>
      <c r="K10" s="29">
        <f>SUMIF($C$6:$C$83,"LOUISIANA",$F$6:$F$83)</f>
        <v>0</v>
      </c>
    </row>
    <row r="11" spans="1:11" s="80" customFormat="1">
      <c r="A11" s="88" t="s">
        <v>73</v>
      </c>
      <c r="B11" s="16" t="s">
        <v>58</v>
      </c>
      <c r="C11" s="16" t="s">
        <v>26</v>
      </c>
      <c r="D11" s="90">
        <v>47300</v>
      </c>
      <c r="E11" s="71">
        <v>480</v>
      </c>
      <c r="F11" s="72">
        <v>720</v>
      </c>
      <c r="G11" s="24"/>
      <c r="H11" s="74"/>
      <c r="I11" s="109" t="s">
        <v>79</v>
      </c>
      <c r="J11" s="13" t="s">
        <v>15</v>
      </c>
      <c r="K11" s="29">
        <f>SUMIF($C$6:$C$83,"MICHIGAN",$F$6:$F$83)</f>
        <v>0</v>
      </c>
    </row>
    <row r="12" spans="1:11" s="80" customFormat="1">
      <c r="A12" s="88" t="s">
        <v>74</v>
      </c>
      <c r="B12" s="16" t="s">
        <v>58</v>
      </c>
      <c r="C12" s="16" t="s">
        <v>26</v>
      </c>
      <c r="D12" s="90">
        <v>47300</v>
      </c>
      <c r="E12" s="71">
        <v>2080</v>
      </c>
      <c r="F12" s="72">
        <v>3120</v>
      </c>
      <c r="G12" s="24">
        <f>SUM(F10:F12)</f>
        <v>4080</v>
      </c>
      <c r="H12" s="74"/>
      <c r="I12" s="109" t="s">
        <v>79</v>
      </c>
      <c r="J12" s="13" t="s">
        <v>25</v>
      </c>
      <c r="K12" s="29">
        <f>SUMIF($C$6:$C$83,"PENNYSLVANIA",$F$6:$F$83)</f>
        <v>0</v>
      </c>
    </row>
    <row r="13" spans="1:11" s="80" customFormat="1">
      <c r="A13" s="88"/>
      <c r="B13" s="16"/>
      <c r="C13" s="16"/>
      <c r="D13" s="90"/>
      <c r="E13" s="71"/>
      <c r="F13" s="72"/>
      <c r="G13" s="24"/>
      <c r="H13" s="74"/>
      <c r="I13" s="101"/>
      <c r="J13" s="13" t="s">
        <v>22</v>
      </c>
      <c r="K13" s="29">
        <f>SUMIF($C$6:$C$83,"MISSISSIPPI",$F$6:$F$83)</f>
        <v>0</v>
      </c>
    </row>
    <row r="14" spans="1:11" s="80" customFormat="1">
      <c r="A14" s="88" t="s">
        <v>63</v>
      </c>
      <c r="B14" s="16" t="s">
        <v>75</v>
      </c>
      <c r="C14" s="16" t="s">
        <v>26</v>
      </c>
      <c r="D14" s="90">
        <v>47300</v>
      </c>
      <c r="E14" s="71">
        <v>338.59</v>
      </c>
      <c r="F14" s="72">
        <v>508.5</v>
      </c>
      <c r="G14" s="24"/>
      <c r="H14" s="74"/>
      <c r="I14" s="109" t="s">
        <v>79</v>
      </c>
      <c r="J14" s="13" t="s">
        <v>26</v>
      </c>
      <c r="K14" s="29">
        <f>SUMIF($C$6:$C$83,"MONTANA",$F$6:$F$83)</f>
        <v>9472.5</v>
      </c>
    </row>
    <row r="15" spans="1:11" s="80" customFormat="1">
      <c r="A15" s="88" t="s">
        <v>64</v>
      </c>
      <c r="B15" s="16" t="s">
        <v>75</v>
      </c>
      <c r="C15" s="16" t="s">
        <v>26</v>
      </c>
      <c r="D15" s="90">
        <v>47300</v>
      </c>
      <c r="E15" s="71">
        <v>770.53</v>
      </c>
      <c r="F15" s="72">
        <v>1156.5</v>
      </c>
      <c r="G15" s="24"/>
      <c r="H15" s="74"/>
      <c r="I15" s="109" t="s">
        <v>79</v>
      </c>
      <c r="J15" s="13" t="s">
        <v>18</v>
      </c>
      <c r="K15" s="29">
        <f>SUMIF($C$6:$C$83,"NEW MEXICO",$F$6:$F$83)</f>
        <v>1280</v>
      </c>
    </row>
    <row r="16" spans="1:11" s="80" customFormat="1">
      <c r="A16" s="88" t="s">
        <v>65</v>
      </c>
      <c r="B16" s="16" t="s">
        <v>75</v>
      </c>
      <c r="C16" s="16" t="s">
        <v>26</v>
      </c>
      <c r="D16" s="90">
        <v>47300</v>
      </c>
      <c r="E16" s="71">
        <v>240</v>
      </c>
      <c r="F16" s="72">
        <v>360</v>
      </c>
      <c r="G16" s="24"/>
      <c r="H16" s="74"/>
      <c r="I16" s="109" t="s">
        <v>79</v>
      </c>
      <c r="J16" s="13" t="s">
        <v>19</v>
      </c>
      <c r="K16" s="29">
        <f>SUMIF($C$6:$C$83,"OKLAHOMA",$F$6:$F$83)</f>
        <v>40</v>
      </c>
    </row>
    <row r="17" spans="1:11" s="80" customFormat="1">
      <c r="A17" s="88" t="s">
        <v>66</v>
      </c>
      <c r="B17" s="16" t="s">
        <v>75</v>
      </c>
      <c r="C17" s="16" t="s">
        <v>26</v>
      </c>
      <c r="D17" s="90">
        <v>47300</v>
      </c>
      <c r="E17" s="71">
        <v>1124.0899999999999</v>
      </c>
      <c r="F17" s="72">
        <v>1687.5</v>
      </c>
      <c r="G17" s="24"/>
      <c r="H17" s="74"/>
      <c r="I17" s="109" t="s">
        <v>79</v>
      </c>
      <c r="J17" s="13" t="s">
        <v>20</v>
      </c>
      <c r="K17" s="29">
        <f>SUMIF($C$6:$C$83,"TEXAS",$F$6:$F$83)</f>
        <v>0</v>
      </c>
    </row>
    <row r="18" spans="1:11" s="80" customFormat="1" ht="15" thickBot="1">
      <c r="A18" s="88" t="s">
        <v>67</v>
      </c>
      <c r="B18" s="89" t="s">
        <v>75</v>
      </c>
      <c r="C18" s="16" t="s">
        <v>26</v>
      </c>
      <c r="D18" s="90">
        <v>47300</v>
      </c>
      <c r="E18" s="91">
        <v>327.08</v>
      </c>
      <c r="F18" s="72">
        <v>492</v>
      </c>
      <c r="G18" s="24">
        <f>SUM(F14:F18)</f>
        <v>4204.5</v>
      </c>
      <c r="H18" s="74"/>
      <c r="I18" s="109" t="s">
        <v>79</v>
      </c>
      <c r="J18" s="13"/>
      <c r="K18" s="10">
        <f>SUM(K7:K17)</f>
        <v>10792.5</v>
      </c>
    </row>
    <row r="19" spans="1:11" s="80" customFormat="1" ht="15" thickTop="1">
      <c r="A19" s="88"/>
      <c r="B19" s="89"/>
      <c r="C19" s="16"/>
      <c r="D19" s="90"/>
      <c r="E19" s="91"/>
      <c r="F19" s="72"/>
      <c r="G19" s="24"/>
      <c r="H19" s="74"/>
      <c r="I19" s="101"/>
    </row>
    <row r="20" spans="1:11" s="80" customFormat="1">
      <c r="A20" s="88" t="s">
        <v>71</v>
      </c>
      <c r="B20" s="16" t="s">
        <v>77</v>
      </c>
      <c r="C20" s="16" t="s">
        <v>26</v>
      </c>
      <c r="D20" s="90">
        <v>47300</v>
      </c>
      <c r="E20" s="71">
        <v>240.92</v>
      </c>
      <c r="F20" s="72">
        <v>361.5</v>
      </c>
      <c r="G20" s="24">
        <f>F20</f>
        <v>361.5</v>
      </c>
      <c r="H20" s="74"/>
      <c r="I20" s="109" t="s">
        <v>79</v>
      </c>
    </row>
    <row r="21" spans="1:11" s="80" customFormat="1">
      <c r="A21" s="88"/>
      <c r="B21" s="16"/>
      <c r="C21" s="16"/>
      <c r="D21" s="90"/>
      <c r="E21" s="71"/>
      <c r="F21" s="72"/>
      <c r="G21" s="24"/>
      <c r="H21" s="74"/>
      <c r="I21" s="101"/>
    </row>
    <row r="22" spans="1:11" s="80" customFormat="1" ht="79">
      <c r="A22" s="75" t="s">
        <v>27</v>
      </c>
      <c r="B22" s="73" t="s">
        <v>30</v>
      </c>
      <c r="C22" s="73" t="s">
        <v>18</v>
      </c>
      <c r="D22" s="70">
        <v>44743</v>
      </c>
      <c r="E22" s="71">
        <v>480</v>
      </c>
      <c r="F22" s="72">
        <v>960</v>
      </c>
      <c r="G22" s="24"/>
      <c r="H22" s="74"/>
      <c r="I22" s="110" t="s">
        <v>91</v>
      </c>
    </row>
    <row r="23" spans="1:11" s="80" customFormat="1" ht="66">
      <c r="A23" s="75" t="s">
        <v>28</v>
      </c>
      <c r="B23" s="73" t="s">
        <v>30</v>
      </c>
      <c r="C23" s="73" t="s">
        <v>18</v>
      </c>
      <c r="D23" s="70">
        <v>44743</v>
      </c>
      <c r="E23" s="71">
        <v>160</v>
      </c>
      <c r="F23" s="72">
        <v>320</v>
      </c>
      <c r="G23" s="24">
        <f>SUM(F22:F23)</f>
        <v>1280</v>
      </c>
      <c r="H23" s="74"/>
      <c r="I23" s="110" t="s">
        <v>92</v>
      </c>
    </row>
    <row r="24" spans="1:11" s="80" customFormat="1">
      <c r="A24" s="75"/>
      <c r="B24" s="73"/>
      <c r="C24" s="73"/>
      <c r="D24" s="70"/>
      <c r="E24" s="71"/>
      <c r="F24" s="72"/>
      <c r="G24" s="24"/>
      <c r="H24" s="74"/>
      <c r="I24" s="101"/>
    </row>
    <row r="25" spans="1:11" s="80" customFormat="1" ht="27">
      <c r="A25" s="75" t="s">
        <v>29</v>
      </c>
      <c r="B25" s="73" t="s">
        <v>31</v>
      </c>
      <c r="C25" s="73" t="s">
        <v>19</v>
      </c>
      <c r="D25" s="70">
        <v>44743</v>
      </c>
      <c r="E25" s="71">
        <v>20</v>
      </c>
      <c r="F25" s="72">
        <v>40</v>
      </c>
      <c r="G25" s="24">
        <f>F25</f>
        <v>40</v>
      </c>
      <c r="H25" s="74"/>
      <c r="I25" s="109" t="s">
        <v>81</v>
      </c>
    </row>
    <row r="26" spans="1:11" s="50" customFormat="1" ht="15" thickBot="1">
      <c r="A26" s="56"/>
      <c r="B26" s="57"/>
      <c r="C26" s="63"/>
      <c r="D26" s="60"/>
      <c r="E26" s="58"/>
      <c r="F26" s="47">
        <f>SUM(F6:F25)</f>
        <v>10792.5</v>
      </c>
      <c r="G26" s="47">
        <f>SUM(G6:G24)</f>
        <v>10752.5</v>
      </c>
      <c r="H26" s="51"/>
      <c r="I26" s="101"/>
    </row>
    <row r="27" spans="1:11" s="59" customFormat="1" ht="15" thickTop="1">
      <c r="A27" s="76"/>
      <c r="B27" s="63"/>
      <c r="C27" s="63"/>
      <c r="D27" s="60"/>
      <c r="E27" s="61"/>
      <c r="F27" s="62"/>
      <c r="G27" s="65"/>
      <c r="H27" s="65"/>
      <c r="I27" s="101"/>
    </row>
    <row r="28" spans="1:11" s="15" customFormat="1" ht="15" thickBot="1">
      <c r="A28" s="43"/>
      <c r="B28" s="49"/>
      <c r="C28" s="49"/>
      <c r="D28" s="42"/>
      <c r="E28" s="46"/>
      <c r="F28" s="44"/>
      <c r="G28" s="45"/>
      <c r="H28" s="48"/>
      <c r="I28" s="101"/>
    </row>
    <row r="29" spans="1:11" s="59" customFormat="1" ht="15" thickTop="1">
      <c r="A29" s="76"/>
      <c r="B29" s="63"/>
      <c r="C29" s="63"/>
      <c r="D29" s="60"/>
      <c r="E29" s="61"/>
      <c r="F29" s="62"/>
      <c r="G29" s="24"/>
      <c r="H29" s="66"/>
      <c r="I29" s="101"/>
    </row>
    <row r="30" spans="1:11" s="12" customFormat="1">
      <c r="A30" s="76"/>
      <c r="B30" s="57"/>
      <c r="C30" s="63"/>
      <c r="D30" s="60"/>
      <c r="E30" s="58"/>
      <c r="F30" s="62"/>
      <c r="G30" s="24"/>
      <c r="H30" s="32"/>
      <c r="I30" s="101"/>
    </row>
    <row r="31" spans="1:11">
      <c r="A31" s="76"/>
      <c r="B31" s="57"/>
      <c r="C31" s="63"/>
      <c r="D31" s="60"/>
      <c r="E31" s="58"/>
      <c r="F31" s="62"/>
      <c r="G31" s="24"/>
      <c r="H31" s="52"/>
      <c r="I31" s="101"/>
    </row>
    <row r="32" spans="1:11" s="59" customFormat="1">
      <c r="A32" s="76"/>
      <c r="B32" s="63"/>
      <c r="C32" s="63"/>
      <c r="D32" s="60"/>
      <c r="E32" s="61"/>
      <c r="F32" s="62"/>
      <c r="G32" s="64"/>
      <c r="H32" s="66"/>
      <c r="I32" s="101"/>
    </row>
    <row r="33" spans="1:11" s="12" customFormat="1">
      <c r="A33" s="76"/>
      <c r="B33" s="57"/>
      <c r="C33" s="63"/>
      <c r="D33" s="60"/>
      <c r="E33" s="58"/>
      <c r="F33" s="62"/>
      <c r="G33" s="24"/>
      <c r="H33" s="11"/>
      <c r="I33" s="101"/>
    </row>
    <row r="34" spans="1:11" s="59" customFormat="1">
      <c r="A34" s="76"/>
      <c r="B34" s="63"/>
      <c r="C34" s="63"/>
      <c r="D34" s="60"/>
      <c r="E34" s="61"/>
      <c r="F34" s="62"/>
      <c r="G34" s="24"/>
      <c r="H34" s="11"/>
      <c r="I34" s="101"/>
    </row>
    <row r="35" spans="1:11" s="9" customFormat="1">
      <c r="A35" s="76"/>
      <c r="B35" s="57"/>
      <c r="C35" s="63"/>
      <c r="D35" s="60"/>
      <c r="E35" s="58"/>
      <c r="F35" s="62"/>
      <c r="G35" s="24"/>
      <c r="H35" s="11"/>
      <c r="I35" s="101"/>
    </row>
    <row r="36" spans="1:11" s="50" customFormat="1">
      <c r="A36" s="76"/>
      <c r="B36" s="57"/>
      <c r="C36" s="63"/>
      <c r="D36" s="60"/>
      <c r="E36" s="58"/>
      <c r="F36" s="62"/>
      <c r="G36" s="24"/>
      <c r="H36" s="11"/>
      <c r="I36" s="101"/>
    </row>
    <row r="37" spans="1:11">
      <c r="A37" s="35"/>
      <c r="B37" s="36"/>
      <c r="C37" s="36"/>
      <c r="D37" s="37"/>
      <c r="E37" s="38"/>
      <c r="H37" s="11"/>
      <c r="I37" s="101"/>
      <c r="J37" s="16"/>
      <c r="K37" s="16"/>
    </row>
    <row r="38" spans="1:11">
      <c r="I38" s="101"/>
      <c r="J38" s="16"/>
      <c r="K38" s="16"/>
    </row>
    <row r="39" spans="1:11">
      <c r="A39" s="35"/>
      <c r="B39" s="36"/>
      <c r="C39" s="36"/>
      <c r="D39" s="37"/>
      <c r="E39" s="38"/>
      <c r="F39" s="39"/>
      <c r="G39" s="33"/>
      <c r="H39" s="11"/>
      <c r="I39" s="101"/>
      <c r="J39" s="16"/>
      <c r="K39" s="16"/>
    </row>
    <row r="40" spans="1:11" s="9" customFormat="1">
      <c r="A40" s="35"/>
      <c r="B40" s="36"/>
      <c r="C40" s="36"/>
      <c r="D40" s="37"/>
      <c r="E40" s="38"/>
      <c r="F40" s="39"/>
      <c r="G40" s="33"/>
      <c r="H40" s="11"/>
      <c r="I40" s="101"/>
      <c r="J40" s="16"/>
      <c r="K40" s="16"/>
    </row>
    <row r="41" spans="1:11">
      <c r="A41" s="35"/>
      <c r="B41" s="36"/>
      <c r="C41" s="36"/>
      <c r="D41" s="37"/>
      <c r="E41" s="38"/>
      <c r="F41" s="39"/>
      <c r="G41" s="33"/>
      <c r="H41" s="11"/>
      <c r="I41" s="101"/>
      <c r="J41" s="16"/>
      <c r="K41" s="16"/>
    </row>
    <row r="42" spans="1:11" s="9" customFormat="1">
      <c r="A42" s="35"/>
      <c r="B42" s="36"/>
      <c r="C42" s="36"/>
      <c r="D42" s="37"/>
      <c r="E42" s="40"/>
      <c r="F42" s="39"/>
      <c r="G42" s="24"/>
      <c r="H42" s="34"/>
      <c r="I42" s="101"/>
      <c r="J42" s="16"/>
      <c r="K42" s="16"/>
    </row>
    <row r="43" spans="1:11" s="15" customFormat="1">
      <c r="A43" s="35"/>
      <c r="B43" s="36"/>
      <c r="C43" s="36"/>
      <c r="D43" s="37"/>
      <c r="E43" s="40"/>
      <c r="F43" s="39"/>
      <c r="G43" s="33"/>
      <c r="H43" s="34"/>
      <c r="I43" s="101"/>
      <c r="J43" s="16"/>
      <c r="K43" s="16"/>
    </row>
    <row r="44" spans="1:11">
      <c r="A44" s="35"/>
      <c r="B44" s="36"/>
      <c r="C44" s="36"/>
      <c r="D44" s="37"/>
      <c r="E44" s="38"/>
      <c r="F44" s="39"/>
      <c r="G44" s="24"/>
      <c r="H44" s="11"/>
      <c r="I44" s="101"/>
      <c r="J44" s="16"/>
    </row>
    <row r="45" spans="1:11" s="9" customFormat="1">
      <c r="A45" s="35"/>
      <c r="B45" s="36"/>
      <c r="C45" s="36"/>
      <c r="D45" s="37"/>
      <c r="E45" s="38"/>
      <c r="F45" s="39"/>
      <c r="G45" s="33"/>
      <c r="H45" s="11"/>
      <c r="I45" s="101"/>
      <c r="J45" s="16"/>
    </row>
    <row r="46" spans="1:11">
      <c r="A46" s="35"/>
      <c r="B46" s="36"/>
      <c r="C46" s="36"/>
      <c r="D46" s="37"/>
      <c r="E46" s="38"/>
      <c r="F46" s="39"/>
      <c r="G46" s="24"/>
      <c r="H46" s="11"/>
      <c r="I46" s="101"/>
      <c r="J46" s="16"/>
    </row>
    <row r="47" spans="1:11">
      <c r="A47" s="35"/>
      <c r="B47" s="36"/>
      <c r="C47" s="36"/>
      <c r="D47" s="37"/>
      <c r="E47" s="38"/>
      <c r="F47" s="39"/>
      <c r="G47" s="33"/>
      <c r="H47" s="11"/>
      <c r="I47" s="101"/>
      <c r="J47" s="16"/>
    </row>
    <row r="48" spans="1:11">
      <c r="A48" s="35"/>
      <c r="B48" s="36"/>
      <c r="C48" s="36"/>
      <c r="D48" s="37"/>
      <c r="E48" s="38"/>
      <c r="F48" s="39"/>
      <c r="G48" s="24"/>
      <c r="H48" s="11"/>
      <c r="I48" s="101"/>
      <c r="J48" s="16"/>
    </row>
    <row r="49" spans="1:11">
      <c r="A49" s="35"/>
      <c r="B49" s="36"/>
      <c r="C49" s="36"/>
      <c r="D49" s="37"/>
      <c r="E49" s="38"/>
      <c r="F49" s="39"/>
      <c r="G49" s="33"/>
      <c r="H49" s="11"/>
      <c r="I49" s="101"/>
      <c r="J49" s="16"/>
    </row>
    <row r="50" spans="1:11" s="9" customFormat="1">
      <c r="A50" s="35"/>
      <c r="B50" s="36"/>
      <c r="C50" s="36"/>
      <c r="D50" s="37"/>
      <c r="E50" s="38"/>
      <c r="F50" s="39"/>
      <c r="G50" s="24"/>
      <c r="H50" s="11"/>
      <c r="I50" s="101"/>
      <c r="J50" s="16"/>
    </row>
    <row r="51" spans="1:11">
      <c r="A51" s="35"/>
      <c r="B51" s="36"/>
      <c r="C51" s="36"/>
      <c r="D51" s="37"/>
      <c r="E51" s="38"/>
      <c r="F51" s="39"/>
      <c r="G51" s="24"/>
      <c r="H51" s="11"/>
      <c r="I51" s="101"/>
      <c r="J51" s="16"/>
    </row>
    <row r="52" spans="1:11" s="9" customFormat="1">
      <c r="A52" s="35"/>
      <c r="B52" s="36"/>
      <c r="C52" s="36"/>
      <c r="D52" s="37"/>
      <c r="E52" s="40"/>
      <c r="F52" s="39"/>
      <c r="G52" s="24"/>
      <c r="H52" s="34"/>
      <c r="I52" s="101"/>
      <c r="J52" s="16"/>
    </row>
    <row r="53" spans="1:11">
      <c r="A53" s="35"/>
      <c r="B53" s="36"/>
      <c r="C53" s="36"/>
      <c r="D53" s="37"/>
      <c r="E53" s="40"/>
      <c r="F53" s="39"/>
      <c r="G53" s="33"/>
      <c r="H53" s="34"/>
      <c r="I53" s="101"/>
      <c r="J53" s="16"/>
    </row>
    <row r="54" spans="1:11" s="9" customFormat="1">
      <c r="A54" s="35"/>
      <c r="B54" s="36"/>
      <c r="C54" s="36"/>
      <c r="D54" s="37"/>
      <c r="E54" s="40"/>
      <c r="F54" s="39"/>
      <c r="G54" s="33"/>
      <c r="H54" s="34"/>
      <c r="I54" s="101"/>
      <c r="J54" s="16"/>
    </row>
    <row r="55" spans="1:11">
      <c r="A55" s="35"/>
      <c r="B55" s="36"/>
      <c r="C55" s="36"/>
      <c r="D55" s="37"/>
      <c r="E55" s="40"/>
      <c r="F55" s="39"/>
      <c r="G55" s="24"/>
      <c r="H55" s="34"/>
      <c r="I55" s="101"/>
      <c r="J55" s="16"/>
    </row>
    <row r="56" spans="1:11" s="9" customFormat="1">
      <c r="A56" s="35"/>
      <c r="B56" s="36"/>
      <c r="C56" s="36"/>
      <c r="D56" s="37"/>
      <c r="E56" s="40"/>
      <c r="F56" s="39"/>
      <c r="G56" s="33"/>
      <c r="H56" s="34"/>
      <c r="I56" s="101"/>
      <c r="J56" s="16"/>
      <c r="K56" s="16"/>
    </row>
    <row r="57" spans="1:11">
      <c r="A57" s="35"/>
      <c r="B57" s="36"/>
      <c r="C57" s="36"/>
      <c r="D57" s="37"/>
      <c r="E57" s="40"/>
      <c r="F57" s="39"/>
      <c r="G57" s="24"/>
      <c r="H57" s="34"/>
      <c r="I57" s="101"/>
      <c r="J57" s="16"/>
      <c r="K57" s="16"/>
    </row>
    <row r="58" spans="1:11" s="9" customFormat="1">
      <c r="A58" s="35"/>
      <c r="B58" s="36"/>
      <c r="C58" s="36"/>
      <c r="D58" s="37"/>
      <c r="E58" s="40"/>
      <c r="F58" s="39"/>
      <c r="G58" s="24"/>
      <c r="H58" s="34"/>
      <c r="I58" s="101"/>
      <c r="J58" s="16"/>
      <c r="K58" s="16"/>
    </row>
    <row r="59" spans="1:11">
      <c r="A59" s="35"/>
      <c r="B59" s="36"/>
      <c r="C59" s="36"/>
      <c r="D59" s="37"/>
      <c r="E59" s="40"/>
      <c r="F59" s="39"/>
      <c r="G59" s="24"/>
      <c r="H59" s="34"/>
      <c r="I59" s="101"/>
      <c r="J59" s="16"/>
      <c r="K59" s="16"/>
    </row>
    <row r="60" spans="1:11" s="15" customFormat="1">
      <c r="A60" s="35"/>
      <c r="B60" s="36"/>
      <c r="C60" s="36"/>
      <c r="D60" s="37"/>
      <c r="E60" s="40"/>
      <c r="F60" s="39"/>
      <c r="G60" s="34"/>
      <c r="H60" s="34"/>
      <c r="I60" s="101"/>
      <c r="J60" s="16"/>
      <c r="K60" s="16"/>
    </row>
    <row r="61" spans="1:11">
      <c r="A61" s="35"/>
      <c r="B61" s="36"/>
      <c r="C61" s="36"/>
      <c r="D61" s="37"/>
      <c r="E61" s="40"/>
      <c r="F61" s="39"/>
      <c r="G61" s="24"/>
      <c r="H61" s="32"/>
      <c r="I61" s="101"/>
      <c r="J61" s="16"/>
      <c r="K61" s="16"/>
    </row>
    <row r="62" spans="1:11" s="15" customFormat="1">
      <c r="A62" s="35"/>
      <c r="B62" s="36"/>
      <c r="C62" s="36"/>
      <c r="D62" s="37"/>
      <c r="E62" s="40"/>
      <c r="F62" s="39"/>
      <c r="G62" s="24"/>
      <c r="H62" s="32"/>
      <c r="I62" s="101"/>
      <c r="J62" s="16"/>
      <c r="K62" s="16"/>
    </row>
    <row r="63" spans="1:11" s="9" customFormat="1">
      <c r="A63" s="35"/>
      <c r="B63" s="36"/>
      <c r="C63" s="36"/>
      <c r="D63" s="41"/>
      <c r="E63" s="40"/>
      <c r="F63" s="39"/>
      <c r="G63" s="24"/>
      <c r="H63" s="32"/>
      <c r="I63" s="101"/>
      <c r="J63" s="16"/>
      <c r="K63" s="16"/>
    </row>
    <row r="64" spans="1:11">
      <c r="A64" s="35"/>
      <c r="B64" s="36"/>
      <c r="C64" s="36"/>
      <c r="D64" s="37"/>
      <c r="E64" s="40"/>
      <c r="F64" s="39"/>
      <c r="G64" s="24"/>
      <c r="H64" s="32"/>
      <c r="I64" s="101"/>
      <c r="J64" s="16"/>
      <c r="K64" s="16"/>
    </row>
    <row r="65" spans="1:11" s="15" customFormat="1">
      <c r="A65" s="35"/>
      <c r="B65" s="36"/>
      <c r="C65" s="36"/>
      <c r="D65" s="37"/>
      <c r="E65" s="40"/>
      <c r="F65" s="39"/>
      <c r="G65" s="24"/>
      <c r="H65" s="32"/>
      <c r="I65" s="101"/>
      <c r="J65" s="16"/>
      <c r="K65" s="16"/>
    </row>
    <row r="66" spans="1:11">
      <c r="A66" s="35"/>
      <c r="B66" s="36"/>
      <c r="C66" s="36"/>
      <c r="D66" s="41"/>
      <c r="E66" s="40"/>
      <c r="F66" s="39"/>
      <c r="G66" s="24"/>
      <c r="H66" s="32"/>
      <c r="I66" s="101"/>
      <c r="J66" s="16"/>
      <c r="K66" s="16"/>
    </row>
    <row r="67" spans="1:11">
      <c r="A67" s="35"/>
      <c r="B67" s="36"/>
      <c r="C67" s="36"/>
      <c r="D67" s="37"/>
      <c r="E67" s="40"/>
      <c r="F67" s="39"/>
      <c r="G67" s="24"/>
      <c r="H67" s="32"/>
      <c r="I67" s="101"/>
      <c r="J67" s="16"/>
      <c r="K67" s="16"/>
    </row>
    <row r="68" spans="1:11" s="15" customFormat="1">
      <c r="A68" s="35"/>
      <c r="B68" s="36"/>
      <c r="C68" s="36"/>
      <c r="D68" s="37"/>
      <c r="E68" s="40"/>
      <c r="F68" s="39"/>
      <c r="G68" s="33"/>
      <c r="H68" s="32"/>
      <c r="I68" s="101"/>
      <c r="J68" s="16"/>
      <c r="K68" s="16"/>
    </row>
    <row r="69" spans="1:11">
      <c r="A69" s="35"/>
      <c r="B69" s="36"/>
      <c r="C69" s="36"/>
      <c r="D69" s="41"/>
      <c r="E69" s="40"/>
      <c r="F69" s="39"/>
      <c r="G69" s="24"/>
      <c r="H69" s="32"/>
      <c r="I69" s="101"/>
      <c r="J69" s="16"/>
      <c r="K69" s="16"/>
    </row>
    <row r="70" spans="1:11" s="15" customFormat="1">
      <c r="A70" s="35"/>
      <c r="B70" s="36"/>
      <c r="C70" s="36"/>
      <c r="D70" s="41"/>
      <c r="E70" s="40"/>
      <c r="F70" s="39"/>
      <c r="G70" s="24"/>
      <c r="H70" s="32"/>
      <c r="I70" s="101"/>
      <c r="J70" s="16"/>
      <c r="K70" s="16"/>
    </row>
    <row r="71" spans="1:11">
      <c r="A71" s="35"/>
      <c r="B71" s="36"/>
      <c r="C71" s="36"/>
      <c r="D71" s="37"/>
      <c r="E71" s="40"/>
      <c r="F71" s="39"/>
      <c r="G71" s="24"/>
      <c r="H71" s="32"/>
      <c r="I71" s="101"/>
      <c r="J71" s="16"/>
      <c r="K71" s="16"/>
    </row>
    <row r="72" spans="1:11" s="15" customFormat="1">
      <c r="A72" s="35"/>
      <c r="B72" s="36"/>
      <c r="C72" s="36"/>
      <c r="D72" s="37"/>
      <c r="E72" s="40"/>
      <c r="F72" s="39"/>
      <c r="G72" s="24"/>
      <c r="H72" s="32"/>
      <c r="I72" s="101"/>
      <c r="J72" s="16"/>
      <c r="K72" s="16"/>
    </row>
    <row r="73" spans="1:11">
      <c r="A73" s="35"/>
      <c r="B73" s="36"/>
      <c r="C73" s="36"/>
      <c r="D73" s="37"/>
      <c r="E73" s="40"/>
      <c r="F73" s="39"/>
      <c r="G73" s="24"/>
      <c r="H73" s="32"/>
      <c r="I73" s="101"/>
      <c r="J73" s="16"/>
      <c r="K73" s="16"/>
    </row>
    <row r="74" spans="1:11">
      <c r="A74" s="35"/>
      <c r="B74" s="36"/>
      <c r="C74" s="36"/>
      <c r="D74" s="37"/>
      <c r="E74" s="40"/>
      <c r="F74" s="39"/>
      <c r="G74" s="33"/>
      <c r="H74" s="32"/>
      <c r="I74" s="101"/>
      <c r="J74" s="16"/>
      <c r="K74" s="16"/>
    </row>
    <row r="75" spans="1:11">
      <c r="A75" s="35"/>
      <c r="B75" s="36"/>
      <c r="C75" s="36"/>
      <c r="D75" s="37"/>
      <c r="E75" s="40"/>
      <c r="F75" s="39"/>
      <c r="G75" s="33"/>
      <c r="H75" s="32"/>
      <c r="I75" s="101"/>
      <c r="J75" s="16"/>
      <c r="K75" s="16"/>
    </row>
    <row r="76" spans="1:11">
      <c r="A76" s="35"/>
      <c r="B76" s="36"/>
      <c r="C76" s="36"/>
      <c r="D76" s="37"/>
      <c r="E76" s="40"/>
      <c r="F76" s="39"/>
      <c r="G76" s="24"/>
      <c r="H76" s="32"/>
      <c r="I76" s="101"/>
      <c r="J76" s="16"/>
      <c r="K76" s="16"/>
    </row>
    <row r="77" spans="1:11">
      <c r="A77" s="35"/>
      <c r="B77" s="36"/>
      <c r="C77" s="36"/>
      <c r="D77" s="37"/>
      <c r="E77" s="40"/>
      <c r="F77" s="39"/>
      <c r="G77" s="24"/>
      <c r="H77" s="32"/>
      <c r="I77" s="101"/>
      <c r="J77" s="16"/>
      <c r="K77" s="16"/>
    </row>
    <row r="78" spans="1:11">
      <c r="A78" s="35"/>
      <c r="B78" s="36"/>
      <c r="C78" s="36"/>
      <c r="D78" s="37"/>
      <c r="E78" s="40"/>
      <c r="F78" s="39"/>
      <c r="G78" s="24"/>
      <c r="H78" s="32"/>
      <c r="I78" s="101"/>
      <c r="J78" s="16"/>
      <c r="K78" s="16"/>
    </row>
    <row r="79" spans="1:11" s="15" customFormat="1">
      <c r="A79" s="35"/>
      <c r="B79" s="36"/>
      <c r="C79" s="36"/>
      <c r="D79" s="37"/>
      <c r="E79" s="40"/>
      <c r="F79" s="39"/>
      <c r="G79" s="33"/>
      <c r="H79" s="32"/>
      <c r="I79" s="101"/>
      <c r="J79" s="16"/>
      <c r="K79" s="16"/>
    </row>
    <row r="80" spans="1:11">
      <c r="A80" s="35"/>
      <c r="B80" s="36"/>
      <c r="C80" s="36"/>
      <c r="D80" s="37"/>
      <c r="E80" s="40"/>
      <c r="F80" s="39"/>
      <c r="G80" s="33"/>
      <c r="H80" s="32"/>
      <c r="I80" s="101"/>
      <c r="J80" s="16"/>
      <c r="K80" s="16"/>
    </row>
    <row r="81" spans="1:11">
      <c r="A81" s="35"/>
      <c r="B81" s="36"/>
      <c r="C81" s="36"/>
      <c r="D81" s="37"/>
      <c r="E81" s="40"/>
      <c r="F81" s="39"/>
      <c r="G81" s="24"/>
      <c r="H81" s="32"/>
      <c r="I81" s="101"/>
      <c r="J81" s="16"/>
      <c r="K81" s="16"/>
    </row>
    <row r="82" spans="1:11" s="15" customFormat="1">
      <c r="A82" s="35"/>
      <c r="B82" s="36"/>
      <c r="C82" s="36"/>
      <c r="D82" s="37"/>
      <c r="E82" s="40"/>
      <c r="F82" s="39"/>
      <c r="G82" s="33"/>
      <c r="H82" s="32"/>
      <c r="I82" s="101"/>
      <c r="J82" s="16"/>
      <c r="K82" s="16"/>
    </row>
    <row r="83" spans="1:11">
      <c r="A83" s="35"/>
      <c r="B83" s="36"/>
      <c r="C83" s="36"/>
      <c r="D83" s="37"/>
      <c r="E83" s="40"/>
      <c r="F83" s="39"/>
      <c r="G83" s="24"/>
      <c r="H83" s="32"/>
      <c r="I83" s="101"/>
      <c r="J83" s="16"/>
      <c r="K83" s="16"/>
    </row>
    <row r="84" spans="1:11">
      <c r="A84" s="34"/>
      <c r="B84" s="34"/>
      <c r="C84" s="34"/>
      <c r="D84" s="34"/>
      <c r="E84" s="34"/>
      <c r="F84" s="24"/>
      <c r="G84" s="24"/>
      <c r="H84" s="34"/>
      <c r="I84" s="101"/>
      <c r="J84" s="16"/>
      <c r="K84" s="16"/>
    </row>
    <row r="85" spans="1:11">
      <c r="A85" s="25"/>
      <c r="B85" s="25"/>
      <c r="C85" s="25"/>
      <c r="D85" s="25"/>
      <c r="E85" s="25"/>
      <c r="F85" s="25"/>
      <c r="G85" s="25"/>
      <c r="H85" s="25"/>
      <c r="I85" s="102"/>
    </row>
    <row r="86" spans="1:11">
      <c r="A86" s="25"/>
      <c r="B86" s="25"/>
      <c r="C86" s="25"/>
      <c r="D86" s="25"/>
      <c r="E86" s="25"/>
      <c r="F86" s="25"/>
      <c r="G86" s="25"/>
      <c r="H86" s="25"/>
      <c r="I86" s="102"/>
    </row>
    <row r="87" spans="1:11">
      <c r="A87" s="25"/>
      <c r="B87" s="25"/>
      <c r="C87" s="25"/>
      <c r="D87" s="25"/>
      <c r="E87" s="25"/>
      <c r="F87" s="25"/>
      <c r="G87" s="25"/>
      <c r="H87" s="25"/>
      <c r="I87" s="102"/>
    </row>
    <row r="88" spans="1:11">
      <c r="A88" s="25"/>
      <c r="B88" s="25"/>
      <c r="C88" s="25"/>
      <c r="D88" s="25"/>
      <c r="E88" s="25"/>
      <c r="F88" s="25"/>
      <c r="G88" s="25"/>
      <c r="H88" s="25"/>
      <c r="I88" s="102"/>
    </row>
    <row r="89" spans="1:11">
      <c r="A89" s="25"/>
      <c r="B89" s="25"/>
      <c r="C89" s="25"/>
      <c r="D89" s="25"/>
      <c r="E89" s="25"/>
      <c r="F89" s="25"/>
      <c r="G89" s="25"/>
      <c r="H89" s="25"/>
      <c r="I89" s="102"/>
    </row>
    <row r="90" spans="1:11">
      <c r="A90" s="25"/>
      <c r="B90" s="25"/>
      <c r="C90" s="25"/>
      <c r="D90" s="25"/>
      <c r="E90" s="25"/>
      <c r="F90" s="25"/>
      <c r="G90" s="25"/>
      <c r="H90" s="25"/>
      <c r="I90" s="102"/>
    </row>
    <row r="91" spans="1:11">
      <c r="A91" s="25"/>
      <c r="B91" s="25"/>
      <c r="C91" s="25"/>
      <c r="D91" s="25"/>
      <c r="E91" s="25"/>
      <c r="F91" s="25"/>
      <c r="G91" s="25"/>
      <c r="H91" s="25"/>
      <c r="I91" s="102"/>
    </row>
    <row r="131" spans="9:9" s="80" customFormat="1">
      <c r="I131" s="100"/>
    </row>
  </sheetData>
  <sortState ref="A6:H25">
    <sortCondition ref="C6:C25"/>
    <sortCondition ref="B6:B25"/>
  </sortState>
  <mergeCells count="4">
    <mergeCell ref="A1:H1"/>
    <mergeCell ref="A2:H2"/>
    <mergeCell ref="A3:H3"/>
    <mergeCell ref="J6:K6"/>
  </mergeCells>
  <conditionalFormatting sqref="A22:A25">
    <cfRule type="duplicateValues" dxfId="0" priority="1"/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K36"/>
  <sheetViews>
    <sheetView workbookViewId="0">
      <pane ySplit="5" topLeftCell="A6" activePane="bottomLeft" state="frozen"/>
      <selection pane="bottomLeft" activeCell="H11" sqref="H11"/>
    </sheetView>
  </sheetViews>
  <sheetFormatPr baseColWidth="10" defaultColWidth="8.83203125" defaultRowHeight="14" x14ac:dyDescent="0"/>
  <cols>
    <col min="1" max="1" width="13.83203125" customWidth="1"/>
    <col min="2" max="2" width="16" customWidth="1"/>
    <col min="3" max="3" width="14.6640625" customWidth="1"/>
    <col min="4" max="4" width="13.6640625" customWidth="1"/>
    <col min="5" max="5" width="19.33203125" customWidth="1"/>
    <col min="6" max="6" width="12.83203125" customWidth="1"/>
    <col min="7" max="7" width="14.5" customWidth="1"/>
    <col min="8" max="8" width="21.5" customWidth="1"/>
    <col min="9" max="9" width="30.5" style="100" customWidth="1"/>
    <col min="10" max="10" width="15" customWidth="1"/>
    <col min="11" max="11" width="17.5" customWidth="1"/>
  </cols>
  <sheetData>
    <row r="1" spans="1:11" ht="22">
      <c r="A1" s="92" t="s">
        <v>23</v>
      </c>
      <c r="B1" s="93"/>
      <c r="C1" s="93"/>
      <c r="D1" s="93"/>
      <c r="E1" s="93"/>
      <c r="F1" s="93"/>
      <c r="G1" s="93"/>
      <c r="H1" s="93"/>
      <c r="J1" s="18"/>
      <c r="K1" s="18"/>
    </row>
    <row r="2" spans="1:11" ht="20">
      <c r="A2" s="94" t="s">
        <v>1</v>
      </c>
      <c r="B2" s="95"/>
      <c r="C2" s="95"/>
      <c r="D2" s="95"/>
      <c r="E2" s="95"/>
      <c r="F2" s="95"/>
      <c r="G2" s="95"/>
      <c r="H2" s="95"/>
      <c r="J2" s="18"/>
      <c r="K2" s="18"/>
    </row>
    <row r="3" spans="1:11" ht="15">
      <c r="A3" s="96" t="s">
        <v>62</v>
      </c>
      <c r="B3" s="97"/>
      <c r="C3" s="97"/>
      <c r="D3" s="97"/>
      <c r="E3" s="97"/>
      <c r="F3" s="97"/>
      <c r="G3" s="97"/>
      <c r="H3" s="97"/>
      <c r="J3" s="18"/>
      <c r="K3" s="18"/>
    </row>
    <row r="4" spans="1:11">
      <c r="A4" s="19"/>
      <c r="B4" s="21"/>
      <c r="C4" s="21"/>
      <c r="D4" s="20" t="s">
        <v>9</v>
      </c>
      <c r="E4" s="20" t="s">
        <v>2</v>
      </c>
      <c r="F4" s="21" t="s">
        <v>3</v>
      </c>
      <c r="G4" s="21" t="s">
        <v>14</v>
      </c>
      <c r="H4" s="22" t="s">
        <v>12</v>
      </c>
      <c r="J4" s="18"/>
      <c r="K4" s="18"/>
    </row>
    <row r="5" spans="1:11" ht="16">
      <c r="A5" s="23" t="s">
        <v>4</v>
      </c>
      <c r="B5" s="21" t="s">
        <v>5</v>
      </c>
      <c r="C5" s="21" t="s">
        <v>6</v>
      </c>
      <c r="D5" s="20" t="s">
        <v>10</v>
      </c>
      <c r="E5" s="20" t="s">
        <v>7</v>
      </c>
      <c r="F5" s="21" t="s">
        <v>8</v>
      </c>
      <c r="G5" s="21" t="s">
        <v>5</v>
      </c>
      <c r="H5" s="22" t="s">
        <v>13</v>
      </c>
      <c r="I5" s="100" t="s">
        <v>78</v>
      </c>
      <c r="J5" s="99" t="s">
        <v>17</v>
      </c>
      <c r="K5" s="99"/>
    </row>
    <row r="6" spans="1:11" ht="28">
      <c r="A6" s="77" t="s">
        <v>35</v>
      </c>
      <c r="B6" s="78" t="s">
        <v>58</v>
      </c>
      <c r="C6" s="78" t="s">
        <v>26</v>
      </c>
      <c r="D6" s="79">
        <v>44378</v>
      </c>
      <c r="E6" s="87">
        <v>1193.8</v>
      </c>
      <c r="F6" s="85">
        <v>2388</v>
      </c>
      <c r="G6" s="26"/>
      <c r="H6" s="32"/>
      <c r="I6" s="106" t="s">
        <v>83</v>
      </c>
      <c r="J6" s="30" t="s">
        <v>26</v>
      </c>
      <c r="K6" s="29">
        <f>SUMIF(C6:C34,"MONTANA",F6:F34)</f>
        <v>21411.5</v>
      </c>
    </row>
    <row r="7" spans="1:11" ht="28">
      <c r="A7" s="77" t="s">
        <v>36</v>
      </c>
      <c r="B7" s="78" t="s">
        <v>58</v>
      </c>
      <c r="C7" s="84" t="s">
        <v>26</v>
      </c>
      <c r="D7" s="81">
        <v>44378</v>
      </c>
      <c r="E7" s="87">
        <v>920</v>
      </c>
      <c r="F7" s="85">
        <v>1840</v>
      </c>
      <c r="G7" s="26"/>
      <c r="H7" s="32"/>
      <c r="I7" s="106" t="s">
        <v>83</v>
      </c>
      <c r="J7" s="30" t="s">
        <v>11</v>
      </c>
      <c r="K7" s="29">
        <f>SUMIF(C6:C15,"LOUISIANA",F6:F15)</f>
        <v>0</v>
      </c>
    </row>
    <row r="8" spans="1:11" s="53" customFormat="1" ht="29" thickBot="1">
      <c r="A8" s="77" t="s">
        <v>37</v>
      </c>
      <c r="B8" s="78" t="s">
        <v>58</v>
      </c>
      <c r="C8" s="84" t="s">
        <v>26</v>
      </c>
      <c r="D8" s="81">
        <v>44378</v>
      </c>
      <c r="E8" s="87">
        <v>864.95</v>
      </c>
      <c r="F8" s="85">
        <v>1730</v>
      </c>
      <c r="G8" s="26"/>
      <c r="H8" s="54"/>
      <c r="I8" s="106" t="s">
        <v>83</v>
      </c>
      <c r="J8" s="30"/>
      <c r="K8" s="55">
        <f>SUM(K6:K7)</f>
        <v>21411.5</v>
      </c>
    </row>
    <row r="9" spans="1:11" s="50" customFormat="1" ht="29" thickTop="1">
      <c r="A9" s="77" t="s">
        <v>38</v>
      </c>
      <c r="B9" s="78" t="s">
        <v>58</v>
      </c>
      <c r="C9" s="84" t="s">
        <v>26</v>
      </c>
      <c r="D9" s="81">
        <v>44378</v>
      </c>
      <c r="E9" s="87">
        <v>803.9</v>
      </c>
      <c r="F9" s="85">
        <v>1608</v>
      </c>
      <c r="G9" s="26"/>
      <c r="H9" s="52"/>
      <c r="I9" s="106" t="s">
        <v>83</v>
      </c>
    </row>
    <row r="10" spans="1:11" s="50" customFormat="1" ht="84">
      <c r="A10" s="77" t="s">
        <v>39</v>
      </c>
      <c r="B10" s="78" t="s">
        <v>58</v>
      </c>
      <c r="C10" s="84" t="s">
        <v>26</v>
      </c>
      <c r="D10" s="81">
        <v>44378</v>
      </c>
      <c r="E10" s="87">
        <v>320</v>
      </c>
      <c r="F10" s="85">
        <v>640</v>
      </c>
      <c r="G10" s="26"/>
      <c r="H10" s="52"/>
      <c r="I10" s="104" t="s">
        <v>82</v>
      </c>
    </row>
    <row r="11" spans="1:11" s="59" customFormat="1" ht="84">
      <c r="A11" s="77" t="s">
        <v>40</v>
      </c>
      <c r="B11" s="78" t="s">
        <v>58</v>
      </c>
      <c r="C11" s="84" t="s">
        <v>26</v>
      </c>
      <c r="D11" s="81">
        <v>44378</v>
      </c>
      <c r="E11" s="87">
        <v>318.07</v>
      </c>
      <c r="F11" s="85">
        <v>638</v>
      </c>
      <c r="G11" s="26"/>
      <c r="H11" s="66"/>
      <c r="I11" s="104" t="s">
        <v>82</v>
      </c>
    </row>
    <row r="12" spans="1:11" s="59" customFormat="1" ht="28">
      <c r="A12" s="77" t="s">
        <v>42</v>
      </c>
      <c r="B12" s="78" t="s">
        <v>58</v>
      </c>
      <c r="C12" s="84" t="s">
        <v>26</v>
      </c>
      <c r="D12" s="81">
        <v>44378</v>
      </c>
      <c r="E12" s="87">
        <v>1600</v>
      </c>
      <c r="F12" s="85">
        <v>3200</v>
      </c>
      <c r="G12" s="27">
        <f>SUM(F6:F12)</f>
        <v>12044</v>
      </c>
      <c r="H12" s="24"/>
      <c r="I12" s="105" t="s">
        <v>84</v>
      </c>
    </row>
    <row r="13" spans="1:11" s="80" customFormat="1">
      <c r="A13" s="83"/>
      <c r="B13" s="84"/>
      <c r="C13" s="84"/>
      <c r="D13" s="81"/>
      <c r="E13" s="87"/>
      <c r="F13" s="85"/>
      <c r="G13" s="27"/>
      <c r="H13" s="24"/>
      <c r="I13" s="100"/>
    </row>
    <row r="14" spans="1:11" s="67" customFormat="1">
      <c r="A14" s="77" t="s">
        <v>49</v>
      </c>
      <c r="B14" s="78" t="s">
        <v>61</v>
      </c>
      <c r="C14" s="84" t="s">
        <v>26</v>
      </c>
      <c r="D14" s="86">
        <v>46569</v>
      </c>
      <c r="E14" s="87">
        <v>160</v>
      </c>
      <c r="F14" s="85">
        <v>240</v>
      </c>
      <c r="G14" s="27"/>
      <c r="H14" s="80"/>
      <c r="I14" s="107" t="s">
        <v>80</v>
      </c>
    </row>
    <row r="15" spans="1:11" s="59" customFormat="1">
      <c r="A15" s="77" t="s">
        <v>50</v>
      </c>
      <c r="B15" s="78" t="s">
        <v>61</v>
      </c>
      <c r="C15" s="84" t="s">
        <v>26</v>
      </c>
      <c r="D15" s="86">
        <v>46569</v>
      </c>
      <c r="E15" s="87">
        <v>120</v>
      </c>
      <c r="F15" s="85">
        <v>180</v>
      </c>
      <c r="G15" s="27"/>
      <c r="H15" s="80"/>
      <c r="I15" s="107" t="s">
        <v>80</v>
      </c>
    </row>
    <row r="16" spans="1:11">
      <c r="A16" s="77" t="s">
        <v>51</v>
      </c>
      <c r="B16" s="78" t="s">
        <v>61</v>
      </c>
      <c r="C16" s="84" t="s">
        <v>26</v>
      </c>
      <c r="D16" s="86">
        <v>46569</v>
      </c>
      <c r="E16" s="87">
        <v>160</v>
      </c>
      <c r="F16" s="85">
        <v>240</v>
      </c>
      <c r="H16" s="80"/>
      <c r="I16" s="107" t="s">
        <v>80</v>
      </c>
      <c r="J16" s="17"/>
      <c r="K16" s="17"/>
    </row>
    <row r="17" spans="1:11">
      <c r="A17" s="77" t="s">
        <v>52</v>
      </c>
      <c r="B17" s="78" t="s">
        <v>61</v>
      </c>
      <c r="C17" s="84" t="s">
        <v>26</v>
      </c>
      <c r="D17" s="86">
        <v>46569</v>
      </c>
      <c r="E17" s="87">
        <v>280</v>
      </c>
      <c r="F17" s="85">
        <v>420</v>
      </c>
      <c r="G17" s="80"/>
      <c r="H17" s="80"/>
      <c r="I17" s="107" t="s">
        <v>80</v>
      </c>
      <c r="J17" s="17"/>
      <c r="K17" s="17"/>
    </row>
    <row r="18" spans="1:11">
      <c r="A18" s="77" t="s">
        <v>53</v>
      </c>
      <c r="B18" s="78" t="s">
        <v>61</v>
      </c>
      <c r="C18" s="84" t="s">
        <v>26</v>
      </c>
      <c r="D18" s="86">
        <v>46569</v>
      </c>
      <c r="E18" s="87">
        <v>40</v>
      </c>
      <c r="F18" s="85">
        <v>60</v>
      </c>
      <c r="G18" s="80"/>
      <c r="H18" s="80"/>
      <c r="I18" s="107" t="s">
        <v>80</v>
      </c>
    </row>
    <row r="19" spans="1:11">
      <c r="A19" s="77" t="s">
        <v>54</v>
      </c>
      <c r="B19" s="78" t="s">
        <v>61</v>
      </c>
      <c r="C19" s="84" t="s">
        <v>26</v>
      </c>
      <c r="D19" s="86">
        <v>46569</v>
      </c>
      <c r="E19" s="87">
        <v>200</v>
      </c>
      <c r="F19" s="85">
        <v>300</v>
      </c>
      <c r="G19" s="27">
        <f>SUM(F14:F19)</f>
        <v>1440</v>
      </c>
      <c r="H19" s="80"/>
      <c r="I19" s="107" t="s">
        <v>80</v>
      </c>
    </row>
    <row r="20" spans="1:11" s="80" customFormat="1">
      <c r="A20" s="83"/>
      <c r="B20" s="84"/>
      <c r="C20" s="84"/>
      <c r="D20" s="86"/>
      <c r="E20" s="87"/>
      <c r="F20" s="85"/>
      <c r="I20" s="100"/>
    </row>
    <row r="21" spans="1:11">
      <c r="A21" s="77" t="s">
        <v>45</v>
      </c>
      <c r="B21" s="78" t="s">
        <v>60</v>
      </c>
      <c r="C21" s="84" t="s">
        <v>26</v>
      </c>
      <c r="D21" s="86">
        <v>46569</v>
      </c>
      <c r="E21" s="87">
        <v>360</v>
      </c>
      <c r="F21" s="85">
        <v>540</v>
      </c>
      <c r="G21" s="27"/>
      <c r="H21" s="18"/>
      <c r="I21" s="107" t="s">
        <v>80</v>
      </c>
      <c r="J21" s="17"/>
      <c r="K21" s="17"/>
    </row>
    <row r="22" spans="1:11">
      <c r="A22" s="77" t="s">
        <v>46</v>
      </c>
      <c r="B22" s="78" t="s">
        <v>60</v>
      </c>
      <c r="C22" s="84" t="s">
        <v>26</v>
      </c>
      <c r="D22" s="86">
        <v>46569</v>
      </c>
      <c r="E22" s="87">
        <v>240</v>
      </c>
      <c r="F22" s="85">
        <v>360</v>
      </c>
      <c r="G22" s="27"/>
      <c r="H22" s="18"/>
      <c r="I22" s="107" t="s">
        <v>80</v>
      </c>
      <c r="J22" s="17"/>
      <c r="K22" s="17"/>
    </row>
    <row r="23" spans="1:11">
      <c r="A23" s="77" t="s">
        <v>47</v>
      </c>
      <c r="B23" s="78" t="s">
        <v>60</v>
      </c>
      <c r="C23" s="84" t="s">
        <v>26</v>
      </c>
      <c r="D23" s="86">
        <v>46569</v>
      </c>
      <c r="E23" s="87">
        <v>600</v>
      </c>
      <c r="F23" s="85">
        <v>900</v>
      </c>
      <c r="G23" s="27"/>
      <c r="H23" s="18"/>
      <c r="I23" s="107" t="s">
        <v>80</v>
      </c>
      <c r="J23" s="17"/>
      <c r="K23" s="17"/>
    </row>
    <row r="24" spans="1:11">
      <c r="A24" s="77" t="s">
        <v>48</v>
      </c>
      <c r="B24" s="78" t="s">
        <v>60</v>
      </c>
      <c r="C24" s="84" t="s">
        <v>26</v>
      </c>
      <c r="D24" s="86">
        <v>46569</v>
      </c>
      <c r="E24" s="87">
        <v>120</v>
      </c>
      <c r="F24" s="85">
        <v>180</v>
      </c>
      <c r="G24" s="27">
        <f>SUM(F21:F24)</f>
        <v>1980</v>
      </c>
      <c r="H24" s="18"/>
      <c r="I24" s="107" t="s">
        <v>80</v>
      </c>
      <c r="J24" s="17"/>
      <c r="K24" s="17"/>
    </row>
    <row r="25" spans="1:11" s="80" customFormat="1">
      <c r="A25" s="83"/>
      <c r="B25" s="84"/>
      <c r="C25" s="84"/>
      <c r="D25" s="86"/>
      <c r="E25" s="87"/>
      <c r="F25" s="85"/>
      <c r="G25" s="27"/>
      <c r="I25" s="103"/>
    </row>
    <row r="26" spans="1:11" ht="28">
      <c r="A26" s="77" t="s">
        <v>43</v>
      </c>
      <c r="B26" s="78" t="s">
        <v>59</v>
      </c>
      <c r="C26" s="84" t="s">
        <v>26</v>
      </c>
      <c r="D26" s="81">
        <v>44378</v>
      </c>
      <c r="E26" s="87">
        <v>960</v>
      </c>
      <c r="F26" s="85">
        <v>1920</v>
      </c>
      <c r="G26" s="27"/>
      <c r="H26" s="18"/>
      <c r="I26" s="108" t="s">
        <v>85</v>
      </c>
      <c r="J26" s="17"/>
      <c r="K26" s="17"/>
    </row>
    <row r="27" spans="1:11" ht="28">
      <c r="A27" s="77" t="s">
        <v>44</v>
      </c>
      <c r="B27" s="78" t="s">
        <v>59</v>
      </c>
      <c r="C27" s="84" t="s">
        <v>26</v>
      </c>
      <c r="D27" s="81">
        <v>44378</v>
      </c>
      <c r="E27" s="87">
        <v>1049.5999999999999</v>
      </c>
      <c r="F27" s="85">
        <v>2100</v>
      </c>
      <c r="G27" s="27"/>
      <c r="H27" s="18"/>
      <c r="I27" s="108" t="s">
        <v>85</v>
      </c>
      <c r="J27" s="17"/>
      <c r="K27" s="17"/>
    </row>
    <row r="28" spans="1:11" ht="56">
      <c r="A28" s="77" t="s">
        <v>55</v>
      </c>
      <c r="B28" s="78" t="s">
        <v>59</v>
      </c>
      <c r="C28" s="84" t="s">
        <v>26</v>
      </c>
      <c r="D28" s="81">
        <v>44378</v>
      </c>
      <c r="E28" s="87">
        <v>280.33</v>
      </c>
      <c r="F28" s="85">
        <v>421.5</v>
      </c>
      <c r="I28" s="106" t="s">
        <v>86</v>
      </c>
    </row>
    <row r="29" spans="1:11" ht="56">
      <c r="A29" s="77" t="s">
        <v>56</v>
      </c>
      <c r="B29" s="78" t="s">
        <v>59</v>
      </c>
      <c r="C29" s="84" t="s">
        <v>26</v>
      </c>
      <c r="D29" s="81">
        <v>44378</v>
      </c>
      <c r="E29" s="87">
        <v>600</v>
      </c>
      <c r="F29" s="85">
        <v>900</v>
      </c>
      <c r="G29" s="27">
        <f>SUM(F26:F29)</f>
        <v>5341.5</v>
      </c>
      <c r="I29" s="106" t="s">
        <v>86</v>
      </c>
    </row>
    <row r="30" spans="1:11" s="80" customFormat="1">
      <c r="A30" s="83"/>
      <c r="B30" s="84"/>
      <c r="C30" s="84"/>
      <c r="D30" s="81"/>
      <c r="E30" s="87"/>
      <c r="F30" s="85"/>
      <c r="I30" s="100"/>
    </row>
    <row r="31" spans="1:11" ht="42">
      <c r="A31" s="77" t="s">
        <v>32</v>
      </c>
      <c r="B31" s="78" t="s">
        <v>57</v>
      </c>
      <c r="C31" s="84" t="s">
        <v>26</v>
      </c>
      <c r="D31" s="81">
        <v>44378</v>
      </c>
      <c r="E31" s="87">
        <v>10.32</v>
      </c>
      <c r="F31" s="85">
        <v>22</v>
      </c>
      <c r="G31" s="26"/>
      <c r="H31" s="82"/>
      <c r="I31" s="106" t="s">
        <v>87</v>
      </c>
    </row>
    <row r="32" spans="1:11" ht="56">
      <c r="A32" s="77" t="s">
        <v>33</v>
      </c>
      <c r="B32" s="78" t="s">
        <v>57</v>
      </c>
      <c r="C32" s="84" t="s">
        <v>26</v>
      </c>
      <c r="D32" s="81">
        <v>44378</v>
      </c>
      <c r="E32" s="87">
        <v>5.88</v>
      </c>
      <c r="F32" s="85">
        <v>12</v>
      </c>
      <c r="G32" s="26"/>
      <c r="H32" s="82"/>
      <c r="I32" s="106" t="s">
        <v>88</v>
      </c>
    </row>
    <row r="33" spans="1:9" ht="28">
      <c r="A33" s="77" t="s">
        <v>34</v>
      </c>
      <c r="B33" s="78" t="s">
        <v>57</v>
      </c>
      <c r="C33" s="84" t="s">
        <v>26</v>
      </c>
      <c r="D33" s="81">
        <v>44378</v>
      </c>
      <c r="E33" s="87">
        <v>40</v>
      </c>
      <c r="F33" s="85">
        <v>80</v>
      </c>
      <c r="G33" s="26"/>
      <c r="H33" s="82"/>
      <c r="I33" s="106" t="s">
        <v>89</v>
      </c>
    </row>
    <row r="34" spans="1:9" ht="70">
      <c r="A34" s="77" t="s">
        <v>41</v>
      </c>
      <c r="B34" s="78" t="s">
        <v>57</v>
      </c>
      <c r="C34" s="84" t="s">
        <v>26</v>
      </c>
      <c r="D34" s="81">
        <v>44378</v>
      </c>
      <c r="E34" s="87">
        <v>245.38</v>
      </c>
      <c r="F34" s="85">
        <v>492</v>
      </c>
      <c r="G34" s="27">
        <f>SUM(F31:F34)</f>
        <v>606</v>
      </c>
      <c r="I34" s="105" t="s">
        <v>90</v>
      </c>
    </row>
    <row r="35" spans="1:9" ht="15" thickBot="1">
      <c r="A35" s="69"/>
      <c r="B35" s="28"/>
      <c r="C35" s="28"/>
      <c r="D35" s="28"/>
      <c r="E35" s="28"/>
      <c r="F35" s="31">
        <f>SUM(F6:F34)</f>
        <v>21411.5</v>
      </c>
      <c r="G35" s="31">
        <f>SUM(G6:G34)</f>
        <v>21411.5</v>
      </c>
      <c r="H35" s="28"/>
    </row>
    <row r="36" spans="1:9" ht="15" thickTop="1"/>
  </sheetData>
  <sortState ref="A6:H30">
    <sortCondition ref="C6:C30"/>
    <sortCondition ref="B6:B30"/>
  </sortState>
  <mergeCells count="4">
    <mergeCell ref="A1:H1"/>
    <mergeCell ref="A2:H2"/>
    <mergeCell ref="A3:H3"/>
    <mergeCell ref="J5:K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R&amp;R</vt:lpstr>
      <vt:lpstr>MPLP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2020-06-22T20:51:36Z</dcterms:modified>
</cp:coreProperties>
</file>