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0A27965A-E614-446C-A525-DE070756E128}" xr6:coauthVersionLast="45" xr6:coauthVersionMax="45" xr10:uidLastSave="{00000000-0000-0000-0000-000000000000}"/>
  <bookViews>
    <workbookView xWindow="1665" yWindow="3735" windowWidth="25950" windowHeight="11760" tabRatio="824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" l="1"/>
  <c r="G57" i="6"/>
  <c r="D57" i="6"/>
  <c r="K57" i="6"/>
  <c r="M57" i="4"/>
  <c r="J57" i="4"/>
  <c r="G57" i="4"/>
  <c r="P57" i="4"/>
  <c r="D57" i="4"/>
  <c r="N57" i="4"/>
  <c r="S57" i="2"/>
  <c r="V58" i="1"/>
  <c r="U58" i="1"/>
  <c r="G57" i="1"/>
  <c r="D57" i="1"/>
  <c r="J56" i="6"/>
  <c r="M57" i="6"/>
  <c r="G56" i="6"/>
  <c r="D56" i="6"/>
  <c r="K56" i="6"/>
  <c r="L57" i="6"/>
  <c r="J56" i="4"/>
  <c r="G56" i="4"/>
  <c r="D56" i="4"/>
  <c r="S56" i="2"/>
  <c r="G56" i="1"/>
  <c r="K56" i="1"/>
  <c r="Y8" i="1"/>
  <c r="Y9" i="1"/>
  <c r="Y11" i="1"/>
  <c r="L56" i="1"/>
  <c r="D56" i="1"/>
  <c r="J55" i="6"/>
  <c r="M55" i="6"/>
  <c r="G55" i="6"/>
  <c r="K55" i="6"/>
  <c r="D55" i="6"/>
  <c r="J55" i="4"/>
  <c r="G55" i="4"/>
  <c r="D55" i="4"/>
  <c r="N55" i="4"/>
  <c r="S55" i="2"/>
  <c r="G55" i="1"/>
  <c r="D55" i="1"/>
  <c r="J54" i="4"/>
  <c r="G54" i="4"/>
  <c r="D54" i="4"/>
  <c r="S54" i="2"/>
  <c r="G54" i="1"/>
  <c r="D54" i="1"/>
  <c r="J54" i="6"/>
  <c r="M54" i="6"/>
  <c r="G54" i="6"/>
  <c r="D54" i="6"/>
  <c r="K54" i="6"/>
  <c r="J53" i="6"/>
  <c r="M53" i="6"/>
  <c r="G53" i="6"/>
  <c r="D53" i="6"/>
  <c r="K53" i="6"/>
  <c r="J53" i="4"/>
  <c r="G53" i="4"/>
  <c r="D53" i="4"/>
  <c r="S53" i="2"/>
  <c r="G53" i="1"/>
  <c r="L53" i="1"/>
  <c r="D53" i="1"/>
  <c r="J52" i="6"/>
  <c r="G52" i="6"/>
  <c r="D52" i="6"/>
  <c r="K52" i="6"/>
  <c r="L52" i="6"/>
  <c r="M52" i="4"/>
  <c r="J52" i="4"/>
  <c r="G52" i="4"/>
  <c r="P52" i="4"/>
  <c r="D52" i="4"/>
  <c r="N52" i="4"/>
  <c r="S52" i="2"/>
  <c r="G52" i="1"/>
  <c r="D52" i="1"/>
  <c r="K52" i="1"/>
  <c r="J51" i="6"/>
  <c r="M51" i="6"/>
  <c r="G51" i="6"/>
  <c r="D51" i="6"/>
  <c r="K51" i="6"/>
  <c r="M51" i="4"/>
  <c r="J51" i="4"/>
  <c r="P51" i="4"/>
  <c r="G51" i="4"/>
  <c r="D51" i="4"/>
  <c r="N51" i="4"/>
  <c r="O51" i="4"/>
  <c r="S51" i="2"/>
  <c r="G51" i="1"/>
  <c r="D51" i="1"/>
  <c r="J50" i="6"/>
  <c r="G50" i="6"/>
  <c r="D50" i="6"/>
  <c r="K50" i="6"/>
  <c r="M50" i="4"/>
  <c r="J50" i="4"/>
  <c r="G50" i="4"/>
  <c r="P50" i="4"/>
  <c r="Q50" i="4"/>
  <c r="D50" i="4"/>
  <c r="N50" i="4"/>
  <c r="O50" i="4"/>
  <c r="S50" i="2"/>
  <c r="G50" i="1"/>
  <c r="D50" i="1"/>
  <c r="J49" i="6"/>
  <c r="G49" i="6"/>
  <c r="K49" i="6"/>
  <c r="D49" i="6"/>
  <c r="M49" i="4"/>
  <c r="J49" i="4"/>
  <c r="G49" i="4"/>
  <c r="P49" i="4"/>
  <c r="D49" i="4"/>
  <c r="N49" i="4"/>
  <c r="S49" i="2"/>
  <c r="G49" i="1"/>
  <c r="D49" i="1"/>
  <c r="K49" i="1"/>
  <c r="J48" i="6"/>
  <c r="M48" i="6"/>
  <c r="G48" i="6"/>
  <c r="D48" i="6"/>
  <c r="K48" i="6"/>
  <c r="M48" i="4"/>
  <c r="J48" i="4"/>
  <c r="G48" i="4"/>
  <c r="D48" i="4"/>
  <c r="N48" i="4"/>
  <c r="O48" i="4"/>
  <c r="S48" i="2"/>
  <c r="G48" i="1"/>
  <c r="K48" i="1"/>
  <c r="D48" i="1"/>
  <c r="J47" i="6"/>
  <c r="G47" i="6"/>
  <c r="D47" i="6"/>
  <c r="K47" i="6"/>
  <c r="M47" i="4"/>
  <c r="J47" i="4"/>
  <c r="G47" i="4"/>
  <c r="P47" i="4"/>
  <c r="D47" i="4"/>
  <c r="N47" i="4"/>
  <c r="O47" i="4"/>
  <c r="S47" i="2"/>
  <c r="G47" i="1"/>
  <c r="D47" i="1"/>
  <c r="J46" i="6"/>
  <c r="M47" i="6"/>
  <c r="M46" i="6"/>
  <c r="G46" i="6"/>
  <c r="D46" i="6"/>
  <c r="K46" i="6"/>
  <c r="M46" i="4"/>
  <c r="P46" i="4"/>
  <c r="J46" i="4"/>
  <c r="G46" i="4"/>
  <c r="D46" i="4"/>
  <c r="N46" i="4"/>
  <c r="S46" i="2"/>
  <c r="G46" i="1"/>
  <c r="D46" i="1"/>
  <c r="J45" i="6"/>
  <c r="M45" i="6"/>
  <c r="G45" i="6"/>
  <c r="D45" i="6"/>
  <c r="M45" i="4"/>
  <c r="J45" i="4"/>
  <c r="G45" i="4"/>
  <c r="P45" i="4"/>
  <c r="D45" i="4"/>
  <c r="N45" i="4"/>
  <c r="O45" i="4"/>
  <c r="S45" i="2"/>
  <c r="G45" i="1"/>
  <c r="D45" i="1"/>
  <c r="K45" i="1"/>
  <c r="J44" i="6"/>
  <c r="M44" i="6"/>
  <c r="G44" i="6"/>
  <c r="D44" i="6"/>
  <c r="K44" i="6"/>
  <c r="M44" i="4"/>
  <c r="P44" i="4"/>
  <c r="J44" i="4"/>
  <c r="G44" i="4"/>
  <c r="D44" i="4"/>
  <c r="N44" i="4"/>
  <c r="S44" i="2"/>
  <c r="G44" i="1"/>
  <c r="D44" i="1"/>
  <c r="K44" i="1"/>
  <c r="J43" i="6"/>
  <c r="G43" i="6"/>
  <c r="K43" i="6"/>
  <c r="D43" i="6"/>
  <c r="M43" i="4"/>
  <c r="J43" i="4"/>
  <c r="G43" i="4"/>
  <c r="P43" i="4"/>
  <c r="D43" i="4"/>
  <c r="N43" i="4"/>
  <c r="S43" i="2"/>
  <c r="G43" i="1"/>
  <c r="D43" i="1"/>
  <c r="L43" i="1"/>
  <c r="J42" i="6"/>
  <c r="M42" i="6"/>
  <c r="G42" i="6"/>
  <c r="D42" i="6"/>
  <c r="K42" i="6"/>
  <c r="M42" i="4"/>
  <c r="J42" i="4"/>
  <c r="G42" i="4"/>
  <c r="P42" i="4"/>
  <c r="Q42" i="4"/>
  <c r="D42" i="4"/>
  <c r="N42" i="4"/>
  <c r="O43" i="4"/>
  <c r="S42" i="2"/>
  <c r="G42" i="1"/>
  <c r="D42" i="1"/>
  <c r="J41" i="6"/>
  <c r="G41" i="6"/>
  <c r="D41" i="6"/>
  <c r="K41" i="6"/>
  <c r="M41" i="4"/>
  <c r="J41" i="4"/>
  <c r="G41" i="4"/>
  <c r="P41" i="4"/>
  <c r="Q41" i="4"/>
  <c r="D41" i="4"/>
  <c r="N41" i="4"/>
  <c r="S41" i="2"/>
  <c r="G41" i="1"/>
  <c r="D41" i="1"/>
  <c r="J40" i="6"/>
  <c r="M40" i="6"/>
  <c r="G40" i="6"/>
  <c r="D40" i="6"/>
  <c r="K40" i="6"/>
  <c r="M40" i="4"/>
  <c r="J40" i="4"/>
  <c r="G40" i="4"/>
  <c r="P40" i="4"/>
  <c r="D40" i="4"/>
  <c r="N40" i="4"/>
  <c r="O40" i="4"/>
  <c r="S40" i="2"/>
  <c r="G40" i="1"/>
  <c r="D40" i="1"/>
  <c r="J39" i="6"/>
  <c r="M39" i="6"/>
  <c r="G39" i="6"/>
  <c r="D39" i="6"/>
  <c r="K39" i="6"/>
  <c r="M39" i="4"/>
  <c r="J39" i="4"/>
  <c r="G39" i="4"/>
  <c r="D39" i="4"/>
  <c r="N39" i="4"/>
  <c r="S39" i="2"/>
  <c r="G39" i="1"/>
  <c r="D39" i="1"/>
  <c r="J38" i="6"/>
  <c r="G38" i="6"/>
  <c r="D38" i="6"/>
  <c r="M38" i="4"/>
  <c r="J38" i="4"/>
  <c r="G38" i="4"/>
  <c r="P38" i="4"/>
  <c r="D38" i="4"/>
  <c r="N38" i="4"/>
  <c r="O38" i="4"/>
  <c r="S38" i="2"/>
  <c r="G38" i="1"/>
  <c r="D38" i="1"/>
  <c r="J37" i="6"/>
  <c r="M37" i="6"/>
  <c r="G37" i="6"/>
  <c r="D37" i="6"/>
  <c r="K37" i="6"/>
  <c r="L37" i="6"/>
  <c r="M37" i="4"/>
  <c r="J37" i="4"/>
  <c r="G37" i="4"/>
  <c r="P37" i="4"/>
  <c r="D37" i="4"/>
  <c r="N37" i="4"/>
  <c r="S37" i="2"/>
  <c r="G37" i="1"/>
  <c r="D37" i="1"/>
  <c r="K37" i="1"/>
  <c r="L38" i="1"/>
  <c r="J36" i="6"/>
  <c r="M36" i="6"/>
  <c r="G36" i="6"/>
  <c r="D36" i="6"/>
  <c r="K36" i="6"/>
  <c r="L36" i="6"/>
  <c r="M36" i="4"/>
  <c r="J36" i="4"/>
  <c r="G36" i="4"/>
  <c r="P36" i="4"/>
  <c r="Q36" i="4"/>
  <c r="D36" i="4"/>
  <c r="N36" i="4"/>
  <c r="O36" i="4"/>
  <c r="G36" i="1"/>
  <c r="D36" i="1"/>
  <c r="J35" i="6"/>
  <c r="M35" i="6"/>
  <c r="G35" i="6"/>
  <c r="D35" i="6"/>
  <c r="K35" i="6"/>
  <c r="M35" i="4"/>
  <c r="J35" i="4"/>
  <c r="G35" i="4"/>
  <c r="P35" i="4"/>
  <c r="D35" i="4"/>
  <c r="N35" i="4"/>
  <c r="S35" i="2"/>
  <c r="G35" i="1"/>
  <c r="D35" i="1"/>
  <c r="K35" i="1"/>
  <c r="J34" i="6"/>
  <c r="G34" i="6"/>
  <c r="D34" i="6"/>
  <c r="K34" i="6"/>
  <c r="M34" i="4"/>
  <c r="J34" i="4"/>
  <c r="G34" i="4"/>
  <c r="P34" i="4"/>
  <c r="Q34" i="4"/>
  <c r="D34" i="4"/>
  <c r="N34" i="4"/>
  <c r="S34" i="2"/>
  <c r="G34" i="1"/>
  <c r="D34" i="1"/>
  <c r="K34" i="1"/>
  <c r="L33" i="6"/>
  <c r="J33" i="6"/>
  <c r="M33" i="6"/>
  <c r="G33" i="6"/>
  <c r="D33" i="6"/>
  <c r="K33" i="6"/>
  <c r="M33" i="4"/>
  <c r="J33" i="4"/>
  <c r="G33" i="4"/>
  <c r="P33" i="4"/>
  <c r="D33" i="4"/>
  <c r="N33" i="4"/>
  <c r="O33" i="4"/>
  <c r="S33" i="2"/>
  <c r="G33" i="1"/>
  <c r="D33" i="1"/>
  <c r="J32" i="6"/>
  <c r="G32" i="6"/>
  <c r="D32" i="6"/>
  <c r="K32" i="6"/>
  <c r="M32" i="4"/>
  <c r="J32" i="4"/>
  <c r="G32" i="4"/>
  <c r="D32" i="4"/>
  <c r="N32" i="4"/>
  <c r="S32" i="2"/>
  <c r="G32" i="1"/>
  <c r="D32" i="1"/>
  <c r="M29" i="6"/>
  <c r="M28" i="6"/>
  <c r="J31" i="6"/>
  <c r="G31" i="6"/>
  <c r="K31" i="6"/>
  <c r="L31" i="6"/>
  <c r="D31" i="6"/>
  <c r="M31" i="4"/>
  <c r="J31" i="4"/>
  <c r="G31" i="4"/>
  <c r="P31" i="4"/>
  <c r="Q31" i="4"/>
  <c r="D31" i="4"/>
  <c r="N31" i="4"/>
  <c r="S31" i="2"/>
  <c r="G31" i="1"/>
  <c r="D31" i="1"/>
  <c r="K31" i="1"/>
  <c r="L32" i="1"/>
  <c r="J30" i="6"/>
  <c r="M30" i="6"/>
  <c r="G30" i="6"/>
  <c r="D30" i="6"/>
  <c r="K30" i="6"/>
  <c r="L30" i="6"/>
  <c r="M30" i="4"/>
  <c r="J30" i="4"/>
  <c r="P30" i="4"/>
  <c r="G30" i="4"/>
  <c r="D30" i="4"/>
  <c r="N30" i="4"/>
  <c r="O31" i="4"/>
  <c r="S30" i="2"/>
  <c r="G30" i="1"/>
  <c r="D30" i="1"/>
  <c r="J29" i="6"/>
  <c r="G29" i="6"/>
  <c r="D29" i="6"/>
  <c r="K29" i="6"/>
  <c r="L29" i="6"/>
  <c r="M29" i="4"/>
  <c r="J29" i="4"/>
  <c r="G29" i="4"/>
  <c r="D29" i="4"/>
  <c r="N29" i="4"/>
  <c r="O29" i="4"/>
  <c r="S29" i="2"/>
  <c r="G29" i="1"/>
  <c r="K29" i="1"/>
  <c r="L30" i="1"/>
  <c r="D29" i="1"/>
  <c r="J28" i="6"/>
  <c r="G28" i="6"/>
  <c r="D28" i="6"/>
  <c r="K28" i="6"/>
  <c r="J28" i="4"/>
  <c r="P28" i="4"/>
  <c r="G28" i="4"/>
  <c r="D28" i="4"/>
  <c r="S28" i="2"/>
  <c r="G28" i="1"/>
  <c r="D28" i="1"/>
  <c r="K28" i="1"/>
  <c r="M27" i="6"/>
  <c r="J27" i="6"/>
  <c r="G27" i="6"/>
  <c r="D27" i="6"/>
  <c r="K27" i="6"/>
  <c r="L27" i="6"/>
  <c r="J27" i="4"/>
  <c r="G27" i="4"/>
  <c r="D27" i="4"/>
  <c r="S27" i="2"/>
  <c r="G27" i="1"/>
  <c r="D27" i="1"/>
  <c r="S36" i="2"/>
  <c r="S26" i="2"/>
  <c r="J57" i="1"/>
  <c r="M57" i="1"/>
  <c r="J56" i="1"/>
  <c r="J55" i="1"/>
  <c r="M55" i="1"/>
  <c r="K54" i="1"/>
  <c r="L55" i="1"/>
  <c r="J54" i="1"/>
  <c r="M54" i="1"/>
  <c r="J53" i="1"/>
  <c r="M53" i="1"/>
  <c r="J52" i="1"/>
  <c r="J51" i="1"/>
  <c r="K50" i="1"/>
  <c r="J50" i="1"/>
  <c r="M50" i="1"/>
  <c r="J49" i="1"/>
  <c r="J48" i="1"/>
  <c r="M48" i="1"/>
  <c r="J47" i="1"/>
  <c r="J46" i="1"/>
  <c r="M46" i="1"/>
  <c r="J45" i="1"/>
  <c r="M45" i="1"/>
  <c r="J44" i="1"/>
  <c r="J43" i="1"/>
  <c r="M43" i="1"/>
  <c r="J42" i="1"/>
  <c r="K42" i="1"/>
  <c r="J41" i="1"/>
  <c r="M41" i="1"/>
  <c r="J40" i="1"/>
  <c r="M40" i="1"/>
  <c r="J39" i="1"/>
  <c r="K39" i="1"/>
  <c r="K38" i="1"/>
  <c r="L39" i="1"/>
  <c r="J38" i="1"/>
  <c r="J37" i="1"/>
  <c r="J36" i="1"/>
  <c r="M36" i="1"/>
  <c r="K36" i="1"/>
  <c r="J35" i="1"/>
  <c r="M35" i="1"/>
  <c r="J34" i="1"/>
  <c r="M34" i="1"/>
  <c r="J33" i="1"/>
  <c r="M33" i="1"/>
  <c r="K33" i="1"/>
  <c r="L34" i="1"/>
  <c r="J32" i="1"/>
  <c r="M32" i="1"/>
  <c r="J31" i="1"/>
  <c r="J30" i="1"/>
  <c r="M30" i="1"/>
  <c r="K30" i="1"/>
  <c r="L31" i="1"/>
  <c r="J29" i="1"/>
  <c r="J28" i="1"/>
  <c r="M28" i="1"/>
  <c r="J27" i="1"/>
  <c r="M56" i="4"/>
  <c r="P56" i="4"/>
  <c r="N56" i="4"/>
  <c r="AC8" i="4"/>
  <c r="M55" i="4"/>
  <c r="P55" i="4"/>
  <c r="Q55" i="4"/>
  <c r="M54" i="4"/>
  <c r="P54" i="4"/>
  <c r="N54" i="4"/>
  <c r="O54" i="4"/>
  <c r="M53" i="4"/>
  <c r="P53" i="4"/>
  <c r="N53" i="4"/>
  <c r="O53" i="4"/>
  <c r="M28" i="4"/>
  <c r="N28" i="4"/>
  <c r="M27" i="4"/>
  <c r="P27" i="4"/>
  <c r="N27" i="4"/>
  <c r="O27" i="4"/>
  <c r="U58" i="6"/>
  <c r="S58" i="6"/>
  <c r="Q58" i="6"/>
  <c r="Z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Z10" i="6"/>
  <c r="N10" i="6"/>
  <c r="W58" i="4"/>
  <c r="U58" i="4"/>
  <c r="AC7" i="4"/>
  <c r="R58" i="4"/>
  <c r="R10" i="4"/>
  <c r="AC10" i="4"/>
  <c r="T58" i="2"/>
  <c r="T10" i="2"/>
  <c r="S58" i="1"/>
  <c r="Q58" i="1"/>
  <c r="Y7" i="1"/>
  <c r="Y10" i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L58" i="2"/>
  <c r="M58" i="2"/>
  <c r="W10" i="2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N1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M52" i="1"/>
  <c r="M56" i="1"/>
  <c r="L49" i="1"/>
  <c r="L51" i="1"/>
  <c r="K32" i="1"/>
  <c r="K40" i="1"/>
  <c r="M37" i="1"/>
  <c r="L33" i="1"/>
  <c r="L50" i="1"/>
  <c r="K51" i="1"/>
  <c r="K53" i="1"/>
  <c r="L54" i="1"/>
  <c r="K55" i="1"/>
  <c r="M27" i="1"/>
  <c r="L32" i="6"/>
  <c r="O32" i="4"/>
  <c r="O34" i="4"/>
  <c r="L35" i="6"/>
  <c r="O35" i="4"/>
  <c r="Q37" i="4"/>
  <c r="O39" i="4"/>
  <c r="M39" i="1"/>
  <c r="Q38" i="4"/>
  <c r="M38" i="1"/>
  <c r="L40" i="6"/>
  <c r="L41" i="6"/>
  <c r="K41" i="1"/>
  <c r="L42" i="6"/>
  <c r="L43" i="6"/>
  <c r="L44" i="6"/>
  <c r="O44" i="4"/>
  <c r="Q45" i="4"/>
  <c r="Q46" i="4"/>
  <c r="K46" i="1"/>
  <c r="Q47" i="4"/>
  <c r="K47" i="1"/>
  <c r="L48" i="1"/>
  <c r="M47" i="1"/>
  <c r="L49" i="6"/>
  <c r="L50" i="6"/>
  <c r="M51" i="1"/>
  <c r="L51" i="6"/>
  <c r="O52" i="4"/>
  <c r="Q52" i="4"/>
  <c r="L52" i="1"/>
  <c r="Q53" i="4"/>
  <c r="Q54" i="4"/>
  <c r="L56" i="6"/>
  <c r="AC9" i="4"/>
  <c r="AC11" i="4"/>
  <c r="Q30" i="4"/>
  <c r="Q27" i="4"/>
  <c r="Q28" i="4"/>
  <c r="O55" i="4"/>
  <c r="O56" i="4"/>
  <c r="Q43" i="4"/>
  <c r="Q44" i="4"/>
  <c r="O42" i="4"/>
  <c r="O41" i="4"/>
  <c r="L48" i="6"/>
  <c r="L47" i="6"/>
  <c r="K27" i="1"/>
  <c r="L28" i="1"/>
  <c r="L27" i="1"/>
  <c r="Q51" i="4"/>
  <c r="L36" i="1"/>
  <c r="M49" i="6"/>
  <c r="M50" i="6"/>
  <c r="L53" i="6"/>
  <c r="Z8" i="6"/>
  <c r="Z9" i="6"/>
  <c r="Z11" i="6"/>
  <c r="L54" i="6"/>
  <c r="O49" i="4"/>
  <c r="M31" i="1"/>
  <c r="O28" i="4"/>
  <c r="O58" i="4"/>
  <c r="M44" i="1"/>
  <c r="P32" i="4"/>
  <c r="Q32" i="4"/>
  <c r="L35" i="1"/>
  <c r="M38" i="6"/>
  <c r="P39" i="4"/>
  <c r="Q39" i="4"/>
  <c r="Q40" i="4"/>
  <c r="M41" i="6"/>
  <c r="L45" i="1"/>
  <c r="L29" i="1"/>
  <c r="K43" i="1"/>
  <c r="L44" i="1"/>
  <c r="M49" i="1"/>
  <c r="P29" i="4"/>
  <c r="Q29" i="4"/>
  <c r="O37" i="4"/>
  <c r="L41" i="1"/>
  <c r="P48" i="4"/>
  <c r="Q48" i="4"/>
  <c r="L55" i="6"/>
  <c r="O30" i="4"/>
  <c r="L34" i="6"/>
  <c r="L40" i="1"/>
  <c r="L42" i="1"/>
  <c r="L46" i="1"/>
  <c r="O46" i="4"/>
  <c r="L47" i="1"/>
  <c r="O57" i="4"/>
  <c r="Q57" i="4"/>
  <c r="Q56" i="4"/>
  <c r="M29" i="1"/>
  <c r="M58" i="1"/>
  <c r="Q10" i="1"/>
  <c r="M42" i="1"/>
  <c r="L28" i="6"/>
  <c r="M32" i="6"/>
  <c r="M31" i="6"/>
  <c r="M58" i="6"/>
  <c r="Q10" i="6"/>
  <c r="M34" i="6"/>
  <c r="Q35" i="4"/>
  <c r="L37" i="1"/>
  <c r="K38" i="6"/>
  <c r="M43" i="6"/>
  <c r="K45" i="6"/>
  <c r="M52" i="6"/>
  <c r="K57" i="1"/>
  <c r="L57" i="1"/>
  <c r="M56" i="6"/>
  <c r="L45" i="6"/>
  <c r="L46" i="6"/>
  <c r="Q33" i="4"/>
  <c r="L58" i="1"/>
  <c r="L38" i="6"/>
  <c r="L39" i="6"/>
  <c r="Q49" i="4"/>
  <c r="P58" i="4"/>
  <c r="U10" i="4"/>
  <c r="L58" i="6"/>
</calcChain>
</file>

<file path=xl/sharedStrings.xml><?xml version="1.0" encoding="utf-8"?>
<sst xmlns="http://schemas.openxmlformats.org/spreadsheetml/2006/main" count="415" uniqueCount="106">
  <si>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</si>
  <si>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</si>
  <si>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</si>
  <si>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</si>
  <si>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</si>
  <si>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</si>
  <si>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</si>
  <si>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</si>
  <si>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</si>
  <si>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</si>
  <si>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</si>
  <si>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</si>
  <si>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</si>
  <si>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</si>
  <si>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</si>
  <si>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</si>
  <si>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</si>
  <si>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</si>
  <si>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</si>
  <si>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</si>
  <si>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</si>
  <si>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</si>
  <si>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</si>
  <si>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</si>
  <si>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</si>
  <si>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</si>
  <si>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</si>
  <si>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</si>
  <si>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</si>
  <si>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</si>
  <si>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</si>
  <si>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</si>
  <si>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</si>
  <si>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</si>
  <si>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</si>
  <si>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</si>
  <si>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</si>
  <si>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</si>
  <si>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</si>
  <si>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</si>
  <si>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</si>
  <si>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</si>
  <si>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</si>
  <si>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</si>
  <si>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</si>
  <si>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</si>
  <si>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</si>
  <si>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</si>
  <si>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</si>
  <si>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</si>
  <si>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</si>
  <si>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</si>
  <si>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</si>
  <si>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</si>
  <si>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</si>
  <si>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</si>
  <si>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</si>
  <si>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</si>
  <si>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</si>
  <si>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</si>
  <si>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</si>
  <si>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</si>
  <si>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</si>
  <si>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</si>
  <si>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</si>
  <si>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</si>
  <si>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</si>
  <si>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</si>
  <si>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</si>
  <si>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</si>
  <si>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</si>
  <si>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</si>
  <si>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</si>
  <si>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</si>
  <si>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</si>
  <si>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</si>
  <si>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</si>
  <si>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</si>
  <si>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</si>
  <si>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</si>
  <si>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</si>
  <si>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</si>
  <si>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</si>
  <si>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</si>
  <si>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</si>
  <si>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</si>
  <si>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December</t>
  </si>
  <si>
    <t>dew pt 4.6#</t>
  </si>
  <si>
    <t>csg vlv froze off, cleared, bol</t>
  </si>
  <si>
    <t>dew pt 4.9#</t>
  </si>
  <si>
    <t>bos</t>
  </si>
  <si>
    <t>dew pt 1.4#</t>
  </si>
  <si>
    <t>dew pt 2.1#</t>
  </si>
  <si>
    <t>dew pt 2.6#</t>
  </si>
  <si>
    <t>dew pt 2.5# well unloaded</t>
  </si>
  <si>
    <t xml:space="preserve">dew pt 2.5# </t>
  </si>
  <si>
    <t>dew pt 2.0#</t>
  </si>
  <si>
    <t>dew pt 2.4#</t>
  </si>
  <si>
    <t>dew pt 5.4#</t>
  </si>
  <si>
    <t>dew pt 6.1#, slam vlv shut/safety vlv shut, reset bol</t>
  </si>
  <si>
    <t>dew pt 4.1#</t>
  </si>
  <si>
    <t>bol tbg</t>
  </si>
  <si>
    <t>si tbg, bol csg</t>
  </si>
  <si>
    <t>si csg, bol tbg during day</t>
  </si>
  <si>
    <t>dew pt 3.6#</t>
  </si>
  <si>
    <t>dew pt 2.8#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</si>
</sst>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%20fillman/AppData/Local/Temp/Temp1_Attachments_2012_01_10%5b1%5d.zip/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59"/>
  <sheetViews>
    <sheetView tabSelected="1" topLeftCell="A19" zoomScale="90" zoomScaleNormal="90" workbookViewId="0">
      <selection activeCell="B58" sqref="B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2" t="s">
        <v>47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21"/>
    </row>
    <row r="4" spans="1:29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6" t="s">
        <v>5</v>
      </c>
      <c r="N6" s="166"/>
      <c r="O6" s="166"/>
      <c r="P6" t="s">
        <v>46</v>
      </c>
      <c r="Q6" s="156" t="s">
        <v>51</v>
      </c>
      <c r="R6" s="156"/>
      <c r="AB6" s="21"/>
    </row>
    <row r="7" spans="1:29" x14ac:dyDescent="0.2">
      <c r="U7" s="173" t="s">
        <v>39</v>
      </c>
      <c r="V7" s="173"/>
      <c r="W7" s="173"/>
      <c r="X7" s="173"/>
      <c r="Y7" s="161">
        <f>SUM(Q58)</f>
        <v>0</v>
      </c>
      <c r="Z7" s="161"/>
      <c r="AA7" s="161"/>
      <c r="AB7" s="21"/>
    </row>
    <row r="8" spans="1:29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2019</v>
      </c>
      <c r="I8" s="161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73" t="s">
        <v>40</v>
      </c>
      <c r="V8" s="173"/>
      <c r="W8" s="173"/>
      <c r="X8" s="173"/>
      <c r="Y8" s="164">
        <f>K56</f>
        <v>151.125</v>
      </c>
      <c r="Z8" s="165"/>
      <c r="AA8" s="165"/>
      <c r="AB8" s="21"/>
    </row>
    <row r="9" spans="1:29" x14ac:dyDescent="0.2">
      <c r="T9" s="27" t="s">
        <v>42</v>
      </c>
      <c r="U9" s="173" t="s">
        <v>38</v>
      </c>
      <c r="V9" s="173"/>
      <c r="W9" s="173"/>
      <c r="X9" s="173"/>
      <c r="Y9" s="164">
        <f>Y7+Y8</f>
        <v>151.125</v>
      </c>
      <c r="Z9" s="165"/>
      <c r="AA9" s="165"/>
      <c r="AB9" s="21"/>
    </row>
    <row r="10" spans="1:29" x14ac:dyDescent="0.2">
      <c r="A10" t="s">
        <v>21</v>
      </c>
      <c r="C10" s="156"/>
      <c r="D10" s="156"/>
      <c r="E10" s="156"/>
      <c r="F10" s="156"/>
      <c r="G10" s="156"/>
      <c r="H10" s="156"/>
      <c r="I10" s="156"/>
      <c r="K10" s="10" t="s">
        <v>44</v>
      </c>
      <c r="N10" s="156">
        <f>N58</f>
        <v>0</v>
      </c>
      <c r="O10" s="156"/>
      <c r="P10" t="s">
        <v>45</v>
      </c>
      <c r="Q10" s="156">
        <f>M58</f>
        <v>230.5</v>
      </c>
      <c r="R10" s="156"/>
      <c r="T10" s="27" t="s">
        <v>43</v>
      </c>
      <c r="U10" s="173" t="s">
        <v>37</v>
      </c>
      <c r="V10" s="173"/>
      <c r="W10" s="173"/>
      <c r="X10" s="173"/>
      <c r="Y10" s="159">
        <f>K21</f>
        <v>151.13</v>
      </c>
      <c r="Z10" s="160"/>
      <c r="AA10" s="160"/>
      <c r="AB10" s="21"/>
    </row>
    <row r="11" spans="1:29" x14ac:dyDescent="0.2">
      <c r="T11" s="27" t="s">
        <v>42</v>
      </c>
      <c r="U11" s="167" t="s">
        <v>36</v>
      </c>
      <c r="V11" s="167"/>
      <c r="W11" s="167"/>
      <c r="X11" s="167"/>
      <c r="Y11" s="159">
        <f>Y9-Y10</f>
        <v>-4.9999999999954525E-3</v>
      </c>
      <c r="Z11" s="160"/>
      <c r="AA11" s="160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70"/>
      <c r="O14" s="6"/>
      <c r="P14" s="168" t="s">
        <v>29</v>
      </c>
      <c r="Q14" s="167"/>
      <c r="R14" s="168" t="s">
        <v>30</v>
      </c>
      <c r="S14" s="169"/>
      <c r="T14" s="153" t="s">
        <v>62</v>
      </c>
      <c r="U14" s="172"/>
      <c r="V14" s="154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5"/>
      <c r="U15" s="156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7"/>
      <c r="U16" s="158"/>
      <c r="V16" s="57"/>
      <c r="W16" s="14"/>
      <c r="AC16" s="14"/>
    </row>
    <row r="17" spans="1:29" x14ac:dyDescent="0.2">
      <c r="A17" s="12" t="s">
        <v>1</v>
      </c>
      <c r="B17" s="168">
        <v>255700</v>
      </c>
      <c r="C17" s="167"/>
      <c r="D17" s="169"/>
      <c r="E17" s="168">
        <v>255701</v>
      </c>
      <c r="F17" s="169"/>
      <c r="G17" s="169"/>
      <c r="H17" s="171" t="s">
        <v>66</v>
      </c>
      <c r="I17" s="169"/>
      <c r="J17" s="170"/>
      <c r="K17" s="80" t="s">
        <v>2</v>
      </c>
      <c r="L17" s="14"/>
      <c r="M17" s="6"/>
      <c r="N17" s="22"/>
      <c r="O17" s="6"/>
      <c r="Q17" s="14"/>
      <c r="R17" s="14"/>
      <c r="S17" s="14"/>
      <c r="T17" s="151" t="s">
        <v>58</v>
      </c>
      <c r="U17" s="152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53</v>
      </c>
      <c r="I19" s="169"/>
      <c r="J19" s="170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1" t="s">
        <v>59</v>
      </c>
      <c r="U19" s="152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151.13</v>
      </c>
      <c r="L21" s="14"/>
      <c r="M21" s="102">
        <v>261.3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1" t="s">
        <v>60</v>
      </c>
      <c r="U21" s="152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3" t="s">
        <v>15</v>
      </c>
      <c r="U25" s="154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5">
        <v>43801</v>
      </c>
      <c r="B27" s="103">
        <v>0</v>
      </c>
      <c r="C27" s="103">
        <v>0</v>
      </c>
      <c r="D27" s="140">
        <f t="shared" ref="D27:D34" si="0">(B27*12+C27)*D$21</f>
        <v>0</v>
      </c>
      <c r="E27" s="55">
        <v>10</v>
      </c>
      <c r="F27" s="53">
        <v>10</v>
      </c>
      <c r="G27" s="140">
        <f t="shared" ref="G27:G32" si="1">(E27*12+F27)*G$21</f>
        <v>151.125</v>
      </c>
      <c r="H27" s="55">
        <v>13</v>
      </c>
      <c r="I27" s="53">
        <v>4</v>
      </c>
      <c r="J27" s="140">
        <f t="shared" ref="J27:J33" si="2">(H27*12+I27)*J$21</f>
        <v>268</v>
      </c>
      <c r="K27" s="141">
        <f t="shared" ref="K27:K55" si="3">D27+G27</f>
        <v>151.125</v>
      </c>
      <c r="L27" s="142">
        <f>D27+G27+Q27-K21</f>
        <v>-4.9999999999954525E-3</v>
      </c>
      <c r="M27" s="143">
        <f>J27-M21+S27</f>
        <v>6.6999999999999886</v>
      </c>
      <c r="N27" s="92"/>
      <c r="O27" s="69"/>
      <c r="P27" s="73"/>
      <c r="Q27" s="74"/>
      <c r="R27" s="79"/>
      <c r="S27" s="79"/>
      <c r="T27" s="91"/>
      <c r="U27" s="65">
        <v>63</v>
      </c>
      <c r="V27" s="65">
        <v>63</v>
      </c>
      <c r="W27" s="75"/>
      <c r="X27" s="107" t="s">
        <v>87</v>
      </c>
      <c r="Y27" s="32"/>
      <c r="Z27" s="29"/>
      <c r="AA27" s="29"/>
      <c r="AB27" s="29"/>
      <c r="AC27" s="14"/>
    </row>
    <row r="28" spans="1:29" x14ac:dyDescent="0.2">
      <c r="A28" s="96">
        <f>A27+1</f>
        <v>43802</v>
      </c>
      <c r="B28" s="103">
        <v>0</v>
      </c>
      <c r="C28" s="103">
        <v>0</v>
      </c>
      <c r="D28" s="140">
        <f t="shared" si="0"/>
        <v>0</v>
      </c>
      <c r="E28" s="55">
        <v>10</v>
      </c>
      <c r="F28" s="53">
        <v>10</v>
      </c>
      <c r="G28" s="140">
        <f t="shared" si="1"/>
        <v>151.125</v>
      </c>
      <c r="H28" s="55">
        <v>13</v>
      </c>
      <c r="I28" s="53">
        <v>8</v>
      </c>
      <c r="J28" s="140">
        <f t="shared" si="2"/>
        <v>274.7</v>
      </c>
      <c r="K28" s="141">
        <f t="shared" si="3"/>
        <v>151.125</v>
      </c>
      <c r="L28" s="142">
        <f t="shared" ref="L28:L55" si="4">D28+G28+Q28-K27</f>
        <v>0</v>
      </c>
      <c r="M28" s="143">
        <f t="shared" ref="M28:M45" si="5">J28-J27+S28</f>
        <v>6.6999999999999886</v>
      </c>
      <c r="N28" s="72"/>
      <c r="O28" s="69"/>
      <c r="P28" s="73"/>
      <c r="Q28" s="74"/>
      <c r="R28" s="79"/>
      <c r="S28" s="79"/>
      <c r="T28" s="64"/>
      <c r="U28" s="65">
        <v>102</v>
      </c>
      <c r="V28" s="65">
        <v>102</v>
      </c>
      <c r="W28" s="34"/>
      <c r="X28" s="107" t="s">
        <v>89</v>
      </c>
      <c r="Z28" s="32"/>
      <c r="AA28" s="32"/>
      <c r="AB28" s="32"/>
      <c r="AC28" s="14"/>
    </row>
    <row r="29" spans="1:29" x14ac:dyDescent="0.2">
      <c r="A29" s="96">
        <f t="shared" ref="A29:A57" si="6">A28+1</f>
        <v>43803</v>
      </c>
      <c r="B29" s="103">
        <v>0</v>
      </c>
      <c r="C29" s="103">
        <v>0</v>
      </c>
      <c r="D29" s="140">
        <f t="shared" si="0"/>
        <v>0</v>
      </c>
      <c r="E29" s="55">
        <v>10</v>
      </c>
      <c r="F29" s="53">
        <v>10</v>
      </c>
      <c r="G29" s="140">
        <f t="shared" si="1"/>
        <v>151.125</v>
      </c>
      <c r="H29" s="55">
        <v>14</v>
      </c>
      <c r="I29" s="53">
        <v>2</v>
      </c>
      <c r="J29" s="140">
        <f t="shared" si="2"/>
        <v>284.75</v>
      </c>
      <c r="K29" s="141">
        <f t="shared" si="3"/>
        <v>151.125</v>
      </c>
      <c r="L29" s="142">
        <f t="shared" si="4"/>
        <v>0</v>
      </c>
      <c r="M29" s="143">
        <f t="shared" si="5"/>
        <v>10.050000000000011</v>
      </c>
      <c r="N29" s="72" t="s">
        <v>65</v>
      </c>
      <c r="O29" s="69"/>
      <c r="P29" s="73"/>
      <c r="Q29" s="74"/>
      <c r="R29" s="79"/>
      <c r="S29" s="79"/>
      <c r="T29" s="64"/>
      <c r="U29" s="65">
        <v>103</v>
      </c>
      <c r="V29" s="65">
        <v>103</v>
      </c>
      <c r="W29" s="34"/>
      <c r="X29" s="107" t="s">
        <v>87</v>
      </c>
      <c r="Y29" s="32"/>
      <c r="Z29" s="32"/>
      <c r="AA29" s="32"/>
      <c r="AB29" s="32"/>
      <c r="AC29" s="14"/>
    </row>
    <row r="30" spans="1:29" x14ac:dyDescent="0.2">
      <c r="A30" s="96">
        <f t="shared" si="6"/>
        <v>43804</v>
      </c>
      <c r="B30" s="103">
        <v>0</v>
      </c>
      <c r="C30" s="103">
        <v>0</v>
      </c>
      <c r="D30" s="140">
        <f t="shared" si="0"/>
        <v>0</v>
      </c>
      <c r="E30" s="55">
        <v>10</v>
      </c>
      <c r="F30" s="53">
        <v>10</v>
      </c>
      <c r="G30" s="140">
        <f t="shared" si="1"/>
        <v>151.125</v>
      </c>
      <c r="H30" s="55">
        <v>8</v>
      </c>
      <c r="I30" s="53">
        <v>2</v>
      </c>
      <c r="J30" s="140">
        <f t="shared" si="2"/>
        <v>164.15</v>
      </c>
      <c r="K30" s="141">
        <f t="shared" si="3"/>
        <v>151.125</v>
      </c>
      <c r="L30" s="142">
        <f t="shared" si="4"/>
        <v>0</v>
      </c>
      <c r="M30" s="143">
        <f t="shared" si="5"/>
        <v>9.4000000000000057</v>
      </c>
      <c r="N30" s="72" t="s">
        <v>65</v>
      </c>
      <c r="O30" s="69"/>
      <c r="P30" s="73"/>
      <c r="Q30" s="74"/>
      <c r="R30" s="79" t="s">
        <v>90</v>
      </c>
      <c r="S30" s="79">
        <v>130</v>
      </c>
      <c r="T30" s="91"/>
      <c r="U30" s="65">
        <v>85</v>
      </c>
      <c r="V30" s="65">
        <v>85</v>
      </c>
      <c r="W30" s="74"/>
      <c r="X30" s="107" t="s">
        <v>87</v>
      </c>
      <c r="Y30" s="73"/>
      <c r="Z30" s="32"/>
      <c r="AA30" s="32"/>
      <c r="AB30" s="32"/>
      <c r="AC30" s="14"/>
    </row>
    <row r="31" spans="1:29" x14ac:dyDescent="0.2">
      <c r="A31" s="96">
        <f t="shared" si="6"/>
        <v>43805</v>
      </c>
      <c r="B31" s="103">
        <v>0</v>
      </c>
      <c r="C31" s="103">
        <v>0</v>
      </c>
      <c r="D31" s="140">
        <f t="shared" si="0"/>
        <v>0</v>
      </c>
      <c r="E31" s="55">
        <v>10</v>
      </c>
      <c r="F31" s="53">
        <v>10</v>
      </c>
      <c r="G31" s="140">
        <f t="shared" si="1"/>
        <v>151.125</v>
      </c>
      <c r="H31" s="55">
        <v>8</v>
      </c>
      <c r="I31" s="53">
        <v>9</v>
      </c>
      <c r="J31" s="140">
        <f t="shared" si="2"/>
        <v>175.875</v>
      </c>
      <c r="K31" s="141">
        <f t="shared" si="3"/>
        <v>151.125</v>
      </c>
      <c r="L31" s="142">
        <f t="shared" si="4"/>
        <v>0</v>
      </c>
      <c r="M31" s="143">
        <f t="shared" si="5"/>
        <v>11.724999999999994</v>
      </c>
      <c r="N31" s="72"/>
      <c r="O31" s="69"/>
      <c r="P31" s="73"/>
      <c r="Q31" s="98"/>
      <c r="R31" s="99"/>
      <c r="S31" s="99"/>
      <c r="T31" s="64"/>
      <c r="U31" s="65">
        <v>80</v>
      </c>
      <c r="V31" s="65">
        <v>80</v>
      </c>
      <c r="W31" s="74"/>
      <c r="X31" s="107" t="s">
        <v>91</v>
      </c>
      <c r="Y31" s="73"/>
      <c r="Z31" s="32"/>
      <c r="AA31" s="32"/>
      <c r="AB31" s="32"/>
      <c r="AC31" s="14"/>
    </row>
    <row r="32" spans="1:29" x14ac:dyDescent="0.2">
      <c r="A32" s="96">
        <f t="shared" si="6"/>
        <v>43806</v>
      </c>
      <c r="B32" s="103">
        <v>0</v>
      </c>
      <c r="C32" s="103">
        <v>0</v>
      </c>
      <c r="D32" s="140">
        <f t="shared" si="0"/>
        <v>0</v>
      </c>
      <c r="E32" s="55">
        <v>10</v>
      </c>
      <c r="F32" s="53">
        <v>10</v>
      </c>
      <c r="G32" s="140">
        <f t="shared" si="1"/>
        <v>151.125</v>
      </c>
      <c r="H32" s="55">
        <v>9</v>
      </c>
      <c r="I32" s="53">
        <v>3</v>
      </c>
      <c r="J32" s="140">
        <f t="shared" si="2"/>
        <v>185.92500000000001</v>
      </c>
      <c r="K32" s="141">
        <f t="shared" si="3"/>
        <v>151.125</v>
      </c>
      <c r="L32" s="142">
        <f t="shared" si="4"/>
        <v>0</v>
      </c>
      <c r="M32" s="143">
        <f t="shared" si="5"/>
        <v>10.050000000000011</v>
      </c>
      <c r="N32" s="72" t="s">
        <v>65</v>
      </c>
      <c r="O32" s="69"/>
      <c r="P32" s="73"/>
      <c r="Q32" s="69"/>
      <c r="R32" s="79"/>
      <c r="S32" s="79"/>
      <c r="T32" s="91"/>
      <c r="U32" s="65">
        <v>86</v>
      </c>
      <c r="V32" s="65">
        <v>86</v>
      </c>
      <c r="W32" s="34"/>
      <c r="X32" s="107" t="s">
        <v>92</v>
      </c>
      <c r="Y32" s="73"/>
      <c r="Z32" s="32"/>
      <c r="AA32" s="32"/>
      <c r="AB32" s="32"/>
      <c r="AC32" s="14"/>
    </row>
    <row r="33" spans="1:30" x14ac:dyDescent="0.2">
      <c r="A33" s="96">
        <f t="shared" si="6"/>
        <v>43807</v>
      </c>
      <c r="B33" s="103">
        <v>0</v>
      </c>
      <c r="C33" s="103">
        <v>0</v>
      </c>
      <c r="D33" s="140">
        <f t="shared" si="0"/>
        <v>0</v>
      </c>
      <c r="E33" s="55">
        <v>10</v>
      </c>
      <c r="F33" s="53">
        <v>10</v>
      </c>
      <c r="G33" s="140">
        <f t="shared" ref="G33:G39" si="7">(E33*12+F33)*G$21</f>
        <v>151.125</v>
      </c>
      <c r="H33" s="55">
        <v>9</v>
      </c>
      <c r="I33" s="53">
        <v>9</v>
      </c>
      <c r="J33" s="140">
        <f t="shared" si="2"/>
        <v>195.97499999999999</v>
      </c>
      <c r="K33" s="141">
        <f t="shared" si="3"/>
        <v>151.125</v>
      </c>
      <c r="L33" s="142">
        <f t="shared" si="4"/>
        <v>0</v>
      </c>
      <c r="M33" s="143">
        <f t="shared" si="5"/>
        <v>10.049999999999983</v>
      </c>
      <c r="N33" s="72" t="s">
        <v>65</v>
      </c>
      <c r="O33" s="69"/>
      <c r="P33" s="73"/>
      <c r="Q33" s="74"/>
      <c r="R33" s="79"/>
      <c r="S33" s="79"/>
      <c r="T33" s="64"/>
      <c r="U33" s="65">
        <v>81</v>
      </c>
      <c r="V33" s="65">
        <v>81</v>
      </c>
      <c r="W33" s="74"/>
      <c r="X33" s="107" t="s">
        <v>93</v>
      </c>
      <c r="Y33" s="76"/>
      <c r="Z33" s="32"/>
      <c r="AA33" s="32"/>
      <c r="AB33" s="32"/>
      <c r="AC33" s="14"/>
    </row>
    <row r="34" spans="1:30" x14ac:dyDescent="0.2">
      <c r="A34" s="96">
        <f t="shared" si="6"/>
        <v>43808</v>
      </c>
      <c r="B34" s="103">
        <v>0</v>
      </c>
      <c r="C34" s="103">
        <v>0</v>
      </c>
      <c r="D34" s="140">
        <f t="shared" si="0"/>
        <v>0</v>
      </c>
      <c r="E34" s="55">
        <v>10</v>
      </c>
      <c r="F34" s="53">
        <v>10</v>
      </c>
      <c r="G34" s="140">
        <f t="shared" si="7"/>
        <v>151.125</v>
      </c>
      <c r="H34" s="55">
        <v>10</v>
      </c>
      <c r="I34" s="53">
        <v>3</v>
      </c>
      <c r="J34" s="140">
        <f>(H34*12+I34)*[1]TankBtry!J$21</f>
        <v>206.02500000000001</v>
      </c>
      <c r="K34" s="141">
        <f t="shared" si="3"/>
        <v>151.125</v>
      </c>
      <c r="L34" s="142">
        <f t="shared" si="4"/>
        <v>0</v>
      </c>
      <c r="M34" s="143">
        <f t="shared" si="5"/>
        <v>10.050000000000011</v>
      </c>
      <c r="N34" s="72" t="s">
        <v>65</v>
      </c>
      <c r="O34" s="86"/>
      <c r="P34" s="73"/>
      <c r="Q34" s="74"/>
      <c r="R34" s="79"/>
      <c r="S34" s="79"/>
      <c r="T34" s="64"/>
      <c r="U34" s="65">
        <v>69</v>
      </c>
      <c r="V34" s="100">
        <v>69</v>
      </c>
      <c r="W34" s="74"/>
      <c r="X34" s="107" t="s">
        <v>92</v>
      </c>
      <c r="Y34" s="76"/>
      <c r="Z34" s="32"/>
      <c r="AA34" s="32"/>
      <c r="AB34" s="32"/>
      <c r="AC34" s="14"/>
    </row>
    <row r="35" spans="1:30" x14ac:dyDescent="0.2">
      <c r="A35" s="96">
        <f t="shared" si="6"/>
        <v>43809</v>
      </c>
      <c r="B35" s="103">
        <v>0</v>
      </c>
      <c r="C35" s="103">
        <v>0</v>
      </c>
      <c r="D35" s="140">
        <f t="shared" ref="D35:D40" si="8">(B35*12+C35)*D$21</f>
        <v>0</v>
      </c>
      <c r="E35" s="55">
        <v>10</v>
      </c>
      <c r="F35" s="53">
        <v>10</v>
      </c>
      <c r="G35" s="140">
        <f t="shared" si="7"/>
        <v>151.125</v>
      </c>
      <c r="H35" s="55">
        <v>11</v>
      </c>
      <c r="I35" s="53">
        <v>3</v>
      </c>
      <c r="J35" s="140">
        <f>(H35*12+I35)*[1]TankBtry!J$21</f>
        <v>226.125</v>
      </c>
      <c r="K35" s="141">
        <f t="shared" si="3"/>
        <v>151.125</v>
      </c>
      <c r="L35" s="142">
        <f t="shared" si="4"/>
        <v>0</v>
      </c>
      <c r="M35" s="143">
        <f t="shared" si="5"/>
        <v>20.099999999999994</v>
      </c>
      <c r="N35" s="72" t="s">
        <v>65</v>
      </c>
      <c r="O35" s="86"/>
      <c r="P35" s="73"/>
      <c r="Q35" s="74"/>
      <c r="R35" s="79"/>
      <c r="S35" s="79"/>
      <c r="T35" s="64"/>
      <c r="U35" s="65">
        <v>162</v>
      </c>
      <c r="V35" s="100">
        <v>162</v>
      </c>
      <c r="W35" s="74"/>
      <c r="X35" s="107" t="s">
        <v>94</v>
      </c>
      <c r="Y35" s="76"/>
      <c r="Z35" s="73"/>
      <c r="AA35" s="32"/>
      <c r="AB35" s="32"/>
      <c r="AC35" s="14"/>
    </row>
    <row r="36" spans="1:30" x14ac:dyDescent="0.2">
      <c r="A36" s="96">
        <f t="shared" si="6"/>
        <v>43810</v>
      </c>
      <c r="B36" s="103">
        <v>0</v>
      </c>
      <c r="C36" s="103">
        <v>0</v>
      </c>
      <c r="D36" s="140">
        <f t="shared" si="8"/>
        <v>0</v>
      </c>
      <c r="E36" s="55">
        <v>10</v>
      </c>
      <c r="F36" s="53">
        <v>10</v>
      </c>
      <c r="G36" s="140">
        <f t="shared" si="7"/>
        <v>151.125</v>
      </c>
      <c r="H36" s="55">
        <v>11</v>
      </c>
      <c r="I36" s="53">
        <v>6</v>
      </c>
      <c r="J36" s="140">
        <f t="shared" ref="J36:J55" si="9">(H36*12+I36)*J$21</f>
        <v>231.15</v>
      </c>
      <c r="K36" s="141">
        <f t="shared" si="3"/>
        <v>151.125</v>
      </c>
      <c r="L36" s="142">
        <f t="shared" si="4"/>
        <v>0</v>
      </c>
      <c r="M36" s="143">
        <f t="shared" si="5"/>
        <v>5.0250000000000057</v>
      </c>
      <c r="N36" s="72" t="s">
        <v>65</v>
      </c>
      <c r="O36" s="69"/>
      <c r="P36" s="73"/>
      <c r="Q36" s="74"/>
      <c r="R36" s="79"/>
      <c r="S36" s="79"/>
      <c r="T36" s="64"/>
      <c r="U36" s="65">
        <v>64</v>
      </c>
      <c r="V36" s="100">
        <v>64</v>
      </c>
      <c r="W36" s="123"/>
      <c r="X36" s="107" t="s">
        <v>95</v>
      </c>
      <c r="Y36" s="150"/>
      <c r="Z36" s="150"/>
      <c r="AA36" s="150"/>
      <c r="AB36" s="150"/>
      <c r="AC36" s="150"/>
      <c r="AD36" s="150"/>
    </row>
    <row r="37" spans="1:30" x14ac:dyDescent="0.2">
      <c r="A37" s="96">
        <f t="shared" si="6"/>
        <v>43811</v>
      </c>
      <c r="B37" s="103">
        <v>0</v>
      </c>
      <c r="C37" s="103">
        <v>0</v>
      </c>
      <c r="D37" s="140">
        <f t="shared" si="8"/>
        <v>0</v>
      </c>
      <c r="E37" s="55">
        <v>10</v>
      </c>
      <c r="F37" s="53">
        <v>10</v>
      </c>
      <c r="G37" s="140">
        <f t="shared" si="7"/>
        <v>151.125</v>
      </c>
      <c r="H37" s="55">
        <v>11</v>
      </c>
      <c r="I37" s="53">
        <v>9</v>
      </c>
      <c r="J37" s="140">
        <f t="shared" si="9"/>
        <v>236.17500000000001</v>
      </c>
      <c r="K37" s="141">
        <f t="shared" si="3"/>
        <v>151.125</v>
      </c>
      <c r="L37" s="142">
        <f t="shared" si="4"/>
        <v>0</v>
      </c>
      <c r="M37" s="143">
        <f t="shared" si="5"/>
        <v>5.0250000000000057</v>
      </c>
      <c r="N37" s="72" t="s">
        <v>65</v>
      </c>
      <c r="O37" s="69"/>
      <c r="P37" s="73"/>
      <c r="Q37" s="74"/>
      <c r="R37" s="79"/>
      <c r="S37" s="79"/>
      <c r="T37" s="64"/>
      <c r="U37" s="65">
        <v>58</v>
      </c>
      <c r="V37" s="65">
        <v>58</v>
      </c>
      <c r="W37" s="74"/>
      <c r="X37" s="107" t="s">
        <v>92</v>
      </c>
      <c r="Z37" s="32"/>
      <c r="AA37" s="32"/>
      <c r="AB37" s="32"/>
      <c r="AC37" s="14"/>
    </row>
    <row r="38" spans="1:30" x14ac:dyDescent="0.2">
      <c r="A38" s="96">
        <f t="shared" si="6"/>
        <v>43812</v>
      </c>
      <c r="B38" s="103">
        <v>0</v>
      </c>
      <c r="C38" s="103">
        <v>0</v>
      </c>
      <c r="D38" s="140">
        <f t="shared" si="8"/>
        <v>0</v>
      </c>
      <c r="E38" s="55">
        <v>10</v>
      </c>
      <c r="F38" s="53">
        <v>10</v>
      </c>
      <c r="G38" s="140">
        <f t="shared" si="7"/>
        <v>151.125</v>
      </c>
      <c r="H38" s="55">
        <v>12</v>
      </c>
      <c r="I38" s="53">
        <v>2</v>
      </c>
      <c r="J38" s="140">
        <f t="shared" si="9"/>
        <v>244.55</v>
      </c>
      <c r="K38" s="141">
        <f t="shared" si="3"/>
        <v>151.125</v>
      </c>
      <c r="L38" s="142">
        <f t="shared" si="4"/>
        <v>0</v>
      </c>
      <c r="M38" s="143">
        <f t="shared" si="5"/>
        <v>8.375</v>
      </c>
      <c r="N38" s="72"/>
      <c r="O38" s="86"/>
      <c r="P38" s="73"/>
      <c r="Q38" s="74"/>
      <c r="R38" s="79"/>
      <c r="S38" s="79"/>
      <c r="T38" s="64"/>
      <c r="U38" s="65">
        <v>83</v>
      </c>
      <c r="V38" s="65">
        <v>83</v>
      </c>
      <c r="W38" s="74"/>
      <c r="X38" s="107" t="s">
        <v>96</v>
      </c>
      <c r="Y38" s="32"/>
      <c r="Z38" s="32"/>
      <c r="AA38" s="32"/>
      <c r="AB38" s="32"/>
      <c r="AC38" s="14"/>
    </row>
    <row r="39" spans="1:30" x14ac:dyDescent="0.2">
      <c r="A39" s="96">
        <f t="shared" si="6"/>
        <v>43813</v>
      </c>
      <c r="B39" s="103">
        <v>0</v>
      </c>
      <c r="C39" s="103">
        <v>0</v>
      </c>
      <c r="D39" s="140">
        <f t="shared" si="8"/>
        <v>0</v>
      </c>
      <c r="E39" s="55">
        <v>10</v>
      </c>
      <c r="F39" s="53">
        <v>10</v>
      </c>
      <c r="G39" s="140">
        <f t="shared" si="7"/>
        <v>151.125</v>
      </c>
      <c r="H39" s="55">
        <v>13</v>
      </c>
      <c r="I39" s="53">
        <v>2</v>
      </c>
      <c r="J39" s="140">
        <f t="shared" si="9"/>
        <v>264.65000000000003</v>
      </c>
      <c r="K39" s="141">
        <f t="shared" si="3"/>
        <v>151.125</v>
      </c>
      <c r="L39" s="142">
        <f t="shared" si="4"/>
        <v>0</v>
      </c>
      <c r="M39" s="143">
        <f t="shared" si="5"/>
        <v>20.100000000000023</v>
      </c>
      <c r="N39" s="72" t="s">
        <v>65</v>
      </c>
      <c r="O39" s="86"/>
      <c r="P39" s="73"/>
      <c r="Q39" s="74"/>
      <c r="R39" s="79"/>
      <c r="S39" s="79"/>
      <c r="T39" s="64"/>
      <c r="U39" s="65">
        <v>165</v>
      </c>
      <c r="V39" s="65">
        <v>165</v>
      </c>
      <c r="W39" s="34"/>
      <c r="X39" s="107" t="s">
        <v>87</v>
      </c>
      <c r="Y39" s="32"/>
      <c r="Z39" s="32"/>
      <c r="AA39" s="32"/>
      <c r="AB39" s="32"/>
      <c r="AC39" s="14"/>
    </row>
    <row r="40" spans="1:30" x14ac:dyDescent="0.2">
      <c r="A40" s="96">
        <f t="shared" si="6"/>
        <v>43814</v>
      </c>
      <c r="B40" s="103">
        <v>0</v>
      </c>
      <c r="C40" s="103">
        <v>0</v>
      </c>
      <c r="D40" s="140">
        <f t="shared" si="8"/>
        <v>0</v>
      </c>
      <c r="E40" s="55">
        <v>10</v>
      </c>
      <c r="F40" s="53">
        <v>10</v>
      </c>
      <c r="G40" s="140">
        <f t="shared" ref="G40:G45" si="10">(E40*12+F40)*G$21</f>
        <v>151.125</v>
      </c>
      <c r="H40" s="55">
        <v>13</v>
      </c>
      <c r="I40" s="53">
        <v>8</v>
      </c>
      <c r="J40" s="140">
        <f t="shared" si="9"/>
        <v>274.7</v>
      </c>
      <c r="K40" s="141">
        <f t="shared" si="3"/>
        <v>151.125</v>
      </c>
      <c r="L40" s="142">
        <f t="shared" si="4"/>
        <v>0</v>
      </c>
      <c r="M40" s="143">
        <f t="shared" si="5"/>
        <v>10.049999999999955</v>
      </c>
      <c r="N40" s="72" t="s">
        <v>65</v>
      </c>
      <c r="O40" s="101"/>
      <c r="P40" s="73"/>
      <c r="Q40" s="74"/>
      <c r="R40" s="79"/>
      <c r="S40" s="79"/>
      <c r="T40" s="64"/>
      <c r="U40" s="65">
        <v>113</v>
      </c>
      <c r="V40" s="65">
        <v>113</v>
      </c>
      <c r="W40" s="74"/>
      <c r="X40" s="107" t="s">
        <v>97</v>
      </c>
      <c r="Y40" s="73"/>
      <c r="Z40" s="73"/>
      <c r="AA40" s="32"/>
      <c r="AB40" s="32"/>
      <c r="AC40" s="14"/>
    </row>
    <row r="41" spans="1:30" x14ac:dyDescent="0.2">
      <c r="A41" s="96">
        <f t="shared" si="6"/>
        <v>43815</v>
      </c>
      <c r="B41" s="103">
        <v>0</v>
      </c>
      <c r="C41" s="103">
        <v>0</v>
      </c>
      <c r="D41" s="140">
        <f t="shared" ref="D41:D46" si="11">(B41*12+C41)*D$21</f>
        <v>0</v>
      </c>
      <c r="E41" s="55">
        <v>10</v>
      </c>
      <c r="F41" s="53">
        <v>10</v>
      </c>
      <c r="G41" s="140">
        <f t="shared" si="10"/>
        <v>151.125</v>
      </c>
      <c r="H41" s="55">
        <v>13</v>
      </c>
      <c r="I41" s="53">
        <v>11</v>
      </c>
      <c r="J41" s="140">
        <f t="shared" si="9"/>
        <v>279.72500000000002</v>
      </c>
      <c r="K41" s="141">
        <f t="shared" si="3"/>
        <v>151.125</v>
      </c>
      <c r="L41" s="142">
        <f t="shared" si="4"/>
        <v>0</v>
      </c>
      <c r="M41" s="143">
        <f t="shared" si="5"/>
        <v>5.0250000000000341</v>
      </c>
      <c r="N41" s="72" t="s">
        <v>65</v>
      </c>
      <c r="O41" s="69"/>
      <c r="P41" s="73"/>
      <c r="Q41" s="74"/>
      <c r="R41" s="79"/>
      <c r="S41" s="79"/>
      <c r="T41" s="64"/>
      <c r="U41" s="65">
        <v>81</v>
      </c>
      <c r="V41" s="65">
        <v>81</v>
      </c>
      <c r="W41" s="34"/>
      <c r="X41" s="107" t="s">
        <v>91</v>
      </c>
      <c r="Y41" s="32"/>
      <c r="Z41" s="32"/>
      <c r="AA41" s="32"/>
      <c r="AB41" s="32"/>
      <c r="AC41" s="14"/>
    </row>
    <row r="42" spans="1:30" x14ac:dyDescent="0.2">
      <c r="A42" s="96">
        <f t="shared" si="6"/>
        <v>43816</v>
      </c>
      <c r="B42" s="103">
        <v>0</v>
      </c>
      <c r="C42" s="103">
        <v>0</v>
      </c>
      <c r="D42" s="140">
        <f t="shared" si="11"/>
        <v>0</v>
      </c>
      <c r="E42" s="55">
        <v>10</v>
      </c>
      <c r="F42" s="53">
        <v>10</v>
      </c>
      <c r="G42" s="140">
        <f t="shared" si="10"/>
        <v>151.125</v>
      </c>
      <c r="H42" s="55">
        <v>14</v>
      </c>
      <c r="I42" s="53">
        <v>4</v>
      </c>
      <c r="J42" s="140">
        <f t="shared" si="9"/>
        <v>288.10000000000002</v>
      </c>
      <c r="K42" s="141">
        <f t="shared" si="3"/>
        <v>151.125</v>
      </c>
      <c r="L42" s="142">
        <f t="shared" si="4"/>
        <v>0</v>
      </c>
      <c r="M42" s="143">
        <f t="shared" si="5"/>
        <v>8.375</v>
      </c>
      <c r="N42" s="72" t="s">
        <v>65</v>
      </c>
      <c r="O42" s="86"/>
      <c r="P42" s="73"/>
      <c r="Q42" s="74"/>
      <c r="R42" s="79"/>
      <c r="S42" s="79"/>
      <c r="T42" s="64"/>
      <c r="U42" s="65">
        <v>66</v>
      </c>
      <c r="V42" s="65">
        <v>66</v>
      </c>
      <c r="W42" s="34"/>
      <c r="X42" s="107" t="s">
        <v>92</v>
      </c>
      <c r="Y42" s="32"/>
      <c r="Z42" s="32"/>
      <c r="AA42" s="32"/>
      <c r="AB42" s="32"/>
      <c r="AC42" s="14"/>
    </row>
    <row r="43" spans="1:30" x14ac:dyDescent="0.2">
      <c r="A43" s="96">
        <f t="shared" si="6"/>
        <v>43817</v>
      </c>
      <c r="B43" s="103">
        <v>0</v>
      </c>
      <c r="C43" s="103">
        <v>0</v>
      </c>
      <c r="D43" s="140">
        <f t="shared" si="11"/>
        <v>0</v>
      </c>
      <c r="E43" s="55">
        <v>10</v>
      </c>
      <c r="F43" s="53">
        <v>10</v>
      </c>
      <c r="G43" s="140">
        <f t="shared" si="10"/>
        <v>151.125</v>
      </c>
      <c r="H43" s="55">
        <v>14</v>
      </c>
      <c r="I43" s="53">
        <v>7</v>
      </c>
      <c r="J43" s="140">
        <f t="shared" si="9"/>
        <v>293.125</v>
      </c>
      <c r="K43" s="141">
        <f t="shared" si="3"/>
        <v>151.125</v>
      </c>
      <c r="L43" s="142">
        <f t="shared" si="4"/>
        <v>0</v>
      </c>
      <c r="M43" s="143">
        <f t="shared" si="5"/>
        <v>5.0249999999999773</v>
      </c>
      <c r="N43" s="72" t="s">
        <v>65</v>
      </c>
      <c r="O43" s="69"/>
      <c r="P43" s="73"/>
      <c r="Q43" s="74"/>
      <c r="R43" s="79"/>
      <c r="S43" s="79"/>
      <c r="T43" s="64"/>
      <c r="U43" s="65">
        <v>50</v>
      </c>
      <c r="V43" s="65">
        <v>50</v>
      </c>
      <c r="W43" s="74"/>
      <c r="X43" s="107" t="s">
        <v>92</v>
      </c>
      <c r="Y43" s="73"/>
      <c r="Z43" s="73"/>
      <c r="AA43" s="73"/>
      <c r="AB43" s="32"/>
      <c r="AC43" s="14"/>
    </row>
    <row r="44" spans="1:30" x14ac:dyDescent="0.2">
      <c r="A44" s="96">
        <f t="shared" si="6"/>
        <v>43818</v>
      </c>
      <c r="B44" s="103">
        <v>0</v>
      </c>
      <c r="C44" s="103">
        <v>0</v>
      </c>
      <c r="D44" s="140">
        <f t="shared" si="11"/>
        <v>0</v>
      </c>
      <c r="E44" s="55">
        <v>10</v>
      </c>
      <c r="F44" s="53">
        <v>10</v>
      </c>
      <c r="G44" s="140">
        <f t="shared" si="10"/>
        <v>151.125</v>
      </c>
      <c r="H44" s="55">
        <v>14</v>
      </c>
      <c r="I44" s="53">
        <v>11</v>
      </c>
      <c r="J44" s="140">
        <f t="shared" si="9"/>
        <v>299.82499999999999</v>
      </c>
      <c r="K44" s="141">
        <f t="shared" si="3"/>
        <v>151.125</v>
      </c>
      <c r="L44" s="142">
        <f t="shared" si="4"/>
        <v>0</v>
      </c>
      <c r="M44" s="143">
        <f t="shared" si="5"/>
        <v>6.6999999999999886</v>
      </c>
      <c r="N44" s="72"/>
      <c r="O44" s="86"/>
      <c r="P44" s="73"/>
      <c r="Q44" s="74"/>
      <c r="R44" s="79"/>
      <c r="S44" s="79"/>
      <c r="T44" s="64"/>
      <c r="U44" s="65">
        <v>81</v>
      </c>
      <c r="V44" s="65">
        <v>81</v>
      </c>
      <c r="W44" s="34"/>
      <c r="X44" s="107" t="s">
        <v>92</v>
      </c>
      <c r="Y44" s="32"/>
      <c r="Z44" s="32"/>
      <c r="AA44" s="32"/>
      <c r="AB44" s="32"/>
      <c r="AC44" s="14"/>
    </row>
    <row r="45" spans="1:30" x14ac:dyDescent="0.2">
      <c r="A45" s="96">
        <f t="shared" si="6"/>
        <v>43819</v>
      </c>
      <c r="B45" s="103">
        <v>0</v>
      </c>
      <c r="C45" s="103">
        <v>0</v>
      </c>
      <c r="D45" s="140">
        <f t="shared" si="11"/>
        <v>0</v>
      </c>
      <c r="E45" s="55">
        <v>10</v>
      </c>
      <c r="F45" s="53">
        <v>10</v>
      </c>
      <c r="G45" s="140">
        <f t="shared" si="10"/>
        <v>151.125</v>
      </c>
      <c r="H45" s="55">
        <v>15</v>
      </c>
      <c r="I45" s="53">
        <v>3</v>
      </c>
      <c r="J45" s="140">
        <f t="shared" si="9"/>
        <v>306.52500000000003</v>
      </c>
      <c r="K45" s="141">
        <f t="shared" si="3"/>
        <v>151.125</v>
      </c>
      <c r="L45" s="142">
        <f t="shared" si="4"/>
        <v>0</v>
      </c>
      <c r="M45" s="143">
        <f t="shared" si="5"/>
        <v>6.7000000000000455</v>
      </c>
      <c r="N45" s="72"/>
      <c r="O45" s="69"/>
      <c r="P45" s="73"/>
      <c r="Q45" s="74"/>
      <c r="R45" s="79"/>
      <c r="S45" s="79"/>
      <c r="T45" s="64"/>
      <c r="U45" s="65">
        <v>78</v>
      </c>
      <c r="V45" s="65">
        <v>78</v>
      </c>
      <c r="W45" s="34"/>
      <c r="X45" s="107" t="s">
        <v>92</v>
      </c>
      <c r="Y45" s="32"/>
      <c r="Z45" s="32"/>
      <c r="AA45" s="32"/>
      <c r="AB45" s="32"/>
      <c r="AC45" s="14"/>
    </row>
    <row r="46" spans="1:30" x14ac:dyDescent="0.2">
      <c r="A46" s="96">
        <f t="shared" si="6"/>
        <v>43820</v>
      </c>
      <c r="B46" s="103">
        <v>0</v>
      </c>
      <c r="C46" s="103">
        <v>0</v>
      </c>
      <c r="D46" s="140">
        <f t="shared" si="11"/>
        <v>0</v>
      </c>
      <c r="E46" s="55">
        <v>10</v>
      </c>
      <c r="F46" s="53">
        <v>10</v>
      </c>
      <c r="G46" s="140">
        <f t="shared" ref="G46:G51" si="12">(E46*12+F46)*G$21</f>
        <v>151.125</v>
      </c>
      <c r="H46" s="55">
        <v>15</v>
      </c>
      <c r="I46" s="53">
        <v>4</v>
      </c>
      <c r="J46" s="140">
        <f t="shared" si="9"/>
        <v>308.2</v>
      </c>
      <c r="K46" s="141">
        <f t="shared" si="3"/>
        <v>151.125</v>
      </c>
      <c r="L46" s="142">
        <f t="shared" si="4"/>
        <v>0</v>
      </c>
      <c r="M46" s="143">
        <f t="shared" ref="M46:M55" si="13">J46-J45+S46</f>
        <v>1.6749999999999545</v>
      </c>
      <c r="N46" s="72"/>
      <c r="O46" s="69"/>
      <c r="P46" s="73"/>
      <c r="Q46" s="74"/>
      <c r="R46" s="79"/>
      <c r="S46" s="79"/>
      <c r="T46" s="64"/>
      <c r="U46" s="65">
        <v>8</v>
      </c>
      <c r="V46" s="65">
        <v>8</v>
      </c>
      <c r="W46" s="34"/>
      <c r="X46" s="107" t="s">
        <v>99</v>
      </c>
      <c r="Y46" s="32"/>
      <c r="Z46" s="32"/>
      <c r="AA46" s="32"/>
      <c r="AB46" s="32"/>
      <c r="AC46" s="14"/>
    </row>
    <row r="47" spans="1:30" x14ac:dyDescent="0.2">
      <c r="A47" s="96">
        <f t="shared" si="6"/>
        <v>43821</v>
      </c>
      <c r="B47" s="103">
        <v>0</v>
      </c>
      <c r="C47" s="103">
        <v>0</v>
      </c>
      <c r="D47" s="140">
        <f t="shared" ref="D47:D57" si="14">(B47*12+C47)*D$21</f>
        <v>0</v>
      </c>
      <c r="E47" s="55">
        <v>10</v>
      </c>
      <c r="F47" s="53">
        <v>10</v>
      </c>
      <c r="G47" s="140">
        <f t="shared" si="12"/>
        <v>151.125</v>
      </c>
      <c r="H47" s="55">
        <v>15</v>
      </c>
      <c r="I47" s="53">
        <v>10</v>
      </c>
      <c r="J47" s="140">
        <f t="shared" si="9"/>
        <v>318.25</v>
      </c>
      <c r="K47" s="141">
        <f t="shared" si="3"/>
        <v>151.125</v>
      </c>
      <c r="L47" s="142">
        <f t="shared" si="4"/>
        <v>0</v>
      </c>
      <c r="M47" s="143">
        <f t="shared" si="13"/>
        <v>10.050000000000011</v>
      </c>
      <c r="N47" s="72"/>
      <c r="O47" s="86"/>
      <c r="P47" s="73"/>
      <c r="Q47" s="74"/>
      <c r="R47" s="79"/>
      <c r="S47" s="79"/>
      <c r="T47" s="64"/>
      <c r="U47" s="65">
        <v>86</v>
      </c>
      <c r="V47" s="65">
        <v>86</v>
      </c>
      <c r="W47" s="74"/>
      <c r="X47" s="107" t="s">
        <v>98</v>
      </c>
      <c r="Z47" s="73"/>
      <c r="AA47" s="84"/>
      <c r="AB47" s="32"/>
      <c r="AC47" s="14"/>
    </row>
    <row r="48" spans="1:30" x14ac:dyDescent="0.2">
      <c r="A48" s="96">
        <f t="shared" si="6"/>
        <v>43822</v>
      </c>
      <c r="B48" s="103">
        <v>0</v>
      </c>
      <c r="C48" s="103">
        <v>0</v>
      </c>
      <c r="D48" s="140">
        <f t="shared" si="14"/>
        <v>0</v>
      </c>
      <c r="E48" s="55">
        <v>10</v>
      </c>
      <c r="F48" s="53">
        <v>10</v>
      </c>
      <c r="G48" s="140">
        <f t="shared" si="12"/>
        <v>151.125</v>
      </c>
      <c r="H48" s="55">
        <v>16</v>
      </c>
      <c r="I48" s="53">
        <v>0</v>
      </c>
      <c r="J48" s="140">
        <f t="shared" si="9"/>
        <v>321.60000000000002</v>
      </c>
      <c r="K48" s="141">
        <f t="shared" si="3"/>
        <v>151.125</v>
      </c>
      <c r="L48" s="142">
        <f t="shared" si="4"/>
        <v>0</v>
      </c>
      <c r="M48" s="143">
        <f t="shared" si="13"/>
        <v>3.3500000000000227</v>
      </c>
      <c r="N48" s="72" t="s">
        <v>65</v>
      </c>
      <c r="O48" s="86"/>
      <c r="P48" s="73"/>
      <c r="Q48" s="74"/>
      <c r="R48" s="79"/>
      <c r="S48" s="79"/>
      <c r="T48" s="64"/>
      <c r="U48" s="65">
        <v>67</v>
      </c>
      <c r="V48" s="65">
        <v>67</v>
      </c>
      <c r="W48" s="74"/>
      <c r="X48" s="107" t="s">
        <v>98</v>
      </c>
      <c r="Z48" s="32"/>
      <c r="AA48" s="32"/>
      <c r="AB48" s="32"/>
      <c r="AC48" s="14"/>
    </row>
    <row r="49" spans="1:29" x14ac:dyDescent="0.2">
      <c r="A49" s="96">
        <f t="shared" si="6"/>
        <v>43823</v>
      </c>
      <c r="B49" s="103">
        <v>0</v>
      </c>
      <c r="C49" s="103">
        <v>0</v>
      </c>
      <c r="D49" s="140">
        <f t="shared" si="14"/>
        <v>0</v>
      </c>
      <c r="E49" s="55">
        <v>10</v>
      </c>
      <c r="F49" s="53">
        <v>10</v>
      </c>
      <c r="G49" s="140">
        <f t="shared" si="12"/>
        <v>151.125</v>
      </c>
      <c r="H49" s="55">
        <v>16</v>
      </c>
      <c r="I49" s="53">
        <v>4</v>
      </c>
      <c r="J49" s="140">
        <f t="shared" si="9"/>
        <v>328.3</v>
      </c>
      <c r="K49" s="141">
        <f t="shared" si="3"/>
        <v>151.125</v>
      </c>
      <c r="L49" s="142">
        <f t="shared" si="4"/>
        <v>0</v>
      </c>
      <c r="M49" s="143">
        <f t="shared" si="13"/>
        <v>6.6999999999999886</v>
      </c>
      <c r="N49" s="72" t="s">
        <v>65</v>
      </c>
      <c r="O49" s="69"/>
      <c r="P49" s="73"/>
      <c r="Q49" s="74"/>
      <c r="R49" s="79"/>
      <c r="S49" s="79"/>
      <c r="T49" s="64"/>
      <c r="U49" s="65">
        <v>54</v>
      </c>
      <c r="V49" s="65">
        <v>54</v>
      </c>
      <c r="W49" s="34"/>
      <c r="X49" s="107" t="s">
        <v>98</v>
      </c>
      <c r="Y49" s="32"/>
      <c r="Z49" s="32"/>
      <c r="AA49" s="32"/>
      <c r="AB49" s="32"/>
      <c r="AC49" s="14"/>
    </row>
    <row r="50" spans="1:29" x14ac:dyDescent="0.2">
      <c r="A50" s="96">
        <f t="shared" si="6"/>
        <v>43824</v>
      </c>
      <c r="B50" s="103">
        <v>0</v>
      </c>
      <c r="C50" s="103">
        <v>0</v>
      </c>
      <c r="D50" s="140">
        <f t="shared" si="14"/>
        <v>0</v>
      </c>
      <c r="E50" s="55">
        <v>10</v>
      </c>
      <c r="F50" s="53">
        <v>10</v>
      </c>
      <c r="G50" s="140">
        <f t="shared" si="12"/>
        <v>151.125</v>
      </c>
      <c r="H50" s="55">
        <v>16</v>
      </c>
      <c r="I50" s="53">
        <v>8</v>
      </c>
      <c r="J50" s="140">
        <f t="shared" si="9"/>
        <v>335</v>
      </c>
      <c r="K50" s="141">
        <f t="shared" si="3"/>
        <v>151.125</v>
      </c>
      <c r="L50" s="142">
        <f t="shared" si="4"/>
        <v>0</v>
      </c>
      <c r="M50" s="143">
        <f t="shared" si="13"/>
        <v>6.6999999999999886</v>
      </c>
      <c r="N50" s="72" t="s">
        <v>65</v>
      </c>
      <c r="O50" s="69"/>
      <c r="P50" s="73"/>
      <c r="Q50" s="74"/>
      <c r="R50" s="79"/>
      <c r="S50" s="79"/>
      <c r="T50" s="64"/>
      <c r="U50" s="65">
        <v>54</v>
      </c>
      <c r="V50" s="65">
        <v>54</v>
      </c>
      <c r="W50" s="34"/>
      <c r="X50" s="107" t="s">
        <v>100</v>
      </c>
      <c r="Y50" s="32"/>
      <c r="Z50" s="32"/>
      <c r="AA50" s="32"/>
      <c r="AB50" s="32"/>
      <c r="AC50" s="14"/>
    </row>
    <row r="51" spans="1:29" x14ac:dyDescent="0.2">
      <c r="A51" s="96">
        <f t="shared" si="6"/>
        <v>43825</v>
      </c>
      <c r="B51" s="103">
        <v>0</v>
      </c>
      <c r="C51" s="103">
        <v>0</v>
      </c>
      <c r="D51" s="140">
        <f t="shared" si="14"/>
        <v>0</v>
      </c>
      <c r="E51" s="55">
        <v>10</v>
      </c>
      <c r="F51" s="53">
        <v>10</v>
      </c>
      <c r="G51" s="140">
        <f t="shared" si="12"/>
        <v>151.125</v>
      </c>
      <c r="H51" s="55">
        <v>17</v>
      </c>
      <c r="I51" s="53">
        <v>0</v>
      </c>
      <c r="J51" s="140">
        <f t="shared" si="9"/>
        <v>341.7</v>
      </c>
      <c r="K51" s="141">
        <f t="shared" si="3"/>
        <v>151.125</v>
      </c>
      <c r="L51" s="142">
        <f t="shared" si="4"/>
        <v>0</v>
      </c>
      <c r="M51" s="143">
        <f t="shared" si="13"/>
        <v>6.6999999999999886</v>
      </c>
      <c r="N51" s="72"/>
      <c r="O51" s="86"/>
      <c r="P51" s="73"/>
      <c r="Q51" s="74"/>
      <c r="R51" s="79"/>
      <c r="S51" s="79"/>
      <c r="T51" s="64"/>
      <c r="U51" s="65">
        <v>55</v>
      </c>
      <c r="V51" s="65">
        <v>55</v>
      </c>
      <c r="W51" s="74"/>
      <c r="X51" s="107" t="s">
        <v>100</v>
      </c>
      <c r="Y51" s="32"/>
      <c r="Z51" s="32"/>
      <c r="AA51" s="32"/>
      <c r="AB51" s="32"/>
      <c r="AC51" s="14"/>
    </row>
    <row r="52" spans="1:29" x14ac:dyDescent="0.2">
      <c r="A52" s="96">
        <f t="shared" si="6"/>
        <v>43826</v>
      </c>
      <c r="B52" s="103">
        <v>0</v>
      </c>
      <c r="C52" s="103">
        <v>0</v>
      </c>
      <c r="D52" s="140">
        <f t="shared" si="14"/>
        <v>0</v>
      </c>
      <c r="E52" s="55">
        <v>10</v>
      </c>
      <c r="F52" s="53">
        <v>10</v>
      </c>
      <c r="G52" s="140">
        <f t="shared" ref="G52:G57" si="15">(E52*12+F52)*G$21</f>
        <v>151.125</v>
      </c>
      <c r="H52" s="55">
        <v>17</v>
      </c>
      <c r="I52" s="53">
        <v>4</v>
      </c>
      <c r="J52" s="140">
        <f t="shared" si="9"/>
        <v>348.40000000000003</v>
      </c>
      <c r="K52" s="141">
        <f t="shared" si="3"/>
        <v>151.125</v>
      </c>
      <c r="L52" s="142">
        <f t="shared" si="4"/>
        <v>0</v>
      </c>
      <c r="M52" s="143">
        <f t="shared" si="13"/>
        <v>6.7000000000000455</v>
      </c>
      <c r="N52" s="72"/>
      <c r="O52" s="86"/>
      <c r="P52" s="73"/>
      <c r="Q52" s="74"/>
      <c r="R52" s="79"/>
      <c r="S52" s="79"/>
      <c r="T52" s="64"/>
      <c r="U52" s="65">
        <v>53</v>
      </c>
      <c r="V52" s="65">
        <v>53</v>
      </c>
      <c r="W52" s="74"/>
      <c r="X52" s="107" t="s">
        <v>100</v>
      </c>
      <c r="Y52" s="32"/>
      <c r="Z52" s="32"/>
      <c r="AA52" s="32"/>
      <c r="AB52" s="32"/>
      <c r="AC52" s="14"/>
    </row>
    <row r="53" spans="1:29" x14ac:dyDescent="0.2">
      <c r="A53" s="96">
        <f t="shared" si="6"/>
        <v>43827</v>
      </c>
      <c r="B53" s="103">
        <v>0</v>
      </c>
      <c r="C53" s="103">
        <v>0</v>
      </c>
      <c r="D53" s="140">
        <f t="shared" si="14"/>
        <v>0</v>
      </c>
      <c r="E53" s="55">
        <v>10</v>
      </c>
      <c r="F53" s="53">
        <v>10</v>
      </c>
      <c r="G53" s="140">
        <f t="shared" si="15"/>
        <v>151.125</v>
      </c>
      <c r="H53" s="55">
        <v>17</v>
      </c>
      <c r="I53" s="53">
        <v>4</v>
      </c>
      <c r="J53" s="140">
        <f t="shared" si="9"/>
        <v>348.40000000000003</v>
      </c>
      <c r="K53" s="141">
        <f t="shared" si="3"/>
        <v>151.125</v>
      </c>
      <c r="L53" s="142">
        <f t="shared" si="4"/>
        <v>0</v>
      </c>
      <c r="M53" s="143">
        <f t="shared" si="13"/>
        <v>0</v>
      </c>
      <c r="N53" s="72" t="s">
        <v>65</v>
      </c>
      <c r="O53" s="86"/>
      <c r="P53" s="73"/>
      <c r="Q53" s="74"/>
      <c r="R53" s="79"/>
      <c r="S53" s="79"/>
      <c r="T53" s="91"/>
      <c r="U53" s="65">
        <v>47</v>
      </c>
      <c r="V53" s="65">
        <v>47</v>
      </c>
      <c r="W53" s="34"/>
      <c r="X53" s="107" t="s">
        <v>87</v>
      </c>
      <c r="Y53" s="32"/>
      <c r="Z53" s="32"/>
      <c r="AA53" s="32"/>
      <c r="AB53" s="32"/>
      <c r="AC53" s="14"/>
    </row>
    <row r="54" spans="1:29" x14ac:dyDescent="0.2">
      <c r="A54" s="96">
        <f t="shared" si="6"/>
        <v>43828</v>
      </c>
      <c r="B54" s="103">
        <v>0</v>
      </c>
      <c r="C54" s="103">
        <v>0</v>
      </c>
      <c r="D54" s="140">
        <f t="shared" si="14"/>
        <v>0</v>
      </c>
      <c r="E54" s="55">
        <v>10</v>
      </c>
      <c r="F54" s="53">
        <v>10</v>
      </c>
      <c r="G54" s="140">
        <f t="shared" si="15"/>
        <v>151.125</v>
      </c>
      <c r="H54" s="55">
        <v>17</v>
      </c>
      <c r="I54" s="53">
        <v>8</v>
      </c>
      <c r="J54" s="140">
        <f t="shared" si="9"/>
        <v>355.1</v>
      </c>
      <c r="K54" s="141">
        <f t="shared" si="3"/>
        <v>151.125</v>
      </c>
      <c r="L54" s="142">
        <f t="shared" si="4"/>
        <v>0</v>
      </c>
      <c r="M54" s="143">
        <f t="shared" si="13"/>
        <v>6.6999999999999886</v>
      </c>
      <c r="N54" s="92"/>
      <c r="O54" s="69"/>
      <c r="P54" s="73"/>
      <c r="Q54" s="74"/>
      <c r="R54" s="79"/>
      <c r="S54" s="79"/>
      <c r="T54" s="91"/>
      <c r="U54" s="65">
        <v>55</v>
      </c>
      <c r="V54" s="65">
        <v>55</v>
      </c>
      <c r="W54" s="74"/>
      <c r="X54" s="107" t="s">
        <v>100</v>
      </c>
      <c r="Y54" s="32"/>
      <c r="Z54" s="32"/>
      <c r="AA54" s="32"/>
      <c r="AB54" s="32"/>
      <c r="AC54" s="14"/>
    </row>
    <row r="55" spans="1:29" x14ac:dyDescent="0.2">
      <c r="A55" s="96">
        <f t="shared" si="6"/>
        <v>43829</v>
      </c>
      <c r="B55" s="103">
        <v>0</v>
      </c>
      <c r="C55" s="103">
        <v>0</v>
      </c>
      <c r="D55" s="140">
        <f t="shared" si="14"/>
        <v>0</v>
      </c>
      <c r="E55" s="55">
        <v>10</v>
      </c>
      <c r="F55" s="53">
        <v>10</v>
      </c>
      <c r="G55" s="140">
        <f t="shared" si="15"/>
        <v>151.125</v>
      </c>
      <c r="H55" s="55">
        <v>18</v>
      </c>
      <c r="I55" s="53">
        <v>0</v>
      </c>
      <c r="J55" s="140">
        <f t="shared" si="9"/>
        <v>361.8</v>
      </c>
      <c r="K55" s="141">
        <f t="shared" si="3"/>
        <v>151.125</v>
      </c>
      <c r="L55" s="142">
        <f t="shared" si="4"/>
        <v>0</v>
      </c>
      <c r="M55" s="143">
        <f t="shared" si="13"/>
        <v>6.6999999999999886</v>
      </c>
      <c r="N55" s="92"/>
      <c r="O55" s="69"/>
      <c r="P55" s="73"/>
      <c r="Q55" s="74"/>
      <c r="R55" s="79"/>
      <c r="S55" s="79"/>
      <c r="T55" s="91"/>
      <c r="U55" s="65">
        <v>51</v>
      </c>
      <c r="V55" s="65">
        <v>51</v>
      </c>
      <c r="W55" s="34"/>
      <c r="X55" s="107" t="s">
        <v>100</v>
      </c>
      <c r="Y55" s="32"/>
      <c r="Z55" s="32"/>
      <c r="AA55" s="32"/>
      <c r="AB55" s="32"/>
      <c r="AC55" s="14"/>
    </row>
    <row r="56" spans="1:29" x14ac:dyDescent="0.2">
      <c r="A56" s="96">
        <f t="shared" si="6"/>
        <v>43830</v>
      </c>
      <c r="B56" s="103">
        <v>0</v>
      </c>
      <c r="C56" s="103">
        <v>0</v>
      </c>
      <c r="D56" s="140">
        <f t="shared" si="14"/>
        <v>0</v>
      </c>
      <c r="E56" s="55">
        <v>10</v>
      </c>
      <c r="F56" s="53">
        <v>10</v>
      </c>
      <c r="G56" s="140">
        <f t="shared" si="15"/>
        <v>151.125</v>
      </c>
      <c r="H56" s="55">
        <v>18</v>
      </c>
      <c r="I56" s="53">
        <v>5</v>
      </c>
      <c r="J56" s="140">
        <f>(H56*12+I56)*J$21</f>
        <v>370.17500000000001</v>
      </c>
      <c r="K56" s="141">
        <f>D56+G56</f>
        <v>151.125</v>
      </c>
      <c r="L56" s="142">
        <f>D56+G56+Q56-K55</f>
        <v>0</v>
      </c>
      <c r="M56" s="143">
        <f>J56-J55+S56</f>
        <v>8.375</v>
      </c>
      <c r="N56" s="92"/>
      <c r="O56" s="69"/>
      <c r="P56" s="73"/>
      <c r="Q56" s="74"/>
      <c r="R56" s="79"/>
      <c r="S56" s="79"/>
      <c r="T56" s="91"/>
      <c r="U56" s="65">
        <v>56</v>
      </c>
      <c r="V56" s="65">
        <v>56</v>
      </c>
      <c r="W56" s="46"/>
      <c r="X56" s="107" t="s">
        <v>104</v>
      </c>
      <c r="Y56" s="46"/>
      <c r="Z56" s="46"/>
      <c r="AA56" s="46"/>
      <c r="AB56" s="46"/>
      <c r="AC56" s="14"/>
    </row>
    <row r="57" spans="1:29" x14ac:dyDescent="0.2">
      <c r="A57" s="96">
        <f t="shared" si="6"/>
        <v>43831</v>
      </c>
      <c r="B57" s="103">
        <v>0</v>
      </c>
      <c r="C57" s="103">
        <v>0</v>
      </c>
      <c r="D57" s="140">
        <f t="shared" si="14"/>
        <v>0</v>
      </c>
      <c r="E57" s="55">
        <v>10</v>
      </c>
      <c r="F57" s="53">
        <v>10</v>
      </c>
      <c r="G57" s="140">
        <f t="shared" si="15"/>
        <v>151.125</v>
      </c>
      <c r="H57" s="55">
        <v>18</v>
      </c>
      <c r="I57" s="53">
        <v>11</v>
      </c>
      <c r="J57" s="140">
        <f>(H57*12+I57)*J$21</f>
        <v>380.22500000000002</v>
      </c>
      <c r="K57" s="141">
        <f>D57+G57</f>
        <v>151.125</v>
      </c>
      <c r="L57" s="142">
        <f>D57+G57+Q57-K56</f>
        <v>0</v>
      </c>
      <c r="M57" s="143">
        <f>J57-J56+S57</f>
        <v>10.050000000000011</v>
      </c>
      <c r="N57" s="104"/>
      <c r="O57" s="105"/>
      <c r="P57" s="105"/>
      <c r="Q57" s="104"/>
      <c r="R57" s="124"/>
      <c r="S57" s="125"/>
      <c r="T57" s="126"/>
      <c r="U57" s="63">
        <v>47</v>
      </c>
      <c r="V57" s="63">
        <v>47</v>
      </c>
      <c r="W57" s="46"/>
      <c r="X57" s="107" t="s">
        <v>105</v>
      </c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-4.9999999999954525E-3</v>
      </c>
      <c r="M58" s="38">
        <f>SUM(M27:M55)</f>
        <v>230.5</v>
      </c>
      <c r="N58" s="49"/>
      <c r="O58" s="46"/>
      <c r="P58" s="46"/>
      <c r="Q58" s="49">
        <f>SUM(Q27:Q55)</f>
        <v>0</v>
      </c>
      <c r="R58" s="46"/>
      <c r="S58" s="49">
        <f>SUM(S27:S55)</f>
        <v>130</v>
      </c>
      <c r="T58" s="63" t="s">
        <v>65</v>
      </c>
      <c r="U58" s="63">
        <f>SUM(U27:U57)</f>
        <v>2303</v>
      </c>
      <c r="V58" s="63">
        <f>SUM(V27:V57)</f>
        <v>2303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U11:X11"/>
    <mergeCell ref="T14:V14"/>
    <mergeCell ref="U7:X7"/>
    <mergeCell ref="U8:X8"/>
    <mergeCell ref="U9:X9"/>
    <mergeCell ref="U10:X10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Y36:AD36"/>
    <mergeCell ref="T21:U21"/>
    <mergeCell ref="T25:U25"/>
    <mergeCell ref="T15:U15"/>
    <mergeCell ref="T16:U16"/>
    <mergeCell ref="T17:U17"/>
    <mergeCell ref="T19:U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9"/>
  <sheetViews>
    <sheetView topLeftCell="A16" zoomScale="90" zoomScaleNormal="90" workbookViewId="0">
      <selection activeCell="N58" sqref="N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2" t="s">
        <v>47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21"/>
    </row>
    <row r="4" spans="1:35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6" t="s">
        <v>5</v>
      </c>
      <c r="N6" s="166"/>
      <c r="O6" s="166"/>
      <c r="P6" s="166"/>
      <c r="Q6" s="166"/>
      <c r="R6" s="166"/>
      <c r="S6" s="166"/>
      <c r="T6" s="166"/>
      <c r="U6" s="166"/>
      <c r="V6" t="s">
        <v>46</v>
      </c>
      <c r="W6" s="156" t="s">
        <v>51</v>
      </c>
      <c r="X6" s="156"/>
      <c r="AH6" s="21"/>
    </row>
    <row r="7" spans="1:35" x14ac:dyDescent="0.2">
      <c r="AA7" s="173" t="s">
        <v>39</v>
      </c>
      <c r="AB7" s="173"/>
      <c r="AC7" s="173"/>
      <c r="AD7" s="173"/>
      <c r="AE7" s="161"/>
      <c r="AF7" s="161"/>
      <c r="AG7" s="161"/>
      <c r="AH7" s="21"/>
    </row>
    <row r="8" spans="1:35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2019</v>
      </c>
      <c r="I8" s="161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73" t="s">
        <v>40</v>
      </c>
      <c r="AB8" s="173"/>
      <c r="AC8" s="173"/>
      <c r="AD8" s="173"/>
      <c r="AE8" s="165"/>
      <c r="AF8" s="165"/>
      <c r="AG8" s="165"/>
      <c r="AH8" s="21"/>
    </row>
    <row r="9" spans="1:35" x14ac:dyDescent="0.2">
      <c r="Z9" s="27" t="s">
        <v>42</v>
      </c>
      <c r="AA9" s="173" t="s">
        <v>38</v>
      </c>
      <c r="AB9" s="173"/>
      <c r="AC9" s="173"/>
      <c r="AD9" s="173"/>
      <c r="AE9" s="165"/>
      <c r="AF9" s="165"/>
      <c r="AG9" s="165"/>
      <c r="AH9" s="21"/>
    </row>
    <row r="10" spans="1:35" x14ac:dyDescent="0.2">
      <c r="A10" t="s">
        <v>21</v>
      </c>
      <c r="C10" s="156"/>
      <c r="D10" s="156"/>
      <c r="E10" s="156"/>
      <c r="F10" s="156"/>
      <c r="G10" s="156"/>
      <c r="H10" s="156"/>
      <c r="I10" s="156"/>
      <c r="K10" s="10" t="s">
        <v>44</v>
      </c>
      <c r="T10" s="156">
        <f>T58</f>
        <v>0</v>
      </c>
      <c r="U10" s="156"/>
      <c r="V10" t="s">
        <v>45</v>
      </c>
      <c r="W10" s="156">
        <f>M58</f>
        <v>0</v>
      </c>
      <c r="X10" s="156"/>
      <c r="Z10" s="27" t="s">
        <v>43</v>
      </c>
      <c r="AA10" s="173" t="s">
        <v>37</v>
      </c>
      <c r="AB10" s="173"/>
      <c r="AC10" s="173"/>
      <c r="AD10" s="173"/>
      <c r="AE10" s="160"/>
      <c r="AF10" s="160"/>
      <c r="AG10" s="160"/>
      <c r="AH10" s="21"/>
    </row>
    <row r="11" spans="1:35" x14ac:dyDescent="0.2">
      <c r="Z11" s="27" t="s">
        <v>42</v>
      </c>
      <c r="AA11" s="167" t="s">
        <v>36</v>
      </c>
      <c r="AB11" s="167"/>
      <c r="AC11" s="167"/>
      <c r="AD11" s="167"/>
      <c r="AE11" s="160"/>
      <c r="AF11" s="160"/>
      <c r="AG11" s="160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69"/>
      <c r="O14" s="169"/>
      <c r="P14" s="169"/>
      <c r="Q14" s="169"/>
      <c r="R14" s="169"/>
      <c r="S14" s="169"/>
      <c r="T14" s="170"/>
      <c r="U14" s="6"/>
      <c r="V14" s="168" t="s">
        <v>29</v>
      </c>
      <c r="W14" s="167"/>
      <c r="X14" s="168" t="s">
        <v>30</v>
      </c>
      <c r="Y14" s="169"/>
      <c r="Z14" s="26" t="s">
        <v>31</v>
      </c>
      <c r="AA14" s="174" t="s">
        <v>32</v>
      </c>
      <c r="AB14" s="175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68"/>
      <c r="C17" s="167"/>
      <c r="D17" s="169"/>
      <c r="E17" s="168"/>
      <c r="F17" s="169"/>
      <c r="G17" s="169"/>
      <c r="H17" s="168"/>
      <c r="I17" s="169"/>
      <c r="J17" s="170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68"/>
      <c r="C19" s="167"/>
      <c r="D19" s="169"/>
      <c r="E19" s="168"/>
      <c r="F19" s="169"/>
      <c r="G19" s="169"/>
      <c r="H19" s="168"/>
      <c r="I19" s="169"/>
      <c r="J19" s="170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4" t="s">
        <v>82</v>
      </c>
      <c r="P25" s="145" t="s">
        <v>83</v>
      </c>
      <c r="Q25" s="144" t="s">
        <v>82</v>
      </c>
      <c r="R25" s="145" t="s">
        <v>83</v>
      </c>
      <c r="S25" s="146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7" t="s">
        <v>85</v>
      </c>
      <c r="P26" s="8" t="s">
        <v>85</v>
      </c>
      <c r="Q26" s="147" t="s">
        <v>85</v>
      </c>
      <c r="R26" s="8" t="s">
        <v>85</v>
      </c>
      <c r="S26" s="148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5">
        <v>43801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35">
        <v>24</v>
      </c>
      <c r="O27" s="8"/>
      <c r="P27" s="8"/>
      <c r="Q27" s="8">
        <v>900</v>
      </c>
      <c r="R27" s="8">
        <v>2.5</v>
      </c>
      <c r="S27" s="149">
        <f t="shared" ref="S27:S32" si="0">SQRT(Q27*R27)/24*N27*1.58</f>
        <v>74.945980545990594</v>
      </c>
      <c r="T27" s="72"/>
      <c r="U27" s="69"/>
      <c r="V27" s="73"/>
      <c r="W27" s="74"/>
      <c r="X27" s="74"/>
      <c r="Y27" s="74"/>
      <c r="Z27" s="75"/>
      <c r="AA27" s="74">
        <v>940</v>
      </c>
      <c r="AB27" s="74">
        <v>1820</v>
      </c>
      <c r="AC27" s="75" t="s">
        <v>88</v>
      </c>
      <c r="AD27" s="29"/>
      <c r="AE27" s="29"/>
      <c r="AF27" s="29"/>
      <c r="AG27" s="29"/>
      <c r="AH27" s="29"/>
      <c r="AI27" s="14"/>
    </row>
    <row r="28" spans="1:35" x14ac:dyDescent="0.2">
      <c r="A28" s="96">
        <f t="shared" ref="A28:A57" si="1">A27+1</f>
        <v>43802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35">
        <v>24</v>
      </c>
      <c r="O28" s="8"/>
      <c r="P28" s="8"/>
      <c r="Q28" s="8">
        <v>900</v>
      </c>
      <c r="R28" s="8">
        <v>6</v>
      </c>
      <c r="S28" s="149">
        <f t="shared" si="0"/>
        <v>116.10581380792266</v>
      </c>
      <c r="T28" s="72"/>
      <c r="U28" s="69"/>
      <c r="V28" s="73"/>
      <c r="W28" s="74"/>
      <c r="X28" s="74"/>
      <c r="Y28" s="74"/>
      <c r="Z28" s="75"/>
      <c r="AA28" s="74">
        <v>920</v>
      </c>
      <c r="AB28" s="74">
        <v>920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6">
        <f t="shared" si="1"/>
        <v>43803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35">
        <v>24</v>
      </c>
      <c r="O29" s="8"/>
      <c r="P29" s="8"/>
      <c r="Q29" s="8">
        <v>900</v>
      </c>
      <c r="R29" s="8">
        <v>6</v>
      </c>
      <c r="S29" s="149">
        <f t="shared" si="0"/>
        <v>116.10581380792266</v>
      </c>
      <c r="T29" s="72"/>
      <c r="U29" s="69"/>
      <c r="V29" s="73"/>
      <c r="W29" s="74"/>
      <c r="X29" s="74"/>
      <c r="Y29" s="74"/>
      <c r="Z29" s="75"/>
      <c r="AA29" s="74">
        <v>930</v>
      </c>
      <c r="AB29" s="74">
        <v>930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6">
        <f t="shared" si="1"/>
        <v>43804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35">
        <v>24</v>
      </c>
      <c r="O30" s="8"/>
      <c r="P30" s="8"/>
      <c r="Q30" s="8">
        <v>900</v>
      </c>
      <c r="R30" s="8">
        <v>5</v>
      </c>
      <c r="S30" s="149">
        <f t="shared" si="0"/>
        <v>105.98962213349003</v>
      </c>
      <c r="T30" s="72"/>
      <c r="U30" s="69"/>
      <c r="V30" s="73"/>
      <c r="W30" s="74"/>
      <c r="X30" s="74"/>
      <c r="Y30" s="74"/>
      <c r="Z30" s="75"/>
      <c r="AA30" s="74">
        <v>930</v>
      </c>
      <c r="AB30" s="74">
        <v>930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6">
        <f t="shared" si="1"/>
        <v>43805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35">
        <v>24</v>
      </c>
      <c r="O31" s="8"/>
      <c r="P31" s="8"/>
      <c r="Q31" s="8">
        <v>900</v>
      </c>
      <c r="R31" s="8">
        <v>4</v>
      </c>
      <c r="S31" s="149">
        <f t="shared" si="0"/>
        <v>94.800000000000011</v>
      </c>
      <c r="T31" s="72"/>
      <c r="U31" s="69"/>
      <c r="V31" s="73"/>
      <c r="W31" s="74"/>
      <c r="X31" s="74"/>
      <c r="Y31" s="74"/>
      <c r="Z31" s="75"/>
      <c r="AA31" s="74">
        <v>900</v>
      </c>
      <c r="AB31" s="74">
        <v>900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6">
        <f t="shared" si="1"/>
        <v>43806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35">
        <v>24</v>
      </c>
      <c r="O32" s="8"/>
      <c r="P32" s="8"/>
      <c r="Q32" s="8">
        <v>900</v>
      </c>
      <c r="R32" s="8">
        <v>4</v>
      </c>
      <c r="S32" s="149">
        <f t="shared" si="0"/>
        <v>94.800000000000011</v>
      </c>
      <c r="T32" s="72"/>
      <c r="U32" s="69"/>
      <c r="V32" s="73"/>
      <c r="W32" s="74"/>
      <c r="X32" s="74"/>
      <c r="Y32" s="74"/>
      <c r="Z32" s="75"/>
      <c r="AA32" s="74">
        <v>910</v>
      </c>
      <c r="AB32" s="74">
        <v>910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6">
        <f t="shared" si="1"/>
        <v>43807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35">
        <v>24</v>
      </c>
      <c r="O33" s="8"/>
      <c r="P33" s="8"/>
      <c r="Q33" s="8">
        <v>900</v>
      </c>
      <c r="R33" s="8">
        <v>4</v>
      </c>
      <c r="S33" s="149">
        <f>SQRT(Q33*R33)/24*N33*1.58</f>
        <v>94.800000000000011</v>
      </c>
      <c r="T33" s="72"/>
      <c r="U33" s="69"/>
      <c r="V33" s="73"/>
      <c r="W33" s="74"/>
      <c r="X33" s="74"/>
      <c r="Y33" s="74"/>
      <c r="Z33" s="75"/>
      <c r="AA33" s="74">
        <v>910</v>
      </c>
      <c r="AB33" s="74">
        <v>910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6">
        <f t="shared" si="1"/>
        <v>43808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35">
        <v>24</v>
      </c>
      <c r="O34" s="8"/>
      <c r="P34" s="8"/>
      <c r="Q34" s="8">
        <v>900</v>
      </c>
      <c r="R34" s="8">
        <v>3</v>
      </c>
      <c r="S34" s="149">
        <f>SQRT(Q34*R34)/24*N34*1.58</f>
        <v>82.099208278764792</v>
      </c>
      <c r="T34" s="72"/>
      <c r="U34" s="69"/>
      <c r="V34" s="73"/>
      <c r="W34" s="74"/>
      <c r="X34" s="74"/>
      <c r="Y34" s="74"/>
      <c r="Z34" s="75"/>
      <c r="AA34" s="74">
        <v>920</v>
      </c>
      <c r="AB34" s="74">
        <v>920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6">
        <f t="shared" si="1"/>
        <v>43809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35">
        <v>24</v>
      </c>
      <c r="O35" s="8"/>
      <c r="P35" s="8"/>
      <c r="Q35" s="8">
        <v>900</v>
      </c>
      <c r="R35" s="8">
        <v>13</v>
      </c>
      <c r="S35" s="149">
        <f>SQRT(Q35*R35)/24*N35*1.58</f>
        <v>170.9031304569931</v>
      </c>
      <c r="T35" s="72"/>
      <c r="U35" s="69"/>
      <c r="V35" s="73"/>
      <c r="W35" s="74"/>
      <c r="X35" s="74"/>
      <c r="Y35" s="74"/>
      <c r="Z35" s="75"/>
      <c r="AA35" s="74">
        <v>920</v>
      </c>
      <c r="AB35" s="74">
        <v>920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6">
        <f t="shared" si="1"/>
        <v>43810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35">
        <v>24</v>
      </c>
      <c r="O36" s="8"/>
      <c r="P36" s="8"/>
      <c r="Q36" s="8">
        <v>900</v>
      </c>
      <c r="R36" s="8">
        <v>2</v>
      </c>
      <c r="S36" s="149">
        <f>SQRT(Q36*R36)/24*N36*1.58</f>
        <v>67.033722856484715</v>
      </c>
      <c r="T36" s="72"/>
      <c r="U36" s="69"/>
      <c r="V36" s="73"/>
      <c r="W36" s="74"/>
      <c r="X36" s="74"/>
      <c r="Y36" s="74"/>
      <c r="Z36" s="75"/>
      <c r="AA36" s="74">
        <v>930</v>
      </c>
      <c r="AB36" s="74">
        <v>930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6">
        <f t="shared" si="1"/>
        <v>43811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35">
        <v>24</v>
      </c>
      <c r="O37" s="8"/>
      <c r="P37" s="8"/>
      <c r="Q37" s="8">
        <v>900</v>
      </c>
      <c r="R37" s="8">
        <v>2</v>
      </c>
      <c r="S37" s="149">
        <f t="shared" ref="S37:S42" si="2">SQRT(Q37*R37)/24*N37*1.58</f>
        <v>67.033722856484715</v>
      </c>
      <c r="T37" s="72"/>
      <c r="U37" s="69"/>
      <c r="V37" s="73"/>
      <c r="W37" s="74"/>
      <c r="X37" s="74"/>
      <c r="Y37" s="74"/>
      <c r="Z37" s="75"/>
      <c r="AA37" s="74">
        <v>930</v>
      </c>
      <c r="AB37" s="74">
        <v>930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6">
        <f t="shared" si="1"/>
        <v>43812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35">
        <v>24</v>
      </c>
      <c r="O38" s="8"/>
      <c r="P38" s="8"/>
      <c r="Q38" s="8">
        <v>900</v>
      </c>
      <c r="R38" s="8">
        <v>3</v>
      </c>
      <c r="S38" s="149">
        <f t="shared" si="2"/>
        <v>82.099208278764792</v>
      </c>
      <c r="T38" s="72"/>
      <c r="U38" s="69"/>
      <c r="V38" s="73"/>
      <c r="W38" s="74"/>
      <c r="X38" s="74"/>
      <c r="Y38" s="74"/>
      <c r="Z38" s="75"/>
      <c r="AA38" s="74">
        <v>930</v>
      </c>
      <c r="AB38" s="74">
        <v>930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6">
        <f t="shared" si="1"/>
        <v>43813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35">
        <v>24</v>
      </c>
      <c r="O39" s="8"/>
      <c r="P39" s="8"/>
      <c r="Q39" s="8">
        <v>900</v>
      </c>
      <c r="R39" s="8">
        <v>13</v>
      </c>
      <c r="S39" s="149">
        <f t="shared" si="2"/>
        <v>170.9031304569931</v>
      </c>
      <c r="T39" s="72"/>
      <c r="U39" s="69"/>
      <c r="V39" s="73"/>
      <c r="W39" s="74"/>
      <c r="X39" s="74"/>
      <c r="Y39" s="74"/>
      <c r="Z39" s="75"/>
      <c r="AA39" s="74">
        <v>930</v>
      </c>
      <c r="AB39" s="74">
        <v>930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6">
        <f t="shared" si="1"/>
        <v>43814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35">
        <v>24</v>
      </c>
      <c r="O40" s="8"/>
      <c r="P40" s="8"/>
      <c r="Q40" s="8">
        <v>900</v>
      </c>
      <c r="R40" s="8">
        <v>6</v>
      </c>
      <c r="S40" s="149">
        <f t="shared" si="2"/>
        <v>116.10581380792266</v>
      </c>
      <c r="T40" s="72"/>
      <c r="U40" s="69"/>
      <c r="V40" s="73"/>
      <c r="W40" s="74"/>
      <c r="X40" s="74"/>
      <c r="Y40" s="74"/>
      <c r="Z40" s="75"/>
      <c r="AA40" s="74">
        <v>930</v>
      </c>
      <c r="AB40" s="74">
        <v>930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6">
        <f t="shared" si="1"/>
        <v>43815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35">
        <v>24</v>
      </c>
      <c r="O41" s="8"/>
      <c r="P41" s="8"/>
      <c r="Q41" s="8">
        <v>900</v>
      </c>
      <c r="R41" s="8">
        <v>3</v>
      </c>
      <c r="S41" s="149">
        <f t="shared" si="2"/>
        <v>82.099208278764792</v>
      </c>
      <c r="T41" s="72"/>
      <c r="U41" s="69"/>
      <c r="V41" s="73"/>
      <c r="W41" s="74"/>
      <c r="X41" s="74"/>
      <c r="Y41" s="74"/>
      <c r="Z41" s="75"/>
      <c r="AA41" s="74">
        <v>935</v>
      </c>
      <c r="AB41" s="74">
        <v>935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6">
        <f t="shared" si="1"/>
        <v>43816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35">
        <v>24</v>
      </c>
      <c r="O42" s="8"/>
      <c r="P42" s="8"/>
      <c r="Q42" s="8">
        <v>900</v>
      </c>
      <c r="R42" s="8">
        <v>2</v>
      </c>
      <c r="S42" s="149">
        <f t="shared" si="2"/>
        <v>67.033722856484715</v>
      </c>
      <c r="T42" s="72"/>
      <c r="U42" s="69"/>
      <c r="V42" s="73"/>
      <c r="W42" s="74"/>
      <c r="X42" s="74"/>
      <c r="Y42" s="74"/>
      <c r="Z42" s="75"/>
      <c r="AA42" s="74">
        <v>935</v>
      </c>
      <c r="AB42" s="74">
        <v>935</v>
      </c>
      <c r="AC42" s="74"/>
      <c r="AD42" s="32"/>
      <c r="AE42" s="32"/>
      <c r="AG42" s="32"/>
      <c r="AH42" s="32"/>
      <c r="AI42" s="14"/>
    </row>
    <row r="43" spans="1:35" x14ac:dyDescent="0.2">
      <c r="A43" s="96">
        <f t="shared" si="1"/>
        <v>43817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35">
        <v>24</v>
      </c>
      <c r="O43" s="8"/>
      <c r="P43" s="8"/>
      <c r="Q43" s="8">
        <v>900</v>
      </c>
      <c r="R43" s="8">
        <v>1.5</v>
      </c>
      <c r="S43" s="149">
        <f t="shared" ref="S43:S48" si="3">SQRT(Q43*R43)/24*N43*1.58</f>
        <v>58.052906903961329</v>
      </c>
      <c r="T43" s="72"/>
      <c r="U43" s="69"/>
      <c r="V43" s="73"/>
      <c r="W43" s="74"/>
      <c r="X43" s="74"/>
      <c r="Y43" s="74"/>
      <c r="Z43" s="75"/>
      <c r="AA43" s="74">
        <v>920</v>
      </c>
      <c r="AB43" s="74">
        <v>920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6">
        <f t="shared" si="1"/>
        <v>43818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35">
        <v>24</v>
      </c>
      <c r="O44" s="8"/>
      <c r="P44" s="8"/>
      <c r="Q44" s="8">
        <v>900</v>
      </c>
      <c r="R44" s="8">
        <v>3</v>
      </c>
      <c r="S44" s="149">
        <f t="shared" si="3"/>
        <v>82.099208278764792</v>
      </c>
      <c r="T44" s="72"/>
      <c r="U44" s="69"/>
      <c r="V44" s="73"/>
      <c r="W44" s="74"/>
      <c r="X44" s="74"/>
      <c r="Y44" s="74"/>
      <c r="Z44" s="75"/>
      <c r="AA44" s="74">
        <v>900</v>
      </c>
      <c r="AB44" s="74">
        <v>900</v>
      </c>
      <c r="AC44" s="74"/>
      <c r="AD44" s="32"/>
      <c r="AE44" s="32"/>
      <c r="AF44" s="32"/>
      <c r="AG44" s="32"/>
      <c r="AH44" s="32"/>
      <c r="AI44" s="14"/>
    </row>
    <row r="45" spans="1:35" x14ac:dyDescent="0.2">
      <c r="A45" s="96">
        <f t="shared" si="1"/>
        <v>43819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35">
        <v>24</v>
      </c>
      <c r="O45" s="8"/>
      <c r="P45" s="8"/>
      <c r="Q45" s="8">
        <v>900</v>
      </c>
      <c r="R45" s="8">
        <v>3</v>
      </c>
      <c r="S45" s="149">
        <f t="shared" si="3"/>
        <v>82.099208278764792</v>
      </c>
      <c r="T45" s="72"/>
      <c r="U45" s="69"/>
      <c r="V45" s="73"/>
      <c r="W45" s="74"/>
      <c r="X45" s="74"/>
      <c r="Y45" s="74"/>
      <c r="Z45" s="75"/>
      <c r="AA45" s="74">
        <v>900</v>
      </c>
      <c r="AB45" s="74">
        <v>900</v>
      </c>
      <c r="AC45" s="90"/>
      <c r="AD45" s="32"/>
      <c r="AE45" s="32"/>
      <c r="AF45" s="32"/>
      <c r="AG45" s="32"/>
      <c r="AH45" s="32"/>
      <c r="AI45" s="14"/>
    </row>
    <row r="46" spans="1:35" x14ac:dyDescent="0.2">
      <c r="A46" s="96">
        <f t="shared" si="1"/>
        <v>43820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35">
        <v>3</v>
      </c>
      <c r="O46" s="8"/>
      <c r="P46" s="8"/>
      <c r="Q46" s="8">
        <v>900</v>
      </c>
      <c r="R46" s="8">
        <v>3</v>
      </c>
      <c r="S46" s="149">
        <f t="shared" si="3"/>
        <v>10.262401034845599</v>
      </c>
      <c r="T46" s="72"/>
      <c r="U46" s="69"/>
      <c r="V46" s="73"/>
      <c r="W46" s="74"/>
      <c r="X46" s="74"/>
      <c r="Y46" s="74"/>
      <c r="Z46" s="75"/>
      <c r="AA46" s="74">
        <v>2260</v>
      </c>
      <c r="AB46" s="74">
        <v>2200</v>
      </c>
      <c r="AC46" s="74"/>
      <c r="AD46" s="32"/>
      <c r="AE46" s="32"/>
      <c r="AF46" s="32"/>
      <c r="AG46" s="32"/>
      <c r="AH46" s="32"/>
      <c r="AI46" s="14"/>
    </row>
    <row r="47" spans="1:35" x14ac:dyDescent="0.2">
      <c r="A47" s="96">
        <f t="shared" si="1"/>
        <v>43821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24</v>
      </c>
      <c r="O47" s="8"/>
      <c r="P47" s="8"/>
      <c r="Q47" s="8">
        <v>900</v>
      </c>
      <c r="R47" s="8">
        <v>3.5</v>
      </c>
      <c r="S47" s="149">
        <f t="shared" si="3"/>
        <v>88.677280066542423</v>
      </c>
      <c r="T47" s="72"/>
      <c r="U47" s="69"/>
      <c r="V47" s="73"/>
      <c r="W47" s="74"/>
      <c r="X47" s="74"/>
      <c r="Y47" s="74"/>
      <c r="Z47" s="75"/>
      <c r="AA47" s="74">
        <v>1120</v>
      </c>
      <c r="AB47" s="74">
        <v>1120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6">
        <f t="shared" si="1"/>
        <v>43822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35">
        <v>24</v>
      </c>
      <c r="O48" s="8"/>
      <c r="P48" s="8"/>
      <c r="Q48" s="8">
        <v>900</v>
      </c>
      <c r="R48" s="8">
        <v>2</v>
      </c>
      <c r="S48" s="149">
        <f t="shared" si="3"/>
        <v>67.033722856484715</v>
      </c>
      <c r="T48" s="72"/>
      <c r="U48" s="69"/>
      <c r="V48" s="73"/>
      <c r="W48" s="74"/>
      <c r="X48" s="74"/>
      <c r="Y48" s="74"/>
      <c r="Z48" s="75"/>
      <c r="AA48" s="74">
        <v>890</v>
      </c>
      <c r="AB48" s="74">
        <v>890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6">
        <f t="shared" si="1"/>
        <v>43823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35">
        <v>24</v>
      </c>
      <c r="O49" s="8"/>
      <c r="P49" s="8"/>
      <c r="Q49" s="8">
        <v>900</v>
      </c>
      <c r="R49" s="8">
        <v>2</v>
      </c>
      <c r="S49" s="149">
        <f>SQRT(Q49*R49)/24*N49*1.58</f>
        <v>67.033722856484715</v>
      </c>
      <c r="T49" s="72"/>
      <c r="U49" s="69"/>
      <c r="V49" s="73"/>
      <c r="W49" s="74"/>
      <c r="X49" s="74"/>
      <c r="Y49" s="74"/>
      <c r="Z49" s="75"/>
      <c r="AA49" s="74">
        <v>910</v>
      </c>
      <c r="AB49" s="74">
        <v>910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6">
        <f t="shared" si="1"/>
        <v>43824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35">
        <v>24</v>
      </c>
      <c r="O50" s="8"/>
      <c r="P50" s="8"/>
      <c r="Q50" s="8">
        <v>900</v>
      </c>
      <c r="R50" s="8">
        <v>2</v>
      </c>
      <c r="S50" s="149">
        <f t="shared" ref="S50:S55" si="4">SQRT(Q50*R50)/24*N50*1.58</f>
        <v>67.033722856484715</v>
      </c>
      <c r="T50" s="72"/>
      <c r="U50" s="69"/>
      <c r="V50" s="73"/>
      <c r="W50" s="74"/>
      <c r="X50" s="74"/>
      <c r="Y50" s="74"/>
      <c r="Z50" s="75"/>
      <c r="AA50" s="74">
        <v>920</v>
      </c>
      <c r="AB50" s="74">
        <v>920</v>
      </c>
      <c r="AC50" s="82"/>
      <c r="AD50" s="81"/>
      <c r="AE50" s="32"/>
      <c r="AF50" s="32"/>
      <c r="AG50" s="32"/>
      <c r="AH50" s="32"/>
      <c r="AI50" s="14"/>
    </row>
    <row r="51" spans="1:35" x14ac:dyDescent="0.2">
      <c r="A51" s="96">
        <f t="shared" si="1"/>
        <v>43825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24</v>
      </c>
      <c r="O51" s="8"/>
      <c r="P51" s="8"/>
      <c r="Q51" s="8">
        <v>900</v>
      </c>
      <c r="R51" s="8">
        <v>2</v>
      </c>
      <c r="S51" s="149">
        <f t="shared" si="4"/>
        <v>67.033722856484715</v>
      </c>
      <c r="T51" s="72"/>
      <c r="U51" s="69"/>
      <c r="V51" s="73"/>
      <c r="W51" s="74"/>
      <c r="X51" s="74"/>
      <c r="Y51" s="74"/>
      <c r="Z51" s="75"/>
      <c r="AA51" s="74">
        <v>910</v>
      </c>
      <c r="AB51" s="74">
        <v>910</v>
      </c>
      <c r="AC51" s="34"/>
      <c r="AD51" s="32"/>
      <c r="AE51" s="32"/>
      <c r="AF51" s="32"/>
      <c r="AG51" s="32"/>
      <c r="AH51" s="32"/>
      <c r="AI51" s="14"/>
    </row>
    <row r="52" spans="1:35" x14ac:dyDescent="0.2">
      <c r="A52" s="96">
        <f t="shared" si="1"/>
        <v>43826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24</v>
      </c>
      <c r="O52" s="8"/>
      <c r="P52" s="8"/>
      <c r="Q52" s="8">
        <v>900</v>
      </c>
      <c r="R52" s="8">
        <v>2</v>
      </c>
      <c r="S52" s="149">
        <f t="shared" si="4"/>
        <v>67.033722856484715</v>
      </c>
      <c r="T52" s="72"/>
      <c r="U52" s="69"/>
      <c r="V52" s="73"/>
      <c r="W52" s="74"/>
      <c r="X52" s="74"/>
      <c r="Y52" s="74"/>
      <c r="Z52" s="75"/>
      <c r="AA52" s="74">
        <v>920</v>
      </c>
      <c r="AB52" s="74">
        <v>920</v>
      </c>
      <c r="AC52" s="85"/>
      <c r="AD52" s="84"/>
      <c r="AE52" s="84"/>
      <c r="AF52" s="32"/>
      <c r="AG52" s="32"/>
      <c r="AH52" s="32"/>
      <c r="AI52" s="14"/>
    </row>
    <row r="53" spans="1:35" x14ac:dyDescent="0.2">
      <c r="A53" s="96">
        <f t="shared" si="1"/>
        <v>43827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8">
        <v>900</v>
      </c>
      <c r="R53" s="8">
        <v>1.5</v>
      </c>
      <c r="S53" s="149">
        <f t="shared" si="4"/>
        <v>58.052906903961329</v>
      </c>
      <c r="T53" s="72"/>
      <c r="U53" s="69"/>
      <c r="V53" s="73"/>
      <c r="W53" s="74"/>
      <c r="X53" s="74"/>
      <c r="Y53" s="74"/>
      <c r="Z53" s="75"/>
      <c r="AA53" s="74">
        <v>910</v>
      </c>
      <c r="AB53" s="74">
        <v>910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6">
        <f t="shared" si="1"/>
        <v>43828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8">
        <v>900</v>
      </c>
      <c r="R54" s="8">
        <v>2</v>
      </c>
      <c r="S54" s="149">
        <f t="shared" si="4"/>
        <v>67.033722856484715</v>
      </c>
      <c r="T54" s="72"/>
      <c r="U54" s="69"/>
      <c r="V54" s="73"/>
      <c r="W54" s="74"/>
      <c r="X54" s="74"/>
      <c r="Y54" s="74"/>
      <c r="Z54" s="75"/>
      <c r="AA54" s="74">
        <v>910</v>
      </c>
      <c r="AB54" s="74">
        <v>910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6">
        <f t="shared" si="1"/>
        <v>43829</v>
      </c>
      <c r="B55" s="52"/>
      <c r="C55" s="53"/>
      <c r="D55" s="33"/>
      <c r="E55" s="55"/>
      <c r="F55" s="53"/>
      <c r="G55" s="96" t="s">
        <v>65</v>
      </c>
      <c r="H55" s="55"/>
      <c r="I55" s="53"/>
      <c r="J55" s="40"/>
      <c r="K55" s="40"/>
      <c r="L55" s="78"/>
      <c r="M55" s="68"/>
      <c r="N55" s="35">
        <v>24</v>
      </c>
      <c r="O55" s="8"/>
      <c r="P55" s="8"/>
      <c r="Q55" s="8">
        <v>900</v>
      </c>
      <c r="R55" s="8">
        <v>2</v>
      </c>
      <c r="S55" s="149">
        <f t="shared" si="4"/>
        <v>67.033722856484715</v>
      </c>
      <c r="T55" s="72"/>
      <c r="U55" s="69"/>
      <c r="V55" s="73"/>
      <c r="W55" s="74"/>
      <c r="X55" s="74"/>
      <c r="Y55" s="74"/>
      <c r="Z55" s="75"/>
      <c r="AA55" s="74">
        <v>910</v>
      </c>
      <c r="AB55" s="74">
        <v>910</v>
      </c>
      <c r="AC55" s="74"/>
      <c r="AD55" s="32"/>
      <c r="AE55" s="32"/>
      <c r="AF55" s="32"/>
      <c r="AG55" s="32"/>
      <c r="AH55" s="32"/>
      <c r="AI55" s="14"/>
    </row>
    <row r="56" spans="1:35" x14ac:dyDescent="0.2">
      <c r="A56" s="96">
        <f t="shared" si="1"/>
        <v>43830</v>
      </c>
      <c r="B56" s="52"/>
      <c r="C56" s="53"/>
      <c r="D56" s="33"/>
      <c r="E56" s="55"/>
      <c r="F56" s="53"/>
      <c r="G56" s="96" t="s">
        <v>65</v>
      </c>
      <c r="H56" s="55"/>
      <c r="I56" s="53"/>
      <c r="J56" s="40"/>
      <c r="K56" s="40"/>
      <c r="L56" s="78"/>
      <c r="M56" s="68"/>
      <c r="N56" s="35">
        <v>24</v>
      </c>
      <c r="O56" s="8"/>
      <c r="P56" s="8"/>
      <c r="Q56" s="8">
        <v>900</v>
      </c>
      <c r="R56" s="8">
        <v>2</v>
      </c>
      <c r="S56" s="149">
        <f>SQRT(Q56*R56)/24*N56*1.58</f>
        <v>67.033722856484715</v>
      </c>
      <c r="T56" s="72"/>
      <c r="U56" s="69"/>
      <c r="V56" s="73"/>
      <c r="W56" s="74"/>
      <c r="X56" s="74"/>
      <c r="Y56" s="74"/>
      <c r="Z56" s="75"/>
      <c r="AA56" s="74">
        <v>910</v>
      </c>
      <c r="AB56" s="74">
        <v>910</v>
      </c>
      <c r="AC56" s="105"/>
      <c r="AD56" s="46"/>
      <c r="AE56" s="46"/>
      <c r="AF56" s="46"/>
      <c r="AG56" s="46"/>
      <c r="AH56" s="46"/>
      <c r="AI56" s="14"/>
    </row>
    <row r="57" spans="1:35" x14ac:dyDescent="0.2">
      <c r="A57" s="96">
        <f t="shared" si="1"/>
        <v>43831</v>
      </c>
      <c r="B57" s="103"/>
      <c r="C57" s="103"/>
      <c r="D57" s="46"/>
      <c r="E57" s="103"/>
      <c r="F57" s="103"/>
      <c r="G57" s="128"/>
      <c r="H57" s="103"/>
      <c r="I57" s="103"/>
      <c r="J57" s="127"/>
      <c r="K57" s="127"/>
      <c r="L57" s="38"/>
      <c r="M57" s="49"/>
      <c r="N57" s="35">
        <v>24</v>
      </c>
      <c r="O57" s="8"/>
      <c r="P57" s="8"/>
      <c r="Q57" s="8">
        <v>900</v>
      </c>
      <c r="R57" s="8">
        <v>1.5</v>
      </c>
      <c r="S57" s="149">
        <f>SQRT(Q57*R57)/24*N57*1.58</f>
        <v>58.052906903961329</v>
      </c>
      <c r="T57" s="72"/>
      <c r="U57" s="69"/>
      <c r="V57" s="73"/>
      <c r="W57" s="74"/>
      <c r="X57" s="74"/>
      <c r="Y57" s="74"/>
      <c r="Z57" s="75"/>
      <c r="AA57" s="74">
        <v>910</v>
      </c>
      <c r="AB57" s="74">
        <v>910</v>
      </c>
      <c r="AC57" s="105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  <mergeCell ref="W6:X6"/>
    <mergeCell ref="M6:U6"/>
    <mergeCell ref="C8:F8"/>
    <mergeCell ref="A14:J14"/>
    <mergeCell ref="V14:W14"/>
    <mergeCell ref="X14:Y14"/>
    <mergeCell ref="W10:X10"/>
    <mergeCell ref="B17:D17"/>
    <mergeCell ref="B19:D19"/>
    <mergeCell ref="L14:T14"/>
    <mergeCell ref="E17:G17"/>
    <mergeCell ref="E19:G19"/>
    <mergeCell ref="H17:J17"/>
    <mergeCell ref="H19:J19"/>
    <mergeCell ref="AA14:AB14"/>
    <mergeCell ref="AA7:AD7"/>
    <mergeCell ref="AA8:AD8"/>
    <mergeCell ref="AA9:AD9"/>
    <mergeCell ref="AA10:AD10"/>
    <mergeCell ref="AA11:AD11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9"/>
  <sheetViews>
    <sheetView topLeftCell="A18" zoomScale="80" zoomScaleNormal="80" workbookViewId="0">
      <selection activeCell="B58" sqref="B58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2" t="s">
        <v>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21"/>
    </row>
    <row r="4" spans="1:33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6" t="s">
        <v>5</v>
      </c>
      <c r="Q6" s="166"/>
      <c r="R6" s="166"/>
      <c r="S6" s="166"/>
      <c r="T6" t="s">
        <v>46</v>
      </c>
      <c r="U6" s="156" t="s">
        <v>51</v>
      </c>
      <c r="V6" s="156"/>
      <c r="AF6" s="21"/>
    </row>
    <row r="7" spans="1:33" x14ac:dyDescent="0.2">
      <c r="Y7" s="173" t="s">
        <v>39</v>
      </c>
      <c r="Z7" s="173"/>
      <c r="AA7" s="173"/>
      <c r="AB7" s="173"/>
      <c r="AC7" s="161">
        <f>SUM(U58)</f>
        <v>0</v>
      </c>
      <c r="AD7" s="161"/>
      <c r="AE7" s="161"/>
      <c r="AF7" s="21"/>
    </row>
    <row r="8" spans="1:33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2019</v>
      </c>
      <c r="I8" s="161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73" t="s">
        <v>40</v>
      </c>
      <c r="Z8" s="173"/>
      <c r="AA8" s="173"/>
      <c r="AB8" s="173"/>
      <c r="AC8" s="164">
        <f>SUM(N56)</f>
        <v>169.35999999999999</v>
      </c>
      <c r="AD8" s="165"/>
      <c r="AE8" s="165"/>
      <c r="AF8" s="21"/>
    </row>
    <row r="9" spans="1:33" x14ac:dyDescent="0.2">
      <c r="X9" s="27" t="s">
        <v>42</v>
      </c>
      <c r="Y9" s="173" t="s">
        <v>38</v>
      </c>
      <c r="Z9" s="173"/>
      <c r="AA9" s="173"/>
      <c r="AB9" s="173"/>
      <c r="AC9" s="164">
        <f>AC7+AC8</f>
        <v>169.35999999999999</v>
      </c>
      <c r="AD9" s="165"/>
      <c r="AE9" s="165"/>
      <c r="AF9" s="21"/>
    </row>
    <row r="10" spans="1:33" x14ac:dyDescent="0.2">
      <c r="A10" t="s">
        <v>21</v>
      </c>
      <c r="C10" s="156"/>
      <c r="D10" s="156"/>
      <c r="E10" s="156"/>
      <c r="F10" s="156"/>
      <c r="G10" s="156"/>
      <c r="H10" s="156"/>
      <c r="I10" s="156"/>
      <c r="N10" s="10" t="s">
        <v>44</v>
      </c>
      <c r="R10" s="156">
        <f>R58</f>
        <v>253</v>
      </c>
      <c r="S10" s="156"/>
      <c r="T10" t="s">
        <v>45</v>
      </c>
      <c r="U10" s="156">
        <f>P58</f>
        <v>9636.1199999999917</v>
      </c>
      <c r="V10" s="156"/>
      <c r="X10" s="27" t="s">
        <v>43</v>
      </c>
      <c r="Y10" s="173" t="s">
        <v>37</v>
      </c>
      <c r="Z10" s="173"/>
      <c r="AA10" s="173"/>
      <c r="AB10" s="173"/>
      <c r="AC10" s="159">
        <f>N21</f>
        <v>169.36</v>
      </c>
      <c r="AD10" s="160"/>
      <c r="AE10" s="160"/>
      <c r="AF10" s="21"/>
    </row>
    <row r="11" spans="1:33" x14ac:dyDescent="0.2">
      <c r="X11" s="27" t="s">
        <v>42</v>
      </c>
      <c r="Y11" s="167" t="s">
        <v>36</v>
      </c>
      <c r="Z11" s="167"/>
      <c r="AA11" s="167"/>
      <c r="AB11" s="167"/>
      <c r="AC11" s="159">
        <f>AC9-AC10</f>
        <v>0</v>
      </c>
      <c r="AD11" s="160"/>
      <c r="AE11" s="160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8"/>
      <c r="L14" s="8"/>
      <c r="M14" s="8"/>
      <c r="N14" s="15" t="s">
        <v>20</v>
      </c>
      <c r="O14" s="168" t="s">
        <v>24</v>
      </c>
      <c r="P14" s="169"/>
      <c r="Q14" s="169"/>
      <c r="R14" s="170"/>
      <c r="S14" s="6"/>
      <c r="T14" s="168" t="s">
        <v>29</v>
      </c>
      <c r="U14" s="167"/>
      <c r="V14" s="168" t="s">
        <v>30</v>
      </c>
      <c r="W14" s="169"/>
      <c r="X14" s="26" t="s">
        <v>31</v>
      </c>
      <c r="Y14" s="174" t="s">
        <v>32</v>
      </c>
      <c r="Z14" s="175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68">
        <v>300729</v>
      </c>
      <c r="C17" s="167"/>
      <c r="D17" s="169"/>
      <c r="E17" s="168" t="s">
        <v>75</v>
      </c>
      <c r="F17" s="169"/>
      <c r="G17" s="169"/>
      <c r="H17" s="168" t="s">
        <v>76</v>
      </c>
      <c r="I17" s="169"/>
      <c r="J17" s="169"/>
      <c r="K17" s="168" t="s">
        <v>77</v>
      </c>
      <c r="L17" s="169"/>
      <c r="M17" s="169"/>
      <c r="N17" s="133" t="s">
        <v>19</v>
      </c>
      <c r="O17" s="134" t="s">
        <v>78</v>
      </c>
      <c r="P17" s="133" t="s">
        <v>25</v>
      </c>
      <c r="Q17" s="135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3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50</v>
      </c>
      <c r="I19" s="169"/>
      <c r="J19" s="170"/>
      <c r="K19" s="168" t="s">
        <v>50</v>
      </c>
      <c r="L19" s="169"/>
      <c r="M19" s="170"/>
      <c r="N19" s="15" t="s">
        <v>18</v>
      </c>
      <c r="O19" s="16" t="s">
        <v>19</v>
      </c>
      <c r="P19" s="133" t="s">
        <v>18</v>
      </c>
      <c r="Q19" s="135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1" t="s">
        <v>79</v>
      </c>
      <c r="P21" s="66">
        <v>337.56</v>
      </c>
      <c r="Q21" s="136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106">
        <v>0</v>
      </c>
      <c r="S26" s="69"/>
      <c r="T26" s="73"/>
      <c r="U26" s="69"/>
      <c r="V26" s="108"/>
      <c r="W26" s="79"/>
      <c r="X26" s="75"/>
      <c r="Y26" s="74">
        <v>4190</v>
      </c>
      <c r="Z26" s="74">
        <v>2230</v>
      </c>
      <c r="AA26" s="14"/>
      <c r="AG26" s="14"/>
    </row>
    <row r="27" spans="1:33" x14ac:dyDescent="0.2">
      <c r="A27" s="95">
        <v>43801</v>
      </c>
      <c r="B27" s="52">
        <v>12</v>
      </c>
      <c r="C27" s="53">
        <v>2</v>
      </c>
      <c r="D27" s="70">
        <f>(B27*12+C27)*D$21</f>
        <v>169.35999999999999</v>
      </c>
      <c r="E27" s="55">
        <v>12</v>
      </c>
      <c r="F27" s="55">
        <v>0</v>
      </c>
      <c r="G27" s="70">
        <f t="shared" ref="G27:G34" si="0">(E27*12+F27)*G$21</f>
        <v>167.04</v>
      </c>
      <c r="H27" s="55">
        <v>0</v>
      </c>
      <c r="I27" s="53">
        <v>3</v>
      </c>
      <c r="J27" s="70">
        <f t="shared" ref="J27:J32" si="1">(H27*12+I27)*J$21</f>
        <v>3.4799999999999995</v>
      </c>
      <c r="K27" s="132">
        <v>12</v>
      </c>
      <c r="L27" s="132">
        <v>0</v>
      </c>
      <c r="M27" s="70">
        <f>(K27*12+L27)*M$21</f>
        <v>167.04</v>
      </c>
      <c r="N27" s="93">
        <f t="shared" ref="N27:N33" si="2">D27</f>
        <v>169.35999999999999</v>
      </c>
      <c r="O27" s="71">
        <f>(N27+U27)-N21</f>
        <v>0</v>
      </c>
      <c r="P27" s="137">
        <f>(G27+J27+M27)</f>
        <v>337.55999999999995</v>
      </c>
      <c r="Q27" s="137">
        <f>(P27+W27)-P21</f>
        <v>0</v>
      </c>
      <c r="R27" s="106">
        <v>0</v>
      </c>
      <c r="S27" s="69"/>
      <c r="T27" s="73"/>
      <c r="U27" s="69"/>
      <c r="V27" s="108"/>
      <c r="W27" s="79"/>
      <c r="X27" s="75"/>
      <c r="Y27" s="74">
        <v>4260</v>
      </c>
      <c r="Z27" s="74">
        <v>2340</v>
      </c>
      <c r="AA27" s="110"/>
      <c r="AB27" s="29"/>
      <c r="AC27" s="29"/>
      <c r="AD27" s="29"/>
      <c r="AE27" s="29"/>
      <c r="AF27" s="29"/>
      <c r="AG27" s="14"/>
    </row>
    <row r="28" spans="1:33" x14ac:dyDescent="0.2">
      <c r="A28" s="96">
        <f t="shared" ref="A28:A57" si="3">A27+1</f>
        <v>43802</v>
      </c>
      <c r="B28" s="52">
        <v>12</v>
      </c>
      <c r="C28" s="53">
        <v>2</v>
      </c>
      <c r="D28" s="70">
        <f>(B28*12+C28)*D$21</f>
        <v>169.35999999999999</v>
      </c>
      <c r="E28" s="55">
        <v>12</v>
      </c>
      <c r="F28" s="55">
        <v>0</v>
      </c>
      <c r="G28" s="70">
        <f t="shared" si="0"/>
        <v>167.04</v>
      </c>
      <c r="H28" s="55">
        <v>0</v>
      </c>
      <c r="I28" s="53">
        <v>3</v>
      </c>
      <c r="J28" s="70">
        <f t="shared" si="1"/>
        <v>3.4799999999999995</v>
      </c>
      <c r="K28" s="132">
        <v>12</v>
      </c>
      <c r="L28" s="132">
        <v>0</v>
      </c>
      <c r="M28" s="70">
        <f>(K28*12+L28)*M$21</f>
        <v>167.04</v>
      </c>
      <c r="N28" s="93">
        <f t="shared" si="2"/>
        <v>169.35999999999999</v>
      </c>
      <c r="O28" s="71">
        <f t="shared" ref="O28:O33" si="4">(N28+U28)-N27</f>
        <v>0</v>
      </c>
      <c r="P28" s="137">
        <f>(G28+J28+M28)</f>
        <v>337.55999999999995</v>
      </c>
      <c r="Q28" s="137">
        <f t="shared" ref="Q28:Q36" si="5">(P28+W28)-P27</f>
        <v>0</v>
      </c>
      <c r="R28" s="109">
        <v>0</v>
      </c>
      <c r="S28" s="106"/>
      <c r="T28" s="73"/>
      <c r="U28" s="69"/>
      <c r="V28" s="108"/>
      <c r="W28" s="79"/>
      <c r="X28" s="75"/>
      <c r="Y28" s="74">
        <v>4300</v>
      </c>
      <c r="Z28" s="74">
        <v>2430</v>
      </c>
      <c r="AA28" s="75"/>
      <c r="AB28" s="32"/>
      <c r="AC28" s="32"/>
      <c r="AD28" s="32"/>
      <c r="AE28" s="32"/>
      <c r="AF28" s="32"/>
      <c r="AG28" s="14"/>
    </row>
    <row r="29" spans="1:33" x14ac:dyDescent="0.2">
      <c r="A29" s="96">
        <f t="shared" si="3"/>
        <v>43803</v>
      </c>
      <c r="B29" s="52">
        <v>12</v>
      </c>
      <c r="C29" s="53">
        <v>2</v>
      </c>
      <c r="D29" s="70">
        <f>(B29*12+C29)*D$21</f>
        <v>169.35999999999999</v>
      </c>
      <c r="E29" s="55">
        <v>12</v>
      </c>
      <c r="F29" s="55">
        <v>0</v>
      </c>
      <c r="G29" s="70">
        <f t="shared" si="0"/>
        <v>167.04</v>
      </c>
      <c r="H29" s="55">
        <v>0</v>
      </c>
      <c r="I29" s="53">
        <v>3</v>
      </c>
      <c r="J29" s="70">
        <f t="shared" si="1"/>
        <v>3.4799999999999995</v>
      </c>
      <c r="K29" s="132">
        <v>12</v>
      </c>
      <c r="L29" s="132">
        <v>0</v>
      </c>
      <c r="M29" s="70">
        <f t="shared" ref="M29:M34" si="6">(K29*12+L29)*M$21</f>
        <v>167.04</v>
      </c>
      <c r="N29" s="93">
        <f t="shared" si="2"/>
        <v>169.35999999999999</v>
      </c>
      <c r="O29" s="71">
        <f t="shared" si="4"/>
        <v>0</v>
      </c>
      <c r="P29" s="137">
        <f t="shared" ref="P29:P34" si="7">(G29+J29+M29)</f>
        <v>337.55999999999995</v>
      </c>
      <c r="Q29" s="137">
        <f t="shared" si="5"/>
        <v>0</v>
      </c>
      <c r="R29" s="109">
        <v>0</v>
      </c>
      <c r="S29" s="106"/>
      <c r="T29" s="73"/>
      <c r="U29" s="69"/>
      <c r="V29" s="108"/>
      <c r="W29" s="79"/>
      <c r="X29" s="75"/>
      <c r="Y29" s="74">
        <v>4360</v>
      </c>
      <c r="Z29" s="74">
        <v>2500</v>
      </c>
      <c r="AA29" s="75"/>
      <c r="AB29" s="32"/>
      <c r="AC29" s="32"/>
      <c r="AD29" s="32"/>
      <c r="AE29" s="32"/>
      <c r="AF29" s="32"/>
      <c r="AG29" s="14"/>
    </row>
    <row r="30" spans="1:33" x14ac:dyDescent="0.2">
      <c r="A30" s="96">
        <f t="shared" si="3"/>
        <v>43804</v>
      </c>
      <c r="B30" s="52">
        <v>12</v>
      </c>
      <c r="C30" s="53">
        <v>2</v>
      </c>
      <c r="D30" s="70">
        <f t="shared" ref="D30:D35" si="8">(B30*12+C30)*D$21</f>
        <v>169.35999999999999</v>
      </c>
      <c r="E30" s="55">
        <v>12</v>
      </c>
      <c r="F30" s="55">
        <v>0</v>
      </c>
      <c r="G30" s="70">
        <f t="shared" si="0"/>
        <v>167.04</v>
      </c>
      <c r="H30" s="55">
        <v>0</v>
      </c>
      <c r="I30" s="53">
        <v>3</v>
      </c>
      <c r="J30" s="70">
        <f t="shared" si="1"/>
        <v>3.4799999999999995</v>
      </c>
      <c r="K30" s="132">
        <v>12</v>
      </c>
      <c r="L30" s="132">
        <v>0</v>
      </c>
      <c r="M30" s="70">
        <f t="shared" si="6"/>
        <v>167.04</v>
      </c>
      <c r="N30" s="93">
        <f t="shared" si="2"/>
        <v>169.35999999999999</v>
      </c>
      <c r="O30" s="71">
        <f t="shared" si="4"/>
        <v>0</v>
      </c>
      <c r="P30" s="137">
        <f t="shared" si="7"/>
        <v>337.55999999999995</v>
      </c>
      <c r="Q30" s="137">
        <f t="shared" si="5"/>
        <v>0</v>
      </c>
      <c r="R30" s="109">
        <v>0</v>
      </c>
      <c r="S30" s="106"/>
      <c r="T30" s="73"/>
      <c r="U30" s="69"/>
      <c r="V30" s="108"/>
      <c r="W30" s="79"/>
      <c r="X30" s="75"/>
      <c r="Y30" s="74">
        <v>4450</v>
      </c>
      <c r="Z30" s="74">
        <v>2605</v>
      </c>
      <c r="AA30" s="75"/>
      <c r="AB30" s="84"/>
      <c r="AC30" s="32"/>
      <c r="AD30" s="32"/>
      <c r="AE30" s="32"/>
      <c r="AF30" s="32"/>
      <c r="AG30" s="14"/>
    </row>
    <row r="31" spans="1:33" x14ac:dyDescent="0.2">
      <c r="A31" s="96">
        <f t="shared" si="3"/>
        <v>43805</v>
      </c>
      <c r="B31" s="52">
        <v>12</v>
      </c>
      <c r="C31" s="53">
        <v>2</v>
      </c>
      <c r="D31" s="70">
        <f t="shared" si="8"/>
        <v>169.35999999999999</v>
      </c>
      <c r="E31" s="55">
        <v>12</v>
      </c>
      <c r="F31" s="55">
        <v>0</v>
      </c>
      <c r="G31" s="70">
        <f t="shared" si="0"/>
        <v>167.04</v>
      </c>
      <c r="H31" s="55">
        <v>0</v>
      </c>
      <c r="I31" s="53">
        <v>3</v>
      </c>
      <c r="J31" s="70">
        <f t="shared" si="1"/>
        <v>3.4799999999999995</v>
      </c>
      <c r="K31" s="132">
        <v>12</v>
      </c>
      <c r="L31" s="132">
        <v>0</v>
      </c>
      <c r="M31" s="70">
        <f t="shared" si="6"/>
        <v>167.04</v>
      </c>
      <c r="N31" s="93">
        <f t="shared" si="2"/>
        <v>169.35999999999999</v>
      </c>
      <c r="O31" s="71">
        <f t="shared" si="4"/>
        <v>0</v>
      </c>
      <c r="P31" s="137">
        <f t="shared" si="7"/>
        <v>337.55999999999995</v>
      </c>
      <c r="Q31" s="137">
        <f t="shared" si="5"/>
        <v>0</v>
      </c>
      <c r="R31" s="109">
        <v>0</v>
      </c>
      <c r="S31" s="106"/>
      <c r="T31" s="73"/>
      <c r="U31" s="69"/>
      <c r="V31" s="108"/>
      <c r="W31" s="79"/>
      <c r="X31" s="75"/>
      <c r="Y31" s="74">
        <v>4530</v>
      </c>
      <c r="Z31" s="74">
        <v>2710</v>
      </c>
      <c r="AA31" s="75"/>
      <c r="AB31" s="87"/>
      <c r="AC31" s="32"/>
      <c r="AD31" s="32"/>
      <c r="AE31" s="32"/>
      <c r="AF31" s="32"/>
      <c r="AG31" s="14"/>
    </row>
    <row r="32" spans="1:33" x14ac:dyDescent="0.2">
      <c r="A32" s="96">
        <f t="shared" si="3"/>
        <v>43806</v>
      </c>
      <c r="B32" s="52">
        <v>12</v>
      </c>
      <c r="C32" s="53">
        <v>2</v>
      </c>
      <c r="D32" s="70">
        <f t="shared" si="8"/>
        <v>169.35999999999999</v>
      </c>
      <c r="E32" s="55">
        <v>12</v>
      </c>
      <c r="F32" s="55">
        <v>0</v>
      </c>
      <c r="G32" s="70">
        <f t="shared" si="0"/>
        <v>167.04</v>
      </c>
      <c r="H32" s="55">
        <v>0</v>
      </c>
      <c r="I32" s="53">
        <v>3</v>
      </c>
      <c r="J32" s="70">
        <f t="shared" si="1"/>
        <v>3.4799999999999995</v>
      </c>
      <c r="K32" s="132">
        <v>12</v>
      </c>
      <c r="L32" s="132">
        <v>0</v>
      </c>
      <c r="M32" s="70">
        <f t="shared" si="6"/>
        <v>167.04</v>
      </c>
      <c r="N32" s="93">
        <f t="shared" si="2"/>
        <v>169.35999999999999</v>
      </c>
      <c r="O32" s="71">
        <f t="shared" si="4"/>
        <v>0</v>
      </c>
      <c r="P32" s="137">
        <f t="shared" si="7"/>
        <v>337.55999999999995</v>
      </c>
      <c r="Q32" s="137">
        <f t="shared" si="5"/>
        <v>0</v>
      </c>
      <c r="R32" s="109">
        <v>0</v>
      </c>
      <c r="S32" s="106"/>
      <c r="T32" s="73"/>
      <c r="U32" s="69"/>
      <c r="V32" s="108"/>
      <c r="W32" s="79"/>
      <c r="X32" s="75"/>
      <c r="Y32" s="74">
        <v>4605</v>
      </c>
      <c r="Z32" s="74">
        <v>2800</v>
      </c>
      <c r="AA32" s="75"/>
      <c r="AB32" s="84"/>
      <c r="AC32" s="32"/>
      <c r="AD32" s="32"/>
      <c r="AE32" s="32"/>
      <c r="AF32" s="32"/>
      <c r="AG32" s="14"/>
    </row>
    <row r="33" spans="1:33" x14ac:dyDescent="0.2">
      <c r="A33" s="96">
        <f t="shared" si="3"/>
        <v>43807</v>
      </c>
      <c r="B33" s="52">
        <v>12</v>
      </c>
      <c r="C33" s="53">
        <v>2</v>
      </c>
      <c r="D33" s="70">
        <f t="shared" si="8"/>
        <v>169.35999999999999</v>
      </c>
      <c r="E33" s="55">
        <v>12</v>
      </c>
      <c r="F33" s="55">
        <v>0</v>
      </c>
      <c r="G33" s="70">
        <f t="shared" si="0"/>
        <v>167.04</v>
      </c>
      <c r="H33" s="55">
        <v>0</v>
      </c>
      <c r="I33" s="53">
        <v>3</v>
      </c>
      <c r="J33" s="70">
        <f t="shared" ref="J33:J39" si="9">(H33*12+I33)*J$21</f>
        <v>3.4799999999999995</v>
      </c>
      <c r="K33" s="132">
        <v>12</v>
      </c>
      <c r="L33" s="132">
        <v>0</v>
      </c>
      <c r="M33" s="70">
        <f t="shared" si="6"/>
        <v>167.04</v>
      </c>
      <c r="N33" s="93">
        <f t="shared" si="2"/>
        <v>169.35999999999999</v>
      </c>
      <c r="O33" s="71">
        <f t="shared" si="4"/>
        <v>0</v>
      </c>
      <c r="P33" s="137">
        <f t="shared" si="7"/>
        <v>337.55999999999995</v>
      </c>
      <c r="Q33" s="137">
        <f t="shared" si="5"/>
        <v>0</v>
      </c>
      <c r="R33" s="109">
        <v>0</v>
      </c>
      <c r="S33" s="106"/>
      <c r="T33" s="73"/>
      <c r="U33" s="69"/>
      <c r="V33" s="108"/>
      <c r="W33" s="79"/>
      <c r="X33" s="75"/>
      <c r="Y33" s="74">
        <v>4700</v>
      </c>
      <c r="Z33" s="74">
        <v>2885</v>
      </c>
      <c r="AA33" s="75"/>
      <c r="AB33" s="32"/>
      <c r="AC33" s="32"/>
      <c r="AD33" s="32"/>
      <c r="AE33" s="32"/>
      <c r="AF33" s="32"/>
      <c r="AG33" s="14"/>
    </row>
    <row r="34" spans="1:33" x14ac:dyDescent="0.2">
      <c r="A34" s="96">
        <f t="shared" si="3"/>
        <v>43808</v>
      </c>
      <c r="B34" s="52">
        <v>12</v>
      </c>
      <c r="C34" s="53">
        <v>2</v>
      </c>
      <c r="D34" s="70">
        <f t="shared" si="8"/>
        <v>169.35999999999999</v>
      </c>
      <c r="E34" s="55">
        <v>12</v>
      </c>
      <c r="F34" s="55">
        <v>0</v>
      </c>
      <c r="G34" s="70">
        <f t="shared" si="0"/>
        <v>167.04</v>
      </c>
      <c r="H34" s="55">
        <v>0</v>
      </c>
      <c r="I34" s="53">
        <v>3</v>
      </c>
      <c r="J34" s="70">
        <f t="shared" si="9"/>
        <v>3.4799999999999995</v>
      </c>
      <c r="K34" s="132">
        <v>12</v>
      </c>
      <c r="L34" s="132">
        <v>0</v>
      </c>
      <c r="M34" s="70">
        <f t="shared" si="6"/>
        <v>167.04</v>
      </c>
      <c r="N34" s="93">
        <f t="shared" ref="N34:N39" si="10">D34</f>
        <v>169.35999999999999</v>
      </c>
      <c r="O34" s="71">
        <f t="shared" ref="O34:O39" si="11">(N34+U34)-N33</f>
        <v>0</v>
      </c>
      <c r="P34" s="137">
        <f t="shared" si="7"/>
        <v>337.55999999999995</v>
      </c>
      <c r="Q34" s="137">
        <f t="shared" si="5"/>
        <v>0</v>
      </c>
      <c r="R34" s="109">
        <v>0</v>
      </c>
      <c r="S34" s="106"/>
      <c r="T34" s="73"/>
      <c r="U34" s="69"/>
      <c r="V34" s="108"/>
      <c r="W34" s="79"/>
      <c r="X34" s="75"/>
      <c r="Y34" s="74">
        <v>4775</v>
      </c>
      <c r="Z34" s="74">
        <v>2960</v>
      </c>
      <c r="AA34" s="75"/>
      <c r="AB34" s="84"/>
      <c r="AC34" s="32"/>
      <c r="AD34" s="32"/>
      <c r="AE34" s="32"/>
      <c r="AF34" s="32"/>
      <c r="AG34" s="14"/>
    </row>
    <row r="35" spans="1:33" x14ac:dyDescent="0.2">
      <c r="A35" s="96">
        <f t="shared" si="3"/>
        <v>43809</v>
      </c>
      <c r="B35" s="52">
        <v>12</v>
      </c>
      <c r="C35" s="53">
        <v>2</v>
      </c>
      <c r="D35" s="70">
        <f t="shared" si="8"/>
        <v>169.35999999999999</v>
      </c>
      <c r="E35" s="55">
        <v>12</v>
      </c>
      <c r="F35" s="55">
        <v>0</v>
      </c>
      <c r="G35" s="70">
        <f t="shared" ref="G35:G40" si="12">(E35*12+F35)*G$21</f>
        <v>167.04</v>
      </c>
      <c r="H35" s="55">
        <v>0</v>
      </c>
      <c r="I35" s="53">
        <v>3</v>
      </c>
      <c r="J35" s="70">
        <f t="shared" si="9"/>
        <v>3.4799999999999995</v>
      </c>
      <c r="K35" s="132">
        <v>12</v>
      </c>
      <c r="L35" s="132">
        <v>0</v>
      </c>
      <c r="M35" s="70">
        <f t="shared" ref="M35:M40" si="13">(K35*12+L35)*M$21</f>
        <v>167.04</v>
      </c>
      <c r="N35" s="93">
        <f t="shared" si="10"/>
        <v>169.35999999999999</v>
      </c>
      <c r="O35" s="71">
        <f t="shared" si="11"/>
        <v>0</v>
      </c>
      <c r="P35" s="137">
        <f t="shared" ref="P35:P40" si="14">(G35+J35+M35)</f>
        <v>337.55999999999995</v>
      </c>
      <c r="Q35" s="137">
        <f t="shared" si="5"/>
        <v>0</v>
      </c>
      <c r="R35" s="109">
        <v>0</v>
      </c>
      <c r="S35" s="106"/>
      <c r="T35" s="73"/>
      <c r="U35" s="69"/>
      <c r="V35" s="108"/>
      <c r="W35" s="79"/>
      <c r="X35" s="75"/>
      <c r="Y35" s="74">
        <v>4850</v>
      </c>
      <c r="Z35" s="74">
        <v>3080</v>
      </c>
      <c r="AA35" s="75"/>
      <c r="AB35" s="84"/>
      <c r="AC35" s="32"/>
      <c r="AD35" s="32"/>
      <c r="AE35" s="32"/>
      <c r="AF35" s="32"/>
      <c r="AG35" s="14"/>
    </row>
    <row r="36" spans="1:33" x14ac:dyDescent="0.2">
      <c r="A36" s="96">
        <f t="shared" si="3"/>
        <v>43810</v>
      </c>
      <c r="B36" s="52">
        <v>12</v>
      </c>
      <c r="C36" s="53">
        <v>2</v>
      </c>
      <c r="D36" s="70">
        <f t="shared" ref="D36:D43" si="15">(B36*12+C36)*D$21</f>
        <v>169.35999999999999</v>
      </c>
      <c r="E36" s="55">
        <v>12</v>
      </c>
      <c r="F36" s="55">
        <v>0</v>
      </c>
      <c r="G36" s="70">
        <f t="shared" si="12"/>
        <v>167.04</v>
      </c>
      <c r="H36" s="55">
        <v>0</v>
      </c>
      <c r="I36" s="53">
        <v>3</v>
      </c>
      <c r="J36" s="70">
        <f t="shared" si="9"/>
        <v>3.4799999999999995</v>
      </c>
      <c r="K36" s="132">
        <v>12</v>
      </c>
      <c r="L36" s="132">
        <v>0</v>
      </c>
      <c r="M36" s="70">
        <f t="shared" si="13"/>
        <v>167.04</v>
      </c>
      <c r="N36" s="93">
        <f t="shared" si="10"/>
        <v>169.35999999999999</v>
      </c>
      <c r="O36" s="71">
        <f t="shared" si="11"/>
        <v>0</v>
      </c>
      <c r="P36" s="137">
        <f t="shared" si="14"/>
        <v>337.55999999999995</v>
      </c>
      <c r="Q36" s="137">
        <f t="shared" si="5"/>
        <v>0</v>
      </c>
      <c r="R36" s="109">
        <v>0</v>
      </c>
      <c r="S36" s="106"/>
      <c r="T36" s="73"/>
      <c r="U36" s="69"/>
      <c r="V36" s="108"/>
      <c r="W36" s="79"/>
      <c r="X36" s="75"/>
      <c r="Y36" s="74">
        <v>4940</v>
      </c>
      <c r="Z36" s="74">
        <v>3170</v>
      </c>
      <c r="AA36" s="75"/>
      <c r="AB36" s="84"/>
      <c r="AC36" s="32"/>
      <c r="AD36" s="32"/>
      <c r="AE36" s="32"/>
      <c r="AF36" s="32"/>
      <c r="AG36" s="14"/>
    </row>
    <row r="37" spans="1:33" x14ac:dyDescent="0.2">
      <c r="A37" s="96">
        <f t="shared" si="3"/>
        <v>43811</v>
      </c>
      <c r="B37" s="52">
        <v>12</v>
      </c>
      <c r="C37" s="53">
        <v>2</v>
      </c>
      <c r="D37" s="70">
        <f t="shared" si="15"/>
        <v>169.35999999999999</v>
      </c>
      <c r="E37" s="55">
        <v>12</v>
      </c>
      <c r="F37" s="55">
        <v>0</v>
      </c>
      <c r="G37" s="70">
        <f t="shared" si="12"/>
        <v>167.04</v>
      </c>
      <c r="H37" s="55">
        <v>0</v>
      </c>
      <c r="I37" s="53">
        <v>3</v>
      </c>
      <c r="J37" s="70">
        <f t="shared" si="9"/>
        <v>3.4799999999999995</v>
      </c>
      <c r="K37" s="132">
        <v>12</v>
      </c>
      <c r="L37" s="132">
        <v>0</v>
      </c>
      <c r="M37" s="70">
        <f t="shared" si="13"/>
        <v>167.04</v>
      </c>
      <c r="N37" s="93">
        <f t="shared" si="10"/>
        <v>169.35999999999999</v>
      </c>
      <c r="O37" s="71">
        <f t="shared" si="11"/>
        <v>0</v>
      </c>
      <c r="P37" s="137">
        <f t="shared" si="14"/>
        <v>337.55999999999995</v>
      </c>
      <c r="Q37" s="137">
        <f t="shared" ref="Q37:Q42" si="16">(P37+W37)-P36</f>
        <v>0</v>
      </c>
      <c r="R37" s="109">
        <v>0</v>
      </c>
      <c r="S37" s="106"/>
      <c r="T37" s="73"/>
      <c r="U37" s="69"/>
      <c r="V37" s="108"/>
      <c r="W37" s="79"/>
      <c r="X37" s="75"/>
      <c r="Y37" s="74">
        <v>4960</v>
      </c>
      <c r="Z37" s="74">
        <v>3250</v>
      </c>
      <c r="AA37" s="75"/>
      <c r="AB37" s="84"/>
      <c r="AC37" s="32"/>
      <c r="AD37" s="32"/>
      <c r="AE37" s="32"/>
      <c r="AF37" s="32"/>
      <c r="AG37" s="14"/>
    </row>
    <row r="38" spans="1:33" x14ac:dyDescent="0.2">
      <c r="A38" s="96">
        <f t="shared" si="3"/>
        <v>43812</v>
      </c>
      <c r="B38" s="52">
        <v>12</v>
      </c>
      <c r="C38" s="53">
        <v>2</v>
      </c>
      <c r="D38" s="70">
        <f t="shared" si="15"/>
        <v>169.35999999999999</v>
      </c>
      <c r="E38" s="55">
        <v>12</v>
      </c>
      <c r="F38" s="55">
        <v>0</v>
      </c>
      <c r="G38" s="70">
        <f t="shared" si="12"/>
        <v>167.04</v>
      </c>
      <c r="H38" s="55">
        <v>0</v>
      </c>
      <c r="I38" s="53">
        <v>3</v>
      </c>
      <c r="J38" s="70">
        <f t="shared" si="9"/>
        <v>3.4799999999999995</v>
      </c>
      <c r="K38" s="132">
        <v>12</v>
      </c>
      <c r="L38" s="132">
        <v>0</v>
      </c>
      <c r="M38" s="70">
        <f t="shared" si="13"/>
        <v>167.04</v>
      </c>
      <c r="N38" s="93">
        <f t="shared" si="10"/>
        <v>169.35999999999999</v>
      </c>
      <c r="O38" s="71">
        <f t="shared" si="11"/>
        <v>0</v>
      </c>
      <c r="P38" s="137">
        <f t="shared" si="14"/>
        <v>337.55999999999995</v>
      </c>
      <c r="Q38" s="137">
        <f t="shared" si="16"/>
        <v>0</v>
      </c>
      <c r="R38" s="109">
        <v>0</v>
      </c>
      <c r="S38" s="106"/>
      <c r="T38" s="73"/>
      <c r="U38" s="69"/>
      <c r="V38" s="108"/>
      <c r="W38" s="79"/>
      <c r="X38" s="75"/>
      <c r="Y38" s="74">
        <v>4960</v>
      </c>
      <c r="Z38" s="74">
        <v>3310</v>
      </c>
      <c r="AA38" s="75"/>
      <c r="AC38" s="32"/>
      <c r="AD38" s="32"/>
      <c r="AE38" s="32"/>
      <c r="AF38" s="32"/>
      <c r="AG38" s="14"/>
    </row>
    <row r="39" spans="1:33" x14ac:dyDescent="0.2">
      <c r="A39" s="96">
        <f t="shared" si="3"/>
        <v>43813</v>
      </c>
      <c r="B39" s="52">
        <v>12</v>
      </c>
      <c r="C39" s="53">
        <v>2</v>
      </c>
      <c r="D39" s="70">
        <f t="shared" si="15"/>
        <v>169.35999999999999</v>
      </c>
      <c r="E39" s="55">
        <v>12</v>
      </c>
      <c r="F39" s="55">
        <v>0</v>
      </c>
      <c r="G39" s="70">
        <f t="shared" si="12"/>
        <v>167.04</v>
      </c>
      <c r="H39" s="55">
        <v>0</v>
      </c>
      <c r="I39" s="53">
        <v>3</v>
      </c>
      <c r="J39" s="70">
        <f t="shared" si="9"/>
        <v>3.4799999999999995</v>
      </c>
      <c r="K39" s="132">
        <v>12</v>
      </c>
      <c r="L39" s="132">
        <v>0</v>
      </c>
      <c r="M39" s="70">
        <f t="shared" si="13"/>
        <v>167.04</v>
      </c>
      <c r="N39" s="93">
        <f t="shared" si="10"/>
        <v>169.35999999999999</v>
      </c>
      <c r="O39" s="71">
        <f t="shared" si="11"/>
        <v>0</v>
      </c>
      <c r="P39" s="137">
        <f t="shared" si="14"/>
        <v>337.55999999999995</v>
      </c>
      <c r="Q39" s="137">
        <f t="shared" si="16"/>
        <v>0</v>
      </c>
      <c r="R39" s="109">
        <v>0</v>
      </c>
      <c r="S39" s="106"/>
      <c r="T39" s="73"/>
      <c r="U39" s="69"/>
      <c r="V39" s="108"/>
      <c r="W39" s="79"/>
      <c r="X39" s="75"/>
      <c r="Y39" s="74">
        <v>4960</v>
      </c>
      <c r="Z39" s="74">
        <v>3400</v>
      </c>
      <c r="AA39" s="75"/>
      <c r="AB39" s="32"/>
      <c r="AC39" s="32"/>
      <c r="AD39" s="32"/>
      <c r="AE39" s="32"/>
      <c r="AF39" s="32"/>
      <c r="AG39" s="14"/>
    </row>
    <row r="40" spans="1:33" x14ac:dyDescent="0.2">
      <c r="A40" s="96">
        <f t="shared" si="3"/>
        <v>43814</v>
      </c>
      <c r="B40" s="52">
        <v>12</v>
      </c>
      <c r="C40" s="53">
        <v>2</v>
      </c>
      <c r="D40" s="70">
        <f t="shared" si="15"/>
        <v>169.35999999999999</v>
      </c>
      <c r="E40" s="55">
        <v>12</v>
      </c>
      <c r="F40" s="55">
        <v>0</v>
      </c>
      <c r="G40" s="70">
        <f t="shared" si="12"/>
        <v>167.04</v>
      </c>
      <c r="H40" s="55">
        <v>0</v>
      </c>
      <c r="I40" s="53">
        <v>3</v>
      </c>
      <c r="J40" s="70">
        <f t="shared" ref="J40:J45" si="17">(H40*12+I40)*J$21</f>
        <v>3.4799999999999995</v>
      </c>
      <c r="K40" s="132">
        <v>12</v>
      </c>
      <c r="L40" s="132">
        <v>0</v>
      </c>
      <c r="M40" s="70">
        <f t="shared" si="13"/>
        <v>167.04</v>
      </c>
      <c r="N40" s="93">
        <f t="shared" ref="N40:N45" si="18">D40</f>
        <v>169.35999999999999</v>
      </c>
      <c r="O40" s="71">
        <f t="shared" ref="O40:O45" si="19">(N40+U40)-N39</f>
        <v>0</v>
      </c>
      <c r="P40" s="137">
        <f t="shared" si="14"/>
        <v>337.55999999999995</v>
      </c>
      <c r="Q40" s="137">
        <f t="shared" si="16"/>
        <v>0</v>
      </c>
      <c r="R40" s="109">
        <v>0</v>
      </c>
      <c r="S40" s="106"/>
      <c r="T40" s="73"/>
      <c r="U40" s="69"/>
      <c r="V40" s="108"/>
      <c r="W40" s="79"/>
      <c r="X40" s="75"/>
      <c r="Y40" s="74">
        <v>4960</v>
      </c>
      <c r="Z40" s="74">
        <v>3475</v>
      </c>
      <c r="AA40" s="110"/>
      <c r="AB40" s="94"/>
      <c r="AC40" s="32"/>
      <c r="AD40" s="32"/>
      <c r="AE40" s="32"/>
      <c r="AF40" s="32"/>
      <c r="AG40" s="14"/>
    </row>
    <row r="41" spans="1:33" x14ac:dyDescent="0.2">
      <c r="A41" s="96">
        <f t="shared" si="3"/>
        <v>43815</v>
      </c>
      <c r="B41" s="52">
        <v>12</v>
      </c>
      <c r="C41" s="53">
        <v>2</v>
      </c>
      <c r="D41" s="70">
        <f t="shared" si="15"/>
        <v>169.35999999999999</v>
      </c>
      <c r="E41" s="55">
        <v>12</v>
      </c>
      <c r="F41" s="55">
        <v>0</v>
      </c>
      <c r="G41" s="70">
        <f t="shared" ref="G41:G46" si="20">(E41*12+F41)*G$21</f>
        <v>167.04</v>
      </c>
      <c r="H41" s="55">
        <v>0</v>
      </c>
      <c r="I41" s="53">
        <v>3</v>
      </c>
      <c r="J41" s="70">
        <f t="shared" si="17"/>
        <v>3.4799999999999995</v>
      </c>
      <c r="K41" s="132">
        <v>12</v>
      </c>
      <c r="L41" s="132">
        <v>0</v>
      </c>
      <c r="M41" s="70">
        <f t="shared" ref="M41:M46" si="21">(K41*12+L41)*M$21</f>
        <v>167.04</v>
      </c>
      <c r="N41" s="93">
        <f t="shared" si="18"/>
        <v>169.35999999999999</v>
      </c>
      <c r="O41" s="71">
        <f t="shared" si="19"/>
        <v>0</v>
      </c>
      <c r="P41" s="137">
        <f t="shared" ref="P41:P50" si="22">(G41+J41+M41)</f>
        <v>337.55999999999995</v>
      </c>
      <c r="Q41" s="137">
        <f t="shared" si="16"/>
        <v>0</v>
      </c>
      <c r="R41" s="109">
        <v>0</v>
      </c>
      <c r="S41" s="106"/>
      <c r="T41" s="73"/>
      <c r="U41" s="69"/>
      <c r="V41" s="108"/>
      <c r="W41" s="79"/>
      <c r="X41" s="75"/>
      <c r="Y41" s="74">
        <v>4960</v>
      </c>
      <c r="Z41" s="74">
        <v>3550</v>
      </c>
      <c r="AA41" s="110"/>
      <c r="AB41" s="94"/>
      <c r="AC41" s="32"/>
      <c r="AD41" s="32"/>
      <c r="AE41" s="32"/>
      <c r="AF41" s="32"/>
      <c r="AG41" s="14"/>
    </row>
    <row r="42" spans="1:33" x14ac:dyDescent="0.2">
      <c r="A42" s="96">
        <f t="shared" si="3"/>
        <v>43816</v>
      </c>
      <c r="B42" s="52">
        <v>12</v>
      </c>
      <c r="C42" s="53">
        <v>2</v>
      </c>
      <c r="D42" s="70">
        <f t="shared" si="15"/>
        <v>169.35999999999999</v>
      </c>
      <c r="E42" s="55">
        <v>12</v>
      </c>
      <c r="F42" s="55">
        <v>0</v>
      </c>
      <c r="G42" s="70">
        <f t="shared" si="20"/>
        <v>167.04</v>
      </c>
      <c r="H42" s="55">
        <v>0</v>
      </c>
      <c r="I42" s="53">
        <v>3</v>
      </c>
      <c r="J42" s="70">
        <f t="shared" si="17"/>
        <v>3.4799999999999995</v>
      </c>
      <c r="K42" s="132">
        <v>12</v>
      </c>
      <c r="L42" s="132">
        <v>0</v>
      </c>
      <c r="M42" s="70">
        <f t="shared" si="21"/>
        <v>167.04</v>
      </c>
      <c r="N42" s="93">
        <f t="shared" si="18"/>
        <v>169.35999999999999</v>
      </c>
      <c r="O42" s="71">
        <f t="shared" si="19"/>
        <v>0</v>
      </c>
      <c r="P42" s="137">
        <f t="shared" si="22"/>
        <v>337.55999999999995</v>
      </c>
      <c r="Q42" s="137">
        <f t="shared" si="16"/>
        <v>0</v>
      </c>
      <c r="R42" s="109">
        <v>0</v>
      </c>
      <c r="S42" s="106"/>
      <c r="T42" s="73"/>
      <c r="U42" s="69"/>
      <c r="V42" s="108"/>
      <c r="W42" s="79"/>
      <c r="X42" s="75"/>
      <c r="Y42" s="74">
        <v>4960</v>
      </c>
      <c r="Z42" s="74">
        <v>3600</v>
      </c>
      <c r="AA42" s="110"/>
      <c r="AB42" s="97"/>
      <c r="AC42" s="32"/>
      <c r="AD42" s="32"/>
      <c r="AE42" s="32"/>
      <c r="AF42" s="32"/>
      <c r="AG42" s="14"/>
    </row>
    <row r="43" spans="1:33" x14ac:dyDescent="0.2">
      <c r="A43" s="96">
        <f t="shared" si="3"/>
        <v>43817</v>
      </c>
      <c r="B43" s="52">
        <v>12</v>
      </c>
      <c r="C43" s="53">
        <v>2</v>
      </c>
      <c r="D43" s="70">
        <f t="shared" si="15"/>
        <v>169.35999999999999</v>
      </c>
      <c r="E43" s="55">
        <v>12</v>
      </c>
      <c r="F43" s="55">
        <v>0</v>
      </c>
      <c r="G43" s="70">
        <f t="shared" si="20"/>
        <v>167.04</v>
      </c>
      <c r="H43" s="55">
        <v>0</v>
      </c>
      <c r="I43" s="53">
        <v>3</v>
      </c>
      <c r="J43" s="70">
        <f t="shared" si="17"/>
        <v>3.4799999999999995</v>
      </c>
      <c r="K43" s="132">
        <v>12</v>
      </c>
      <c r="L43" s="132">
        <v>0</v>
      </c>
      <c r="M43" s="70">
        <f t="shared" si="21"/>
        <v>167.04</v>
      </c>
      <c r="N43" s="93">
        <f t="shared" si="18"/>
        <v>169.35999999999999</v>
      </c>
      <c r="O43" s="71">
        <f t="shared" si="19"/>
        <v>0</v>
      </c>
      <c r="P43" s="137">
        <f t="shared" si="22"/>
        <v>337.55999999999995</v>
      </c>
      <c r="Q43" s="137">
        <f>(P43+W43)-P42</f>
        <v>0</v>
      </c>
      <c r="R43" s="109">
        <v>0</v>
      </c>
      <c r="S43" s="106"/>
      <c r="T43" s="73"/>
      <c r="U43" s="69"/>
      <c r="V43" s="108"/>
      <c r="W43" s="79"/>
      <c r="X43" s="75"/>
      <c r="Y43" s="74">
        <v>4960</v>
      </c>
      <c r="Z43" s="74">
        <v>3620</v>
      </c>
      <c r="AA43" s="110"/>
      <c r="AB43" s="89"/>
      <c r="AC43" s="89"/>
      <c r="AD43" s="32"/>
      <c r="AE43" s="32"/>
      <c r="AF43" s="32"/>
      <c r="AG43" s="14"/>
    </row>
    <row r="44" spans="1:33" x14ac:dyDescent="0.2">
      <c r="A44" s="96">
        <f t="shared" si="3"/>
        <v>43818</v>
      </c>
      <c r="B44" s="52">
        <v>12</v>
      </c>
      <c r="C44" s="53">
        <v>2</v>
      </c>
      <c r="D44" s="70">
        <f t="shared" ref="D44:D50" si="23">(B44*12+C44)*D$21</f>
        <v>169.35999999999999</v>
      </c>
      <c r="E44" s="55">
        <v>12</v>
      </c>
      <c r="F44" s="55">
        <v>0</v>
      </c>
      <c r="G44" s="70">
        <f t="shared" si="20"/>
        <v>167.04</v>
      </c>
      <c r="H44" s="55">
        <v>0</v>
      </c>
      <c r="I44" s="53">
        <v>3</v>
      </c>
      <c r="J44" s="70">
        <f t="shared" si="17"/>
        <v>3.4799999999999995</v>
      </c>
      <c r="K44" s="132">
        <v>12</v>
      </c>
      <c r="L44" s="132">
        <v>0</v>
      </c>
      <c r="M44" s="70">
        <f t="shared" si="21"/>
        <v>167.04</v>
      </c>
      <c r="N44" s="93">
        <f t="shared" si="18"/>
        <v>169.35999999999999</v>
      </c>
      <c r="O44" s="71">
        <f t="shared" si="19"/>
        <v>0</v>
      </c>
      <c r="P44" s="137">
        <f t="shared" si="22"/>
        <v>337.55999999999995</v>
      </c>
      <c r="Q44" s="137">
        <f t="shared" ref="Q44:Q49" si="24">(P44+W44)-P43</f>
        <v>0</v>
      </c>
      <c r="R44" s="109">
        <v>0</v>
      </c>
      <c r="S44" s="106"/>
      <c r="T44" s="73"/>
      <c r="U44" s="69"/>
      <c r="V44" s="108"/>
      <c r="W44" s="79"/>
      <c r="X44" s="75"/>
      <c r="Y44" s="74">
        <v>4960</v>
      </c>
      <c r="Z44" s="74">
        <v>3620</v>
      </c>
      <c r="AA44" s="110"/>
      <c r="AB44" s="73"/>
      <c r="AC44" s="32"/>
      <c r="AD44" s="32"/>
      <c r="AE44" s="32"/>
      <c r="AF44" s="32"/>
      <c r="AG44" s="14"/>
    </row>
    <row r="45" spans="1:33" x14ac:dyDescent="0.2">
      <c r="A45" s="96">
        <f t="shared" si="3"/>
        <v>43819</v>
      </c>
      <c r="B45" s="52">
        <v>12</v>
      </c>
      <c r="C45" s="53">
        <v>2</v>
      </c>
      <c r="D45" s="70">
        <f t="shared" si="23"/>
        <v>169.35999999999999</v>
      </c>
      <c r="E45" s="55">
        <v>12</v>
      </c>
      <c r="F45" s="55">
        <v>0</v>
      </c>
      <c r="G45" s="70">
        <f t="shared" si="20"/>
        <v>167.04</v>
      </c>
      <c r="H45" s="55">
        <v>0</v>
      </c>
      <c r="I45" s="53">
        <v>3</v>
      </c>
      <c r="J45" s="70">
        <f t="shared" si="17"/>
        <v>3.4799999999999995</v>
      </c>
      <c r="K45" s="132">
        <v>12</v>
      </c>
      <c r="L45" s="132">
        <v>0</v>
      </c>
      <c r="M45" s="70">
        <f t="shared" si="21"/>
        <v>167.04</v>
      </c>
      <c r="N45" s="93">
        <f t="shared" si="18"/>
        <v>169.35999999999999</v>
      </c>
      <c r="O45" s="71">
        <f t="shared" si="19"/>
        <v>0</v>
      </c>
      <c r="P45" s="137">
        <f t="shared" si="22"/>
        <v>337.55999999999995</v>
      </c>
      <c r="Q45" s="137">
        <f t="shared" si="24"/>
        <v>0</v>
      </c>
      <c r="R45" s="109">
        <v>0</v>
      </c>
      <c r="S45" s="106"/>
      <c r="T45" s="73"/>
      <c r="U45" s="69"/>
      <c r="V45" s="108"/>
      <c r="W45" s="79"/>
      <c r="X45" s="75"/>
      <c r="Y45" s="74">
        <v>4960</v>
      </c>
      <c r="Z45" s="74">
        <v>3620</v>
      </c>
      <c r="AA45" s="110"/>
      <c r="AB45" s="88"/>
      <c r="AC45" s="32"/>
      <c r="AD45" s="32"/>
      <c r="AE45" s="32"/>
      <c r="AF45" s="32"/>
      <c r="AG45" s="14"/>
    </row>
    <row r="46" spans="1:33" x14ac:dyDescent="0.2">
      <c r="A46" s="96">
        <f t="shared" si="3"/>
        <v>43820</v>
      </c>
      <c r="B46" s="52">
        <v>12</v>
      </c>
      <c r="C46" s="53">
        <v>2</v>
      </c>
      <c r="D46" s="70">
        <f t="shared" si="23"/>
        <v>169.35999999999999</v>
      </c>
      <c r="E46" s="55">
        <v>12</v>
      </c>
      <c r="F46" s="55">
        <v>0</v>
      </c>
      <c r="G46" s="70">
        <f t="shared" si="20"/>
        <v>167.04</v>
      </c>
      <c r="H46" s="55">
        <v>0</v>
      </c>
      <c r="I46" s="53">
        <v>3</v>
      </c>
      <c r="J46" s="70">
        <f t="shared" ref="J46:J51" si="25">(H46*12+I46)*J$21</f>
        <v>3.4799999999999995</v>
      </c>
      <c r="K46" s="132">
        <v>12</v>
      </c>
      <c r="L46" s="132">
        <v>0</v>
      </c>
      <c r="M46" s="70">
        <f t="shared" si="21"/>
        <v>167.04</v>
      </c>
      <c r="N46" s="93">
        <f t="shared" ref="N46:N51" si="26">D46</f>
        <v>169.35999999999999</v>
      </c>
      <c r="O46" s="71">
        <f t="shared" ref="O46:O51" si="27">(N46+U46)-N45</f>
        <v>0</v>
      </c>
      <c r="P46" s="137">
        <f t="shared" si="22"/>
        <v>337.55999999999995</v>
      </c>
      <c r="Q46" s="137">
        <f t="shared" si="24"/>
        <v>0</v>
      </c>
      <c r="R46" s="109">
        <v>0</v>
      </c>
      <c r="S46" s="106"/>
      <c r="T46" s="73"/>
      <c r="U46" s="69"/>
      <c r="V46" s="108"/>
      <c r="W46" s="79"/>
      <c r="X46" s="75"/>
      <c r="Y46" s="74">
        <v>4960</v>
      </c>
      <c r="Z46" s="74">
        <v>3620</v>
      </c>
      <c r="AA46" s="110"/>
      <c r="AB46" s="88"/>
      <c r="AC46" s="32"/>
      <c r="AD46" s="32"/>
      <c r="AE46" s="32"/>
      <c r="AF46" s="32"/>
      <c r="AG46" s="14"/>
    </row>
    <row r="47" spans="1:33" x14ac:dyDescent="0.2">
      <c r="A47" s="96">
        <f t="shared" si="3"/>
        <v>43821</v>
      </c>
      <c r="B47" s="52">
        <v>12</v>
      </c>
      <c r="C47" s="53">
        <v>2</v>
      </c>
      <c r="D47" s="70">
        <f t="shared" si="23"/>
        <v>169.35999999999999</v>
      </c>
      <c r="E47" s="55">
        <v>12</v>
      </c>
      <c r="F47" s="55">
        <v>0</v>
      </c>
      <c r="G47" s="70">
        <f t="shared" ref="G47:G52" si="28">(E47*12+F47)*G$21</f>
        <v>167.04</v>
      </c>
      <c r="H47" s="55">
        <v>0</v>
      </c>
      <c r="I47" s="53">
        <v>3</v>
      </c>
      <c r="J47" s="70">
        <f t="shared" si="25"/>
        <v>3.4799999999999995</v>
      </c>
      <c r="K47" s="132">
        <v>12</v>
      </c>
      <c r="L47" s="132">
        <v>0</v>
      </c>
      <c r="M47" s="70">
        <f t="shared" ref="M47:M56" si="29">(K47*12+L47)*M$21</f>
        <v>167.04</v>
      </c>
      <c r="N47" s="93">
        <f t="shared" si="26"/>
        <v>169.35999999999999</v>
      </c>
      <c r="O47" s="71">
        <f t="shared" si="27"/>
        <v>0</v>
      </c>
      <c r="P47" s="137">
        <f t="shared" si="22"/>
        <v>337.55999999999995</v>
      </c>
      <c r="Q47" s="137">
        <f t="shared" si="24"/>
        <v>0</v>
      </c>
      <c r="R47" s="109">
        <v>0</v>
      </c>
      <c r="S47" s="106"/>
      <c r="T47" s="73"/>
      <c r="U47" s="69"/>
      <c r="V47" s="108"/>
      <c r="W47" s="79"/>
      <c r="X47" s="75"/>
      <c r="Y47" s="74">
        <v>4960</v>
      </c>
      <c r="Z47" s="74">
        <v>3620</v>
      </c>
      <c r="AA47" s="110"/>
      <c r="AB47" s="94"/>
      <c r="AC47" s="94"/>
      <c r="AD47" s="32"/>
      <c r="AE47" s="32"/>
      <c r="AF47" s="32"/>
      <c r="AG47" s="14"/>
    </row>
    <row r="48" spans="1:33" x14ac:dyDescent="0.2">
      <c r="A48" s="96">
        <f t="shared" si="3"/>
        <v>43822</v>
      </c>
      <c r="B48" s="52">
        <v>12</v>
      </c>
      <c r="C48" s="53">
        <v>2</v>
      </c>
      <c r="D48" s="70">
        <f t="shared" si="23"/>
        <v>169.35999999999999</v>
      </c>
      <c r="E48" s="55">
        <v>12</v>
      </c>
      <c r="F48" s="55">
        <v>0</v>
      </c>
      <c r="G48" s="70">
        <f t="shared" si="28"/>
        <v>167.04</v>
      </c>
      <c r="H48" s="55">
        <v>0</v>
      </c>
      <c r="I48" s="53">
        <v>3</v>
      </c>
      <c r="J48" s="70">
        <f t="shared" si="25"/>
        <v>3.4799999999999995</v>
      </c>
      <c r="K48" s="132">
        <v>12</v>
      </c>
      <c r="L48" s="132">
        <v>0</v>
      </c>
      <c r="M48" s="70">
        <f t="shared" si="29"/>
        <v>167.04</v>
      </c>
      <c r="N48" s="93">
        <f t="shared" si="26"/>
        <v>169.35999999999999</v>
      </c>
      <c r="O48" s="71">
        <f t="shared" si="27"/>
        <v>0</v>
      </c>
      <c r="P48" s="137">
        <f t="shared" si="22"/>
        <v>337.55999999999995</v>
      </c>
      <c r="Q48" s="137">
        <f t="shared" si="24"/>
        <v>0</v>
      </c>
      <c r="R48" s="109">
        <v>0</v>
      </c>
      <c r="S48" s="106"/>
      <c r="T48" s="73"/>
      <c r="U48" s="69"/>
      <c r="V48" s="108"/>
      <c r="W48" s="79"/>
      <c r="X48" s="75"/>
      <c r="Y48" s="74">
        <v>4960</v>
      </c>
      <c r="Z48" s="74">
        <v>3620</v>
      </c>
      <c r="AA48" s="110"/>
      <c r="AB48" s="94"/>
      <c r="AC48" s="94"/>
      <c r="AD48" s="32"/>
      <c r="AE48" s="32"/>
      <c r="AF48" s="32"/>
      <c r="AG48" s="14"/>
    </row>
    <row r="49" spans="1:33" x14ac:dyDescent="0.2">
      <c r="A49" s="96">
        <f t="shared" si="3"/>
        <v>43823</v>
      </c>
      <c r="B49" s="52">
        <v>12</v>
      </c>
      <c r="C49" s="53">
        <v>2</v>
      </c>
      <c r="D49" s="70">
        <f t="shared" si="23"/>
        <v>169.35999999999999</v>
      </c>
      <c r="E49" s="55">
        <v>12</v>
      </c>
      <c r="F49" s="55">
        <v>0</v>
      </c>
      <c r="G49" s="70">
        <f t="shared" si="28"/>
        <v>167.04</v>
      </c>
      <c r="H49" s="55">
        <v>0</v>
      </c>
      <c r="I49" s="53">
        <v>3</v>
      </c>
      <c r="J49" s="70">
        <f t="shared" si="25"/>
        <v>3.4799999999999995</v>
      </c>
      <c r="K49" s="132">
        <v>12</v>
      </c>
      <c r="L49" s="132">
        <v>0</v>
      </c>
      <c r="M49" s="70">
        <f t="shared" si="29"/>
        <v>167.04</v>
      </c>
      <c r="N49" s="93">
        <f t="shared" si="26"/>
        <v>169.35999999999999</v>
      </c>
      <c r="O49" s="71">
        <f t="shared" si="27"/>
        <v>0</v>
      </c>
      <c r="P49" s="137">
        <f t="shared" si="22"/>
        <v>337.55999999999995</v>
      </c>
      <c r="Q49" s="137">
        <f t="shared" si="24"/>
        <v>0</v>
      </c>
      <c r="R49" s="109">
        <v>0</v>
      </c>
      <c r="S49" s="106"/>
      <c r="T49" s="73"/>
      <c r="U49" s="69"/>
      <c r="V49" s="108"/>
      <c r="W49" s="79"/>
      <c r="X49" s="75"/>
      <c r="Y49" s="74">
        <v>4960</v>
      </c>
      <c r="Z49" s="74">
        <v>3620</v>
      </c>
      <c r="AA49" s="110"/>
      <c r="AC49" s="94"/>
      <c r="AD49" s="32"/>
      <c r="AE49" s="32"/>
      <c r="AF49" s="32"/>
      <c r="AG49" s="14"/>
    </row>
    <row r="50" spans="1:33" x14ac:dyDescent="0.2">
      <c r="A50" s="96">
        <f t="shared" si="3"/>
        <v>43824</v>
      </c>
      <c r="B50" s="52">
        <v>12</v>
      </c>
      <c r="C50" s="53">
        <v>2</v>
      </c>
      <c r="D50" s="70">
        <f t="shared" si="23"/>
        <v>169.35999999999999</v>
      </c>
      <c r="E50" s="55">
        <v>12</v>
      </c>
      <c r="F50" s="55">
        <v>0</v>
      </c>
      <c r="G50" s="70">
        <f t="shared" si="28"/>
        <v>167.04</v>
      </c>
      <c r="H50" s="55">
        <v>0</v>
      </c>
      <c r="I50" s="53">
        <v>3</v>
      </c>
      <c r="J50" s="70">
        <f t="shared" si="25"/>
        <v>3.4799999999999995</v>
      </c>
      <c r="K50" s="132">
        <v>12</v>
      </c>
      <c r="L50" s="132">
        <v>0</v>
      </c>
      <c r="M50" s="70">
        <f t="shared" si="29"/>
        <v>167.04</v>
      </c>
      <c r="N50" s="93">
        <f t="shared" si="26"/>
        <v>169.35999999999999</v>
      </c>
      <c r="O50" s="71">
        <f t="shared" si="27"/>
        <v>0</v>
      </c>
      <c r="P50" s="137">
        <f t="shared" si="22"/>
        <v>337.55999999999995</v>
      </c>
      <c r="Q50" s="137">
        <f t="shared" ref="Q50:Q56" si="30">(P50+W50)-P49</f>
        <v>0</v>
      </c>
      <c r="R50" s="109">
        <v>0</v>
      </c>
      <c r="S50" s="106"/>
      <c r="T50" s="73"/>
      <c r="U50" s="69"/>
      <c r="V50" s="108"/>
      <c r="W50" s="79"/>
      <c r="X50" s="75"/>
      <c r="Y50" s="74">
        <v>4960</v>
      </c>
      <c r="Z50" s="74">
        <v>3620</v>
      </c>
      <c r="AA50" s="110"/>
      <c r="AB50" s="32"/>
      <c r="AC50" s="32"/>
      <c r="AD50" s="32"/>
      <c r="AE50" s="32"/>
      <c r="AF50" s="32"/>
      <c r="AG50" s="14"/>
    </row>
    <row r="51" spans="1:33" x14ac:dyDescent="0.2">
      <c r="A51" s="96">
        <f t="shared" si="3"/>
        <v>43825</v>
      </c>
      <c r="B51" s="52">
        <v>12</v>
      </c>
      <c r="C51" s="53">
        <v>2</v>
      </c>
      <c r="D51" s="70">
        <f t="shared" ref="D51:D57" si="31">(B51*12+C51)*D$21</f>
        <v>169.35999999999999</v>
      </c>
      <c r="E51" s="55">
        <v>12</v>
      </c>
      <c r="F51" s="55">
        <v>0</v>
      </c>
      <c r="G51" s="70">
        <f t="shared" si="28"/>
        <v>167.04</v>
      </c>
      <c r="H51" s="55">
        <v>0</v>
      </c>
      <c r="I51" s="53">
        <v>3</v>
      </c>
      <c r="J51" s="70">
        <f t="shared" si="25"/>
        <v>3.4799999999999995</v>
      </c>
      <c r="K51" s="132">
        <v>12</v>
      </c>
      <c r="L51" s="132">
        <v>0</v>
      </c>
      <c r="M51" s="70">
        <f>(K51*12+L51)*M$21</f>
        <v>167.04</v>
      </c>
      <c r="N51" s="93">
        <f t="shared" si="26"/>
        <v>169.35999999999999</v>
      </c>
      <c r="O51" s="71">
        <f t="shared" si="27"/>
        <v>0</v>
      </c>
      <c r="P51" s="137">
        <f t="shared" ref="P51:P56" si="32">(G51+J51+M51)</f>
        <v>337.55999999999995</v>
      </c>
      <c r="Q51" s="137">
        <f t="shared" si="30"/>
        <v>0</v>
      </c>
      <c r="R51" s="109">
        <v>0</v>
      </c>
      <c r="S51" s="106"/>
      <c r="T51" s="73"/>
      <c r="U51" s="69"/>
      <c r="V51" s="108"/>
      <c r="W51" s="79"/>
      <c r="X51" s="75"/>
      <c r="Y51" s="74">
        <v>4960</v>
      </c>
      <c r="Z51" s="74">
        <v>3620</v>
      </c>
      <c r="AA51" s="110"/>
      <c r="AB51" s="94"/>
      <c r="AC51" s="32"/>
      <c r="AD51" s="32"/>
      <c r="AE51" s="32"/>
      <c r="AF51" s="32"/>
      <c r="AG51" s="14"/>
    </row>
    <row r="52" spans="1:33" x14ac:dyDescent="0.2">
      <c r="A52" s="96">
        <f t="shared" si="3"/>
        <v>43826</v>
      </c>
      <c r="B52" s="52">
        <v>12</v>
      </c>
      <c r="C52" s="53">
        <v>2</v>
      </c>
      <c r="D52" s="70">
        <f t="shared" si="31"/>
        <v>169.35999999999999</v>
      </c>
      <c r="E52" s="55">
        <v>12</v>
      </c>
      <c r="F52" s="55">
        <v>0</v>
      </c>
      <c r="G52" s="70">
        <f t="shared" si="28"/>
        <v>167.04</v>
      </c>
      <c r="H52" s="55">
        <v>0</v>
      </c>
      <c r="I52" s="53">
        <v>3</v>
      </c>
      <c r="J52" s="70">
        <f t="shared" ref="J52:J57" si="33">(H52*12+I52)*J$21</f>
        <v>3.4799999999999995</v>
      </c>
      <c r="K52" s="132">
        <v>12</v>
      </c>
      <c r="L52" s="132">
        <v>0</v>
      </c>
      <c r="M52" s="70">
        <f>(K52*12+L52)*M$21</f>
        <v>167.04</v>
      </c>
      <c r="N52" s="93">
        <f t="shared" ref="N52:N57" si="34">D52</f>
        <v>169.35999999999999</v>
      </c>
      <c r="O52" s="71">
        <f t="shared" ref="O52:O57" si="35">(N52+U52)-N51</f>
        <v>0</v>
      </c>
      <c r="P52" s="137">
        <f t="shared" si="32"/>
        <v>337.55999999999995</v>
      </c>
      <c r="Q52" s="137">
        <f t="shared" si="30"/>
        <v>0</v>
      </c>
      <c r="R52" s="109">
        <v>0</v>
      </c>
      <c r="S52" s="106"/>
      <c r="T52" s="73"/>
      <c r="U52" s="69"/>
      <c r="V52" s="108"/>
      <c r="W52" s="79"/>
      <c r="X52" s="75"/>
      <c r="Y52" s="74">
        <v>4960</v>
      </c>
      <c r="Z52" s="74">
        <v>3620</v>
      </c>
      <c r="AA52" s="110" t="s">
        <v>101</v>
      </c>
      <c r="AB52" s="77"/>
      <c r="AC52" s="32"/>
      <c r="AD52" s="32"/>
      <c r="AE52" s="32"/>
      <c r="AF52" s="32"/>
      <c r="AG52" s="14"/>
    </row>
    <row r="53" spans="1:33" x14ac:dyDescent="0.2">
      <c r="A53" s="96">
        <f t="shared" si="3"/>
        <v>43827</v>
      </c>
      <c r="B53" s="52">
        <v>12</v>
      </c>
      <c r="C53" s="53">
        <v>2</v>
      </c>
      <c r="D53" s="70">
        <f t="shared" si="31"/>
        <v>169.35999999999999</v>
      </c>
      <c r="E53" s="55">
        <v>8</v>
      </c>
      <c r="F53" s="55">
        <v>10</v>
      </c>
      <c r="G53" s="70">
        <f>(E53*12+F53)*G$21</f>
        <v>122.96</v>
      </c>
      <c r="H53" s="55">
        <v>0</v>
      </c>
      <c r="I53" s="53">
        <v>3</v>
      </c>
      <c r="J53" s="70">
        <f t="shared" si="33"/>
        <v>3.4799999999999995</v>
      </c>
      <c r="K53" s="132">
        <v>8</v>
      </c>
      <c r="L53" s="132">
        <v>10</v>
      </c>
      <c r="M53" s="70">
        <f t="shared" si="29"/>
        <v>122.96</v>
      </c>
      <c r="N53" s="93">
        <f t="shared" si="34"/>
        <v>169.35999999999999</v>
      </c>
      <c r="O53" s="71">
        <f t="shared" si="35"/>
        <v>0</v>
      </c>
      <c r="P53" s="137">
        <f t="shared" si="32"/>
        <v>249.39999999999998</v>
      </c>
      <c r="Q53" s="137">
        <f t="shared" si="30"/>
        <v>41.840000000000032</v>
      </c>
      <c r="R53" s="106">
        <v>103</v>
      </c>
      <c r="S53" s="69"/>
      <c r="T53" s="73"/>
      <c r="U53" s="69"/>
      <c r="V53" s="108" t="s">
        <v>90</v>
      </c>
      <c r="W53" s="79">
        <v>130</v>
      </c>
      <c r="X53" s="75"/>
      <c r="Y53" s="74">
        <v>3500</v>
      </c>
      <c r="Z53" s="74">
        <v>3620</v>
      </c>
      <c r="AA53" s="110" t="s">
        <v>102</v>
      </c>
      <c r="AB53" s="73"/>
      <c r="AC53" s="32"/>
      <c r="AD53" s="32"/>
      <c r="AE53" s="32"/>
      <c r="AF53" s="32"/>
      <c r="AG53" s="14"/>
    </row>
    <row r="54" spans="1:33" x14ac:dyDescent="0.2">
      <c r="A54" s="96">
        <f t="shared" si="3"/>
        <v>43828</v>
      </c>
      <c r="B54" s="52">
        <v>12</v>
      </c>
      <c r="C54" s="53">
        <v>2</v>
      </c>
      <c r="D54" s="70">
        <f t="shared" si="31"/>
        <v>169.35999999999999</v>
      </c>
      <c r="E54" s="55">
        <v>10</v>
      </c>
      <c r="F54" s="55">
        <v>10</v>
      </c>
      <c r="G54" s="70">
        <f>(E54*12+F54)*G$21</f>
        <v>150.79999999999998</v>
      </c>
      <c r="H54" s="55">
        <v>0</v>
      </c>
      <c r="I54" s="53">
        <v>3</v>
      </c>
      <c r="J54" s="70">
        <f t="shared" si="33"/>
        <v>3.4799999999999995</v>
      </c>
      <c r="K54" s="132">
        <v>10</v>
      </c>
      <c r="L54" s="132">
        <v>10</v>
      </c>
      <c r="M54" s="70">
        <f t="shared" si="29"/>
        <v>150.79999999999998</v>
      </c>
      <c r="N54" s="93">
        <f t="shared" si="34"/>
        <v>169.35999999999999</v>
      </c>
      <c r="O54" s="71">
        <f t="shared" si="35"/>
        <v>0</v>
      </c>
      <c r="P54" s="137">
        <f t="shared" si="32"/>
        <v>305.07999999999993</v>
      </c>
      <c r="Q54" s="137">
        <f t="shared" si="30"/>
        <v>55.67999999999995</v>
      </c>
      <c r="R54" s="106">
        <v>150</v>
      </c>
      <c r="S54" s="69"/>
      <c r="T54" s="73"/>
      <c r="U54" s="69"/>
      <c r="V54" s="108"/>
      <c r="W54" s="79"/>
      <c r="X54" s="75"/>
      <c r="Y54" s="74">
        <v>3720</v>
      </c>
      <c r="Z54" s="74">
        <v>700</v>
      </c>
      <c r="AA54" s="110" t="s">
        <v>103</v>
      </c>
      <c r="AB54" s="94"/>
      <c r="AC54" s="32"/>
      <c r="AD54" s="32"/>
      <c r="AE54" s="32"/>
      <c r="AF54" s="32"/>
      <c r="AG54" s="14"/>
    </row>
    <row r="55" spans="1:33" x14ac:dyDescent="0.2">
      <c r="A55" s="96">
        <f t="shared" si="3"/>
        <v>43829</v>
      </c>
      <c r="B55" s="52">
        <v>12</v>
      </c>
      <c r="C55" s="53">
        <v>2</v>
      </c>
      <c r="D55" s="70">
        <f t="shared" si="31"/>
        <v>169.35999999999999</v>
      </c>
      <c r="E55" s="55">
        <v>10</v>
      </c>
      <c r="F55" s="55">
        <v>10</v>
      </c>
      <c r="G55" s="70">
        <f>(E55*12+F55)*G$21</f>
        <v>150.79999999999998</v>
      </c>
      <c r="H55" s="55">
        <v>0</v>
      </c>
      <c r="I55" s="53">
        <v>3</v>
      </c>
      <c r="J55" s="70">
        <f t="shared" si="33"/>
        <v>3.4799999999999995</v>
      </c>
      <c r="K55" s="132">
        <v>10</v>
      </c>
      <c r="L55" s="132">
        <v>10</v>
      </c>
      <c r="M55" s="70">
        <f t="shared" si="29"/>
        <v>150.79999999999998</v>
      </c>
      <c r="N55" s="93">
        <f t="shared" si="34"/>
        <v>169.35999999999999</v>
      </c>
      <c r="O55" s="71">
        <f t="shared" si="35"/>
        <v>0</v>
      </c>
      <c r="P55" s="137">
        <f t="shared" si="32"/>
        <v>305.07999999999993</v>
      </c>
      <c r="Q55" s="137">
        <f t="shared" si="30"/>
        <v>0</v>
      </c>
      <c r="R55" s="106">
        <v>0</v>
      </c>
      <c r="S55" s="69"/>
      <c r="T55" s="73"/>
      <c r="U55" s="69"/>
      <c r="V55" s="108"/>
      <c r="W55" s="79"/>
      <c r="X55" s="75"/>
      <c r="Y55" s="74">
        <v>3400</v>
      </c>
      <c r="Z55" s="74">
        <v>775</v>
      </c>
      <c r="AA55" s="110"/>
      <c r="AB55" s="32"/>
      <c r="AC55" s="32"/>
      <c r="AD55" s="32"/>
      <c r="AE55" s="32"/>
      <c r="AF55" s="32"/>
      <c r="AG55" s="14"/>
    </row>
    <row r="56" spans="1:33" x14ac:dyDescent="0.2">
      <c r="A56" s="96">
        <f t="shared" si="3"/>
        <v>43830</v>
      </c>
      <c r="B56" s="52">
        <v>12</v>
      </c>
      <c r="C56" s="53">
        <v>2</v>
      </c>
      <c r="D56" s="70">
        <f t="shared" si="31"/>
        <v>169.35999999999999</v>
      </c>
      <c r="E56" s="55">
        <v>10</v>
      </c>
      <c r="F56" s="55">
        <v>10</v>
      </c>
      <c r="G56" s="70">
        <f>(E56*12+F56)*G$21</f>
        <v>150.79999999999998</v>
      </c>
      <c r="H56" s="55">
        <v>0</v>
      </c>
      <c r="I56" s="53">
        <v>3</v>
      </c>
      <c r="J56" s="70">
        <f t="shared" si="33"/>
        <v>3.4799999999999995</v>
      </c>
      <c r="K56" s="132">
        <v>10</v>
      </c>
      <c r="L56" s="132">
        <v>10</v>
      </c>
      <c r="M56" s="70">
        <f t="shared" si="29"/>
        <v>150.79999999999998</v>
      </c>
      <c r="N56" s="93">
        <f t="shared" si="34"/>
        <v>169.35999999999999</v>
      </c>
      <c r="O56" s="71">
        <f t="shared" si="35"/>
        <v>0</v>
      </c>
      <c r="P56" s="137">
        <f t="shared" si="32"/>
        <v>305.07999999999993</v>
      </c>
      <c r="Q56" s="137">
        <f t="shared" si="30"/>
        <v>0</v>
      </c>
      <c r="R56" s="106">
        <v>0</v>
      </c>
      <c r="S56" s="69"/>
      <c r="T56" s="73"/>
      <c r="U56" s="69"/>
      <c r="V56" s="108"/>
      <c r="W56" s="79"/>
      <c r="X56" s="75"/>
      <c r="Y56" s="74">
        <v>3550</v>
      </c>
      <c r="Z56" s="74">
        <v>850</v>
      </c>
      <c r="AA56" s="110"/>
      <c r="AB56" s="46"/>
      <c r="AC56" s="46"/>
      <c r="AD56" s="46"/>
      <c r="AE56" s="46"/>
      <c r="AF56" s="46"/>
      <c r="AG56" s="14"/>
    </row>
    <row r="57" spans="1:33" x14ac:dyDescent="0.2">
      <c r="A57" s="96">
        <f t="shared" si="3"/>
        <v>43831</v>
      </c>
      <c r="B57" s="52">
        <v>12</v>
      </c>
      <c r="C57" s="53">
        <v>2</v>
      </c>
      <c r="D57" s="70">
        <f t="shared" si="31"/>
        <v>169.35999999999999</v>
      </c>
      <c r="E57" s="55">
        <v>10</v>
      </c>
      <c r="F57" s="55">
        <v>10</v>
      </c>
      <c r="G57" s="70">
        <f>(E57*12+F57)*G$21</f>
        <v>150.79999999999998</v>
      </c>
      <c r="H57" s="55">
        <v>0</v>
      </c>
      <c r="I57" s="53">
        <v>3</v>
      </c>
      <c r="J57" s="70">
        <f t="shared" si="33"/>
        <v>3.4799999999999995</v>
      </c>
      <c r="K57" s="132">
        <v>10</v>
      </c>
      <c r="L57" s="132">
        <v>10</v>
      </c>
      <c r="M57" s="70">
        <f>(K57*12+L57)*M$21</f>
        <v>150.79999999999998</v>
      </c>
      <c r="N57" s="93">
        <f t="shared" si="34"/>
        <v>169.35999999999999</v>
      </c>
      <c r="O57" s="71">
        <f t="shared" si="35"/>
        <v>0</v>
      </c>
      <c r="P57" s="137">
        <f>(G57+J57+M57)</f>
        <v>305.07999999999993</v>
      </c>
      <c r="Q57" s="137">
        <f>(P57+W57)-P56</f>
        <v>0</v>
      </c>
      <c r="R57" s="106">
        <v>0</v>
      </c>
      <c r="S57" s="69"/>
      <c r="T57" s="73"/>
      <c r="U57" s="69"/>
      <c r="V57" s="108"/>
      <c r="W57" s="79"/>
      <c r="X57" s="75"/>
      <c r="Y57" s="74">
        <v>3700</v>
      </c>
      <c r="Z57" s="74">
        <v>1000</v>
      </c>
      <c r="AA57" s="110"/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0</v>
      </c>
      <c r="P58" s="49">
        <f>SUM(P27:P55)</f>
        <v>9636.1199999999917</v>
      </c>
      <c r="Q58" s="49"/>
      <c r="R58" s="49">
        <f>SUM(R27:R55)</f>
        <v>253</v>
      </c>
      <c r="S58" s="46"/>
      <c r="T58" s="46"/>
      <c r="U58" s="49">
        <f>SUM(U27:U55)</f>
        <v>0</v>
      </c>
      <c r="V58" s="46"/>
      <c r="W58" s="49">
        <f>SUM(W27:W55)</f>
        <v>130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  <mergeCell ref="U6:V6"/>
    <mergeCell ref="P6:S6"/>
    <mergeCell ref="C8:F8"/>
    <mergeCell ref="A14:J14"/>
    <mergeCell ref="T14:U14"/>
    <mergeCell ref="V14:W14"/>
    <mergeCell ref="U10:V10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Y14:Z14"/>
    <mergeCell ref="Y7:AB7"/>
    <mergeCell ref="Y8:AB8"/>
    <mergeCell ref="Y9:AB9"/>
    <mergeCell ref="Y10:AB10"/>
    <mergeCell ref="Y11:AB11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59"/>
  <sheetViews>
    <sheetView topLeftCell="A25" workbookViewId="0">
      <selection activeCell="B58" sqref="B58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2" t="s">
        <v>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21"/>
    </row>
    <row r="4" spans="1:30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6" t="s">
        <v>68</v>
      </c>
      <c r="N6" s="166"/>
      <c r="O6" s="166"/>
      <c r="P6" t="s">
        <v>46</v>
      </c>
      <c r="Q6" s="156" t="s">
        <v>51</v>
      </c>
      <c r="R6" s="156"/>
      <c r="AC6" s="21"/>
    </row>
    <row r="7" spans="1:30" x14ac:dyDescent="0.2">
      <c r="U7" s="173" t="s">
        <v>39</v>
      </c>
      <c r="V7" s="173"/>
      <c r="W7" s="173"/>
      <c r="X7" s="173"/>
      <c r="Y7" s="173"/>
      <c r="Z7" s="161">
        <f>SUM(Q58)</f>
        <v>0</v>
      </c>
      <c r="AA7" s="161"/>
      <c r="AB7" s="161"/>
      <c r="AC7" s="21"/>
    </row>
    <row r="8" spans="1:30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2019</v>
      </c>
      <c r="I8" s="161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73" t="s">
        <v>40</v>
      </c>
      <c r="V8" s="173"/>
      <c r="W8" s="173"/>
      <c r="X8" s="173"/>
      <c r="Y8" s="173"/>
      <c r="Z8" s="164">
        <f>SUM(K56)</f>
        <v>92.799999999999983</v>
      </c>
      <c r="AA8" s="165"/>
      <c r="AB8" s="165"/>
      <c r="AC8" s="21"/>
    </row>
    <row r="9" spans="1:30" x14ac:dyDescent="0.2">
      <c r="T9" s="27" t="s">
        <v>42</v>
      </c>
      <c r="U9" s="173" t="s">
        <v>38</v>
      </c>
      <c r="V9" s="173"/>
      <c r="W9" s="173"/>
      <c r="X9" s="173"/>
      <c r="Y9" s="173"/>
      <c r="Z9" s="164">
        <f>Z7+Z8</f>
        <v>92.799999999999983</v>
      </c>
      <c r="AA9" s="165"/>
      <c r="AB9" s="165"/>
      <c r="AC9" s="21"/>
    </row>
    <row r="10" spans="1:30" x14ac:dyDescent="0.2">
      <c r="A10" t="s">
        <v>21</v>
      </c>
      <c r="C10" s="156" t="s">
        <v>69</v>
      </c>
      <c r="D10" s="156"/>
      <c r="E10" s="156"/>
      <c r="F10" s="156"/>
      <c r="G10" s="156"/>
      <c r="H10" s="156"/>
      <c r="I10" s="156"/>
      <c r="K10" s="10" t="s">
        <v>44</v>
      </c>
      <c r="N10" s="156">
        <f>N58</f>
        <v>0</v>
      </c>
      <c r="O10" s="156"/>
      <c r="P10" t="s">
        <v>45</v>
      </c>
      <c r="Q10" s="156">
        <f>M58</f>
        <v>0</v>
      </c>
      <c r="R10" s="156"/>
      <c r="T10" s="27" t="s">
        <v>43</v>
      </c>
      <c r="U10" s="173" t="s">
        <v>37</v>
      </c>
      <c r="V10" s="173"/>
      <c r="W10" s="173"/>
      <c r="X10" s="173"/>
      <c r="Y10" s="173"/>
      <c r="Z10" s="159">
        <f>K21</f>
        <v>92.8</v>
      </c>
      <c r="AA10" s="160"/>
      <c r="AB10" s="160"/>
      <c r="AC10" s="21"/>
    </row>
    <row r="11" spans="1:30" x14ac:dyDescent="0.2">
      <c r="T11" s="27" t="s">
        <v>42</v>
      </c>
      <c r="U11" s="167" t="s">
        <v>36</v>
      </c>
      <c r="V11" s="167"/>
      <c r="W11" s="167"/>
      <c r="X11" s="167"/>
      <c r="Y11" s="167"/>
      <c r="Z11" s="159">
        <f>Z9-Z10</f>
        <v>0</v>
      </c>
      <c r="AA11" s="160"/>
      <c r="AB11" s="160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70"/>
      <c r="O14" s="6"/>
      <c r="P14" s="168" t="s">
        <v>29</v>
      </c>
      <c r="Q14" s="167"/>
      <c r="R14" s="168" t="s">
        <v>30</v>
      </c>
      <c r="S14" s="169"/>
      <c r="T14" s="176" t="s">
        <v>62</v>
      </c>
      <c r="U14" s="177"/>
      <c r="V14" s="178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5"/>
      <c r="U15" s="156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7"/>
      <c r="U16" s="158"/>
      <c r="V16" s="57"/>
      <c r="W16" s="14"/>
      <c r="X16" s="21"/>
      <c r="AD16" s="14"/>
    </row>
    <row r="17" spans="1:30" x14ac:dyDescent="0.2">
      <c r="A17" s="12" t="s">
        <v>1</v>
      </c>
      <c r="B17" s="168">
        <v>300715</v>
      </c>
      <c r="C17" s="167"/>
      <c r="D17" s="169"/>
      <c r="E17" s="168">
        <v>300714</v>
      </c>
      <c r="F17" s="169"/>
      <c r="G17" s="169"/>
      <c r="H17" s="168" t="s">
        <v>70</v>
      </c>
      <c r="I17" s="169"/>
      <c r="J17" s="170"/>
      <c r="K17" s="15" t="s">
        <v>2</v>
      </c>
      <c r="L17" s="14"/>
      <c r="M17" s="6"/>
      <c r="N17" s="22"/>
      <c r="O17" s="6"/>
      <c r="Q17" s="14"/>
      <c r="R17" s="14"/>
      <c r="S17" s="14"/>
      <c r="T17" s="151" t="s">
        <v>58</v>
      </c>
      <c r="U17" s="152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50</v>
      </c>
      <c r="I19" s="169"/>
      <c r="J19" s="170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1" t="s">
        <v>59</v>
      </c>
      <c r="U19" s="152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1" t="s">
        <v>60</v>
      </c>
      <c r="U21" s="152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6" t="s">
        <v>15</v>
      </c>
      <c r="U25" s="178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</row>
    <row r="27" spans="1:30" x14ac:dyDescent="0.2">
      <c r="A27" s="95">
        <v>43801</v>
      </c>
      <c r="B27" s="52">
        <v>5</v>
      </c>
      <c r="C27" s="139">
        <v>5</v>
      </c>
      <c r="D27" s="70">
        <f t="shared" ref="D27:D32" si="0">(B27*12+C27)*D$21</f>
        <v>75.399999999999991</v>
      </c>
      <c r="E27" s="55">
        <v>1</v>
      </c>
      <c r="F27" s="138">
        <v>3</v>
      </c>
      <c r="G27" s="70">
        <f t="shared" ref="G27:G32" si="1">(E27*12+F27)*G$21</f>
        <v>17.399999999999999</v>
      </c>
      <c r="H27" s="55">
        <v>9</v>
      </c>
      <c r="I27" s="55">
        <v>8</v>
      </c>
      <c r="J27" s="70">
        <f t="shared" ref="J27:J32" si="2">(H27*12+I27)*J$21</f>
        <v>134.56</v>
      </c>
      <c r="K27" s="93">
        <f t="shared" ref="K27:K32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760</v>
      </c>
      <c r="X27" s="58"/>
      <c r="AD27" s="14"/>
    </row>
    <row r="28" spans="1:30" x14ac:dyDescent="0.2">
      <c r="A28" s="96">
        <f t="shared" ref="A28:A57" si="4">A27+1</f>
        <v>43802</v>
      </c>
      <c r="B28" s="52">
        <v>5</v>
      </c>
      <c r="C28" s="139">
        <v>5</v>
      </c>
      <c r="D28" s="70">
        <f t="shared" si="0"/>
        <v>75.399999999999991</v>
      </c>
      <c r="E28" s="55">
        <v>1</v>
      </c>
      <c r="F28" s="138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3">
        <f t="shared" si="3"/>
        <v>92.799999999999983</v>
      </c>
      <c r="L28" s="71">
        <f t="shared" ref="L28:L34" si="5">K28-K27+Q28</f>
        <v>0</v>
      </c>
      <c r="M28" s="71">
        <f t="shared" ref="M28:M34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760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6">
        <f t="shared" si="4"/>
        <v>43803</v>
      </c>
      <c r="B29" s="52">
        <v>5</v>
      </c>
      <c r="C29" s="139">
        <v>5</v>
      </c>
      <c r="D29" s="70">
        <f t="shared" si="0"/>
        <v>75.399999999999991</v>
      </c>
      <c r="E29" s="55">
        <v>1</v>
      </c>
      <c r="F29" s="138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3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760</v>
      </c>
      <c r="X29" s="58"/>
      <c r="Y29" s="179"/>
      <c r="Z29" s="180"/>
      <c r="AA29" s="180"/>
      <c r="AB29" s="180"/>
      <c r="AC29" s="180"/>
      <c r="AD29" s="181"/>
    </row>
    <row r="30" spans="1:30" x14ac:dyDescent="0.2">
      <c r="A30" s="96">
        <f t="shared" si="4"/>
        <v>43804</v>
      </c>
      <c r="B30" s="52">
        <v>5</v>
      </c>
      <c r="C30" s="139">
        <v>5</v>
      </c>
      <c r="D30" s="70">
        <f t="shared" si="0"/>
        <v>75.399999999999991</v>
      </c>
      <c r="E30" s="55">
        <v>1</v>
      </c>
      <c r="F30" s="138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3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0</v>
      </c>
      <c r="V30" s="14">
        <v>0</v>
      </c>
      <c r="W30" s="14">
        <v>760</v>
      </c>
      <c r="X30" s="58"/>
      <c r="Y30" s="179"/>
      <c r="Z30" s="180"/>
      <c r="AA30" s="180"/>
      <c r="AB30" s="180"/>
      <c r="AC30" s="180"/>
      <c r="AD30" s="181"/>
    </row>
    <row r="31" spans="1:30" x14ac:dyDescent="0.2">
      <c r="A31" s="96">
        <f t="shared" si="4"/>
        <v>43805</v>
      </c>
      <c r="B31" s="52">
        <v>5</v>
      </c>
      <c r="C31" s="139">
        <v>5</v>
      </c>
      <c r="D31" s="70">
        <f t="shared" si="0"/>
        <v>75.399999999999991</v>
      </c>
      <c r="E31" s="55">
        <v>1</v>
      </c>
      <c r="F31" s="138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3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760</v>
      </c>
      <c r="X31" s="58"/>
      <c r="Y31" s="115"/>
      <c r="Z31" s="116"/>
      <c r="AA31" s="116"/>
      <c r="AB31" s="116"/>
      <c r="AC31" s="116"/>
      <c r="AD31" s="116"/>
    </row>
    <row r="32" spans="1:30" x14ac:dyDescent="0.2">
      <c r="A32" s="96">
        <f t="shared" si="4"/>
        <v>43806</v>
      </c>
      <c r="B32" s="52">
        <v>5</v>
      </c>
      <c r="C32" s="139">
        <v>5</v>
      </c>
      <c r="D32" s="70">
        <f t="shared" si="0"/>
        <v>75.399999999999991</v>
      </c>
      <c r="E32" s="55">
        <v>1</v>
      </c>
      <c r="F32" s="138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3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760</v>
      </c>
      <c r="X32" s="58"/>
      <c r="Y32" s="115"/>
      <c r="Z32" s="32"/>
      <c r="AA32" s="32"/>
      <c r="AB32" s="32"/>
      <c r="AC32" s="32"/>
      <c r="AD32" s="32"/>
    </row>
    <row r="33" spans="1:30" x14ac:dyDescent="0.2">
      <c r="A33" s="96">
        <f t="shared" si="4"/>
        <v>43807</v>
      </c>
      <c r="B33" s="52">
        <v>5</v>
      </c>
      <c r="C33" s="139">
        <v>5</v>
      </c>
      <c r="D33" s="70">
        <f t="shared" ref="D33:D42" si="7">(B33*12+C33)*D$21</f>
        <v>75.399999999999991</v>
      </c>
      <c r="E33" s="55">
        <v>1</v>
      </c>
      <c r="F33" s="138">
        <v>3</v>
      </c>
      <c r="G33" s="70">
        <f t="shared" ref="G33:G42" si="8">(E33*12+F33)*G$21</f>
        <v>17.399999999999999</v>
      </c>
      <c r="H33" s="55">
        <v>9</v>
      </c>
      <c r="I33" s="55">
        <v>8</v>
      </c>
      <c r="J33" s="70">
        <f t="shared" ref="J33:J42" si="9">(H33*12+I33)*J$21</f>
        <v>134.56</v>
      </c>
      <c r="K33" s="93">
        <f t="shared" ref="K33:K42" si="10">D33+G33</f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760</v>
      </c>
      <c r="X33" s="58"/>
      <c r="Y33" s="73"/>
      <c r="Z33" s="32"/>
      <c r="AA33" s="32"/>
      <c r="AB33" s="32"/>
      <c r="AC33" s="32"/>
      <c r="AD33" s="32"/>
    </row>
    <row r="34" spans="1:30" x14ac:dyDescent="0.2">
      <c r="A34" s="96">
        <f t="shared" si="4"/>
        <v>43808</v>
      </c>
      <c r="B34" s="52">
        <v>5</v>
      </c>
      <c r="C34" s="139">
        <v>5</v>
      </c>
      <c r="D34" s="70">
        <f t="shared" si="7"/>
        <v>75.399999999999991</v>
      </c>
      <c r="E34" s="55">
        <v>1</v>
      </c>
      <c r="F34" s="138">
        <v>3</v>
      </c>
      <c r="G34" s="70">
        <f t="shared" si="8"/>
        <v>17.399999999999999</v>
      </c>
      <c r="H34" s="55">
        <v>9</v>
      </c>
      <c r="I34" s="55">
        <v>8</v>
      </c>
      <c r="J34" s="70">
        <f t="shared" si="9"/>
        <v>134.56</v>
      </c>
      <c r="K34" s="93">
        <f t="shared" si="10"/>
        <v>92.799999999999983</v>
      </c>
      <c r="L34" s="71">
        <f t="shared" si="5"/>
        <v>0</v>
      </c>
      <c r="M34" s="71">
        <f t="shared" si="6"/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760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6">
        <f t="shared" si="4"/>
        <v>43809</v>
      </c>
      <c r="B35" s="52">
        <v>5</v>
      </c>
      <c r="C35" s="139">
        <v>5</v>
      </c>
      <c r="D35" s="70">
        <f t="shared" si="7"/>
        <v>75.399999999999991</v>
      </c>
      <c r="E35" s="55">
        <v>1</v>
      </c>
      <c r="F35" s="138">
        <v>3</v>
      </c>
      <c r="G35" s="70">
        <f t="shared" si="8"/>
        <v>17.399999999999999</v>
      </c>
      <c r="H35" s="55">
        <v>9</v>
      </c>
      <c r="I35" s="55">
        <v>8</v>
      </c>
      <c r="J35" s="70">
        <f t="shared" si="9"/>
        <v>134.56</v>
      </c>
      <c r="K35" s="93">
        <f t="shared" si="10"/>
        <v>92.799999999999983</v>
      </c>
      <c r="L35" s="71">
        <f t="shared" ref="L35:L42" si="11">K35-K34+Q35</f>
        <v>0</v>
      </c>
      <c r="M35" s="71">
        <f t="shared" ref="M35:M41" si="12">J35+S35-J34</f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760</v>
      </c>
      <c r="X35" s="58"/>
      <c r="Y35" s="73"/>
      <c r="Z35" s="32"/>
      <c r="AA35" s="32"/>
      <c r="AB35" s="32"/>
      <c r="AC35" s="32"/>
      <c r="AD35" s="32"/>
    </row>
    <row r="36" spans="1:30" x14ac:dyDescent="0.2">
      <c r="A36" s="96">
        <f t="shared" si="4"/>
        <v>43810</v>
      </c>
      <c r="B36" s="52">
        <v>5</v>
      </c>
      <c r="C36" s="139">
        <v>5</v>
      </c>
      <c r="D36" s="70">
        <f t="shared" si="7"/>
        <v>75.399999999999991</v>
      </c>
      <c r="E36" s="55">
        <v>1</v>
      </c>
      <c r="F36" s="138">
        <v>3</v>
      </c>
      <c r="G36" s="70">
        <f t="shared" si="8"/>
        <v>17.399999999999999</v>
      </c>
      <c r="H36" s="55">
        <v>9</v>
      </c>
      <c r="I36" s="55">
        <v>8</v>
      </c>
      <c r="J36" s="70">
        <f t="shared" si="9"/>
        <v>134.56</v>
      </c>
      <c r="K36" s="93">
        <f t="shared" si="10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0</v>
      </c>
      <c r="V36" s="14">
        <v>0</v>
      </c>
      <c r="W36" s="14">
        <v>760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6">
        <f t="shared" si="4"/>
        <v>43811</v>
      </c>
      <c r="B37" s="52">
        <v>5</v>
      </c>
      <c r="C37" s="139">
        <v>5</v>
      </c>
      <c r="D37" s="70">
        <f t="shared" si="7"/>
        <v>75.399999999999991</v>
      </c>
      <c r="E37" s="55">
        <v>1</v>
      </c>
      <c r="F37" s="138">
        <v>3</v>
      </c>
      <c r="G37" s="70">
        <f t="shared" si="8"/>
        <v>17.399999999999999</v>
      </c>
      <c r="H37" s="55">
        <v>9</v>
      </c>
      <c r="I37" s="55">
        <v>8</v>
      </c>
      <c r="J37" s="70">
        <f t="shared" si="9"/>
        <v>134.56</v>
      </c>
      <c r="K37" s="93">
        <f t="shared" si="10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760</v>
      </c>
      <c r="X37" s="58"/>
      <c r="Y37" s="179"/>
      <c r="Z37" s="180"/>
      <c r="AA37" s="180"/>
      <c r="AB37" s="180"/>
      <c r="AC37" s="180"/>
      <c r="AD37" s="181"/>
    </row>
    <row r="38" spans="1:30" x14ac:dyDescent="0.2">
      <c r="A38" s="96">
        <f t="shared" si="4"/>
        <v>43812</v>
      </c>
      <c r="B38" s="52">
        <v>5</v>
      </c>
      <c r="C38" s="139">
        <v>5</v>
      </c>
      <c r="D38" s="70">
        <f t="shared" si="7"/>
        <v>75.399999999999991</v>
      </c>
      <c r="E38" s="55">
        <v>1</v>
      </c>
      <c r="F38" s="138">
        <v>3</v>
      </c>
      <c r="G38" s="70">
        <f t="shared" si="8"/>
        <v>17.399999999999999</v>
      </c>
      <c r="H38" s="55">
        <v>9</v>
      </c>
      <c r="I38" s="55">
        <v>8</v>
      </c>
      <c r="J38" s="70">
        <f t="shared" si="9"/>
        <v>134.56</v>
      </c>
      <c r="K38" s="93">
        <f t="shared" si="10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760</v>
      </c>
      <c r="X38" s="58"/>
      <c r="Y38" s="179"/>
      <c r="Z38" s="180"/>
      <c r="AA38" s="180"/>
      <c r="AB38" s="180"/>
      <c r="AC38" s="180"/>
      <c r="AD38" s="181"/>
    </row>
    <row r="39" spans="1:30" x14ac:dyDescent="0.2">
      <c r="A39" s="96">
        <f t="shared" si="4"/>
        <v>43813</v>
      </c>
      <c r="B39" s="52">
        <v>5</v>
      </c>
      <c r="C39" s="139">
        <v>5</v>
      </c>
      <c r="D39" s="70">
        <f t="shared" si="7"/>
        <v>75.399999999999991</v>
      </c>
      <c r="E39" s="55">
        <v>1</v>
      </c>
      <c r="F39" s="138">
        <v>3</v>
      </c>
      <c r="G39" s="70">
        <f t="shared" si="8"/>
        <v>17.399999999999999</v>
      </c>
      <c r="H39" s="55">
        <v>9</v>
      </c>
      <c r="I39" s="55">
        <v>8</v>
      </c>
      <c r="J39" s="70">
        <f t="shared" si="9"/>
        <v>134.56</v>
      </c>
      <c r="K39" s="93">
        <f t="shared" si="10"/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760</v>
      </c>
      <c r="X39" s="58"/>
      <c r="Y39" s="179"/>
      <c r="Z39" s="180"/>
      <c r="AA39" s="180"/>
      <c r="AB39" s="180"/>
      <c r="AC39" s="180"/>
      <c r="AD39" s="181"/>
    </row>
    <row r="40" spans="1:30" x14ac:dyDescent="0.2">
      <c r="A40" s="96">
        <f t="shared" si="4"/>
        <v>43814</v>
      </c>
      <c r="B40" s="52">
        <v>5</v>
      </c>
      <c r="C40" s="139">
        <v>5</v>
      </c>
      <c r="D40" s="70">
        <f t="shared" si="7"/>
        <v>75.399999999999991</v>
      </c>
      <c r="E40" s="55">
        <v>1</v>
      </c>
      <c r="F40" s="138">
        <v>3</v>
      </c>
      <c r="G40" s="70">
        <f t="shared" si="8"/>
        <v>17.399999999999999</v>
      </c>
      <c r="H40" s="55">
        <v>9</v>
      </c>
      <c r="I40" s="55">
        <v>8</v>
      </c>
      <c r="J40" s="70">
        <f t="shared" si="9"/>
        <v>134.56</v>
      </c>
      <c r="K40" s="93">
        <f t="shared" si="10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760</v>
      </c>
      <c r="X40" s="58"/>
      <c r="Y40" s="179"/>
      <c r="Z40" s="180"/>
      <c r="AA40" s="180"/>
      <c r="AB40" s="180"/>
      <c r="AC40" s="180"/>
      <c r="AD40" s="181"/>
    </row>
    <row r="41" spans="1:30" x14ac:dyDescent="0.2">
      <c r="A41" s="96">
        <f t="shared" si="4"/>
        <v>43815</v>
      </c>
      <c r="B41" s="52">
        <v>5</v>
      </c>
      <c r="C41" s="139">
        <v>5</v>
      </c>
      <c r="D41" s="70">
        <f t="shared" si="7"/>
        <v>75.399999999999991</v>
      </c>
      <c r="E41" s="55">
        <v>1</v>
      </c>
      <c r="F41" s="138">
        <v>3</v>
      </c>
      <c r="G41" s="70">
        <f t="shared" si="8"/>
        <v>17.399999999999999</v>
      </c>
      <c r="H41" s="55">
        <v>9</v>
      </c>
      <c r="I41" s="55">
        <v>8</v>
      </c>
      <c r="J41" s="70">
        <f t="shared" si="9"/>
        <v>134.56</v>
      </c>
      <c r="K41" s="93">
        <f t="shared" si="10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760</v>
      </c>
      <c r="X41" s="58"/>
      <c r="Y41" s="179"/>
      <c r="Z41" s="180"/>
      <c r="AA41" s="180"/>
      <c r="AB41" s="180"/>
      <c r="AC41" s="180"/>
      <c r="AD41" s="181"/>
    </row>
    <row r="42" spans="1:30" x14ac:dyDescent="0.2">
      <c r="A42" s="96">
        <f t="shared" si="4"/>
        <v>43816</v>
      </c>
      <c r="B42" s="52">
        <v>5</v>
      </c>
      <c r="C42" s="139">
        <v>5</v>
      </c>
      <c r="D42" s="70">
        <f t="shared" si="7"/>
        <v>75.399999999999991</v>
      </c>
      <c r="E42" s="55">
        <v>1</v>
      </c>
      <c r="F42" s="138">
        <v>3</v>
      </c>
      <c r="G42" s="70">
        <f t="shared" si="8"/>
        <v>17.399999999999999</v>
      </c>
      <c r="H42" s="55">
        <v>9</v>
      </c>
      <c r="I42" s="55">
        <v>8</v>
      </c>
      <c r="J42" s="70">
        <f t="shared" si="9"/>
        <v>134.56</v>
      </c>
      <c r="K42" s="93">
        <f t="shared" si="10"/>
        <v>92.799999999999983</v>
      </c>
      <c r="L42" s="71">
        <f t="shared" si="11"/>
        <v>0</v>
      </c>
      <c r="M42" s="71">
        <f t="shared" ref="M42:M49" si="13">J42+S42-J41</f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760</v>
      </c>
      <c r="X42" s="58"/>
      <c r="Y42" s="107"/>
      <c r="Z42" s="73"/>
      <c r="AA42" s="73"/>
      <c r="AB42" s="73"/>
      <c r="AC42" s="73"/>
      <c r="AD42" s="117"/>
    </row>
    <row r="43" spans="1:30" x14ac:dyDescent="0.2">
      <c r="A43" s="96">
        <f t="shared" si="4"/>
        <v>43817</v>
      </c>
      <c r="B43" s="52">
        <v>5</v>
      </c>
      <c r="C43" s="139">
        <v>5</v>
      </c>
      <c r="D43" s="70">
        <f t="shared" ref="D43:D48" si="14">(B43*12+C43)*D$21</f>
        <v>75.399999999999991</v>
      </c>
      <c r="E43" s="55">
        <v>1</v>
      </c>
      <c r="F43" s="138">
        <v>3</v>
      </c>
      <c r="G43" s="70">
        <f t="shared" ref="G43:G48" si="15">(E43*12+F43)*G$21</f>
        <v>17.399999999999999</v>
      </c>
      <c r="H43" s="55">
        <v>9</v>
      </c>
      <c r="I43" s="55">
        <v>8</v>
      </c>
      <c r="J43" s="70">
        <f t="shared" ref="J43:J48" si="16">(H43*12+I43)*J$21</f>
        <v>134.56</v>
      </c>
      <c r="K43" s="93">
        <f t="shared" ref="K43:K48" si="17">D43+G43</f>
        <v>92.799999999999983</v>
      </c>
      <c r="L43" s="71">
        <f t="shared" ref="L43:L51" si="18">K43-K42+Q43</f>
        <v>0</v>
      </c>
      <c r="M43" s="71">
        <f t="shared" si="13"/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760</v>
      </c>
      <c r="X43" s="58"/>
      <c r="Y43" s="179"/>
      <c r="Z43" s="180"/>
      <c r="AA43" s="180"/>
      <c r="AB43" s="180"/>
      <c r="AC43" s="180"/>
      <c r="AD43" s="181"/>
    </row>
    <row r="44" spans="1:30" x14ac:dyDescent="0.2">
      <c r="A44" s="96">
        <f t="shared" si="4"/>
        <v>43818</v>
      </c>
      <c r="B44" s="52">
        <v>5</v>
      </c>
      <c r="C44" s="139">
        <v>5</v>
      </c>
      <c r="D44" s="70">
        <f t="shared" si="14"/>
        <v>75.399999999999991</v>
      </c>
      <c r="E44" s="55">
        <v>1</v>
      </c>
      <c r="F44" s="138">
        <v>3</v>
      </c>
      <c r="G44" s="70">
        <f t="shared" si="15"/>
        <v>17.399999999999999</v>
      </c>
      <c r="H44" s="55">
        <v>9</v>
      </c>
      <c r="I44" s="55">
        <v>8</v>
      </c>
      <c r="J44" s="70">
        <f t="shared" si="16"/>
        <v>134.56</v>
      </c>
      <c r="K44" s="93">
        <f t="shared" si="17"/>
        <v>92.799999999999983</v>
      </c>
      <c r="L44" s="71">
        <f t="shared" si="18"/>
        <v>0</v>
      </c>
      <c r="M44" s="71">
        <f t="shared" si="13"/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760</v>
      </c>
      <c r="X44" s="58"/>
      <c r="Y44" s="179"/>
      <c r="Z44" s="180"/>
      <c r="AA44" s="180"/>
      <c r="AB44" s="180"/>
      <c r="AC44" s="180"/>
      <c r="AD44" s="181"/>
    </row>
    <row r="45" spans="1:30" x14ac:dyDescent="0.2">
      <c r="A45" s="96">
        <f t="shared" si="4"/>
        <v>43819</v>
      </c>
      <c r="B45" s="52">
        <v>5</v>
      </c>
      <c r="C45" s="139">
        <v>5</v>
      </c>
      <c r="D45" s="70">
        <f t="shared" si="14"/>
        <v>75.399999999999991</v>
      </c>
      <c r="E45" s="55">
        <v>1</v>
      </c>
      <c r="F45" s="138">
        <v>3</v>
      </c>
      <c r="G45" s="70">
        <f t="shared" si="15"/>
        <v>17.399999999999999</v>
      </c>
      <c r="H45" s="55">
        <v>9</v>
      </c>
      <c r="I45" s="55">
        <v>8</v>
      </c>
      <c r="J45" s="70">
        <f t="shared" si="16"/>
        <v>134.56</v>
      </c>
      <c r="K45" s="93">
        <f t="shared" si="17"/>
        <v>92.799999999999983</v>
      </c>
      <c r="L45" s="71">
        <f t="shared" si="18"/>
        <v>0</v>
      </c>
      <c r="M45" s="71">
        <f t="shared" si="13"/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760</v>
      </c>
      <c r="X45" s="58"/>
      <c r="Y45" s="179"/>
      <c r="Z45" s="180"/>
      <c r="AA45" s="180"/>
      <c r="AB45" s="180"/>
      <c r="AC45" s="180"/>
      <c r="AD45" s="181"/>
    </row>
    <row r="46" spans="1:30" x14ac:dyDescent="0.2">
      <c r="A46" s="96">
        <f t="shared" si="4"/>
        <v>43820</v>
      </c>
      <c r="B46" s="52">
        <v>5</v>
      </c>
      <c r="C46" s="139">
        <v>5</v>
      </c>
      <c r="D46" s="70">
        <f t="shared" si="14"/>
        <v>75.399999999999991</v>
      </c>
      <c r="E46" s="55">
        <v>1</v>
      </c>
      <c r="F46" s="138">
        <v>3</v>
      </c>
      <c r="G46" s="70">
        <f t="shared" si="15"/>
        <v>17.399999999999999</v>
      </c>
      <c r="H46" s="55">
        <v>9</v>
      </c>
      <c r="I46" s="55">
        <v>8</v>
      </c>
      <c r="J46" s="70">
        <f t="shared" si="16"/>
        <v>134.56</v>
      </c>
      <c r="K46" s="93">
        <f t="shared" si="17"/>
        <v>92.799999999999983</v>
      </c>
      <c r="L46" s="71">
        <f t="shared" si="18"/>
        <v>0</v>
      </c>
      <c r="M46" s="71">
        <f t="shared" si="13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760</v>
      </c>
      <c r="X46" s="58"/>
      <c r="Y46" s="179"/>
      <c r="Z46" s="180"/>
      <c r="AA46" s="180"/>
      <c r="AB46" s="180"/>
      <c r="AC46" s="180"/>
      <c r="AD46" s="181"/>
    </row>
    <row r="47" spans="1:30" x14ac:dyDescent="0.2">
      <c r="A47" s="96">
        <f t="shared" si="4"/>
        <v>43821</v>
      </c>
      <c r="B47" s="52">
        <v>5</v>
      </c>
      <c r="C47" s="139">
        <v>5</v>
      </c>
      <c r="D47" s="70">
        <f t="shared" si="14"/>
        <v>75.399999999999991</v>
      </c>
      <c r="E47" s="55">
        <v>1</v>
      </c>
      <c r="F47" s="138">
        <v>3</v>
      </c>
      <c r="G47" s="70">
        <f t="shared" si="15"/>
        <v>17.399999999999999</v>
      </c>
      <c r="H47" s="55">
        <v>9</v>
      </c>
      <c r="I47" s="55">
        <v>8</v>
      </c>
      <c r="J47" s="70">
        <f t="shared" si="16"/>
        <v>134.56</v>
      </c>
      <c r="K47" s="93">
        <f t="shared" si="17"/>
        <v>92.799999999999983</v>
      </c>
      <c r="L47" s="71">
        <f t="shared" si="18"/>
        <v>0</v>
      </c>
      <c r="M47" s="71">
        <f t="shared" si="13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760</v>
      </c>
      <c r="X47" s="58"/>
      <c r="Y47" s="179"/>
      <c r="Z47" s="180"/>
      <c r="AA47" s="180"/>
      <c r="AB47" s="180"/>
      <c r="AC47" s="180"/>
      <c r="AD47" s="181"/>
    </row>
    <row r="48" spans="1:30" x14ac:dyDescent="0.2">
      <c r="A48" s="96">
        <f t="shared" si="4"/>
        <v>43822</v>
      </c>
      <c r="B48" s="52">
        <v>5</v>
      </c>
      <c r="C48" s="139">
        <v>5</v>
      </c>
      <c r="D48" s="70">
        <f t="shared" si="14"/>
        <v>75.399999999999991</v>
      </c>
      <c r="E48" s="55">
        <v>1</v>
      </c>
      <c r="F48" s="138">
        <v>3</v>
      </c>
      <c r="G48" s="70">
        <f t="shared" si="15"/>
        <v>17.399999999999999</v>
      </c>
      <c r="H48" s="55">
        <v>9</v>
      </c>
      <c r="I48" s="55">
        <v>8</v>
      </c>
      <c r="J48" s="70">
        <f t="shared" si="16"/>
        <v>134.56</v>
      </c>
      <c r="K48" s="93">
        <f t="shared" si="17"/>
        <v>92.799999999999983</v>
      </c>
      <c r="L48" s="71">
        <f t="shared" si="18"/>
        <v>0</v>
      </c>
      <c r="M48" s="71">
        <f t="shared" si="13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760</v>
      </c>
      <c r="X48" s="58"/>
      <c r="Y48" s="179"/>
      <c r="Z48" s="180"/>
      <c r="AA48" s="180"/>
      <c r="AB48" s="180"/>
      <c r="AC48" s="180"/>
      <c r="AD48" s="181"/>
    </row>
    <row r="49" spans="1:30" x14ac:dyDescent="0.2">
      <c r="A49" s="96">
        <f t="shared" si="4"/>
        <v>43823</v>
      </c>
      <c r="B49" s="52">
        <v>5</v>
      </c>
      <c r="C49" s="139">
        <v>5</v>
      </c>
      <c r="D49" s="70">
        <f t="shared" ref="D49:D54" si="19">(B49*12+C49)*D$21</f>
        <v>75.399999999999991</v>
      </c>
      <c r="E49" s="55">
        <v>1</v>
      </c>
      <c r="F49" s="138">
        <v>3</v>
      </c>
      <c r="G49" s="70">
        <f t="shared" ref="G49:G54" si="20">(E49*12+F49)*G$21</f>
        <v>17.399999999999999</v>
      </c>
      <c r="H49" s="55">
        <v>9</v>
      </c>
      <c r="I49" s="55">
        <v>8</v>
      </c>
      <c r="J49" s="70">
        <f t="shared" ref="J49:J54" si="21">(H49*12+I49)*J$21</f>
        <v>134.56</v>
      </c>
      <c r="K49" s="93">
        <f t="shared" ref="K49:K54" si="22">D49+G49</f>
        <v>92.799999999999983</v>
      </c>
      <c r="L49" s="71">
        <f t="shared" si="18"/>
        <v>0</v>
      </c>
      <c r="M49" s="71">
        <f t="shared" si="13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760</v>
      </c>
      <c r="X49" s="58"/>
      <c r="Y49" s="179"/>
      <c r="Z49" s="180"/>
      <c r="AA49" s="180"/>
      <c r="AB49" s="180"/>
      <c r="AC49" s="180"/>
      <c r="AD49" s="181"/>
    </row>
    <row r="50" spans="1:30" x14ac:dyDescent="0.2">
      <c r="A50" s="96">
        <f t="shared" si="4"/>
        <v>43824</v>
      </c>
      <c r="B50" s="52">
        <v>5</v>
      </c>
      <c r="C50" s="139">
        <v>5</v>
      </c>
      <c r="D50" s="70">
        <f t="shared" si="19"/>
        <v>75.399999999999991</v>
      </c>
      <c r="E50" s="55">
        <v>1</v>
      </c>
      <c r="F50" s="138">
        <v>3</v>
      </c>
      <c r="G50" s="70">
        <f t="shared" si="20"/>
        <v>17.399999999999999</v>
      </c>
      <c r="H50" s="55">
        <v>9</v>
      </c>
      <c r="I50" s="55">
        <v>8</v>
      </c>
      <c r="J50" s="70">
        <f t="shared" si="21"/>
        <v>134.56</v>
      </c>
      <c r="K50" s="93">
        <f t="shared" si="22"/>
        <v>92.799999999999983</v>
      </c>
      <c r="L50" s="71">
        <f t="shared" si="18"/>
        <v>0</v>
      </c>
      <c r="M50" s="71">
        <f t="shared" ref="M50:M57" si="23">J50+S50-J49</f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760</v>
      </c>
      <c r="X50" s="58"/>
      <c r="Y50" s="179"/>
      <c r="Z50" s="180"/>
      <c r="AA50" s="180"/>
      <c r="AB50" s="180"/>
      <c r="AC50" s="180"/>
      <c r="AD50" s="181"/>
    </row>
    <row r="51" spans="1:30" x14ac:dyDescent="0.2">
      <c r="A51" s="96">
        <f t="shared" si="4"/>
        <v>43825</v>
      </c>
      <c r="B51" s="52">
        <v>5</v>
      </c>
      <c r="C51" s="139">
        <v>5</v>
      </c>
      <c r="D51" s="70">
        <f t="shared" si="19"/>
        <v>75.399999999999991</v>
      </c>
      <c r="E51" s="55">
        <v>1</v>
      </c>
      <c r="F51" s="138">
        <v>3</v>
      </c>
      <c r="G51" s="70">
        <f t="shared" si="20"/>
        <v>17.399999999999999</v>
      </c>
      <c r="H51" s="55">
        <v>9</v>
      </c>
      <c r="I51" s="55">
        <v>8</v>
      </c>
      <c r="J51" s="70">
        <f t="shared" si="21"/>
        <v>134.56</v>
      </c>
      <c r="K51" s="93">
        <f t="shared" si="22"/>
        <v>92.799999999999983</v>
      </c>
      <c r="L51" s="71">
        <f t="shared" si="18"/>
        <v>0</v>
      </c>
      <c r="M51" s="71">
        <f t="shared" si="23"/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760</v>
      </c>
      <c r="X51" s="58"/>
      <c r="Y51" s="179"/>
      <c r="Z51" s="180"/>
      <c r="AA51" s="180"/>
      <c r="AB51" s="180"/>
      <c r="AC51" s="180"/>
      <c r="AD51" s="181"/>
    </row>
    <row r="52" spans="1:30" x14ac:dyDescent="0.2">
      <c r="A52" s="96">
        <f t="shared" si="4"/>
        <v>43826</v>
      </c>
      <c r="B52" s="52">
        <v>5</v>
      </c>
      <c r="C52" s="139">
        <v>5</v>
      </c>
      <c r="D52" s="70">
        <f t="shared" si="19"/>
        <v>75.399999999999991</v>
      </c>
      <c r="E52" s="55">
        <v>1</v>
      </c>
      <c r="F52" s="138">
        <v>3</v>
      </c>
      <c r="G52" s="70">
        <f t="shared" si="20"/>
        <v>17.399999999999999</v>
      </c>
      <c r="H52" s="55">
        <v>9</v>
      </c>
      <c r="I52" s="55">
        <v>8</v>
      </c>
      <c r="J52" s="70">
        <f t="shared" si="21"/>
        <v>134.56</v>
      </c>
      <c r="K52" s="93">
        <f t="shared" si="22"/>
        <v>92.799999999999983</v>
      </c>
      <c r="L52" s="71">
        <f t="shared" ref="L52:L57" si="24">K52-K51+Q52</f>
        <v>0</v>
      </c>
      <c r="M52" s="71">
        <f t="shared" si="23"/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760</v>
      </c>
      <c r="X52" s="58"/>
      <c r="Y52" s="179"/>
      <c r="Z52" s="180"/>
      <c r="AA52" s="180"/>
      <c r="AB52" s="180"/>
      <c r="AC52" s="180"/>
      <c r="AD52" s="181"/>
    </row>
    <row r="53" spans="1:30" x14ac:dyDescent="0.2">
      <c r="A53" s="96">
        <f t="shared" si="4"/>
        <v>43827</v>
      </c>
      <c r="B53" s="52">
        <v>5</v>
      </c>
      <c r="C53" s="139">
        <v>5</v>
      </c>
      <c r="D53" s="70">
        <f t="shared" si="19"/>
        <v>75.399999999999991</v>
      </c>
      <c r="E53" s="55">
        <v>1</v>
      </c>
      <c r="F53" s="138">
        <v>3</v>
      </c>
      <c r="G53" s="70">
        <f t="shared" si="20"/>
        <v>17.399999999999999</v>
      </c>
      <c r="H53" s="55">
        <v>9</v>
      </c>
      <c r="I53" s="55">
        <v>8</v>
      </c>
      <c r="J53" s="70">
        <f t="shared" si="21"/>
        <v>134.56</v>
      </c>
      <c r="K53" s="93">
        <f t="shared" si="22"/>
        <v>92.799999999999983</v>
      </c>
      <c r="L53" s="71">
        <f t="shared" si="24"/>
        <v>0</v>
      </c>
      <c r="M53" s="71">
        <f t="shared" si="23"/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760</v>
      </c>
      <c r="X53" s="58"/>
      <c r="Y53" s="179"/>
      <c r="Z53" s="180"/>
      <c r="AA53" s="180"/>
      <c r="AB53" s="180"/>
      <c r="AC53" s="180"/>
      <c r="AD53" s="181"/>
    </row>
    <row r="54" spans="1:30" x14ac:dyDescent="0.2">
      <c r="A54" s="96">
        <f t="shared" si="4"/>
        <v>43828</v>
      </c>
      <c r="B54" s="52">
        <v>5</v>
      </c>
      <c r="C54" s="139">
        <v>5</v>
      </c>
      <c r="D54" s="70">
        <f t="shared" si="19"/>
        <v>75.399999999999991</v>
      </c>
      <c r="E54" s="55">
        <v>1</v>
      </c>
      <c r="F54" s="138">
        <v>3</v>
      </c>
      <c r="G54" s="70">
        <f t="shared" si="20"/>
        <v>17.399999999999999</v>
      </c>
      <c r="H54" s="55">
        <v>9</v>
      </c>
      <c r="I54" s="55">
        <v>8</v>
      </c>
      <c r="J54" s="70">
        <f t="shared" si="21"/>
        <v>134.56</v>
      </c>
      <c r="K54" s="93">
        <f t="shared" si="22"/>
        <v>92.799999999999983</v>
      </c>
      <c r="L54" s="71">
        <f t="shared" si="24"/>
        <v>0</v>
      </c>
      <c r="M54" s="71">
        <f t="shared" si="23"/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760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6">
        <f t="shared" si="4"/>
        <v>43829</v>
      </c>
      <c r="B55" s="52">
        <v>5</v>
      </c>
      <c r="C55" s="139">
        <v>5</v>
      </c>
      <c r="D55" s="70">
        <f>(B55*12+C55)*D$21</f>
        <v>75.399999999999991</v>
      </c>
      <c r="E55" s="55">
        <v>1</v>
      </c>
      <c r="F55" s="138">
        <v>3</v>
      </c>
      <c r="G55" s="70">
        <f>(E55*12+F55)*G$21</f>
        <v>17.399999999999999</v>
      </c>
      <c r="H55" s="55">
        <v>9</v>
      </c>
      <c r="I55" s="55">
        <v>8</v>
      </c>
      <c r="J55" s="70">
        <f>(H55*12+I55)*J$21</f>
        <v>134.56</v>
      </c>
      <c r="K55" s="93">
        <f>D55+G55</f>
        <v>92.799999999999983</v>
      </c>
      <c r="L55" s="71">
        <f t="shared" si="24"/>
        <v>0</v>
      </c>
      <c r="M55" s="71">
        <f t="shared" si="23"/>
        <v>0</v>
      </c>
      <c r="N55" s="72"/>
      <c r="O55" s="86"/>
      <c r="P55" s="73"/>
      <c r="Q55" s="74"/>
      <c r="R55" s="74"/>
      <c r="S55" s="74"/>
      <c r="T55" s="74"/>
      <c r="U55" s="14">
        <v>0</v>
      </c>
      <c r="V55" s="14">
        <v>0</v>
      </c>
      <c r="W55" s="14">
        <v>760</v>
      </c>
      <c r="X55" s="58"/>
      <c r="Y55" s="114"/>
      <c r="Z55" s="118"/>
      <c r="AA55" s="118"/>
      <c r="AB55" s="118"/>
      <c r="AC55" s="118"/>
      <c r="AD55" s="119"/>
    </row>
    <row r="56" spans="1:30" x14ac:dyDescent="0.2">
      <c r="A56" s="96">
        <f t="shared" si="4"/>
        <v>43830</v>
      </c>
      <c r="B56" s="52">
        <v>5</v>
      </c>
      <c r="C56" s="139">
        <v>5</v>
      </c>
      <c r="D56" s="70">
        <f>(B56*12+C56)*D$21</f>
        <v>75.399999999999991</v>
      </c>
      <c r="E56" s="55">
        <v>1</v>
      </c>
      <c r="F56" s="138">
        <v>3</v>
      </c>
      <c r="G56" s="70">
        <f>(E56*12+F56)*G$21</f>
        <v>17.399999999999999</v>
      </c>
      <c r="H56" s="55">
        <v>9</v>
      </c>
      <c r="I56" s="55">
        <v>8</v>
      </c>
      <c r="J56" s="70">
        <f>(H56*12+I56)*J$21</f>
        <v>134.56</v>
      </c>
      <c r="K56" s="93">
        <f>D56+G56</f>
        <v>92.799999999999983</v>
      </c>
      <c r="L56" s="71">
        <f t="shared" si="24"/>
        <v>0</v>
      </c>
      <c r="M56" s="71">
        <f t="shared" si="23"/>
        <v>0</v>
      </c>
      <c r="N56" s="72"/>
      <c r="O56" s="86"/>
      <c r="P56" s="73"/>
      <c r="Q56" s="74"/>
      <c r="R56" s="74"/>
      <c r="S56" s="74"/>
      <c r="T56" s="74"/>
      <c r="U56" s="14">
        <v>0</v>
      </c>
      <c r="V56" s="14">
        <v>0</v>
      </c>
      <c r="W56" s="14">
        <v>760</v>
      </c>
      <c r="X56" s="58"/>
      <c r="Y56" s="120"/>
      <c r="Z56" s="121"/>
      <c r="AA56" s="121"/>
      <c r="AB56" s="121"/>
      <c r="AC56" s="121"/>
      <c r="AD56" s="122"/>
    </row>
    <row r="57" spans="1:30" x14ac:dyDescent="0.2">
      <c r="A57" s="96">
        <f t="shared" si="4"/>
        <v>43831</v>
      </c>
      <c r="B57" s="52">
        <v>5</v>
      </c>
      <c r="C57" s="139">
        <v>5</v>
      </c>
      <c r="D57" s="70">
        <f>(B57*12+C57)*D$21</f>
        <v>75.399999999999991</v>
      </c>
      <c r="E57" s="55">
        <v>1</v>
      </c>
      <c r="F57" s="138">
        <v>3</v>
      </c>
      <c r="G57" s="70">
        <f>(E57*12+F57)*G$21</f>
        <v>17.399999999999999</v>
      </c>
      <c r="H57" s="55">
        <v>9</v>
      </c>
      <c r="I57" s="55">
        <v>8</v>
      </c>
      <c r="J57" s="70">
        <f>(H57*12+I57)*J$21</f>
        <v>134.56</v>
      </c>
      <c r="K57" s="93">
        <f>D57+G57</f>
        <v>92.799999999999983</v>
      </c>
      <c r="L57" s="71">
        <f t="shared" si="24"/>
        <v>0</v>
      </c>
      <c r="M57" s="71">
        <f t="shared" si="23"/>
        <v>0</v>
      </c>
      <c r="N57" s="72"/>
      <c r="O57" s="86"/>
      <c r="P57" s="73"/>
      <c r="Q57" s="74"/>
      <c r="R57" s="74"/>
      <c r="S57" s="74"/>
      <c r="T57" s="74"/>
      <c r="U57" s="14">
        <v>0</v>
      </c>
      <c r="V57" s="14">
        <v>0</v>
      </c>
      <c r="W57" s="14">
        <v>760</v>
      </c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-1.4210854715202004E-14</v>
      </c>
      <c r="M58" s="38">
        <f>SUM(M27:M55)</f>
        <v>0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0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  <mergeCell ref="Y37:AD37"/>
    <mergeCell ref="Y38:AD38"/>
    <mergeCell ref="Y39:AD39"/>
    <mergeCell ref="Y40:AD40"/>
    <mergeCell ref="Y41:AD41"/>
    <mergeCell ref="Y43:AD43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C10:I10"/>
    <mergeCell ref="N10:O10"/>
    <mergeCell ref="Q10:R10"/>
    <mergeCell ref="U10:Y10"/>
    <mergeCell ref="Z10:AB10"/>
    <mergeCell ref="U11:Y11"/>
    <mergeCell ref="Z11:AB11"/>
    <mergeCell ref="C8:F8"/>
    <mergeCell ref="H8:I8"/>
    <mergeCell ref="U8:Y8"/>
    <mergeCell ref="Z8:AB8"/>
    <mergeCell ref="U9:Y9"/>
    <mergeCell ref="Z9:AB9"/>
    <mergeCell ref="A3:AB3"/>
    <mergeCell ref="A4:AB4"/>
    <mergeCell ref="M6:O6"/>
    <mergeCell ref="Q6:R6"/>
    <mergeCell ref="U7:Y7"/>
    <mergeCell ref="Z7:A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2020-01-30T18:24:33Z</dcterms:modified>
</cp:coreProperties>
</file>