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AC038FA2-A056-4918-9205-1B5B3721FDA0}" xr6:coauthVersionLast="45" xr6:coauthVersionMax="45" xr10:uidLastSave="{00000000-0000-0000-0000-000000000000}"/>
  <bookViews>
    <workbookView xWindow="-120" yWindow="-120" windowWidth="29040" windowHeight="15840" tabRatio="735"/>
  </bookViews>
  <sheets>
    <sheet name="Algea #3" sheetId="2" r:id="rId1"/>
    <sheet name="Pettus Heirs" sheetId="4" r:id="rId2"/>
    <sheet name="Sheet1" sheetId="5" r:id="rId3"/>
  </sheets>
  <definedNames>
    <definedName name="_xlnm.Print_Area" localSheetId="0">'Algea #3'!$A$1:$AM$48</definedName>
    <definedName name="_xlnm.Print_Area" localSheetId="1">'Pettus Heirs'!$A$1:$AO$48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2" l="1"/>
  <c r="Z9" i="2"/>
  <c r="AA9" i="2" s="1"/>
  <c r="U10" i="2"/>
  <c r="Z10" i="2"/>
  <c r="U11" i="2"/>
  <c r="Z11" i="2"/>
  <c r="AA11" i="2" s="1"/>
  <c r="AB11" i="2" s="1"/>
  <c r="U12" i="2"/>
  <c r="Z12" i="2"/>
  <c r="Z36" i="2"/>
  <c r="AA36" i="2" s="1"/>
  <c r="AB36" i="2" s="1"/>
  <c r="Z37" i="2"/>
  <c r="AA37" i="2"/>
  <c r="AB37" i="2" s="1"/>
  <c r="Z38" i="2"/>
  <c r="AA38" i="2" s="1"/>
  <c r="AA35" i="2"/>
  <c r="AB35" i="2" s="1"/>
  <c r="AA29" i="2"/>
  <c r="AB29" i="2" s="1"/>
  <c r="Z29" i="2"/>
  <c r="Z30" i="2"/>
  <c r="AA30" i="2"/>
  <c r="AB30" i="2" s="1"/>
  <c r="Z31" i="2"/>
  <c r="AA31" i="2" s="1"/>
  <c r="AB31" i="2" s="1"/>
  <c r="Z32" i="2"/>
  <c r="AA32" i="2" s="1"/>
  <c r="Z25" i="2"/>
  <c r="AA25" i="2" s="1"/>
  <c r="Z26" i="2"/>
  <c r="AA27" i="2"/>
  <c r="AB27" i="2" s="1"/>
  <c r="Z27" i="2"/>
  <c r="Z28" i="2"/>
  <c r="AA28" i="2"/>
  <c r="U48" i="2"/>
  <c r="Z17" i="2"/>
  <c r="AA17" i="2" s="1"/>
  <c r="AB17" i="2" s="1"/>
  <c r="Z18" i="2"/>
  <c r="AA18" i="2" s="1"/>
  <c r="AB18" i="2" s="1"/>
  <c r="Z19" i="2"/>
  <c r="AA19" i="2" s="1"/>
  <c r="AB19" i="2" s="1"/>
  <c r="Z15" i="2"/>
  <c r="AA15" i="2" s="1"/>
  <c r="AB15" i="2" s="1"/>
  <c r="Z16" i="2"/>
  <c r="AA16" i="2" s="1"/>
  <c r="AI38" i="4"/>
  <c r="Z35" i="2"/>
  <c r="Z33" i="2"/>
  <c r="AA33" i="2"/>
  <c r="AB33" i="2" s="1"/>
  <c r="Z34" i="2"/>
  <c r="Z24" i="2"/>
  <c r="AA26" i="2"/>
  <c r="Z21" i="2"/>
  <c r="Z22" i="2"/>
  <c r="AA22" i="2" s="1"/>
  <c r="AB22" i="2" s="1"/>
  <c r="Z23" i="2"/>
  <c r="AA23" i="2"/>
  <c r="AB23" i="2" s="1"/>
  <c r="Z20" i="2"/>
  <c r="AA20" i="2" s="1"/>
  <c r="AA12" i="2"/>
  <c r="Z13" i="2"/>
  <c r="AA13" i="2" s="1"/>
  <c r="AB13" i="2" s="1"/>
  <c r="Z14" i="2"/>
  <c r="AA14" i="2"/>
  <c r="AB14" i="2" s="1"/>
  <c r="AA10" i="2"/>
  <c r="AB10" i="2" s="1"/>
  <c r="I9" i="4"/>
  <c r="I10" i="4"/>
  <c r="I11" i="4"/>
  <c r="I12" i="4"/>
  <c r="I13" i="4"/>
  <c r="I39" i="4" s="1"/>
  <c r="I41" i="4" s="1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8" i="4"/>
  <c r="AI20" i="4"/>
  <c r="AI37" i="4"/>
  <c r="AJ38" i="4"/>
  <c r="U8" i="2"/>
  <c r="AA8" i="2" s="1"/>
  <c r="Z8" i="2"/>
  <c r="W12" i="4"/>
  <c r="AC12" i="4" s="1"/>
  <c r="AD12" i="4" s="1"/>
  <c r="AB12" i="4"/>
  <c r="W11" i="4"/>
  <c r="AC11" i="4"/>
  <c r="AB11" i="4"/>
  <c r="AI19" i="4"/>
  <c r="AJ19" i="4"/>
  <c r="AM19" i="4"/>
  <c r="AM35" i="4"/>
  <c r="W29" i="4"/>
  <c r="AC29" i="4" s="1"/>
  <c r="AD29" i="4" s="1"/>
  <c r="W28" i="4"/>
  <c r="AC28" i="4"/>
  <c r="AD28" i="4" s="1"/>
  <c r="W23" i="4"/>
  <c r="AC23" i="4" s="1"/>
  <c r="AD23" i="4" s="1"/>
  <c r="W22" i="4"/>
  <c r="AC22" i="4" s="1"/>
  <c r="AI29" i="4"/>
  <c r="AJ29" i="4" s="1"/>
  <c r="W26" i="4"/>
  <c r="AC26" i="4" s="1"/>
  <c r="AB26" i="4"/>
  <c r="W25" i="4"/>
  <c r="AC25" i="4" s="1"/>
  <c r="AD25" i="4" s="1"/>
  <c r="AB25" i="4"/>
  <c r="AI25" i="4"/>
  <c r="AJ25" i="4" s="1"/>
  <c r="AM25" i="4"/>
  <c r="W24" i="4"/>
  <c r="AC24" i="4" s="1"/>
  <c r="AD24" i="4" s="1"/>
  <c r="AB24" i="4"/>
  <c r="AI24" i="4"/>
  <c r="AB23" i="4"/>
  <c r="AI23" i="4"/>
  <c r="AJ23" i="4" s="1"/>
  <c r="AB22" i="4"/>
  <c r="W21" i="4"/>
  <c r="AC21" i="4" s="1"/>
  <c r="AD21" i="4" s="1"/>
  <c r="AB21" i="4"/>
  <c r="AI21" i="4"/>
  <c r="AJ21" i="4" s="1"/>
  <c r="W20" i="4"/>
  <c r="AC20" i="4"/>
  <c r="AD20" i="4" s="1"/>
  <c r="AB20" i="4"/>
  <c r="AB33" i="4"/>
  <c r="W16" i="4"/>
  <c r="AC16" i="4" s="1"/>
  <c r="W38" i="4"/>
  <c r="AC38" i="4" s="1"/>
  <c r="AD38" i="4" s="1"/>
  <c r="AB32" i="4"/>
  <c r="AB19" i="4"/>
  <c r="Y40" i="4"/>
  <c r="Z40" i="4"/>
  <c r="AD41" i="4" s="1"/>
  <c r="AB15" i="4"/>
  <c r="AI8" i="4"/>
  <c r="AJ8" i="4" s="1"/>
  <c r="AI9" i="4"/>
  <c r="AJ9" i="4" s="1"/>
  <c r="AI10" i="4"/>
  <c r="AJ11" i="4" s="1"/>
  <c r="AI11" i="4"/>
  <c r="AI12" i="4"/>
  <c r="AI13" i="4"/>
  <c r="AJ13" i="4"/>
  <c r="AI14" i="4"/>
  <c r="AI15" i="4"/>
  <c r="AJ15" i="4" s="1"/>
  <c r="AI16" i="4"/>
  <c r="AJ16" i="4"/>
  <c r="AI17" i="4"/>
  <c r="AJ18" i="4" s="1"/>
  <c r="AJ17" i="4"/>
  <c r="AI18" i="4"/>
  <c r="AI22" i="4"/>
  <c r="AJ22" i="4"/>
  <c r="AI26" i="4"/>
  <c r="AJ27" i="4" s="1"/>
  <c r="AJ26" i="4"/>
  <c r="AI27" i="4"/>
  <c r="AI28" i="4"/>
  <c r="AI30" i="4"/>
  <c r="AJ31" i="4" s="1"/>
  <c r="AJ30" i="4"/>
  <c r="AI31" i="4"/>
  <c r="AI32" i="4"/>
  <c r="AJ32" i="4"/>
  <c r="AI33" i="4"/>
  <c r="AJ34" i="4" s="1"/>
  <c r="AJ33" i="4"/>
  <c r="AI34" i="4"/>
  <c r="AI35" i="4"/>
  <c r="AJ35" i="4"/>
  <c r="AI36" i="4"/>
  <c r="AJ37" i="4" s="1"/>
  <c r="AJ36" i="4"/>
  <c r="AB31" i="4"/>
  <c r="AM24" i="4"/>
  <c r="AN25" i="4" s="1"/>
  <c r="W14" i="4"/>
  <c r="AC14" i="4"/>
  <c r="W13" i="4"/>
  <c r="AB13" i="4"/>
  <c r="AC13" i="4" s="1"/>
  <c r="AB37" i="4"/>
  <c r="AC37" i="4" s="1"/>
  <c r="AD37" i="4" s="1"/>
  <c r="W36" i="4"/>
  <c r="AC36" i="4" s="1"/>
  <c r="AD36" i="4" s="1"/>
  <c r="AB35" i="4"/>
  <c r="AB34" i="4"/>
  <c r="W33" i="4"/>
  <c r="AC33" i="4"/>
  <c r="AD33" i="4" s="1"/>
  <c r="W30" i="4"/>
  <c r="AC30" i="4" s="1"/>
  <c r="AD30" i="4" s="1"/>
  <c r="AB30" i="4"/>
  <c r="AB29" i="4"/>
  <c r="AB28" i="4"/>
  <c r="AB27" i="4"/>
  <c r="AB16" i="4"/>
  <c r="X40" i="4"/>
  <c r="AA40" i="4"/>
  <c r="AB18" i="4"/>
  <c r="AB14" i="4"/>
  <c r="AB9" i="4"/>
  <c r="AM36" i="4"/>
  <c r="AM37" i="4"/>
  <c r="AN37" i="4" s="1"/>
  <c r="AM38" i="4"/>
  <c r="W37" i="4"/>
  <c r="W32" i="4"/>
  <c r="AC32" i="4"/>
  <c r="AD32" i="4" s="1"/>
  <c r="W18" i="4"/>
  <c r="AC18" i="4" s="1"/>
  <c r="AB36" i="4"/>
  <c r="W17" i="4"/>
  <c r="W40" i="4"/>
  <c r="W8" i="4"/>
  <c r="F42" i="4"/>
  <c r="AB38" i="4"/>
  <c r="W35" i="4"/>
  <c r="AC35" i="4"/>
  <c r="W19" i="4"/>
  <c r="AC19" i="4"/>
  <c r="W15" i="4"/>
  <c r="AC15" i="4" s="1"/>
  <c r="AD15" i="4" s="1"/>
  <c r="W10" i="4"/>
  <c r="AC10" i="4" s="1"/>
  <c r="AD10" i="4" s="1"/>
  <c r="W34" i="4"/>
  <c r="AC34" i="4"/>
  <c r="AD35" i="4" s="1"/>
  <c r="AD34" i="4"/>
  <c r="W27" i="4"/>
  <c r="AC27" i="4"/>
  <c r="AD27" i="4" s="1"/>
  <c r="S40" i="4"/>
  <c r="T40" i="4"/>
  <c r="U40" i="4"/>
  <c r="V40" i="4"/>
  <c r="AG12" i="2"/>
  <c r="AM23" i="4"/>
  <c r="AN24" i="4"/>
  <c r="AM22" i="4"/>
  <c r="AN23" i="4"/>
  <c r="W31" i="4"/>
  <c r="AC31" i="4"/>
  <c r="AD31" i="4" s="1"/>
  <c r="W9" i="4"/>
  <c r="AC9" i="4"/>
  <c r="U7" i="2"/>
  <c r="AB46" i="2" s="1"/>
  <c r="AG37" i="2"/>
  <c r="AK37" i="2"/>
  <c r="AL37" i="2"/>
  <c r="AM27" i="4"/>
  <c r="AN27" i="4"/>
  <c r="AM26" i="4"/>
  <c r="AN26" i="4"/>
  <c r="AG33" i="2"/>
  <c r="C48" i="2"/>
  <c r="D48" i="2"/>
  <c r="G48" i="2"/>
  <c r="J48" i="2"/>
  <c r="L48" i="2"/>
  <c r="M48" i="2"/>
  <c r="Q48" i="2"/>
  <c r="R48" i="2"/>
  <c r="S48" i="2"/>
  <c r="T48" i="2"/>
  <c r="V48" i="2"/>
  <c r="W48" i="2"/>
  <c r="X48" i="2"/>
  <c r="Y48" i="2"/>
  <c r="M39" i="4"/>
  <c r="N39" i="4"/>
  <c r="O39" i="4"/>
  <c r="L39" i="4"/>
  <c r="L41" i="4" s="1"/>
  <c r="AG29" i="2"/>
  <c r="AK29" i="2"/>
  <c r="AL30" i="2" s="1"/>
  <c r="AM14" i="4"/>
  <c r="AN14" i="4"/>
  <c r="AM13" i="4"/>
  <c r="AM12" i="4"/>
  <c r="AM11" i="4"/>
  <c r="AN11" i="4" s="1"/>
  <c r="AB10" i="4"/>
  <c r="AM10" i="4"/>
  <c r="AM9" i="4"/>
  <c r="AN9" i="4" s="1"/>
  <c r="AN10" i="4"/>
  <c r="AB8" i="4"/>
  <c r="AC8" i="4" s="1"/>
  <c r="AM34" i="4"/>
  <c r="AI7" i="4"/>
  <c r="AJ7" i="4"/>
  <c r="AG14" i="2"/>
  <c r="AH14" i="2" s="1"/>
  <c r="AH15" i="2"/>
  <c r="AG9" i="2"/>
  <c r="AK9" i="2"/>
  <c r="AG38" i="2"/>
  <c r="AH38" i="2"/>
  <c r="AG39" i="2"/>
  <c r="P41" i="4"/>
  <c r="AG25" i="2"/>
  <c r="AH25" i="2" s="1"/>
  <c r="AK25" i="2"/>
  <c r="AG19" i="2"/>
  <c r="AH19" i="2" s="1"/>
  <c r="AG15" i="2"/>
  <c r="AK15" i="2"/>
  <c r="AG13" i="2"/>
  <c r="AH13" i="2" s="1"/>
  <c r="AK13" i="2"/>
  <c r="AL14" i="2" s="1"/>
  <c r="AL13" i="2"/>
  <c r="AK14" i="2"/>
  <c r="AG10" i="2"/>
  <c r="AH10" i="2"/>
  <c r="AK10" i="2"/>
  <c r="AL11" i="2" s="1"/>
  <c r="AL10" i="2"/>
  <c r="AG36" i="2"/>
  <c r="AH36" i="2" s="1"/>
  <c r="AK36" i="2"/>
  <c r="AG35" i="2"/>
  <c r="AH35" i="2" s="1"/>
  <c r="AK35" i="2"/>
  <c r="AL36" i="2" s="1"/>
  <c r="AG34" i="2"/>
  <c r="AH34" i="2" s="1"/>
  <c r="AG31" i="2"/>
  <c r="AK31" i="2"/>
  <c r="AL31" i="2" s="1"/>
  <c r="AG27" i="2"/>
  <c r="AG24" i="2"/>
  <c r="AK24" i="2"/>
  <c r="AL24" i="2" s="1"/>
  <c r="AG23" i="2"/>
  <c r="AK23" i="2"/>
  <c r="AM20" i="4"/>
  <c r="AN21" i="4" s="1"/>
  <c r="AN20" i="4"/>
  <c r="AG32" i="2"/>
  <c r="AH32" i="2" s="1"/>
  <c r="AK32" i="2"/>
  <c r="AL32" i="2"/>
  <c r="AG26" i="2"/>
  <c r="AH26" i="2" s="1"/>
  <c r="AK26" i="2"/>
  <c r="AL27" i="2"/>
  <c r="AG7" i="2"/>
  <c r="AK34" i="2"/>
  <c r="AM30" i="4"/>
  <c r="AK27" i="2"/>
  <c r="Z7" i="2"/>
  <c r="AK7" i="2"/>
  <c r="AG8" i="2"/>
  <c r="AH9" i="2" s="1"/>
  <c r="AH8" i="2"/>
  <c r="AK8" i="2"/>
  <c r="AL8" i="2" s="1"/>
  <c r="AG11" i="2"/>
  <c r="AH12" i="2" s="1"/>
  <c r="AK11" i="2"/>
  <c r="AK12" i="2"/>
  <c r="AL12" i="2" s="1"/>
  <c r="AG16" i="2"/>
  <c r="AH16" i="2" s="1"/>
  <c r="AK16" i="2"/>
  <c r="AL16" i="2" s="1"/>
  <c r="AG17" i="2"/>
  <c r="AK17" i="2"/>
  <c r="AL18" i="2" s="1"/>
  <c r="AG18" i="2"/>
  <c r="AH18" i="2"/>
  <c r="AK18" i="2"/>
  <c r="AK19" i="2"/>
  <c r="AL19" i="2"/>
  <c r="AG20" i="2"/>
  <c r="AH20" i="2" s="1"/>
  <c r="AK20" i="2"/>
  <c r="AL20" i="2" s="1"/>
  <c r="AG21" i="2"/>
  <c r="AK21" i="2"/>
  <c r="AL22" i="2" s="1"/>
  <c r="AG22" i="2"/>
  <c r="AH23" i="2" s="1"/>
  <c r="AK22" i="2"/>
  <c r="AG28" i="2"/>
  <c r="AK28" i="2"/>
  <c r="AL28" i="2"/>
  <c r="AG30" i="2"/>
  <c r="AH30" i="2" s="1"/>
  <c r="AK30" i="2"/>
  <c r="AK33" i="2"/>
  <c r="AL33" i="2"/>
  <c r="AK38" i="2"/>
  <c r="AL38" i="2" s="1"/>
  <c r="E40" i="2"/>
  <c r="M40" i="2"/>
  <c r="AB43" i="2"/>
  <c r="Z40" i="2"/>
  <c r="AA40" i="2"/>
  <c r="AB40" i="2" s="1"/>
  <c r="AB41" i="2"/>
  <c r="W7" i="4"/>
  <c r="AB7" i="4"/>
  <c r="AC7" i="4" s="1"/>
  <c r="AD7" i="4" s="1"/>
  <c r="AM7" i="4"/>
  <c r="AM8" i="4"/>
  <c r="AM15" i="4"/>
  <c r="AN15" i="4" s="1"/>
  <c r="AM16" i="4"/>
  <c r="AB17" i="4"/>
  <c r="AM17" i="4"/>
  <c r="AN17" i="4" s="1"/>
  <c r="AM18" i="4"/>
  <c r="AN18" i="4" s="1"/>
  <c r="AM21" i="4"/>
  <c r="AM28" i="4"/>
  <c r="AN28" i="4"/>
  <c r="AM29" i="4"/>
  <c r="AN29" i="4" s="1"/>
  <c r="AM31" i="4"/>
  <c r="AN31" i="4"/>
  <c r="AM32" i="4"/>
  <c r="AN32" i="4"/>
  <c r="AM33" i="4"/>
  <c r="AN34" i="4" s="1"/>
  <c r="B39" i="4"/>
  <c r="E40" i="4"/>
  <c r="K41" i="4"/>
  <c r="R39" i="4"/>
  <c r="AD43" i="4"/>
  <c r="W39" i="4"/>
  <c r="AB39" i="4"/>
  <c r="AC39" i="4"/>
  <c r="AL34" i="2"/>
  <c r="AL15" i="2"/>
  <c r="AH29" i="2"/>
  <c r="AL26" i="2"/>
  <c r="AL23" i="2"/>
  <c r="L40" i="2"/>
  <c r="AH24" i="2"/>
  <c r="AH28" i="2"/>
  <c r="AH27" i="2"/>
  <c r="I40" i="2"/>
  <c r="AB42" i="2"/>
  <c r="AB45" i="2" s="1"/>
  <c r="AB47" i="2" s="1"/>
  <c r="J40" i="2"/>
  <c r="G41" i="2"/>
  <c r="AN38" i="4"/>
  <c r="AA34" i="2"/>
  <c r="AA21" i="2"/>
  <c r="AJ12" i="4"/>
  <c r="AN13" i="4"/>
  <c r="AJ14" i="4"/>
  <c r="AA24" i="2"/>
  <c r="AN22" i="4"/>
  <c r="AB28" i="2"/>
  <c r="AJ24" i="4"/>
  <c r="AN35" i="4"/>
  <c r="AN36" i="4"/>
  <c r="AN8" i="4"/>
  <c r="AJ20" i="4"/>
  <c r="AJ28" i="4"/>
  <c r="AC17" i="4"/>
  <c r="J41" i="4"/>
  <c r="N40" i="4"/>
  <c r="O40" i="4"/>
  <c r="AB38" i="2" l="1"/>
  <c r="AB39" i="2"/>
  <c r="AD16" i="4"/>
  <c r="AD17" i="4"/>
  <c r="AD9" i="4"/>
  <c r="AD8" i="4"/>
  <c r="AD26" i="4"/>
  <c r="AD11" i="4"/>
  <c r="AD22" i="4"/>
  <c r="AB12" i="2"/>
  <c r="AB25" i="2"/>
  <c r="AB26" i="2"/>
  <c r="AB9" i="2"/>
  <c r="AD18" i="4"/>
  <c r="AD19" i="4"/>
  <c r="AD13" i="4"/>
  <c r="AD14" i="4"/>
  <c r="AB20" i="2"/>
  <c r="AB21" i="2"/>
  <c r="AB16" i="2"/>
  <c r="AB32" i="2"/>
  <c r="AA7" i="2"/>
  <c r="AB7" i="2" s="1"/>
  <c r="AL25" i="2"/>
  <c r="AN12" i="4"/>
  <c r="AB40" i="4"/>
  <c r="AC40" i="4" s="1"/>
  <c r="AD40" i="4" s="1"/>
  <c r="AJ10" i="4"/>
  <c r="AD42" i="4"/>
  <c r="AD45" i="4" s="1"/>
  <c r="AD47" i="4" s="1"/>
  <c r="AL21" i="2"/>
  <c r="AN19" i="4"/>
  <c r="AL29" i="2"/>
  <c r="AH11" i="2"/>
  <c r="AN30" i="4"/>
  <c r="AL9" i="2"/>
  <c r="AH33" i="2"/>
  <c r="AB34" i="2"/>
  <c r="AN16" i="4"/>
  <c r="AD46" i="4"/>
  <c r="AN33" i="4"/>
  <c r="AH22" i="2"/>
  <c r="AH37" i="2"/>
  <c r="AH31" i="2"/>
  <c r="AL17" i="2"/>
  <c r="AB24" i="2"/>
  <c r="AL35" i="2"/>
  <c r="AH21" i="2"/>
  <c r="AH17" i="2"/>
  <c r="AB8" i="2" l="1"/>
  <c r="AD39" i="4"/>
</calcChain>
</file>

<file path=xl/sharedStrings.xml><?xml version="1.0" encoding="utf-8"?>
<sst xmlns="http://schemas.openxmlformats.org/spreadsheetml/2006/main" count="162" uniqueCount="75">
  <si>
    <t>Magnum Producing</t>
  </si>
  <si>
    <t>COUNTY: BEE</t>
  </si>
  <si>
    <t>Thirty-One Day Gauge And Production Report</t>
  </si>
  <si>
    <t xml:space="preserve">FIELD : </t>
  </si>
  <si>
    <t>STATE:      TEXAS</t>
  </si>
  <si>
    <t>Guager:  Gery L. Herod</t>
  </si>
  <si>
    <t>,</t>
  </si>
  <si>
    <t>DAY</t>
  </si>
  <si>
    <t xml:space="preserve">GAS PRODUCTION </t>
  </si>
  <si>
    <t>TANK GAUGES</t>
  </si>
  <si>
    <t>TOTAL</t>
  </si>
  <si>
    <t>PRODUCTION</t>
  </si>
  <si>
    <t>OF</t>
  </si>
  <si>
    <t>HRS</t>
  </si>
  <si>
    <t>TBG</t>
  </si>
  <si>
    <t>CSG</t>
  </si>
  <si>
    <t xml:space="preserve"> </t>
  </si>
  <si>
    <t>Well Mtr.</t>
  </si>
  <si>
    <t>TANK</t>
  </si>
  <si>
    <t>TICKET</t>
  </si>
  <si>
    <t xml:space="preserve">GROSS </t>
  </si>
  <si>
    <t>STOCK</t>
  </si>
  <si>
    <t>OIL/COND</t>
  </si>
  <si>
    <t>Wtr.</t>
  </si>
  <si>
    <t>Tk.</t>
  </si>
  <si>
    <t>Water</t>
  </si>
  <si>
    <t>MO</t>
  </si>
  <si>
    <t>ON</t>
  </si>
  <si>
    <t>PSIG</t>
  </si>
  <si>
    <t>CHK</t>
  </si>
  <si>
    <t>STATIC</t>
  </si>
  <si>
    <t>MCF</t>
  </si>
  <si>
    <t>OIL</t>
  </si>
  <si>
    <t>WATER</t>
  </si>
  <si>
    <t>NUMBER</t>
  </si>
  <si>
    <t>BARRELS</t>
  </si>
  <si>
    <t>FT</t>
  </si>
  <si>
    <t>IN</t>
  </si>
  <si>
    <t>BBLS</t>
  </si>
  <si>
    <t>FT.</t>
  </si>
  <si>
    <t>IN.</t>
  </si>
  <si>
    <t>Tank</t>
  </si>
  <si>
    <t>BBLs</t>
  </si>
  <si>
    <t>PROD.</t>
  </si>
  <si>
    <t>Days Produced</t>
  </si>
  <si>
    <t>Daily Average of MCF'S &gt;</t>
  </si>
  <si>
    <t>Daily Average of MCF'S &gt;&gt;&gt;&gt;&gt;&gt;&gt;&gt;&gt;</t>
  </si>
  <si>
    <t>ENDING STOCK</t>
  </si>
  <si>
    <t>PIPELINE RUNS</t>
  </si>
  <si>
    <t>OTHER DISPOSALS</t>
  </si>
  <si>
    <t>BEGINNING  STOCK</t>
  </si>
  <si>
    <t>Algea #3</t>
  </si>
  <si>
    <t>Algea</t>
  </si>
  <si>
    <t>Mtr.</t>
  </si>
  <si>
    <t>EFM</t>
  </si>
  <si>
    <t>Tank #1</t>
  </si>
  <si>
    <t>Pettus Hiers #1</t>
  </si>
  <si>
    <t>Pettus</t>
  </si>
  <si>
    <t>DCP</t>
  </si>
  <si>
    <t>Oil TK 300724</t>
  </si>
  <si>
    <t>Shut In</t>
  </si>
  <si>
    <t>5</t>
  </si>
  <si>
    <t>COUNTY: Goliad</t>
  </si>
  <si>
    <t>Diff.</t>
  </si>
  <si>
    <t>Coef.</t>
  </si>
  <si>
    <t>2.4567</t>
  </si>
  <si>
    <t>\</t>
  </si>
  <si>
    <t>7</t>
  </si>
  <si>
    <t>3</t>
  </si>
  <si>
    <t>14</t>
  </si>
  <si>
    <t>4</t>
  </si>
  <si>
    <t>19</t>
  </si>
  <si>
    <t>June 2020</t>
  </si>
  <si>
    <t>June 20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</si>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</sst>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;[Red]#,##0.0"/>
    <numFmt numFmtId="165" formatCode="#,##0.00;[Red]#,##0.00"/>
    <numFmt numFmtId="166" formatCode="0.0"/>
  </numFmts>
  <fonts count="17" x14ac:knownFonts="1">
    <font>
      <sz val="10"/>
      <name val="Arial"/>
    </font>
    <font>
      <sz val="10"/>
      <name val="Lucida Handwriting"/>
      <family val="4"/>
    </font>
    <font>
      <sz val="9"/>
      <name val="Arial"/>
      <family val="2"/>
    </font>
    <font>
      <sz val="12"/>
      <name val="Arial"/>
      <family val="2"/>
    </font>
    <font>
      <sz val="14"/>
      <name val="Arial"/>
      <family val="2"/>
    </font>
    <font>
      <i/>
      <sz val="12"/>
      <name val="Lucida Handwriting"/>
      <family val="4"/>
    </font>
    <font>
      <sz val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10"/>
      <color indexed="10"/>
      <name val="Lucida Handwriting"/>
      <family val="4"/>
    </font>
    <font>
      <sz val="9"/>
      <color indexed="10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14"/>
      <color rgb="FFFF0000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2" xfId="0" applyFill="1" applyBorder="1"/>
    <xf numFmtId="0" fontId="0" fillId="2" borderId="0" xfId="0" applyFill="1"/>
    <xf numFmtId="0" fontId="0" fillId="2" borderId="0" xfId="0" applyFill="1" applyBorder="1"/>
    <xf numFmtId="0" fontId="0" fillId="2" borderId="3" xfId="0" applyFill="1" applyBorder="1"/>
    <xf numFmtId="0" fontId="3" fillId="2" borderId="4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9" fillId="2" borderId="6" xfId="0" applyFont="1" applyFill="1" applyBorder="1"/>
    <xf numFmtId="0" fontId="1" fillId="2" borderId="7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9" fillId="2" borderId="7" xfId="0" applyFont="1" applyFill="1" applyBorder="1"/>
    <xf numFmtId="0" fontId="0" fillId="3" borderId="9" xfId="0" applyFill="1" applyBorder="1"/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7" fillId="3" borderId="0" xfId="0" applyFont="1" applyFill="1" applyBorder="1" applyAlignment="1">
      <alignment horizontal="right"/>
    </xf>
    <xf numFmtId="0" fontId="0" fillId="3" borderId="0" xfId="0" applyFill="1" applyBorder="1"/>
    <xf numFmtId="0" fontId="0" fillId="3" borderId="11" xfId="0" applyFill="1" applyBorder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0" fillId="3" borderId="15" xfId="0" applyFill="1" applyBorder="1"/>
    <xf numFmtId="0" fontId="0" fillId="3" borderId="10" xfId="0" applyFill="1" applyBorder="1"/>
    <xf numFmtId="0" fontId="2" fillId="3" borderId="16" xfId="0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right"/>
    </xf>
    <xf numFmtId="2" fontId="2" fillId="3" borderId="10" xfId="0" applyNumberFormat="1" applyFont="1" applyFill="1" applyBorder="1"/>
    <xf numFmtId="0" fontId="2" fillId="3" borderId="10" xfId="0" applyFont="1" applyFill="1" applyBorder="1"/>
    <xf numFmtId="0" fontId="2" fillId="3" borderId="10" xfId="0" applyNumberFormat="1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center"/>
    </xf>
    <xf numFmtId="49" fontId="2" fillId="3" borderId="10" xfId="0" applyNumberFormat="1" applyFont="1" applyFill="1" applyBorder="1" applyAlignment="1">
      <alignment horizontal="center"/>
    </xf>
    <xf numFmtId="0" fontId="0" fillId="3" borderId="0" xfId="0" applyFill="1"/>
    <xf numFmtId="166" fontId="2" fillId="3" borderId="10" xfId="0" applyNumberFormat="1" applyFont="1" applyFill="1" applyBorder="1" applyAlignment="1">
      <alignment horizontal="center"/>
    </xf>
    <xf numFmtId="166" fontId="2" fillId="3" borderId="13" xfId="0" applyNumberFormat="1" applyFont="1" applyFill="1" applyBorder="1" applyAlignment="1">
      <alignment horizontal="center"/>
    </xf>
    <xf numFmtId="166" fontId="2" fillId="3" borderId="17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0" fontId="2" fillId="3" borderId="18" xfId="0" applyNumberFormat="1" applyFont="1" applyFill="1" applyBorder="1" applyAlignment="1">
      <alignment horizontal="center"/>
    </xf>
    <xf numFmtId="166" fontId="0" fillId="3" borderId="19" xfId="0" applyNumberFormat="1" applyFill="1" applyBorder="1"/>
    <xf numFmtId="166" fontId="2" fillId="3" borderId="20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2" fontId="2" fillId="3" borderId="21" xfId="0" applyNumberFormat="1" applyFont="1" applyFill="1" applyBorder="1" applyAlignment="1">
      <alignment horizontal="center"/>
    </xf>
    <xf numFmtId="2" fontId="6" fillId="3" borderId="20" xfId="0" applyNumberFormat="1" applyFont="1" applyFill="1" applyBorder="1" applyAlignment="1">
      <alignment horizontal="center"/>
    </xf>
    <xf numFmtId="2" fontId="6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/>
    <xf numFmtId="2" fontId="2" fillId="3" borderId="20" xfId="0" applyNumberFormat="1" applyFont="1" applyFill="1" applyBorder="1" applyAlignment="1">
      <alignment horizontal="center"/>
    </xf>
    <xf numFmtId="0" fontId="2" fillId="3" borderId="0" xfId="0" applyFont="1" applyFill="1" applyBorder="1"/>
    <xf numFmtId="0" fontId="3" fillId="3" borderId="0" xfId="0" applyFont="1" applyFill="1"/>
    <xf numFmtId="0" fontId="2" fillId="3" borderId="20" xfId="0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right"/>
    </xf>
    <xf numFmtId="0" fontId="2" fillId="3" borderId="0" xfId="0" applyFont="1" applyFill="1"/>
    <xf numFmtId="0" fontId="2" fillId="3" borderId="2" xfId="0" applyFont="1" applyFill="1" applyBorder="1"/>
    <xf numFmtId="165" fontId="2" fillId="3" borderId="0" xfId="0" applyNumberFormat="1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9" xfId="0" applyFont="1" applyFill="1" applyBorder="1"/>
    <xf numFmtId="0" fontId="2" fillId="3" borderId="13" xfId="0" applyFont="1" applyFill="1" applyBorder="1"/>
    <xf numFmtId="0" fontId="0" fillId="4" borderId="16" xfId="0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2" fontId="2" fillId="4" borderId="16" xfId="0" applyNumberFormat="1" applyFont="1" applyFill="1" applyBorder="1"/>
    <xf numFmtId="0" fontId="2" fillId="4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2" fontId="2" fillId="6" borderId="10" xfId="0" applyNumberFormat="1" applyFont="1" applyFill="1" applyBorder="1" applyAlignment="1">
      <alignment horizontal="center"/>
    </xf>
    <xf numFmtId="166" fontId="2" fillId="6" borderId="20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6" fontId="2" fillId="2" borderId="20" xfId="0" applyNumberFormat="1" applyFont="1" applyFill="1" applyBorder="1" applyAlignment="1">
      <alignment horizontal="center"/>
    </xf>
    <xf numFmtId="166" fontId="2" fillId="5" borderId="20" xfId="0" applyNumberFormat="1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2" fontId="2" fillId="5" borderId="10" xfId="0" applyNumberFormat="1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49" fontId="2" fillId="7" borderId="13" xfId="0" applyNumberFormat="1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49" fontId="5" fillId="2" borderId="6" xfId="0" applyNumberFormat="1" applyFont="1" applyFill="1" applyBorder="1" applyAlignment="1">
      <alignment horizontal="left"/>
    </xf>
    <xf numFmtId="49" fontId="5" fillId="2" borderId="7" xfId="0" applyNumberFormat="1" applyFont="1" applyFill="1" applyBorder="1" applyAlignment="1">
      <alignment horizontal="left"/>
    </xf>
    <xf numFmtId="49" fontId="5" fillId="2" borderId="8" xfId="0" applyNumberFormat="1" applyFont="1" applyFill="1" applyBorder="1" applyAlignment="1">
      <alignment horizontal="left"/>
    </xf>
    <xf numFmtId="165" fontId="2" fillId="3" borderId="16" xfId="0" applyNumberFormat="1" applyFont="1" applyFill="1" applyBorder="1" applyAlignment="1">
      <alignment horizontal="centerContinuous"/>
    </xf>
    <xf numFmtId="165" fontId="2" fillId="3" borderId="9" xfId="0" applyNumberFormat="1" applyFont="1" applyFill="1" applyBorder="1" applyAlignment="1">
      <alignment horizontal="centerContinuous"/>
    </xf>
    <xf numFmtId="165" fontId="2" fillId="3" borderId="13" xfId="0" applyNumberFormat="1" applyFont="1" applyFill="1" applyBorder="1" applyAlignment="1">
      <alignment horizontal="centerContinuous"/>
    </xf>
    <xf numFmtId="0" fontId="0" fillId="3" borderId="9" xfId="0" applyFill="1" applyBorder="1" applyAlignment="1">
      <alignment horizontal="centerContinuous"/>
    </xf>
    <xf numFmtId="0" fontId="0" fillId="3" borderId="13" xfId="0" applyFill="1" applyBorder="1" applyAlignment="1">
      <alignment horizontal="centerContinuous"/>
    </xf>
    <xf numFmtId="0" fontId="0" fillId="3" borderId="16" xfId="0" applyFill="1" applyBorder="1" applyAlignment="1">
      <alignment horizontal="centerContinuous"/>
    </xf>
    <xf numFmtId="0" fontId="2" fillId="3" borderId="16" xfId="0" applyFont="1" applyFill="1" applyBorder="1" applyAlignment="1">
      <alignment horizontal="centerContinuous"/>
    </xf>
    <xf numFmtId="0" fontId="2" fillId="3" borderId="9" xfId="0" applyFont="1" applyFill="1" applyBorder="1" applyAlignment="1">
      <alignment horizontal="centerContinuous"/>
    </xf>
    <xf numFmtId="0" fontId="2" fillId="3" borderId="13" xfId="0" applyFont="1" applyFill="1" applyBorder="1" applyAlignment="1">
      <alignment horizontal="centerContinuous"/>
    </xf>
    <xf numFmtId="0" fontId="2" fillId="3" borderId="22" xfId="0" applyFont="1" applyFill="1" applyBorder="1" applyAlignment="1">
      <alignment horizontal="centerContinuous"/>
    </xf>
    <xf numFmtId="0" fontId="2" fillId="3" borderId="7" xfId="0" applyFont="1" applyFill="1" applyBorder="1" applyAlignment="1">
      <alignment horizontal="centerContinuous"/>
    </xf>
    <xf numFmtId="0" fontId="2" fillId="3" borderId="14" xfId="0" applyFont="1" applyFill="1" applyBorder="1" applyAlignment="1">
      <alignment horizontal="centerContinuous"/>
    </xf>
    <xf numFmtId="0" fontId="2" fillId="3" borderId="2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16" xfId="0" applyFont="1" applyFill="1" applyBorder="1" applyAlignment="1"/>
    <xf numFmtId="0" fontId="2" fillId="3" borderId="9" xfId="0" applyFont="1" applyFill="1" applyBorder="1" applyAlignment="1"/>
    <xf numFmtId="0" fontId="2" fillId="3" borderId="13" xfId="0" applyFont="1" applyFill="1" applyBorder="1" applyAlignment="1"/>
    <xf numFmtId="2" fontId="2" fillId="3" borderId="16" xfId="0" applyNumberFormat="1" applyFont="1" applyFill="1" applyBorder="1" applyAlignment="1">
      <alignment horizontal="centerContinuous"/>
    </xf>
    <xf numFmtId="2" fontId="2" fillId="3" borderId="9" xfId="0" applyNumberFormat="1" applyFont="1" applyFill="1" applyBorder="1" applyAlignment="1">
      <alignment horizontal="centerContinuous"/>
    </xf>
    <xf numFmtId="2" fontId="2" fillId="3" borderId="13" xfId="0" applyNumberFormat="1" applyFont="1" applyFill="1" applyBorder="1" applyAlignment="1">
      <alignment horizontal="centerContinuous"/>
    </xf>
    <xf numFmtId="0" fontId="2" fillId="3" borderId="16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2" fillId="8" borderId="0" xfId="0" applyFont="1" applyFill="1"/>
    <xf numFmtId="0" fontId="11" fillId="3" borderId="16" xfId="0" applyFont="1" applyFill="1" applyBorder="1" applyAlignment="1">
      <alignment horizontal="centerContinuous"/>
    </xf>
    <xf numFmtId="0" fontId="12" fillId="3" borderId="11" xfId="0" applyFont="1" applyFill="1" applyBorder="1" applyAlignment="1">
      <alignment horizontal="center"/>
    </xf>
    <xf numFmtId="2" fontId="14" fillId="3" borderId="10" xfId="0" applyNumberFormat="1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Continuous"/>
    </xf>
    <xf numFmtId="0" fontId="0" fillId="3" borderId="0" xfId="0" applyFill="1" applyAlignment="1">
      <alignment horizontal="center"/>
    </xf>
    <xf numFmtId="2" fontId="2" fillId="4" borderId="16" xfId="0" applyNumberFormat="1" applyFont="1" applyFill="1" applyBorder="1" applyAlignment="1">
      <alignment horizontal="center"/>
    </xf>
    <xf numFmtId="2" fontId="2" fillId="4" borderId="18" xfId="0" applyNumberFormat="1" applyFont="1" applyFill="1" applyBorder="1" applyAlignment="1">
      <alignment horizontal="center"/>
    </xf>
    <xf numFmtId="166" fontId="0" fillId="9" borderId="19" xfId="0" applyNumberFormat="1" applyFill="1" applyBorder="1" applyAlignment="1">
      <alignment horizontal="center"/>
    </xf>
    <xf numFmtId="2" fontId="0" fillId="3" borderId="0" xfId="0" applyNumberFormat="1" applyFill="1"/>
    <xf numFmtId="2" fontId="2" fillId="3" borderId="0" xfId="0" applyNumberFormat="1" applyFont="1" applyFill="1" applyBorder="1" applyAlignment="1">
      <alignment horizontal="right"/>
    </xf>
    <xf numFmtId="165" fontId="2" fillId="9" borderId="9" xfId="0" applyNumberFormat="1" applyFont="1" applyFill="1" applyBorder="1" applyAlignment="1">
      <alignment horizontal="centerContinuous"/>
    </xf>
    <xf numFmtId="165" fontId="2" fillId="9" borderId="16" xfId="0" applyNumberFormat="1" applyFont="1" applyFill="1" applyBorder="1" applyAlignment="1">
      <alignment horizontal="centerContinuous"/>
    </xf>
    <xf numFmtId="165" fontId="2" fillId="9" borderId="13" xfId="0" applyNumberFormat="1" applyFont="1" applyFill="1" applyBorder="1" applyAlignment="1">
      <alignment horizontal="centerContinuous"/>
    </xf>
    <xf numFmtId="165" fontId="2" fillId="9" borderId="10" xfId="0" applyNumberFormat="1" applyFont="1" applyFill="1" applyBorder="1" applyAlignment="1">
      <alignment horizontal="center"/>
    </xf>
    <xf numFmtId="0" fontId="15" fillId="7" borderId="13" xfId="0" applyFont="1" applyFill="1" applyBorder="1" applyAlignment="1">
      <alignment horizontal="center"/>
    </xf>
    <xf numFmtId="2" fontId="15" fillId="7" borderId="10" xfId="0" applyNumberFormat="1" applyFont="1" applyFill="1" applyBorder="1" applyAlignment="1">
      <alignment horizontal="center"/>
    </xf>
    <xf numFmtId="0" fontId="16" fillId="7" borderId="13" xfId="0" applyFont="1" applyFill="1" applyBorder="1" applyAlignment="1">
      <alignment horizontal="left"/>
    </xf>
    <xf numFmtId="0" fontId="13" fillId="7" borderId="13" xfId="0" applyFont="1" applyFill="1" applyBorder="1" applyAlignment="1">
      <alignment horizontal="center"/>
    </xf>
    <xf numFmtId="14" fontId="13" fillId="7" borderId="13" xfId="0" applyNumberFormat="1" applyFont="1" applyFill="1" applyBorder="1" applyAlignment="1">
      <alignment horizontal="center"/>
    </xf>
    <xf numFmtId="2" fontId="13" fillId="7" borderId="10" xfId="0" applyNumberFormat="1" applyFont="1" applyFill="1" applyBorder="1" applyAlignment="1">
      <alignment horizontal="center"/>
    </xf>
    <xf numFmtId="2" fontId="13" fillId="7" borderId="26" xfId="0" applyNumberFormat="1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2" fontId="2" fillId="3" borderId="16" xfId="0" applyNumberFormat="1" applyFont="1" applyFill="1" applyBorder="1"/>
    <xf numFmtId="166" fontId="2" fillId="3" borderId="16" xfId="0" applyNumberFormat="1" applyFont="1" applyFill="1" applyBorder="1" applyAlignment="1">
      <alignment horizontal="center"/>
    </xf>
    <xf numFmtId="49" fontId="2" fillId="3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showGridLines="0" tabSelected="1" zoomScale="106" workbookViewId="0">
      <selection activeCell="B13" sqref="B13"/>
    </sheetView>
  </sheetViews>
  <sheetFormatPr defaultRowHeight="12.75" x14ac:dyDescent="0.2"/>
  <cols>
    <col min="1" max="1" width="3.85546875" customWidth="1"/>
    <col min="2" max="2" width="5.28515625" customWidth="1"/>
    <col min="3" max="3" width="7" customWidth="1"/>
    <col min="4" max="4" width="5.5703125" customWidth="1"/>
    <col min="5" max="5" width="5.28515625" customWidth="1"/>
    <col min="6" max="6" width="7" customWidth="1"/>
    <col min="7" max="7" width="7.42578125" customWidth="1"/>
    <col min="8" max="8" width="7.5703125" customWidth="1"/>
    <col min="9" max="9" width="7.85546875" customWidth="1"/>
    <col min="10" max="10" width="7.5703125" customWidth="1"/>
    <col min="11" max="11" width="7.85546875" hidden="1" customWidth="1"/>
    <col min="12" max="13" width="7.85546875" customWidth="1"/>
    <col min="14" max="14" width="9.5703125" customWidth="1"/>
    <col min="15" max="15" width="8.5703125" customWidth="1"/>
    <col min="16" max="16" width="8.7109375" customWidth="1"/>
    <col min="17" max="17" width="4" customWidth="1"/>
    <col min="18" max="20" width="3.85546875" customWidth="1"/>
    <col min="22" max="22" width="3.85546875" customWidth="1"/>
    <col min="23" max="25" width="4.140625" customWidth="1"/>
    <col min="26" max="26" width="9" customWidth="1"/>
    <col min="27" max="27" width="8.28515625" customWidth="1"/>
    <col min="28" max="28" width="8" customWidth="1"/>
    <col min="29" max="29" width="5.28515625" customWidth="1"/>
    <col min="30" max="30" width="5.85546875" customWidth="1"/>
    <col min="31" max="31" width="6.140625" customWidth="1"/>
    <col min="32" max="32" width="4.28515625" customWidth="1"/>
    <col min="33" max="34" width="7" customWidth="1"/>
    <col min="35" max="35" width="5.140625" customWidth="1"/>
    <col min="36" max="36" width="4.140625" customWidth="1"/>
    <col min="37" max="38" width="6.7109375" customWidth="1"/>
    <col min="39" max="39" width="46" customWidth="1"/>
    <col min="40" max="40" width="29.140625" customWidth="1"/>
    <col min="41" max="41" width="9.140625" hidden="1" customWidth="1"/>
    <col min="42" max="42" width="19.85546875" customWidth="1"/>
  </cols>
  <sheetData>
    <row r="1" spans="1:43" ht="18" x14ac:dyDescent="0.25">
      <c r="A1" s="95" t="s">
        <v>0</v>
      </c>
      <c r="B1" s="95"/>
      <c r="C1" s="95"/>
      <c r="D1" s="95"/>
      <c r="E1" s="95"/>
      <c r="F1" s="95"/>
      <c r="G1" s="95"/>
      <c r="H1" s="3"/>
      <c r="I1" s="3"/>
      <c r="J1" s="3"/>
      <c r="K1" s="3"/>
      <c r="L1" s="3"/>
      <c r="M1" s="3"/>
      <c r="N1" s="6"/>
      <c r="O1" s="3"/>
      <c r="P1" s="3"/>
      <c r="Q1" s="3"/>
      <c r="R1" s="3"/>
      <c r="S1" s="3"/>
      <c r="T1" s="3"/>
      <c r="U1" s="7"/>
      <c r="V1" s="6"/>
      <c r="W1" s="3"/>
      <c r="X1" s="3"/>
      <c r="Y1" s="3"/>
      <c r="Z1" s="3"/>
      <c r="AA1" s="8"/>
      <c r="AB1" s="6"/>
      <c r="AC1" s="3"/>
      <c r="AD1" s="3"/>
      <c r="AE1" s="3"/>
      <c r="AF1" s="3"/>
      <c r="AG1" s="3"/>
      <c r="AH1" s="3"/>
      <c r="AI1" s="3"/>
      <c r="AJ1" s="3"/>
      <c r="AK1" s="3"/>
      <c r="AL1" s="3"/>
      <c r="AM1" s="9"/>
    </row>
    <row r="2" spans="1:43" ht="18" x14ac:dyDescent="0.35">
      <c r="A2" s="4"/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96" t="s">
        <v>51</v>
      </c>
      <c r="O2" s="97"/>
      <c r="P2" s="97"/>
      <c r="Q2" s="97"/>
      <c r="R2" s="97"/>
      <c r="S2" s="97"/>
      <c r="T2" s="97"/>
      <c r="U2" s="98"/>
      <c r="V2" s="96" t="s">
        <v>1</v>
      </c>
      <c r="W2" s="97"/>
      <c r="X2" s="97"/>
      <c r="Y2" s="97"/>
      <c r="Z2" s="97"/>
      <c r="AA2" s="98"/>
      <c r="AB2" s="99" t="s">
        <v>73</v>
      </c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1"/>
    </row>
    <row r="3" spans="1:43" ht="15.7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96" t="s">
        <v>3</v>
      </c>
      <c r="O3" s="97"/>
      <c r="P3" s="97"/>
      <c r="Q3" s="97"/>
      <c r="R3" s="97"/>
      <c r="S3" s="97"/>
      <c r="T3" s="97"/>
      <c r="U3" s="98"/>
      <c r="V3" s="96" t="s">
        <v>4</v>
      </c>
      <c r="W3" s="97"/>
      <c r="X3" s="97"/>
      <c r="Y3" s="97"/>
      <c r="Z3" s="97"/>
      <c r="AA3" s="98"/>
      <c r="AB3" s="10" t="s">
        <v>5</v>
      </c>
      <c r="AC3" s="14"/>
      <c r="AD3" s="14"/>
      <c r="AE3" s="11"/>
      <c r="AF3" s="11"/>
      <c r="AG3" s="12"/>
      <c r="AH3" s="12"/>
      <c r="AI3" s="12"/>
      <c r="AJ3" s="12"/>
      <c r="AK3" s="12"/>
      <c r="AL3" s="12"/>
      <c r="AM3" s="13" t="s">
        <v>6</v>
      </c>
      <c r="AN3" s="2"/>
    </row>
    <row r="4" spans="1:43" x14ac:dyDescent="0.2">
      <c r="A4" s="15" t="s">
        <v>7</v>
      </c>
      <c r="B4" s="15"/>
      <c r="C4" s="105" t="s">
        <v>8</v>
      </c>
      <c r="D4" s="105"/>
      <c r="E4" s="105"/>
      <c r="F4" s="106"/>
      <c r="G4" s="65" t="s">
        <v>52</v>
      </c>
      <c r="H4" s="16"/>
      <c r="I4" s="16"/>
      <c r="J4" s="72" t="s">
        <v>52</v>
      </c>
      <c r="K4" s="17"/>
      <c r="L4" s="74"/>
      <c r="M4" s="78"/>
      <c r="N4" s="90"/>
      <c r="O4" s="90"/>
      <c r="P4" s="91"/>
      <c r="Q4" s="107" t="s">
        <v>9</v>
      </c>
      <c r="R4" s="105"/>
      <c r="S4" s="105"/>
      <c r="T4" s="105"/>
      <c r="U4" s="105"/>
      <c r="V4" s="105"/>
      <c r="W4" s="105"/>
      <c r="X4" s="105"/>
      <c r="Y4" s="105"/>
      <c r="Z4" s="106"/>
      <c r="AA4" s="17" t="s">
        <v>10</v>
      </c>
      <c r="AB4" s="127"/>
      <c r="AC4" s="105"/>
      <c r="AD4" s="105"/>
      <c r="AE4" s="105"/>
      <c r="AF4" s="105"/>
      <c r="AG4" s="105"/>
      <c r="AH4" s="18"/>
      <c r="AI4" s="18"/>
      <c r="AJ4" s="18"/>
      <c r="AK4" s="18"/>
      <c r="AL4" s="18"/>
      <c r="AM4" s="19"/>
    </row>
    <row r="5" spans="1:43" x14ac:dyDescent="0.2">
      <c r="A5" s="20" t="s">
        <v>12</v>
      </c>
      <c r="B5" s="21" t="s">
        <v>13</v>
      </c>
      <c r="C5" s="22" t="s">
        <v>14</v>
      </c>
      <c r="D5" s="23" t="s">
        <v>15</v>
      </c>
      <c r="E5" s="24" t="s">
        <v>16</v>
      </c>
      <c r="F5" s="21"/>
      <c r="G5" s="66" t="s">
        <v>53</v>
      </c>
      <c r="H5" s="23"/>
      <c r="I5" s="23"/>
      <c r="J5" s="69" t="s">
        <v>54</v>
      </c>
      <c r="K5" s="25"/>
      <c r="L5" s="75"/>
      <c r="M5" s="71"/>
      <c r="N5" s="85" t="s">
        <v>18</v>
      </c>
      <c r="O5" s="92" t="s">
        <v>19</v>
      </c>
      <c r="P5" s="93" t="s">
        <v>20</v>
      </c>
      <c r="Q5" s="108"/>
      <c r="R5" s="130"/>
      <c r="S5" s="130"/>
      <c r="T5" s="109"/>
      <c r="U5" s="110"/>
      <c r="V5" s="111" t="s">
        <v>55</v>
      </c>
      <c r="W5" s="112"/>
      <c r="X5" s="112"/>
      <c r="Y5" s="112"/>
      <c r="Z5" s="113"/>
      <c r="AA5" s="26" t="s">
        <v>21</v>
      </c>
      <c r="AB5" s="81" t="s">
        <v>22</v>
      </c>
      <c r="AC5" s="21" t="s">
        <v>23</v>
      </c>
      <c r="AD5" s="21" t="s">
        <v>24</v>
      </c>
      <c r="AE5" s="27"/>
      <c r="AF5" s="27"/>
      <c r="AG5" s="128"/>
      <c r="AH5" s="22"/>
      <c r="AI5" s="22" t="s">
        <v>23</v>
      </c>
      <c r="AJ5" s="22"/>
      <c r="AK5" s="22"/>
      <c r="AL5" s="22" t="s">
        <v>25</v>
      </c>
      <c r="AM5" s="29"/>
      <c r="AN5" s="1"/>
      <c r="AO5" s="1"/>
      <c r="AP5" s="1"/>
      <c r="AQ5" s="1"/>
    </row>
    <row r="6" spans="1:43" x14ac:dyDescent="0.2">
      <c r="A6" s="30" t="s">
        <v>26</v>
      </c>
      <c r="B6" s="31" t="s">
        <v>27</v>
      </c>
      <c r="C6" s="23" t="s">
        <v>28</v>
      </c>
      <c r="D6" s="23" t="s">
        <v>28</v>
      </c>
      <c r="E6" s="23" t="s">
        <v>29</v>
      </c>
      <c r="F6" s="23" t="s">
        <v>30</v>
      </c>
      <c r="G6" s="67" t="s">
        <v>31</v>
      </c>
      <c r="H6" s="23"/>
      <c r="I6" s="23"/>
      <c r="J6" s="69" t="s">
        <v>31</v>
      </c>
      <c r="K6" s="25"/>
      <c r="L6" s="75" t="s">
        <v>32</v>
      </c>
      <c r="M6" s="71" t="s">
        <v>33</v>
      </c>
      <c r="N6" s="85" t="s">
        <v>34</v>
      </c>
      <c r="O6" s="85" t="s">
        <v>34</v>
      </c>
      <c r="P6" s="94" t="s">
        <v>35</v>
      </c>
      <c r="Q6" s="21" t="s">
        <v>36</v>
      </c>
      <c r="R6" s="21" t="s">
        <v>37</v>
      </c>
      <c r="S6" s="21"/>
      <c r="T6" s="21"/>
      <c r="U6" s="21" t="s">
        <v>35</v>
      </c>
      <c r="V6" s="21" t="s">
        <v>36</v>
      </c>
      <c r="W6" s="23" t="s">
        <v>37</v>
      </c>
      <c r="X6" s="23"/>
      <c r="Y6" s="23"/>
      <c r="Z6" s="23" t="s">
        <v>35</v>
      </c>
      <c r="AA6" s="23" t="s">
        <v>35</v>
      </c>
      <c r="AB6" s="82" t="s">
        <v>38</v>
      </c>
      <c r="AC6" s="23" t="s">
        <v>39</v>
      </c>
      <c r="AD6" s="23" t="s">
        <v>40</v>
      </c>
      <c r="AE6" s="23" t="s">
        <v>39</v>
      </c>
      <c r="AF6" s="23" t="s">
        <v>40</v>
      </c>
      <c r="AG6" s="129"/>
      <c r="AH6" s="21"/>
      <c r="AI6" s="21" t="s">
        <v>41</v>
      </c>
      <c r="AJ6" s="21"/>
      <c r="AK6" s="32"/>
      <c r="AL6" s="32" t="s">
        <v>42</v>
      </c>
      <c r="AM6" s="21"/>
    </row>
    <row r="7" spans="1:43" ht="15.95" customHeight="1" x14ac:dyDescent="0.2">
      <c r="A7" s="30">
        <v>31</v>
      </c>
      <c r="B7" s="31"/>
      <c r="C7" s="33"/>
      <c r="D7" s="23"/>
      <c r="E7" s="23"/>
      <c r="F7" s="34"/>
      <c r="G7" s="68"/>
      <c r="H7" s="35"/>
      <c r="I7" s="23"/>
      <c r="J7" s="69"/>
      <c r="K7" s="25"/>
      <c r="L7" s="75" t="s">
        <v>43</v>
      </c>
      <c r="M7" s="71" t="s">
        <v>43</v>
      </c>
      <c r="N7" s="85"/>
      <c r="O7" s="85"/>
      <c r="P7" s="86"/>
      <c r="Q7" s="23">
        <v>4</v>
      </c>
      <c r="R7" s="23">
        <v>9</v>
      </c>
      <c r="S7" s="23">
        <v>1</v>
      </c>
      <c r="T7" s="23">
        <v>1</v>
      </c>
      <c r="U7" s="33">
        <f t="shared" ref="U7:U12" si="0">((Q7*12)+R7-((S7*12)+T7))*1.16</f>
        <v>51.04</v>
      </c>
      <c r="V7" s="36">
        <v>4</v>
      </c>
      <c r="W7" s="36">
        <v>0</v>
      </c>
      <c r="X7" s="36">
        <v>0</v>
      </c>
      <c r="Y7" s="36">
        <v>6</v>
      </c>
      <c r="Z7" s="33">
        <f t="shared" ref="Z7:Z14" si="1">((V7*12)+W7-((X7*12)+Y7))*1.16</f>
        <v>48.72</v>
      </c>
      <c r="AA7" s="37">
        <f t="shared" ref="AA7:AA14" si="2">(U7+Z7)</f>
        <v>99.759999999999991</v>
      </c>
      <c r="AB7" s="76" t="e">
        <f t="shared" ref="AB7:AB14" si="3">SUM(AA7-AA6)+P7</f>
        <v>#VALUE!</v>
      </c>
      <c r="AC7" s="38"/>
      <c r="AD7" s="38"/>
      <c r="AE7" s="23"/>
      <c r="AF7" s="23"/>
      <c r="AG7" s="32">
        <f t="shared" ref="AG7:AG18" si="4">((AC7*12)+AD7-((AE7*12)+AF7))*1.16</f>
        <v>0</v>
      </c>
      <c r="AH7" s="39"/>
      <c r="AI7" s="38"/>
      <c r="AJ7" s="38"/>
      <c r="AK7" s="32">
        <f t="shared" ref="AK7:AK38" si="5">((AI7*12)+AJ7)*1.16</f>
        <v>0</v>
      </c>
      <c r="AL7" s="32"/>
      <c r="AM7" s="35"/>
    </row>
    <row r="8" spans="1:43" ht="15.95" customHeight="1" x14ac:dyDescent="0.2">
      <c r="A8" s="30">
        <v>1</v>
      </c>
      <c r="B8" s="31">
        <v>0</v>
      </c>
      <c r="C8" s="38">
        <v>4100</v>
      </c>
      <c r="D8" s="23">
        <v>0</v>
      </c>
      <c r="E8" s="23">
        <v>0</v>
      </c>
      <c r="F8" s="34">
        <v>0</v>
      </c>
      <c r="G8" s="68">
        <v>0</v>
      </c>
      <c r="H8" s="35"/>
      <c r="I8" s="23"/>
      <c r="J8" s="69">
        <v>0</v>
      </c>
      <c r="K8" s="25"/>
      <c r="L8" s="75">
        <v>0</v>
      </c>
      <c r="M8" s="71">
        <v>0</v>
      </c>
      <c r="N8" s="85"/>
      <c r="O8" s="85" t="s">
        <v>60</v>
      </c>
      <c r="P8" s="86"/>
      <c r="Q8" s="23">
        <v>4</v>
      </c>
      <c r="R8" s="23">
        <v>9</v>
      </c>
      <c r="S8" s="23">
        <v>1</v>
      </c>
      <c r="T8" s="23">
        <v>1</v>
      </c>
      <c r="U8" s="33">
        <f t="shared" si="0"/>
        <v>51.04</v>
      </c>
      <c r="V8" s="36">
        <v>4</v>
      </c>
      <c r="W8" s="36">
        <v>0</v>
      </c>
      <c r="X8" s="36">
        <v>0</v>
      </c>
      <c r="Y8" s="36">
        <v>6</v>
      </c>
      <c r="Z8" s="33">
        <f t="shared" si="1"/>
        <v>48.72</v>
      </c>
      <c r="AA8" s="37">
        <f t="shared" si="2"/>
        <v>99.759999999999991</v>
      </c>
      <c r="AB8" s="76">
        <f t="shared" si="3"/>
        <v>0</v>
      </c>
      <c r="AC8" s="38"/>
      <c r="AD8" s="38"/>
      <c r="AE8" s="23"/>
      <c r="AF8" s="23"/>
      <c r="AG8" s="32">
        <f t="shared" si="4"/>
        <v>0</v>
      </c>
      <c r="AH8" s="34">
        <f t="shared" ref="AH8:AH16" si="6">SUM(AG8-AG7)</f>
        <v>0</v>
      </c>
      <c r="AI8" s="38"/>
      <c r="AJ8" s="38"/>
      <c r="AK8" s="32">
        <f t="shared" si="5"/>
        <v>0</v>
      </c>
      <c r="AL8" s="34">
        <f t="shared" ref="AL8:AL38" si="7">SUM(AK8-AK7)</f>
        <v>0</v>
      </c>
      <c r="AM8" s="35"/>
    </row>
    <row r="9" spans="1:43" ht="15.95" customHeight="1" x14ac:dyDescent="0.2">
      <c r="A9" s="30">
        <v>2</v>
      </c>
      <c r="B9" s="31">
        <v>0</v>
      </c>
      <c r="C9" s="38">
        <v>4100</v>
      </c>
      <c r="D9" s="23">
        <v>0</v>
      </c>
      <c r="E9" s="23">
        <v>0</v>
      </c>
      <c r="F9" s="34">
        <v>0</v>
      </c>
      <c r="G9" s="68">
        <v>0</v>
      </c>
      <c r="H9" s="35"/>
      <c r="I9" s="23"/>
      <c r="J9" s="69">
        <v>0</v>
      </c>
      <c r="K9" s="25"/>
      <c r="L9" s="75">
        <v>0</v>
      </c>
      <c r="M9" s="71">
        <v>0</v>
      </c>
      <c r="N9" s="85"/>
      <c r="O9" s="85" t="s">
        <v>60</v>
      </c>
      <c r="P9" s="86"/>
      <c r="Q9" s="23">
        <v>4</v>
      </c>
      <c r="R9" s="23">
        <v>9</v>
      </c>
      <c r="S9" s="23">
        <v>1</v>
      </c>
      <c r="T9" s="23">
        <v>1</v>
      </c>
      <c r="U9" s="33">
        <f t="shared" si="0"/>
        <v>51.04</v>
      </c>
      <c r="V9" s="36">
        <v>4</v>
      </c>
      <c r="W9" s="36">
        <v>0</v>
      </c>
      <c r="X9" s="36">
        <v>0</v>
      </c>
      <c r="Y9" s="36">
        <v>6</v>
      </c>
      <c r="Z9" s="33">
        <f>((V9*12)+W9-((X9*12)+Y9))*1.16</f>
        <v>48.72</v>
      </c>
      <c r="AA9" s="37">
        <f t="shared" si="2"/>
        <v>99.759999999999991</v>
      </c>
      <c r="AB9" s="76">
        <f t="shared" si="3"/>
        <v>0</v>
      </c>
      <c r="AC9" s="38"/>
      <c r="AD9" s="38"/>
      <c r="AE9" s="23"/>
      <c r="AF9" s="23"/>
      <c r="AG9" s="32">
        <f>((AC9*12)+AD9-((AE9*12)+AF9))*1.16</f>
        <v>0</v>
      </c>
      <c r="AH9" s="34">
        <f>SUM(AG9-AG8)</f>
        <v>0</v>
      </c>
      <c r="AI9" s="38"/>
      <c r="AJ9" s="38"/>
      <c r="AK9" s="32">
        <f t="shared" si="5"/>
        <v>0</v>
      </c>
      <c r="AL9" s="34">
        <f t="shared" si="7"/>
        <v>0</v>
      </c>
      <c r="AM9" s="35"/>
    </row>
    <row r="10" spans="1:43" ht="15.95" customHeight="1" x14ac:dyDescent="0.2">
      <c r="A10" s="30">
        <v>3</v>
      </c>
      <c r="B10" s="31">
        <v>0</v>
      </c>
      <c r="C10" s="38">
        <v>4100</v>
      </c>
      <c r="D10" s="23">
        <v>0</v>
      </c>
      <c r="E10" s="23">
        <v>0</v>
      </c>
      <c r="F10" s="34">
        <v>0</v>
      </c>
      <c r="G10" s="68">
        <v>0</v>
      </c>
      <c r="H10" s="35"/>
      <c r="I10" s="23"/>
      <c r="J10" s="69">
        <v>0</v>
      </c>
      <c r="K10" s="25"/>
      <c r="L10" s="75">
        <v>0</v>
      </c>
      <c r="M10" s="71">
        <v>0</v>
      </c>
      <c r="N10" s="85"/>
      <c r="O10" s="85" t="s">
        <v>60</v>
      </c>
      <c r="P10" s="86"/>
      <c r="Q10" s="23">
        <v>4</v>
      </c>
      <c r="R10" s="23">
        <v>9</v>
      </c>
      <c r="S10" s="23">
        <v>1</v>
      </c>
      <c r="T10" s="23">
        <v>1</v>
      </c>
      <c r="U10" s="33">
        <f t="shared" si="0"/>
        <v>51.04</v>
      </c>
      <c r="V10" s="36">
        <v>4</v>
      </c>
      <c r="W10" s="36">
        <v>0</v>
      </c>
      <c r="X10" s="36">
        <v>0</v>
      </c>
      <c r="Y10" s="36">
        <v>6</v>
      </c>
      <c r="Z10" s="33">
        <f>((V10*12)+W10-((X10*12)+Y10))*1.16</f>
        <v>48.72</v>
      </c>
      <c r="AA10" s="37">
        <f t="shared" si="2"/>
        <v>99.759999999999991</v>
      </c>
      <c r="AB10" s="76">
        <f t="shared" si="3"/>
        <v>0</v>
      </c>
      <c r="AC10" s="38"/>
      <c r="AD10" s="38"/>
      <c r="AE10" s="23"/>
      <c r="AF10" s="23"/>
      <c r="AG10" s="32">
        <f>((AC10*12)+AD10-((AE10*12)+AF10))*1.16</f>
        <v>0</v>
      </c>
      <c r="AH10" s="34">
        <f>SUM(AG10-AG9)</f>
        <v>0</v>
      </c>
      <c r="AI10" s="38"/>
      <c r="AJ10" s="38"/>
      <c r="AK10" s="32">
        <f t="shared" si="5"/>
        <v>0</v>
      </c>
      <c r="AL10" s="34">
        <f t="shared" si="7"/>
        <v>0</v>
      </c>
      <c r="AM10" s="35"/>
    </row>
    <row r="11" spans="1:43" ht="15.95" customHeight="1" x14ac:dyDescent="0.2">
      <c r="A11" s="30">
        <v>4</v>
      </c>
      <c r="B11" s="31">
        <v>0</v>
      </c>
      <c r="C11" s="38">
        <v>4100</v>
      </c>
      <c r="D11" s="23">
        <v>0</v>
      </c>
      <c r="E11" s="23">
        <v>0</v>
      </c>
      <c r="F11" s="34">
        <v>0</v>
      </c>
      <c r="G11" s="68">
        <v>0</v>
      </c>
      <c r="H11" s="35"/>
      <c r="I11" s="23"/>
      <c r="J11" s="69">
        <v>0</v>
      </c>
      <c r="K11" s="25"/>
      <c r="L11" s="75">
        <v>0</v>
      </c>
      <c r="M11" s="71">
        <v>0</v>
      </c>
      <c r="N11" s="85"/>
      <c r="O11" s="85" t="s">
        <v>60</v>
      </c>
      <c r="P11" s="86"/>
      <c r="Q11" s="23">
        <v>4</v>
      </c>
      <c r="R11" s="23">
        <v>9</v>
      </c>
      <c r="S11" s="23">
        <v>1</v>
      </c>
      <c r="T11" s="23">
        <v>1</v>
      </c>
      <c r="U11" s="33">
        <f t="shared" si="0"/>
        <v>51.04</v>
      </c>
      <c r="V11" s="36">
        <v>4</v>
      </c>
      <c r="W11" s="36">
        <v>0</v>
      </c>
      <c r="X11" s="36">
        <v>0</v>
      </c>
      <c r="Y11" s="36">
        <v>6</v>
      </c>
      <c r="Z11" s="33">
        <f>((V11*12)+W11-((X11*12)+Y11))*1.16</f>
        <v>48.72</v>
      </c>
      <c r="AA11" s="37">
        <f t="shared" si="2"/>
        <v>99.759999999999991</v>
      </c>
      <c r="AB11" s="76">
        <f t="shared" si="3"/>
        <v>0</v>
      </c>
      <c r="AC11" s="38"/>
      <c r="AD11" s="38"/>
      <c r="AE11" s="23"/>
      <c r="AF11" s="23"/>
      <c r="AG11" s="32">
        <f t="shared" si="4"/>
        <v>0</v>
      </c>
      <c r="AH11" s="34">
        <f t="shared" si="6"/>
        <v>0</v>
      </c>
      <c r="AI11" s="38"/>
      <c r="AJ11" s="38"/>
      <c r="AK11" s="32">
        <f t="shared" si="5"/>
        <v>0</v>
      </c>
      <c r="AL11" s="34">
        <f t="shared" si="7"/>
        <v>0</v>
      </c>
      <c r="AM11" s="35"/>
    </row>
    <row r="12" spans="1:43" ht="15.95" customHeight="1" x14ac:dyDescent="0.2">
      <c r="A12" s="30">
        <v>5</v>
      </c>
      <c r="B12" s="31">
        <v>0</v>
      </c>
      <c r="C12" s="38">
        <v>4100</v>
      </c>
      <c r="D12" s="23">
        <v>0</v>
      </c>
      <c r="E12" s="23">
        <v>0</v>
      </c>
      <c r="F12" s="34">
        <v>0</v>
      </c>
      <c r="G12" s="68">
        <v>0</v>
      </c>
      <c r="H12" s="35"/>
      <c r="I12" s="23"/>
      <c r="J12" s="69">
        <v>0</v>
      </c>
      <c r="K12" s="25"/>
      <c r="L12" s="75">
        <v>0</v>
      </c>
      <c r="M12" s="71">
        <v>0</v>
      </c>
      <c r="N12" s="85"/>
      <c r="O12" s="85" t="s">
        <v>60</v>
      </c>
      <c r="P12" s="86"/>
      <c r="Q12" s="23">
        <v>4</v>
      </c>
      <c r="R12" s="23">
        <v>9</v>
      </c>
      <c r="S12" s="23">
        <v>1</v>
      </c>
      <c r="T12" s="23">
        <v>1</v>
      </c>
      <c r="U12" s="33">
        <f t="shared" si="0"/>
        <v>51.04</v>
      </c>
      <c r="V12" s="36">
        <v>4</v>
      </c>
      <c r="W12" s="36">
        <v>0</v>
      </c>
      <c r="X12" s="36">
        <v>0</v>
      </c>
      <c r="Y12" s="36">
        <v>6</v>
      </c>
      <c r="Z12" s="33">
        <f>((V12*12)+W12-((X12*12)+Y12))*1.16</f>
        <v>48.72</v>
      </c>
      <c r="AA12" s="37">
        <f t="shared" si="2"/>
        <v>99.759999999999991</v>
      </c>
      <c r="AB12" s="76">
        <f t="shared" si="3"/>
        <v>0</v>
      </c>
      <c r="AC12" s="38"/>
      <c r="AD12" s="38"/>
      <c r="AE12" s="23"/>
      <c r="AF12" s="23"/>
      <c r="AG12" s="32">
        <f>((AC12*12)+AD12-((AE12*12)+AF12))*1.16</f>
        <v>0</v>
      </c>
      <c r="AH12" s="34">
        <f t="shared" si="6"/>
        <v>0</v>
      </c>
      <c r="AI12" s="38"/>
      <c r="AJ12" s="38"/>
      <c r="AK12" s="32">
        <f t="shared" si="5"/>
        <v>0</v>
      </c>
      <c r="AL12" s="34">
        <f t="shared" si="7"/>
        <v>0</v>
      </c>
      <c r="AM12" s="35"/>
    </row>
    <row r="13" spans="1:43" ht="15.95" customHeight="1" x14ac:dyDescent="0.2">
      <c r="A13" s="30">
        <v>6</v>
      </c>
      <c r="B13" s="31"/>
      <c r="C13" s="38"/>
      <c r="D13" s="23"/>
      <c r="E13" s="23"/>
      <c r="F13" s="34"/>
      <c r="G13" s="68"/>
      <c r="H13" s="35"/>
      <c r="I13" s="23"/>
      <c r="J13" s="69"/>
      <c r="K13" s="25"/>
      <c r="L13" s="75"/>
      <c r="M13" s="71"/>
      <c r="N13" s="85"/>
      <c r="O13" s="85"/>
      <c r="P13" s="86"/>
      <c r="Q13" s="23"/>
      <c r="R13" s="23"/>
      <c r="S13" s="23"/>
      <c r="T13" s="23"/>
      <c r="U13" s="33"/>
      <c r="V13" s="36"/>
      <c r="W13" s="36"/>
      <c r="X13" s="36"/>
      <c r="Y13" s="36"/>
      <c r="Z13" s="33">
        <f t="shared" si="1"/>
        <v>0</v>
      </c>
      <c r="AA13" s="37">
        <f t="shared" si="2"/>
        <v>0</v>
      </c>
      <c r="AB13" s="76">
        <f t="shared" si="3"/>
        <v>-99.759999999999991</v>
      </c>
      <c r="AC13" s="38"/>
      <c r="AD13" s="38"/>
      <c r="AE13" s="23"/>
      <c r="AF13" s="23"/>
      <c r="AG13" s="32">
        <f>((AC13*12)+AD13-((AE13*12)+AF13))*1.16</f>
        <v>0</v>
      </c>
      <c r="AH13" s="34">
        <f>SUM(AG13-AG12)</f>
        <v>0</v>
      </c>
      <c r="AI13" s="38"/>
      <c r="AJ13" s="38"/>
      <c r="AK13" s="32">
        <f t="shared" si="5"/>
        <v>0</v>
      </c>
      <c r="AL13" s="34">
        <f t="shared" si="7"/>
        <v>0</v>
      </c>
      <c r="AM13" s="35"/>
    </row>
    <row r="14" spans="1:43" ht="15.95" customHeight="1" x14ac:dyDescent="0.2">
      <c r="A14" s="30">
        <v>7</v>
      </c>
      <c r="B14" s="31"/>
      <c r="C14" s="38"/>
      <c r="D14" s="23"/>
      <c r="E14" s="23"/>
      <c r="F14" s="34"/>
      <c r="G14" s="68"/>
      <c r="H14" s="35"/>
      <c r="I14" s="23"/>
      <c r="J14" s="69"/>
      <c r="K14" s="25"/>
      <c r="L14" s="75"/>
      <c r="M14" s="71"/>
      <c r="N14" s="85"/>
      <c r="O14" s="85"/>
      <c r="P14" s="86"/>
      <c r="Q14" s="23"/>
      <c r="R14" s="23"/>
      <c r="S14" s="23"/>
      <c r="T14" s="23"/>
      <c r="U14" s="33"/>
      <c r="V14" s="36"/>
      <c r="W14" s="36"/>
      <c r="X14" s="36"/>
      <c r="Y14" s="36"/>
      <c r="Z14" s="33">
        <f t="shared" si="1"/>
        <v>0</v>
      </c>
      <c r="AA14" s="37">
        <f t="shared" si="2"/>
        <v>0</v>
      </c>
      <c r="AB14" s="76">
        <f t="shared" si="3"/>
        <v>0</v>
      </c>
      <c r="AC14" s="38"/>
      <c r="AD14" s="38"/>
      <c r="AE14" s="23"/>
      <c r="AF14" s="23"/>
      <c r="AG14" s="32">
        <f>((AC14*12)+AD14-((AE14*12)+AF14))*1.16</f>
        <v>0</v>
      </c>
      <c r="AH14" s="34">
        <f>SUM(AG14-AG13)</f>
        <v>0</v>
      </c>
      <c r="AI14" s="38"/>
      <c r="AJ14" s="38"/>
      <c r="AK14" s="32">
        <f t="shared" si="5"/>
        <v>0</v>
      </c>
      <c r="AL14" s="34">
        <f t="shared" si="7"/>
        <v>0</v>
      </c>
      <c r="AM14" s="35"/>
    </row>
    <row r="15" spans="1:43" ht="15.95" customHeight="1" x14ac:dyDescent="0.2">
      <c r="A15" s="30">
        <v>8</v>
      </c>
      <c r="B15" s="31"/>
      <c r="C15" s="38"/>
      <c r="D15" s="23"/>
      <c r="E15" s="23"/>
      <c r="F15" s="34"/>
      <c r="G15" s="68"/>
      <c r="H15" s="35"/>
      <c r="I15" s="23"/>
      <c r="J15" s="69"/>
      <c r="K15" s="25"/>
      <c r="L15" s="75"/>
      <c r="M15" s="71"/>
      <c r="N15" s="85"/>
      <c r="O15" s="85"/>
      <c r="P15" s="86"/>
      <c r="Q15" s="23"/>
      <c r="R15" s="23"/>
      <c r="S15" s="23"/>
      <c r="T15" s="23"/>
      <c r="U15" s="33"/>
      <c r="V15" s="36"/>
      <c r="W15" s="36"/>
      <c r="X15" s="36"/>
      <c r="Y15" s="36"/>
      <c r="Z15" s="33">
        <f t="shared" ref="Z15:Z20" si="8">((V15*12)+W15-((X15*12)+Y15))*1.16</f>
        <v>0</v>
      </c>
      <c r="AA15" s="37">
        <f t="shared" ref="AA15:AA20" si="9">(U15+Z15)</f>
        <v>0</v>
      </c>
      <c r="AB15" s="76">
        <f t="shared" ref="AB15:AB20" si="10">SUM(AA15-AA14)+P15</f>
        <v>0</v>
      </c>
      <c r="AC15" s="38"/>
      <c r="AD15" s="38"/>
      <c r="AE15" s="23"/>
      <c r="AF15" s="23"/>
      <c r="AG15" s="32">
        <f>((AC15*12)+AD15-((AE15*12)+AF15))*1.16</f>
        <v>0</v>
      </c>
      <c r="AH15" s="34">
        <f>SUM(AG15-AG14)</f>
        <v>0</v>
      </c>
      <c r="AI15" s="38"/>
      <c r="AJ15" s="38"/>
      <c r="AK15" s="32">
        <f t="shared" si="5"/>
        <v>0</v>
      </c>
      <c r="AL15" s="34">
        <f t="shared" si="7"/>
        <v>0</v>
      </c>
      <c r="AM15" s="35"/>
    </row>
    <row r="16" spans="1:43" ht="15.95" customHeight="1" x14ac:dyDescent="0.2">
      <c r="A16" s="30">
        <v>9</v>
      </c>
      <c r="B16" s="31"/>
      <c r="C16" s="38"/>
      <c r="D16" s="23"/>
      <c r="E16" s="23"/>
      <c r="F16" s="34"/>
      <c r="G16" s="68"/>
      <c r="H16" s="35"/>
      <c r="I16" s="23"/>
      <c r="J16" s="69"/>
      <c r="K16" s="25"/>
      <c r="L16" s="75"/>
      <c r="M16" s="71"/>
      <c r="N16" s="85"/>
      <c r="O16" s="85"/>
      <c r="P16" s="86"/>
      <c r="Q16" s="23"/>
      <c r="R16" s="23"/>
      <c r="S16" s="23"/>
      <c r="T16" s="23"/>
      <c r="U16" s="33"/>
      <c r="V16" s="36"/>
      <c r="W16" s="36"/>
      <c r="X16" s="36"/>
      <c r="Y16" s="36"/>
      <c r="Z16" s="33">
        <f t="shared" si="8"/>
        <v>0</v>
      </c>
      <c r="AA16" s="37">
        <f t="shared" si="9"/>
        <v>0</v>
      </c>
      <c r="AB16" s="76">
        <f t="shared" si="10"/>
        <v>0</v>
      </c>
      <c r="AC16" s="38"/>
      <c r="AD16" s="38"/>
      <c r="AE16" s="23"/>
      <c r="AF16" s="23"/>
      <c r="AG16" s="32">
        <f t="shared" si="4"/>
        <v>0</v>
      </c>
      <c r="AH16" s="34">
        <f t="shared" si="6"/>
        <v>0</v>
      </c>
      <c r="AI16" s="38"/>
      <c r="AJ16" s="38"/>
      <c r="AK16" s="32">
        <f t="shared" si="5"/>
        <v>0</v>
      </c>
      <c r="AL16" s="34">
        <f t="shared" si="7"/>
        <v>0</v>
      </c>
      <c r="AM16" s="35"/>
    </row>
    <row r="17" spans="1:39" ht="15.95" customHeight="1" x14ac:dyDescent="0.2">
      <c r="A17" s="30">
        <v>10</v>
      </c>
      <c r="B17" s="31"/>
      <c r="C17" s="38"/>
      <c r="D17" s="23"/>
      <c r="E17" s="23"/>
      <c r="F17" s="34"/>
      <c r="G17" s="68"/>
      <c r="H17" s="35"/>
      <c r="I17" s="23"/>
      <c r="J17" s="69"/>
      <c r="K17" s="25"/>
      <c r="L17" s="75"/>
      <c r="M17" s="71"/>
      <c r="N17" s="85"/>
      <c r="O17" s="85"/>
      <c r="P17" s="86"/>
      <c r="Q17" s="23"/>
      <c r="R17" s="23"/>
      <c r="S17" s="23"/>
      <c r="T17" s="23"/>
      <c r="U17" s="33"/>
      <c r="V17" s="36"/>
      <c r="W17" s="36"/>
      <c r="X17" s="36"/>
      <c r="Y17" s="36"/>
      <c r="Z17" s="33">
        <f>((V17*12)+W17-((X17*12)+Y17))*1.16</f>
        <v>0</v>
      </c>
      <c r="AA17" s="37">
        <f t="shared" si="9"/>
        <v>0</v>
      </c>
      <c r="AB17" s="76">
        <f t="shared" si="10"/>
        <v>0</v>
      </c>
      <c r="AC17" s="38"/>
      <c r="AD17" s="38"/>
      <c r="AE17" s="23"/>
      <c r="AF17" s="23"/>
      <c r="AG17" s="32">
        <f t="shared" si="4"/>
        <v>0</v>
      </c>
      <c r="AH17" s="34">
        <f t="shared" ref="AH17:AH26" si="11">SUM(AG17-AG16)</f>
        <v>0</v>
      </c>
      <c r="AI17" s="38"/>
      <c r="AJ17" s="38"/>
      <c r="AK17" s="32">
        <f t="shared" si="5"/>
        <v>0</v>
      </c>
      <c r="AL17" s="34">
        <f t="shared" si="7"/>
        <v>0</v>
      </c>
      <c r="AM17" s="35"/>
    </row>
    <row r="18" spans="1:39" ht="15.95" customHeight="1" x14ac:dyDescent="0.2">
      <c r="A18" s="30">
        <v>11</v>
      </c>
      <c r="B18" s="31"/>
      <c r="C18" s="38"/>
      <c r="D18" s="23"/>
      <c r="E18" s="23"/>
      <c r="F18" s="34"/>
      <c r="G18" s="68"/>
      <c r="H18" s="35"/>
      <c r="I18" s="23"/>
      <c r="J18" s="69"/>
      <c r="K18" s="25"/>
      <c r="L18" s="75"/>
      <c r="M18" s="71"/>
      <c r="N18" s="85"/>
      <c r="O18" s="85"/>
      <c r="P18" s="86"/>
      <c r="Q18" s="23"/>
      <c r="R18" s="23"/>
      <c r="S18" s="23"/>
      <c r="T18" s="23"/>
      <c r="U18" s="33"/>
      <c r="V18" s="36"/>
      <c r="W18" s="36"/>
      <c r="X18" s="36"/>
      <c r="Y18" s="36"/>
      <c r="Z18" s="33">
        <f>((V18*12)+W18-((X18*12)+Y18))*1.16</f>
        <v>0</v>
      </c>
      <c r="AA18" s="37">
        <f t="shared" si="9"/>
        <v>0</v>
      </c>
      <c r="AB18" s="76">
        <f t="shared" si="10"/>
        <v>0</v>
      </c>
      <c r="AC18" s="38"/>
      <c r="AD18" s="38"/>
      <c r="AE18" s="23"/>
      <c r="AF18" s="23"/>
      <c r="AG18" s="32">
        <f t="shared" si="4"/>
        <v>0</v>
      </c>
      <c r="AH18" s="34">
        <f>SUM(AG18)</f>
        <v>0</v>
      </c>
      <c r="AI18" s="38"/>
      <c r="AJ18" s="38"/>
      <c r="AK18" s="32">
        <f t="shared" si="5"/>
        <v>0</v>
      </c>
      <c r="AL18" s="34">
        <f t="shared" si="7"/>
        <v>0</v>
      </c>
      <c r="AM18" s="35"/>
    </row>
    <row r="19" spans="1:39" ht="15.95" customHeight="1" x14ac:dyDescent="0.2">
      <c r="A19" s="30">
        <v>12</v>
      </c>
      <c r="B19" s="31"/>
      <c r="C19" s="38"/>
      <c r="D19" s="23"/>
      <c r="E19" s="23"/>
      <c r="F19" s="34"/>
      <c r="G19" s="68"/>
      <c r="H19" s="35"/>
      <c r="I19" s="23"/>
      <c r="J19" s="69"/>
      <c r="K19" s="25"/>
      <c r="L19" s="75"/>
      <c r="M19" s="71"/>
      <c r="N19" s="85"/>
      <c r="O19" s="85"/>
      <c r="P19" s="86"/>
      <c r="Q19" s="23"/>
      <c r="R19" s="23"/>
      <c r="S19" s="23"/>
      <c r="T19" s="23"/>
      <c r="U19" s="33"/>
      <c r="V19" s="36"/>
      <c r="W19" s="36"/>
      <c r="X19" s="36"/>
      <c r="Y19" s="36"/>
      <c r="Z19" s="33">
        <f>((V19*12)+W19-((X19*12)+Y19))*1.16</f>
        <v>0</v>
      </c>
      <c r="AA19" s="37">
        <f t="shared" si="9"/>
        <v>0</v>
      </c>
      <c r="AB19" s="76">
        <f t="shared" si="10"/>
        <v>0</v>
      </c>
      <c r="AC19" s="38"/>
      <c r="AD19" s="38"/>
      <c r="AE19" s="23"/>
      <c r="AF19" s="23"/>
      <c r="AG19" s="32">
        <f>((AC19*12)+AD19-((AE19*12)+AF19))*1.16</f>
        <v>0</v>
      </c>
      <c r="AH19" s="34">
        <f>SUM(AG19)</f>
        <v>0</v>
      </c>
      <c r="AI19" s="38"/>
      <c r="AJ19" s="38"/>
      <c r="AK19" s="32">
        <f t="shared" si="5"/>
        <v>0</v>
      </c>
      <c r="AL19" s="34">
        <f t="shared" si="7"/>
        <v>0</v>
      </c>
      <c r="AM19" s="35"/>
    </row>
    <row r="20" spans="1:39" ht="15.95" customHeight="1" x14ac:dyDescent="0.2">
      <c r="A20" s="30">
        <v>13</v>
      </c>
      <c r="B20" s="31"/>
      <c r="C20" s="38"/>
      <c r="D20" s="23"/>
      <c r="E20" s="23"/>
      <c r="F20" s="34"/>
      <c r="G20" s="68"/>
      <c r="H20" s="35"/>
      <c r="I20" s="23"/>
      <c r="J20" s="69"/>
      <c r="K20" s="25"/>
      <c r="L20" s="75"/>
      <c r="M20" s="71"/>
      <c r="N20" s="85"/>
      <c r="O20" s="85"/>
      <c r="P20" s="86"/>
      <c r="Q20" s="23"/>
      <c r="R20" s="23"/>
      <c r="S20" s="23"/>
      <c r="T20" s="23"/>
      <c r="U20" s="33"/>
      <c r="V20" s="36"/>
      <c r="W20" s="36"/>
      <c r="X20" s="36"/>
      <c r="Y20" s="36"/>
      <c r="Z20" s="33">
        <f t="shared" si="8"/>
        <v>0</v>
      </c>
      <c r="AA20" s="37">
        <f t="shared" si="9"/>
        <v>0</v>
      </c>
      <c r="AB20" s="76">
        <f t="shared" si="10"/>
        <v>0</v>
      </c>
      <c r="AC20" s="38"/>
      <c r="AD20" s="38"/>
      <c r="AE20" s="23"/>
      <c r="AF20" s="23"/>
      <c r="AG20" s="32">
        <f t="shared" ref="AG20:AG32" si="12">((AC20*12)+AD20-((AE20*12)+AF20))*1.16</f>
        <v>0</v>
      </c>
      <c r="AH20" s="34">
        <f t="shared" si="11"/>
        <v>0</v>
      </c>
      <c r="AI20" s="38"/>
      <c r="AJ20" s="38"/>
      <c r="AK20" s="32">
        <f t="shared" si="5"/>
        <v>0</v>
      </c>
      <c r="AL20" s="34">
        <f t="shared" si="7"/>
        <v>0</v>
      </c>
      <c r="AM20" s="35"/>
    </row>
    <row r="21" spans="1:39" ht="15.95" customHeight="1" x14ac:dyDescent="0.2">
      <c r="A21" s="30">
        <v>14</v>
      </c>
      <c r="B21" s="31"/>
      <c r="C21" s="38"/>
      <c r="D21" s="23"/>
      <c r="E21" s="23"/>
      <c r="F21" s="34"/>
      <c r="G21" s="68"/>
      <c r="H21" s="35"/>
      <c r="I21" s="23"/>
      <c r="J21" s="69"/>
      <c r="K21" s="25"/>
      <c r="L21" s="75"/>
      <c r="M21" s="71"/>
      <c r="N21" s="85"/>
      <c r="O21" s="85"/>
      <c r="P21" s="86"/>
      <c r="Q21" s="23"/>
      <c r="R21" s="23"/>
      <c r="S21" s="23"/>
      <c r="T21" s="23"/>
      <c r="U21" s="33"/>
      <c r="V21" s="36"/>
      <c r="W21" s="36"/>
      <c r="X21" s="36"/>
      <c r="Y21" s="36"/>
      <c r="Z21" s="33">
        <f t="shared" ref="Z21:Z28" si="13">((V21*12)+W21-((X21*12)+Y21))*1.16</f>
        <v>0</v>
      </c>
      <c r="AA21" s="37">
        <f t="shared" ref="AA21:AA26" si="14">(U21+Z21)</f>
        <v>0</v>
      </c>
      <c r="AB21" s="76">
        <f t="shared" ref="AB21:AB26" si="15">SUM(AA21-AA20)+P21</f>
        <v>0</v>
      </c>
      <c r="AC21" s="38"/>
      <c r="AD21" s="38"/>
      <c r="AE21" s="23"/>
      <c r="AF21" s="23"/>
      <c r="AG21" s="32">
        <f t="shared" si="12"/>
        <v>0</v>
      </c>
      <c r="AH21" s="34">
        <f t="shared" si="11"/>
        <v>0</v>
      </c>
      <c r="AI21" s="38"/>
      <c r="AJ21" s="38"/>
      <c r="AK21" s="32">
        <f t="shared" si="5"/>
        <v>0</v>
      </c>
      <c r="AL21" s="34">
        <f t="shared" si="7"/>
        <v>0</v>
      </c>
      <c r="AM21" s="35"/>
    </row>
    <row r="22" spans="1:39" ht="15.95" customHeight="1" x14ac:dyDescent="0.2">
      <c r="A22" s="30">
        <v>15</v>
      </c>
      <c r="B22" s="31"/>
      <c r="C22" s="38"/>
      <c r="D22" s="23"/>
      <c r="E22" s="23"/>
      <c r="F22" s="34"/>
      <c r="G22" s="68"/>
      <c r="H22" s="35"/>
      <c r="I22" s="23"/>
      <c r="J22" s="69"/>
      <c r="K22" s="25"/>
      <c r="L22" s="75"/>
      <c r="M22" s="71"/>
      <c r="N22" s="85"/>
      <c r="O22" s="85"/>
      <c r="P22" s="86"/>
      <c r="Q22" s="23"/>
      <c r="R22" s="23"/>
      <c r="S22" s="23"/>
      <c r="T22" s="23"/>
      <c r="U22" s="33"/>
      <c r="V22" s="36"/>
      <c r="W22" s="36"/>
      <c r="X22" s="36"/>
      <c r="Y22" s="36"/>
      <c r="Z22" s="33">
        <f t="shared" si="13"/>
        <v>0</v>
      </c>
      <c r="AA22" s="37">
        <f t="shared" si="14"/>
        <v>0</v>
      </c>
      <c r="AB22" s="76">
        <f t="shared" si="15"/>
        <v>0</v>
      </c>
      <c r="AC22" s="38"/>
      <c r="AD22" s="38"/>
      <c r="AE22" s="23"/>
      <c r="AF22" s="23"/>
      <c r="AG22" s="32">
        <f t="shared" si="12"/>
        <v>0</v>
      </c>
      <c r="AH22" s="34">
        <f t="shared" si="11"/>
        <v>0</v>
      </c>
      <c r="AI22" s="38"/>
      <c r="AJ22" s="38"/>
      <c r="AK22" s="32">
        <f t="shared" si="5"/>
        <v>0</v>
      </c>
      <c r="AL22" s="34">
        <f t="shared" si="7"/>
        <v>0</v>
      </c>
      <c r="AM22" s="35"/>
    </row>
    <row r="23" spans="1:39" ht="15.95" customHeight="1" x14ac:dyDescent="0.2">
      <c r="A23" s="30">
        <v>16</v>
      </c>
      <c r="B23" s="31"/>
      <c r="C23" s="38"/>
      <c r="D23" s="23"/>
      <c r="E23" s="23"/>
      <c r="F23" s="34"/>
      <c r="G23" s="68"/>
      <c r="H23" s="35"/>
      <c r="I23" s="23"/>
      <c r="J23" s="69"/>
      <c r="K23" s="25"/>
      <c r="L23" s="75"/>
      <c r="M23" s="71"/>
      <c r="N23" s="85"/>
      <c r="O23" s="85"/>
      <c r="P23" s="86"/>
      <c r="Q23" s="23"/>
      <c r="R23" s="23"/>
      <c r="S23" s="23"/>
      <c r="T23" s="23"/>
      <c r="U23" s="33"/>
      <c r="V23" s="36"/>
      <c r="W23" s="36"/>
      <c r="X23" s="36"/>
      <c r="Y23" s="36"/>
      <c r="Z23" s="33">
        <f t="shared" si="13"/>
        <v>0</v>
      </c>
      <c r="AA23" s="37">
        <f t="shared" si="14"/>
        <v>0</v>
      </c>
      <c r="AB23" s="76">
        <f t="shared" si="15"/>
        <v>0</v>
      </c>
      <c r="AC23" s="38"/>
      <c r="AD23" s="38"/>
      <c r="AE23" s="23"/>
      <c r="AF23" s="23"/>
      <c r="AG23" s="32">
        <f t="shared" si="12"/>
        <v>0</v>
      </c>
      <c r="AH23" s="34">
        <f t="shared" si="11"/>
        <v>0</v>
      </c>
      <c r="AI23" s="38"/>
      <c r="AJ23" s="38"/>
      <c r="AK23" s="32">
        <f t="shared" si="5"/>
        <v>0</v>
      </c>
      <c r="AL23" s="34">
        <f t="shared" si="7"/>
        <v>0</v>
      </c>
      <c r="AM23" s="35"/>
    </row>
    <row r="24" spans="1:39" ht="15.95" customHeight="1" x14ac:dyDescent="0.2">
      <c r="A24" s="30">
        <v>17</v>
      </c>
      <c r="B24" s="31"/>
      <c r="C24" s="38"/>
      <c r="D24" s="23"/>
      <c r="E24" s="23"/>
      <c r="F24" s="34"/>
      <c r="G24" s="68"/>
      <c r="H24" s="35"/>
      <c r="I24" s="23"/>
      <c r="J24" s="69"/>
      <c r="K24" s="25"/>
      <c r="L24" s="75"/>
      <c r="M24" s="71"/>
      <c r="N24" s="85"/>
      <c r="O24" s="85"/>
      <c r="P24" s="86"/>
      <c r="Q24" s="23"/>
      <c r="R24" s="23"/>
      <c r="S24" s="23"/>
      <c r="T24" s="23"/>
      <c r="U24" s="33"/>
      <c r="V24" s="36"/>
      <c r="W24" s="36"/>
      <c r="X24" s="36"/>
      <c r="Y24" s="36"/>
      <c r="Z24" s="33">
        <f t="shared" si="13"/>
        <v>0</v>
      </c>
      <c r="AA24" s="37">
        <f t="shared" si="14"/>
        <v>0</v>
      </c>
      <c r="AB24" s="76">
        <f t="shared" si="15"/>
        <v>0</v>
      </c>
      <c r="AC24" s="38"/>
      <c r="AD24" s="38"/>
      <c r="AE24" s="23"/>
      <c r="AF24" s="23"/>
      <c r="AG24" s="32">
        <f t="shared" si="12"/>
        <v>0</v>
      </c>
      <c r="AH24" s="34">
        <f t="shared" si="11"/>
        <v>0</v>
      </c>
      <c r="AI24" s="38"/>
      <c r="AJ24" s="38"/>
      <c r="AK24" s="32">
        <f t="shared" si="5"/>
        <v>0</v>
      </c>
      <c r="AL24" s="34">
        <f t="shared" si="7"/>
        <v>0</v>
      </c>
      <c r="AM24" s="35"/>
    </row>
    <row r="25" spans="1:39" ht="15.95" customHeight="1" x14ac:dyDescent="0.2">
      <c r="A25" s="30">
        <v>18</v>
      </c>
      <c r="B25" s="31"/>
      <c r="C25" s="38"/>
      <c r="D25" s="23"/>
      <c r="E25" s="23"/>
      <c r="F25" s="34"/>
      <c r="G25" s="68"/>
      <c r="H25" s="35"/>
      <c r="I25" s="23"/>
      <c r="J25" s="69"/>
      <c r="K25" s="25"/>
      <c r="L25" s="75"/>
      <c r="M25" s="71"/>
      <c r="N25" s="85"/>
      <c r="O25" s="85"/>
      <c r="P25" s="86"/>
      <c r="Q25" s="23"/>
      <c r="R25" s="23"/>
      <c r="S25" s="23"/>
      <c r="T25" s="23"/>
      <c r="U25" s="33"/>
      <c r="V25" s="36"/>
      <c r="W25" s="36"/>
      <c r="X25" s="36"/>
      <c r="Y25" s="36"/>
      <c r="Z25" s="33">
        <f t="shared" si="13"/>
        <v>0</v>
      </c>
      <c r="AA25" s="37">
        <f t="shared" si="14"/>
        <v>0</v>
      </c>
      <c r="AB25" s="76">
        <f t="shared" si="15"/>
        <v>0</v>
      </c>
      <c r="AC25" s="38"/>
      <c r="AD25" s="38"/>
      <c r="AE25" s="23"/>
      <c r="AF25" s="23"/>
      <c r="AG25" s="32">
        <f>((AC25*12)+AD25-((AE25*12)+AF25))*1.16</f>
        <v>0</v>
      </c>
      <c r="AH25" s="34">
        <f>SUM(AG25-AG24)</f>
        <v>0</v>
      </c>
      <c r="AI25" s="38"/>
      <c r="AJ25" s="38"/>
      <c r="AK25" s="32">
        <f t="shared" si="5"/>
        <v>0</v>
      </c>
      <c r="AL25" s="34">
        <f t="shared" si="7"/>
        <v>0</v>
      </c>
      <c r="AM25" s="35"/>
    </row>
    <row r="26" spans="1:39" ht="14.25" customHeight="1" x14ac:dyDescent="0.2">
      <c r="A26" s="30">
        <v>19</v>
      </c>
      <c r="B26" s="31"/>
      <c r="C26" s="38"/>
      <c r="D26" s="23"/>
      <c r="E26" s="23"/>
      <c r="F26" s="34"/>
      <c r="G26" s="68"/>
      <c r="H26" s="35"/>
      <c r="I26" s="23"/>
      <c r="J26" s="69"/>
      <c r="K26" s="25"/>
      <c r="L26" s="75"/>
      <c r="M26" s="71"/>
      <c r="N26" s="85"/>
      <c r="O26" s="85"/>
      <c r="P26" s="86"/>
      <c r="Q26" s="23"/>
      <c r="R26" s="23"/>
      <c r="S26" s="23"/>
      <c r="T26" s="23"/>
      <c r="U26" s="33"/>
      <c r="V26" s="36"/>
      <c r="W26" s="36"/>
      <c r="X26" s="36"/>
      <c r="Y26" s="36"/>
      <c r="Z26" s="33">
        <f t="shared" si="13"/>
        <v>0</v>
      </c>
      <c r="AA26" s="37">
        <f t="shared" si="14"/>
        <v>0</v>
      </c>
      <c r="AB26" s="76">
        <f t="shared" si="15"/>
        <v>0</v>
      </c>
      <c r="AC26" s="38"/>
      <c r="AD26" s="38"/>
      <c r="AE26" s="23"/>
      <c r="AF26" s="23"/>
      <c r="AG26" s="32">
        <f t="shared" si="12"/>
        <v>0</v>
      </c>
      <c r="AH26" s="34">
        <f t="shared" si="11"/>
        <v>0</v>
      </c>
      <c r="AI26" s="38"/>
      <c r="AJ26" s="38"/>
      <c r="AK26" s="32">
        <f t="shared" si="5"/>
        <v>0</v>
      </c>
      <c r="AL26" s="34">
        <f t="shared" si="7"/>
        <v>0</v>
      </c>
      <c r="AM26" s="35"/>
    </row>
    <row r="27" spans="1:39" ht="15.95" customHeight="1" x14ac:dyDescent="0.2">
      <c r="A27" s="30">
        <v>20</v>
      </c>
      <c r="B27" s="31"/>
      <c r="C27" s="38"/>
      <c r="D27" s="23"/>
      <c r="E27" s="23"/>
      <c r="F27" s="34"/>
      <c r="G27" s="68"/>
      <c r="H27" s="35"/>
      <c r="I27" s="23"/>
      <c r="J27" s="69"/>
      <c r="K27" s="25"/>
      <c r="L27" s="75"/>
      <c r="M27" s="71"/>
      <c r="N27" s="85"/>
      <c r="O27" s="85"/>
      <c r="P27" s="86"/>
      <c r="Q27" s="23"/>
      <c r="R27" s="23"/>
      <c r="S27" s="23"/>
      <c r="T27" s="23"/>
      <c r="U27" s="33"/>
      <c r="V27" s="36"/>
      <c r="W27" s="36"/>
      <c r="X27" s="36"/>
      <c r="Y27" s="36"/>
      <c r="Z27" s="33">
        <f t="shared" si="13"/>
        <v>0</v>
      </c>
      <c r="AA27" s="37">
        <f t="shared" ref="AA27:AA34" si="16">(U27+Z27)</f>
        <v>0</v>
      </c>
      <c r="AB27" s="76">
        <f t="shared" ref="AB27:AB33" si="17">SUM(AA27-AA26)+P27</f>
        <v>0</v>
      </c>
      <c r="AC27" s="38"/>
      <c r="AD27" s="38"/>
      <c r="AE27" s="23"/>
      <c r="AF27" s="23"/>
      <c r="AG27" s="32">
        <f t="shared" si="12"/>
        <v>0</v>
      </c>
      <c r="AH27" s="34">
        <f>SUM(AG27-AG26)</f>
        <v>0</v>
      </c>
      <c r="AI27" s="38"/>
      <c r="AJ27" s="38"/>
      <c r="AK27" s="32">
        <f t="shared" si="5"/>
        <v>0</v>
      </c>
      <c r="AL27" s="34">
        <f t="shared" si="7"/>
        <v>0</v>
      </c>
      <c r="AM27" s="35"/>
    </row>
    <row r="28" spans="1:39" ht="15.95" customHeight="1" x14ac:dyDescent="0.2">
      <c r="A28" s="30">
        <v>21</v>
      </c>
      <c r="B28" s="31"/>
      <c r="C28" s="38"/>
      <c r="D28" s="23"/>
      <c r="E28" s="23"/>
      <c r="F28" s="34"/>
      <c r="G28" s="68"/>
      <c r="H28" s="35"/>
      <c r="I28" s="23"/>
      <c r="J28" s="69"/>
      <c r="K28" s="25"/>
      <c r="L28" s="75"/>
      <c r="M28" s="71"/>
      <c r="N28" s="85"/>
      <c r="O28" s="85"/>
      <c r="P28" s="86"/>
      <c r="Q28" s="23"/>
      <c r="R28" s="23"/>
      <c r="S28" s="23"/>
      <c r="T28" s="23"/>
      <c r="U28" s="33"/>
      <c r="V28" s="36"/>
      <c r="W28" s="36"/>
      <c r="X28" s="36"/>
      <c r="Y28" s="36"/>
      <c r="Z28" s="33">
        <f t="shared" si="13"/>
        <v>0</v>
      </c>
      <c r="AA28" s="37">
        <f t="shared" si="16"/>
        <v>0</v>
      </c>
      <c r="AB28" s="76">
        <f t="shared" si="17"/>
        <v>0</v>
      </c>
      <c r="AC28" s="38"/>
      <c r="AD28" s="38"/>
      <c r="AE28" s="23"/>
      <c r="AF28" s="23"/>
      <c r="AG28" s="32">
        <f t="shared" si="12"/>
        <v>0</v>
      </c>
      <c r="AH28" s="34">
        <f>SUM(AG28-AG27)</f>
        <v>0</v>
      </c>
      <c r="AI28" s="38"/>
      <c r="AJ28" s="38"/>
      <c r="AK28" s="32">
        <f t="shared" si="5"/>
        <v>0</v>
      </c>
      <c r="AL28" s="34">
        <f t="shared" si="7"/>
        <v>0</v>
      </c>
      <c r="AM28" s="35"/>
    </row>
    <row r="29" spans="1:39" ht="15.95" customHeight="1" x14ac:dyDescent="0.2">
      <c r="A29" s="30">
        <v>22</v>
      </c>
      <c r="B29" s="31"/>
      <c r="C29" s="38"/>
      <c r="D29" s="23"/>
      <c r="E29" s="23"/>
      <c r="F29" s="34"/>
      <c r="G29" s="68"/>
      <c r="H29" s="35"/>
      <c r="I29" s="23"/>
      <c r="J29" s="69"/>
      <c r="K29" s="25"/>
      <c r="L29" s="75"/>
      <c r="M29" s="71"/>
      <c r="N29" s="85"/>
      <c r="O29" s="85"/>
      <c r="P29" s="86"/>
      <c r="Q29" s="23"/>
      <c r="R29" s="23"/>
      <c r="S29" s="23"/>
      <c r="T29" s="23"/>
      <c r="U29" s="33"/>
      <c r="V29" s="36"/>
      <c r="W29" s="36"/>
      <c r="X29" s="36"/>
      <c r="Y29" s="36"/>
      <c r="Z29" s="33">
        <f t="shared" ref="Z29:Z35" si="18">((V29*12)+W29-((X29*12)+Y29))*1.16</f>
        <v>0</v>
      </c>
      <c r="AA29" s="37">
        <f>(U29+Z29)</f>
        <v>0</v>
      </c>
      <c r="AB29" s="76">
        <f t="shared" si="17"/>
        <v>0</v>
      </c>
      <c r="AC29" s="38"/>
      <c r="AD29" s="38"/>
      <c r="AE29" s="23"/>
      <c r="AF29" s="23"/>
      <c r="AG29" s="32">
        <f>((AC29*12)+AD29-((AE29*12)+AF29))*1.16</f>
        <v>0</v>
      </c>
      <c r="AH29" s="34">
        <f>SUM(AG29-AG28)</f>
        <v>0</v>
      </c>
      <c r="AI29" s="38"/>
      <c r="AJ29" s="38"/>
      <c r="AK29" s="32">
        <f t="shared" si="5"/>
        <v>0</v>
      </c>
      <c r="AL29" s="34">
        <f t="shared" si="7"/>
        <v>0</v>
      </c>
      <c r="AM29" s="35"/>
    </row>
    <row r="30" spans="1:39" ht="15.95" customHeight="1" x14ac:dyDescent="0.2">
      <c r="A30" s="30">
        <v>23</v>
      </c>
      <c r="B30" s="31"/>
      <c r="C30" s="38"/>
      <c r="D30" s="23"/>
      <c r="E30" s="23"/>
      <c r="F30" s="34"/>
      <c r="G30" s="68"/>
      <c r="H30" s="35"/>
      <c r="I30" s="23"/>
      <c r="J30" s="69"/>
      <c r="K30" s="25"/>
      <c r="L30" s="75"/>
      <c r="M30" s="71"/>
      <c r="N30" s="85"/>
      <c r="O30" s="85"/>
      <c r="P30" s="86"/>
      <c r="Q30" s="23"/>
      <c r="R30" s="23"/>
      <c r="S30" s="23"/>
      <c r="T30" s="23"/>
      <c r="U30" s="33"/>
      <c r="V30" s="36"/>
      <c r="W30" s="36"/>
      <c r="X30" s="36"/>
      <c r="Y30" s="36"/>
      <c r="Z30" s="33">
        <f t="shared" si="18"/>
        <v>0</v>
      </c>
      <c r="AA30" s="37">
        <f>(U30+Z30)</f>
        <v>0</v>
      </c>
      <c r="AB30" s="76">
        <f t="shared" si="17"/>
        <v>0</v>
      </c>
      <c r="AC30" s="38"/>
      <c r="AD30" s="38"/>
      <c r="AE30" s="23"/>
      <c r="AF30" s="23"/>
      <c r="AG30" s="32">
        <f t="shared" si="12"/>
        <v>0</v>
      </c>
      <c r="AH30" s="34">
        <f>SUM(AG30-AG29)</f>
        <v>0</v>
      </c>
      <c r="AI30" s="38"/>
      <c r="AJ30" s="38"/>
      <c r="AK30" s="32">
        <f t="shared" si="5"/>
        <v>0</v>
      </c>
      <c r="AL30" s="34">
        <f t="shared" si="7"/>
        <v>0</v>
      </c>
      <c r="AM30" s="35"/>
    </row>
    <row r="31" spans="1:39" ht="15.95" customHeight="1" x14ac:dyDescent="0.2">
      <c r="A31" s="30">
        <v>24</v>
      </c>
      <c r="B31" s="31"/>
      <c r="C31" s="38"/>
      <c r="D31" s="23"/>
      <c r="E31" s="23"/>
      <c r="F31" s="34"/>
      <c r="G31" s="68"/>
      <c r="H31" s="35"/>
      <c r="I31" s="23"/>
      <c r="J31" s="69"/>
      <c r="K31" s="25"/>
      <c r="L31" s="75"/>
      <c r="M31" s="71"/>
      <c r="N31" s="85"/>
      <c r="O31" s="85"/>
      <c r="P31" s="86"/>
      <c r="Q31" s="23"/>
      <c r="R31" s="23"/>
      <c r="S31" s="23"/>
      <c r="T31" s="23"/>
      <c r="U31" s="33"/>
      <c r="V31" s="36"/>
      <c r="W31" s="36"/>
      <c r="X31" s="36"/>
      <c r="Y31" s="36"/>
      <c r="Z31" s="33">
        <f t="shared" si="18"/>
        <v>0</v>
      </c>
      <c r="AA31" s="37">
        <f>(U31+Z31)</f>
        <v>0</v>
      </c>
      <c r="AB31" s="76">
        <f t="shared" si="17"/>
        <v>0</v>
      </c>
      <c r="AC31" s="38"/>
      <c r="AD31" s="38"/>
      <c r="AE31" s="23"/>
      <c r="AF31" s="23"/>
      <c r="AG31" s="32">
        <f t="shared" si="12"/>
        <v>0</v>
      </c>
      <c r="AH31" s="34">
        <f t="shared" ref="AH31:AH36" si="19">SUM(AG31-AG30)</f>
        <v>0</v>
      </c>
      <c r="AI31" s="38"/>
      <c r="AJ31" s="38"/>
      <c r="AK31" s="32">
        <f t="shared" si="5"/>
        <v>0</v>
      </c>
      <c r="AL31" s="34">
        <f t="shared" si="7"/>
        <v>0</v>
      </c>
      <c r="AM31" s="35"/>
    </row>
    <row r="32" spans="1:39" ht="15.95" customHeight="1" x14ac:dyDescent="0.2">
      <c r="A32" s="30">
        <v>25</v>
      </c>
      <c r="B32" s="31"/>
      <c r="C32" s="38"/>
      <c r="D32" s="23"/>
      <c r="E32" s="23"/>
      <c r="F32" s="34"/>
      <c r="G32" s="68"/>
      <c r="H32" s="35"/>
      <c r="I32" s="23"/>
      <c r="J32" s="69"/>
      <c r="K32" s="25"/>
      <c r="L32" s="75"/>
      <c r="M32" s="71"/>
      <c r="N32" s="85"/>
      <c r="O32" s="85"/>
      <c r="P32" s="86"/>
      <c r="Q32" s="23"/>
      <c r="R32" s="23"/>
      <c r="S32" s="23"/>
      <c r="T32" s="23"/>
      <c r="U32" s="33"/>
      <c r="V32" s="36"/>
      <c r="W32" s="36"/>
      <c r="X32" s="36"/>
      <c r="Y32" s="36"/>
      <c r="Z32" s="33">
        <f t="shared" si="18"/>
        <v>0</v>
      </c>
      <c r="AA32" s="37">
        <f>(U32+Z32)</f>
        <v>0</v>
      </c>
      <c r="AB32" s="76">
        <f t="shared" si="17"/>
        <v>0</v>
      </c>
      <c r="AC32" s="38"/>
      <c r="AD32" s="38"/>
      <c r="AE32" s="23"/>
      <c r="AF32" s="23"/>
      <c r="AG32" s="32">
        <f t="shared" si="12"/>
        <v>0</v>
      </c>
      <c r="AH32" s="34">
        <f t="shared" si="19"/>
        <v>0</v>
      </c>
      <c r="AI32" s="38"/>
      <c r="AJ32" s="38"/>
      <c r="AK32" s="32">
        <f t="shared" si="5"/>
        <v>0</v>
      </c>
      <c r="AL32" s="34">
        <f t="shared" si="7"/>
        <v>0</v>
      </c>
      <c r="AM32" s="35"/>
    </row>
    <row r="33" spans="1:39" ht="15.95" customHeight="1" x14ac:dyDescent="0.2">
      <c r="A33" s="30">
        <v>26</v>
      </c>
      <c r="B33" s="31"/>
      <c r="C33" s="38"/>
      <c r="D33" s="23"/>
      <c r="E33" s="23"/>
      <c r="F33" s="34"/>
      <c r="G33" s="68"/>
      <c r="H33" s="35"/>
      <c r="I33" s="23"/>
      <c r="J33" s="69"/>
      <c r="K33" s="25"/>
      <c r="L33" s="75"/>
      <c r="M33" s="71"/>
      <c r="N33" s="85"/>
      <c r="O33" s="85"/>
      <c r="P33" s="86"/>
      <c r="Q33" s="23"/>
      <c r="R33" s="23"/>
      <c r="S33" s="23"/>
      <c r="T33" s="23"/>
      <c r="U33" s="33"/>
      <c r="V33" s="36"/>
      <c r="W33" s="36"/>
      <c r="X33" s="36"/>
      <c r="Y33" s="36"/>
      <c r="Z33" s="33">
        <f t="shared" si="18"/>
        <v>0</v>
      </c>
      <c r="AA33" s="37">
        <f t="shared" si="16"/>
        <v>0</v>
      </c>
      <c r="AB33" s="76">
        <f t="shared" si="17"/>
        <v>0</v>
      </c>
      <c r="AC33" s="38"/>
      <c r="AD33" s="38"/>
      <c r="AE33" s="23"/>
      <c r="AF33" s="23"/>
      <c r="AG33" s="32">
        <f>((AC33*12)+AD33-((AE33*12)+AF33))*1.16</f>
        <v>0</v>
      </c>
      <c r="AH33" s="34">
        <f>SUM(AG33-AG32)</f>
        <v>0</v>
      </c>
      <c r="AI33" s="38"/>
      <c r="AJ33" s="38"/>
      <c r="AK33" s="32">
        <f t="shared" si="5"/>
        <v>0</v>
      </c>
      <c r="AL33" s="34">
        <f t="shared" si="7"/>
        <v>0</v>
      </c>
      <c r="AM33" s="35"/>
    </row>
    <row r="34" spans="1:39" ht="15.95" customHeight="1" x14ac:dyDescent="0.2">
      <c r="A34" s="30">
        <v>27</v>
      </c>
      <c r="B34" s="31"/>
      <c r="C34" s="38"/>
      <c r="D34" s="23"/>
      <c r="E34" s="23"/>
      <c r="F34" s="34"/>
      <c r="G34" s="68"/>
      <c r="H34" s="35"/>
      <c r="I34" s="23"/>
      <c r="J34" s="69"/>
      <c r="K34" s="25"/>
      <c r="L34" s="75"/>
      <c r="M34" s="71"/>
      <c r="N34" s="85"/>
      <c r="O34" s="85"/>
      <c r="P34" s="86"/>
      <c r="Q34" s="23"/>
      <c r="R34" s="23"/>
      <c r="S34" s="23"/>
      <c r="T34" s="23"/>
      <c r="U34" s="33"/>
      <c r="V34" s="36"/>
      <c r="W34" s="36"/>
      <c r="X34" s="36"/>
      <c r="Y34" s="36"/>
      <c r="Z34" s="33">
        <f t="shared" si="18"/>
        <v>0</v>
      </c>
      <c r="AA34" s="37">
        <f t="shared" si="16"/>
        <v>0</v>
      </c>
      <c r="AB34" s="76">
        <f t="shared" ref="AB34:AB39" si="20">SUM(AA34-AA33)+P34</f>
        <v>0</v>
      </c>
      <c r="AC34" s="38"/>
      <c r="AD34" s="38"/>
      <c r="AE34" s="23"/>
      <c r="AF34" s="23"/>
      <c r="AG34" s="32">
        <f t="shared" ref="AG34:AG39" si="21">((AC34*12)+AD34-((AE34*12)+AF34))*1.16</f>
        <v>0</v>
      </c>
      <c r="AH34" s="34">
        <f t="shared" si="19"/>
        <v>0</v>
      </c>
      <c r="AI34" s="38"/>
      <c r="AJ34" s="38"/>
      <c r="AK34" s="32">
        <f t="shared" si="5"/>
        <v>0</v>
      </c>
      <c r="AL34" s="34">
        <f t="shared" si="7"/>
        <v>0</v>
      </c>
      <c r="AM34" s="35"/>
    </row>
    <row r="35" spans="1:39" ht="15.95" customHeight="1" x14ac:dyDescent="0.2">
      <c r="A35" s="30">
        <v>28</v>
      </c>
      <c r="B35" s="31"/>
      <c r="C35" s="38"/>
      <c r="D35" s="23"/>
      <c r="E35" s="23"/>
      <c r="F35" s="34"/>
      <c r="G35" s="68"/>
      <c r="H35" s="35"/>
      <c r="I35" s="23"/>
      <c r="J35" s="69"/>
      <c r="K35" s="25"/>
      <c r="L35" s="75"/>
      <c r="M35" s="71"/>
      <c r="N35" s="85"/>
      <c r="O35" s="85"/>
      <c r="P35" s="86"/>
      <c r="Q35" s="23"/>
      <c r="R35" s="23"/>
      <c r="S35" s="23"/>
      <c r="T35" s="23"/>
      <c r="U35" s="33"/>
      <c r="V35" s="36"/>
      <c r="W35" s="36"/>
      <c r="X35" s="36"/>
      <c r="Y35" s="36"/>
      <c r="Z35" s="33">
        <f t="shared" si="18"/>
        <v>0</v>
      </c>
      <c r="AA35" s="37">
        <f>(U35+Z35)</f>
        <v>0</v>
      </c>
      <c r="AB35" s="76">
        <f t="shared" si="20"/>
        <v>0</v>
      </c>
      <c r="AC35" s="38"/>
      <c r="AD35" s="38"/>
      <c r="AE35" s="23"/>
      <c r="AF35" s="23"/>
      <c r="AG35" s="32">
        <f t="shared" si="21"/>
        <v>0</v>
      </c>
      <c r="AH35" s="34">
        <f t="shared" si="19"/>
        <v>0</v>
      </c>
      <c r="AI35" s="38"/>
      <c r="AJ35" s="38"/>
      <c r="AK35" s="32">
        <f t="shared" si="5"/>
        <v>0</v>
      </c>
      <c r="AL35" s="34">
        <f t="shared" si="7"/>
        <v>0</v>
      </c>
      <c r="AM35" s="35"/>
    </row>
    <row r="36" spans="1:39" ht="15.95" customHeight="1" x14ac:dyDescent="0.2">
      <c r="A36" s="30">
        <v>29</v>
      </c>
      <c r="B36" s="31"/>
      <c r="C36" s="38"/>
      <c r="D36" s="23"/>
      <c r="E36" s="23"/>
      <c r="F36" s="34"/>
      <c r="G36" s="68"/>
      <c r="H36" s="35"/>
      <c r="I36" s="23"/>
      <c r="J36" s="69"/>
      <c r="K36" s="25"/>
      <c r="L36" s="75"/>
      <c r="M36" s="71"/>
      <c r="N36" s="85"/>
      <c r="O36" s="85"/>
      <c r="P36" s="86"/>
      <c r="Q36" s="23"/>
      <c r="R36" s="23"/>
      <c r="S36" s="23"/>
      <c r="T36" s="23"/>
      <c r="U36" s="33"/>
      <c r="V36" s="36"/>
      <c r="W36" s="36"/>
      <c r="X36" s="36"/>
      <c r="Y36" s="36"/>
      <c r="Z36" s="33">
        <f>((V36*12)+W36-((X36*12)+Y36))*1.16</f>
        <v>0</v>
      </c>
      <c r="AA36" s="37">
        <f>(U36+Z36)</f>
        <v>0</v>
      </c>
      <c r="AB36" s="76">
        <f>SUM(AA36-AA35)+P36</f>
        <v>0</v>
      </c>
      <c r="AC36" s="38"/>
      <c r="AD36" s="38"/>
      <c r="AE36" s="23"/>
      <c r="AF36" s="23"/>
      <c r="AG36" s="32">
        <f t="shared" si="21"/>
        <v>0</v>
      </c>
      <c r="AH36" s="34">
        <f t="shared" si="19"/>
        <v>0</v>
      </c>
      <c r="AI36" s="38"/>
      <c r="AJ36" s="38"/>
      <c r="AK36" s="32">
        <f t="shared" si="5"/>
        <v>0</v>
      </c>
      <c r="AL36" s="34">
        <f t="shared" si="7"/>
        <v>0</v>
      </c>
      <c r="AM36" s="35"/>
    </row>
    <row r="37" spans="1:39" ht="15.95" customHeight="1" x14ac:dyDescent="0.2">
      <c r="A37" s="30">
        <v>30</v>
      </c>
      <c r="B37" s="31"/>
      <c r="C37" s="38"/>
      <c r="D37" s="23"/>
      <c r="E37" s="23"/>
      <c r="F37" s="34"/>
      <c r="G37" s="68"/>
      <c r="H37" s="35"/>
      <c r="I37" s="23"/>
      <c r="J37" s="69"/>
      <c r="K37" s="25"/>
      <c r="L37" s="75"/>
      <c r="M37" s="71"/>
      <c r="N37" s="85"/>
      <c r="O37" s="85"/>
      <c r="P37" s="86"/>
      <c r="Q37" s="23"/>
      <c r="R37" s="23"/>
      <c r="S37" s="23"/>
      <c r="T37" s="23"/>
      <c r="U37" s="33"/>
      <c r="V37" s="36"/>
      <c r="W37" s="36"/>
      <c r="X37" s="36"/>
      <c r="Y37" s="36"/>
      <c r="Z37" s="33">
        <f>((V37*12)+W37-((X37*12)+Y37))*1.16</f>
        <v>0</v>
      </c>
      <c r="AA37" s="37">
        <f>(U37+Z37)</f>
        <v>0</v>
      </c>
      <c r="AB37" s="76">
        <f>SUM(AA37-AA36)+P37</f>
        <v>0</v>
      </c>
      <c r="AC37" s="38"/>
      <c r="AD37" s="38"/>
      <c r="AE37" s="23"/>
      <c r="AF37" s="23"/>
      <c r="AG37" s="32">
        <f>((AC37*12)+AD37-((AE37*12)+AF37))*1.16</f>
        <v>0</v>
      </c>
      <c r="AH37" s="34">
        <f>SUM(AG37-AG36)</f>
        <v>0</v>
      </c>
      <c r="AI37" s="38"/>
      <c r="AJ37" s="38"/>
      <c r="AK37" s="32">
        <f>((AI37*12)+AJ37)*1.16</f>
        <v>0</v>
      </c>
      <c r="AL37" s="34">
        <f>SUM(AK37-AK36)</f>
        <v>0</v>
      </c>
      <c r="AM37" s="35"/>
    </row>
    <row r="38" spans="1:39" ht="15.95" customHeight="1" x14ac:dyDescent="0.2">
      <c r="A38" s="30">
        <v>31</v>
      </c>
      <c r="B38" s="31"/>
      <c r="C38" s="38"/>
      <c r="D38" s="23"/>
      <c r="E38" s="23"/>
      <c r="F38" s="34"/>
      <c r="G38" s="68"/>
      <c r="H38" s="35"/>
      <c r="I38" s="23"/>
      <c r="J38" s="69"/>
      <c r="K38" s="25"/>
      <c r="L38" s="75"/>
      <c r="M38" s="71"/>
      <c r="N38" s="85"/>
      <c r="O38" s="85"/>
      <c r="P38" s="86"/>
      <c r="Q38" s="23"/>
      <c r="R38" s="23"/>
      <c r="S38" s="23"/>
      <c r="T38" s="23"/>
      <c r="U38" s="33"/>
      <c r="V38" s="36"/>
      <c r="W38" s="36"/>
      <c r="X38" s="36"/>
      <c r="Y38" s="36"/>
      <c r="Z38" s="33">
        <f>((V38*12)+W38-((X38*12)+Y38))*1.16</f>
        <v>0</v>
      </c>
      <c r="AA38" s="37">
        <f>(U38+Z38)</f>
        <v>0</v>
      </c>
      <c r="AB38" s="76">
        <f>SUM(AA38-AA37)+P38</f>
        <v>0</v>
      </c>
      <c r="AC38" s="38"/>
      <c r="AD38" s="38"/>
      <c r="AE38" s="23"/>
      <c r="AF38" s="23"/>
      <c r="AG38" s="32">
        <f t="shared" si="21"/>
        <v>0</v>
      </c>
      <c r="AH38" s="34">
        <f>SUM(AG38-AG37)</f>
        <v>0</v>
      </c>
      <c r="AI38" s="38"/>
      <c r="AJ38" s="38"/>
      <c r="AK38" s="32">
        <f t="shared" si="5"/>
        <v>0</v>
      </c>
      <c r="AL38" s="34">
        <f t="shared" si="7"/>
        <v>0</v>
      </c>
      <c r="AM38" s="35"/>
    </row>
    <row r="39" spans="1:39" ht="14.1" customHeight="1" thickBot="1" x14ac:dyDescent="0.25">
      <c r="A39" s="19"/>
      <c r="B39" s="31">
        <v>0</v>
      </c>
      <c r="C39" s="38">
        <v>4100</v>
      </c>
      <c r="D39" s="23">
        <v>0</v>
      </c>
      <c r="E39" s="23">
        <v>0</v>
      </c>
      <c r="F39" s="34">
        <v>0</v>
      </c>
      <c r="G39" s="68">
        <v>0</v>
      </c>
      <c r="H39" s="35"/>
      <c r="I39" s="23"/>
      <c r="J39" s="69">
        <v>0</v>
      </c>
      <c r="K39" s="25"/>
      <c r="L39" s="75">
        <v>0</v>
      </c>
      <c r="M39" s="71">
        <v>0</v>
      </c>
      <c r="N39" s="85"/>
      <c r="O39" s="85" t="s">
        <v>60</v>
      </c>
      <c r="P39" s="86"/>
      <c r="Q39" s="23"/>
      <c r="R39" s="23"/>
      <c r="S39" s="23"/>
      <c r="T39" s="23"/>
      <c r="U39" s="33"/>
      <c r="V39" s="36"/>
      <c r="W39" s="36"/>
      <c r="X39" s="36"/>
      <c r="Y39" s="36"/>
      <c r="Z39" s="33"/>
      <c r="AA39" s="37"/>
      <c r="AB39" s="76">
        <f t="shared" si="20"/>
        <v>0</v>
      </c>
      <c r="AC39" s="38"/>
      <c r="AD39" s="38"/>
      <c r="AE39" s="23"/>
      <c r="AF39" s="23"/>
      <c r="AG39" s="32">
        <f t="shared" si="21"/>
        <v>0</v>
      </c>
      <c r="AH39" s="51"/>
      <c r="AI39" s="51"/>
      <c r="AJ39" s="51"/>
      <c r="AK39" s="51"/>
      <c r="AL39" s="51"/>
      <c r="AM39" s="35"/>
    </row>
    <row r="40" spans="1:39" ht="14.1" customHeight="1" thickBot="1" x14ac:dyDescent="0.25">
      <c r="A40" s="39"/>
      <c r="B40" s="108" t="s">
        <v>44</v>
      </c>
      <c r="C40" s="109"/>
      <c r="D40" s="109"/>
      <c r="E40" s="47">
        <f>B39/24</f>
        <v>0</v>
      </c>
      <c r="F40" s="114" t="s">
        <v>45</v>
      </c>
      <c r="G40" s="115"/>
      <c r="H40" s="116"/>
      <c r="I40" s="47" t="e">
        <f>SUM(I39)/E40</f>
        <v>#DIV/0!</v>
      </c>
      <c r="J40" s="57" t="e">
        <f>(SUM(J39)/E40)</f>
        <v>#DIV/0!</v>
      </c>
      <c r="K40" s="47"/>
      <c r="L40" s="77" t="e">
        <f>SUM(L39)/E40</f>
        <v>#DIV/0!</v>
      </c>
      <c r="M40" s="79" t="e">
        <f>SUM(M39)/E40</f>
        <v>#DIV/0!</v>
      </c>
      <c r="N40" s="39"/>
      <c r="O40" s="39"/>
      <c r="P40" s="24"/>
      <c r="Q40" s="24"/>
      <c r="R40" s="24"/>
      <c r="S40" s="24"/>
      <c r="T40" s="24"/>
      <c r="U40" s="52"/>
      <c r="V40" s="24"/>
      <c r="W40" s="53"/>
      <c r="X40" s="53"/>
      <c r="Y40" s="53"/>
      <c r="Z40" s="33">
        <f>((V40*12)+W40-((X40*12)+Y40))*1.16</f>
        <v>0</v>
      </c>
      <c r="AA40" s="37">
        <f>(U40+Z40)</f>
        <v>0</v>
      </c>
      <c r="AB40" s="76">
        <f>SUM(AA40-AA39)</f>
        <v>0</v>
      </c>
      <c r="AC40" s="44"/>
      <c r="AD40" s="44"/>
      <c r="AE40" s="54"/>
      <c r="AF40" s="54"/>
      <c r="AG40" s="54"/>
      <c r="AH40" s="54"/>
      <c r="AI40" s="44"/>
      <c r="AJ40" s="44"/>
      <c r="AK40" s="44"/>
      <c r="AL40" s="44"/>
      <c r="AM40" s="55"/>
    </row>
    <row r="41" spans="1:39" ht="15.95" customHeight="1" thickBot="1" x14ac:dyDescent="0.25">
      <c r="A41" s="56"/>
      <c r="B41" s="55"/>
      <c r="C41" s="55"/>
      <c r="D41" s="24" t="s">
        <v>46</v>
      </c>
      <c r="E41" s="55"/>
      <c r="F41" s="55"/>
      <c r="G41" s="73" t="e">
        <f>(SUM(G39)/E40)</f>
        <v>#DIV/0!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52"/>
      <c r="V41" s="24"/>
      <c r="W41" s="24"/>
      <c r="X41" s="24"/>
      <c r="Y41" s="24"/>
      <c r="Z41" s="52"/>
      <c r="AA41" s="58"/>
      <c r="AB41" s="83">
        <f>X40-Y40*1.16</f>
        <v>0</v>
      </c>
      <c r="AC41" s="48"/>
      <c r="AD41" s="48"/>
      <c r="AE41" s="24"/>
      <c r="AF41" s="24"/>
      <c r="AG41" s="24"/>
      <c r="AH41" s="24"/>
      <c r="AI41" s="24"/>
      <c r="AJ41" s="24"/>
      <c r="AK41" s="24"/>
      <c r="AL41" s="24"/>
      <c r="AM41" s="55"/>
    </row>
    <row r="42" spans="1:39" ht="14.1" customHeight="1" x14ac:dyDescent="0.2">
      <c r="A42" s="39"/>
      <c r="B42" s="59"/>
      <c r="C42" s="59"/>
      <c r="D42" s="59"/>
      <c r="E42" s="59"/>
      <c r="F42" s="59"/>
      <c r="G42" s="60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123" t="s">
        <v>47</v>
      </c>
      <c r="V42" s="124"/>
      <c r="W42" s="124"/>
      <c r="X42" s="124"/>
      <c r="Y42" s="124"/>
      <c r="Z42" s="124"/>
      <c r="AA42" s="125"/>
      <c r="AB42" s="102">
        <f>SUM(U38+Z38)</f>
        <v>0</v>
      </c>
      <c r="AC42" s="103"/>
      <c r="AD42" s="103"/>
      <c r="AE42" s="103"/>
      <c r="AF42" s="103"/>
      <c r="AG42" s="104"/>
      <c r="AH42" s="61"/>
      <c r="AI42" s="61"/>
      <c r="AJ42" s="61"/>
      <c r="AK42" s="61"/>
      <c r="AL42" s="61"/>
      <c r="AM42" s="55"/>
    </row>
    <row r="43" spans="1:39" ht="14.1" customHeight="1" x14ac:dyDescent="0.2">
      <c r="A43" s="3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126"/>
      <c r="N43" s="59"/>
      <c r="O43" s="59"/>
      <c r="P43" s="59"/>
      <c r="Q43" s="59"/>
      <c r="R43" s="59"/>
      <c r="S43" s="59"/>
      <c r="T43" s="59"/>
      <c r="U43" s="123" t="s">
        <v>48</v>
      </c>
      <c r="V43" s="124"/>
      <c r="W43" s="124"/>
      <c r="X43" s="124"/>
      <c r="Y43" s="124"/>
      <c r="Z43" s="124"/>
      <c r="AA43" s="125"/>
      <c r="AB43" s="120">
        <f>P39</f>
        <v>0</v>
      </c>
      <c r="AC43" s="121"/>
      <c r="AD43" s="121"/>
      <c r="AE43" s="121"/>
      <c r="AF43" s="121"/>
      <c r="AG43" s="122"/>
      <c r="AH43" s="44"/>
      <c r="AI43" s="44"/>
      <c r="AJ43" s="44"/>
      <c r="AK43" s="44"/>
      <c r="AL43" s="44"/>
      <c r="AM43" s="59"/>
    </row>
    <row r="44" spans="1:39" ht="14.1" customHeight="1" x14ac:dyDescent="0.2">
      <c r="A44" s="3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123" t="s">
        <v>49</v>
      </c>
      <c r="V44" s="124"/>
      <c r="W44" s="124"/>
      <c r="X44" s="124"/>
      <c r="Y44" s="124"/>
      <c r="Z44" s="124"/>
      <c r="AA44" s="125"/>
      <c r="AB44" s="62"/>
      <c r="AC44" s="63"/>
      <c r="AD44" s="63"/>
      <c r="AE44" s="63"/>
      <c r="AF44" s="63"/>
      <c r="AG44" s="64"/>
      <c r="AH44" s="55"/>
      <c r="AI44" s="55"/>
      <c r="AJ44" s="55"/>
      <c r="AK44" s="55"/>
      <c r="AL44" s="55"/>
      <c r="AM44" s="59"/>
    </row>
    <row r="45" spans="1:39" ht="14.1" customHeight="1" x14ac:dyDescent="0.2">
      <c r="A45" s="3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123" t="s">
        <v>10</v>
      </c>
      <c r="V45" s="124"/>
      <c r="W45" s="124"/>
      <c r="X45" s="124"/>
      <c r="Y45" s="124"/>
      <c r="Z45" s="124"/>
      <c r="AA45" s="125"/>
      <c r="AB45" s="102">
        <f>SUM(AB42+AB43)</f>
        <v>0</v>
      </c>
      <c r="AC45" s="103"/>
      <c r="AD45" s="103"/>
      <c r="AE45" s="103"/>
      <c r="AF45" s="103"/>
      <c r="AG45" s="104"/>
      <c r="AH45" s="61"/>
      <c r="AI45" s="61"/>
      <c r="AJ45" s="61"/>
      <c r="AK45" s="61"/>
      <c r="AL45" s="61"/>
      <c r="AM45" s="59"/>
    </row>
    <row r="46" spans="1:39" ht="14.1" customHeight="1" x14ac:dyDescent="0.2">
      <c r="A46" s="3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117" t="s">
        <v>50</v>
      </c>
      <c r="V46" s="118"/>
      <c r="W46" s="118"/>
      <c r="X46" s="118"/>
      <c r="Y46" s="118"/>
      <c r="Z46" s="118"/>
      <c r="AA46" s="119"/>
      <c r="AB46" s="120">
        <f>SUM(U7+Z7)</f>
        <v>99.759999999999991</v>
      </c>
      <c r="AC46" s="121"/>
      <c r="AD46" s="121"/>
      <c r="AE46" s="121"/>
      <c r="AF46" s="121"/>
      <c r="AG46" s="122"/>
      <c r="AH46" s="44"/>
      <c r="AI46" s="44"/>
      <c r="AJ46" s="44"/>
      <c r="AK46" s="44"/>
      <c r="AL46" s="44"/>
      <c r="AM46" s="59"/>
    </row>
    <row r="47" spans="1:39" ht="14.1" customHeight="1" x14ac:dyDescent="0.2">
      <c r="A47" s="3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123" t="s">
        <v>11</v>
      </c>
      <c r="V47" s="124"/>
      <c r="W47" s="124"/>
      <c r="X47" s="124"/>
      <c r="Y47" s="124"/>
      <c r="Z47" s="124"/>
      <c r="AA47" s="125"/>
      <c r="AB47" s="102">
        <f>SUM(AB45-AB46)</f>
        <v>-99.759999999999991</v>
      </c>
      <c r="AC47" s="103"/>
      <c r="AD47" s="103"/>
      <c r="AE47" s="103"/>
      <c r="AF47" s="103"/>
      <c r="AG47" s="104"/>
      <c r="AH47" s="61"/>
      <c r="AI47" s="61"/>
      <c r="AJ47" s="61"/>
      <c r="AK47" s="61"/>
      <c r="AL47" s="61"/>
      <c r="AM47" s="59"/>
    </row>
    <row r="48" spans="1:39" x14ac:dyDescent="0.2">
      <c r="A48" s="39"/>
      <c r="B48" s="39"/>
      <c r="C48" s="39">
        <f>SUM(C23:C24)</f>
        <v>0</v>
      </c>
      <c r="D48" s="39">
        <f>SUM(D23:D24)</f>
        <v>0</v>
      </c>
      <c r="E48" s="39"/>
      <c r="F48" s="39"/>
      <c r="G48" s="135">
        <f>SUM(G23:G24)</f>
        <v>0</v>
      </c>
      <c r="H48" s="39"/>
      <c r="I48" s="39"/>
      <c r="J48" s="39">
        <f>SUM(J23:J24)</f>
        <v>0</v>
      </c>
      <c r="K48" s="39"/>
      <c r="L48" s="135">
        <f>SUM(L23:L24)</f>
        <v>0</v>
      </c>
      <c r="M48" s="135">
        <f>SUM(M23:M24)</f>
        <v>0</v>
      </c>
      <c r="N48" s="39"/>
      <c r="O48" s="39"/>
      <c r="P48" s="39"/>
      <c r="Q48" s="39">
        <f t="shared" ref="Q48:Y48" si="22">SUM(Q23:Q24)</f>
        <v>0</v>
      </c>
      <c r="R48" s="39">
        <f t="shared" si="22"/>
        <v>0</v>
      </c>
      <c r="S48" s="39">
        <f t="shared" si="22"/>
        <v>0</v>
      </c>
      <c r="T48" s="39">
        <f t="shared" si="22"/>
        <v>0</v>
      </c>
      <c r="U48" s="135">
        <f t="shared" si="22"/>
        <v>0</v>
      </c>
      <c r="V48" s="39">
        <f t="shared" si="22"/>
        <v>0</v>
      </c>
      <c r="W48" s="39">
        <f t="shared" si="22"/>
        <v>0</v>
      </c>
      <c r="X48" s="39">
        <f t="shared" si="22"/>
        <v>0</v>
      </c>
      <c r="Y48" s="39">
        <f t="shared" si="22"/>
        <v>0</v>
      </c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59"/>
    </row>
  </sheetData>
  <pageMargins left="0" right="0" top="0" bottom="0" header="0.5" footer="0"/>
  <pageSetup paperSize="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showGridLines="0" zoomScaleNormal="100" workbookViewId="0">
      <pane xSplit="23565"/>
      <selection activeCell="B10" sqref="B10"/>
      <selection pane="topRight" activeCell="AM1" sqref="AM1"/>
    </sheetView>
  </sheetViews>
  <sheetFormatPr defaultRowHeight="12.75" x14ac:dyDescent="0.2"/>
  <cols>
    <col min="1" max="1" width="3.5703125" customWidth="1"/>
    <col min="2" max="2" width="5.28515625" customWidth="1"/>
    <col min="3" max="3" width="6" customWidth="1"/>
    <col min="4" max="4" width="5.5703125" customWidth="1"/>
    <col min="5" max="5" width="5.28515625" customWidth="1"/>
    <col min="6" max="8" width="7" customWidth="1"/>
    <col min="9" max="9" width="7.42578125" customWidth="1"/>
    <col min="10" max="10" width="7.5703125" customWidth="1"/>
    <col min="11" max="11" width="7.85546875" customWidth="1"/>
    <col min="12" max="12" width="7.5703125" customWidth="1"/>
    <col min="13" max="13" width="7.85546875" hidden="1" customWidth="1"/>
    <col min="14" max="15" width="7.85546875" customWidth="1"/>
    <col min="16" max="16" width="9.5703125" customWidth="1"/>
    <col min="17" max="17" width="10" customWidth="1"/>
    <col min="18" max="18" width="8.7109375" customWidth="1"/>
    <col min="19" max="19" width="4" customWidth="1"/>
    <col min="20" max="22" width="3.85546875" customWidth="1"/>
    <col min="24" max="24" width="3.85546875" customWidth="1"/>
    <col min="25" max="27" width="4.140625" customWidth="1"/>
    <col min="28" max="28" width="9" customWidth="1"/>
    <col min="29" max="29" width="8.28515625" customWidth="1"/>
    <col min="30" max="30" width="8" customWidth="1"/>
    <col min="31" max="31" width="5.28515625" customWidth="1"/>
    <col min="32" max="32" width="5.85546875" customWidth="1"/>
    <col min="33" max="33" width="6.140625" customWidth="1"/>
    <col min="34" max="34" width="4.28515625" customWidth="1"/>
    <col min="35" max="36" width="7" customWidth="1"/>
    <col min="37" max="37" width="5.140625" customWidth="1"/>
    <col min="38" max="38" width="4.140625" customWidth="1"/>
    <col min="39" max="40" width="6.7109375" customWidth="1"/>
    <col min="41" max="41" width="46" customWidth="1"/>
    <col min="42" max="42" width="29.140625" customWidth="1"/>
    <col min="43" max="43" width="9.140625" hidden="1" customWidth="1"/>
    <col min="44" max="44" width="19.85546875" customWidth="1"/>
  </cols>
  <sheetData>
    <row r="1" spans="1:45" ht="18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3"/>
      <c r="K1" s="3"/>
      <c r="L1" s="3"/>
      <c r="M1" s="3"/>
      <c r="N1" s="3"/>
      <c r="O1" s="3"/>
      <c r="P1" s="6"/>
      <c r="Q1" s="3"/>
      <c r="R1" s="3"/>
      <c r="S1" s="3"/>
      <c r="T1" s="3"/>
      <c r="U1" s="3"/>
      <c r="V1" s="3"/>
      <c r="W1" s="7"/>
      <c r="X1" s="6"/>
      <c r="Y1" s="3"/>
      <c r="Z1" s="3"/>
      <c r="AA1" s="3"/>
      <c r="AB1" s="3"/>
      <c r="AC1" s="8"/>
      <c r="AD1" s="6"/>
      <c r="AE1" s="3"/>
      <c r="AF1" s="3"/>
      <c r="AG1" s="3"/>
      <c r="AH1" s="3"/>
      <c r="AI1" s="3"/>
      <c r="AJ1" s="3"/>
      <c r="AK1" s="3"/>
      <c r="AL1" s="3"/>
      <c r="AM1" s="3"/>
      <c r="AN1" s="3"/>
      <c r="AO1" s="9"/>
    </row>
    <row r="2" spans="1:45" ht="18" x14ac:dyDescent="0.35">
      <c r="A2" s="4"/>
      <c r="B2" s="4"/>
      <c r="C2" s="4"/>
      <c r="D2" s="4"/>
      <c r="E2" s="4"/>
      <c r="F2" s="4"/>
      <c r="G2" s="4"/>
      <c r="H2" s="4"/>
      <c r="I2" s="4"/>
      <c r="J2" s="5"/>
      <c r="K2" s="5"/>
      <c r="L2" s="5"/>
      <c r="M2" s="5"/>
      <c r="N2" s="5"/>
      <c r="O2" s="5"/>
      <c r="P2" s="96" t="s">
        <v>56</v>
      </c>
      <c r="Q2" s="97"/>
      <c r="R2" s="97"/>
      <c r="S2" s="97"/>
      <c r="T2" s="97"/>
      <c r="U2" s="97"/>
      <c r="V2" s="97"/>
      <c r="W2" s="98"/>
      <c r="X2" s="96" t="s">
        <v>62</v>
      </c>
      <c r="Y2" s="97"/>
      <c r="Z2" s="97"/>
      <c r="AA2" s="97"/>
      <c r="AB2" s="97"/>
      <c r="AC2" s="98"/>
      <c r="AD2" s="99" t="s">
        <v>72</v>
      </c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1"/>
    </row>
    <row r="3" spans="1:45" ht="15.7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96" t="s">
        <v>3</v>
      </c>
      <c r="Q3" s="97"/>
      <c r="R3" s="97"/>
      <c r="S3" s="97"/>
      <c r="T3" s="97"/>
      <c r="U3" s="97"/>
      <c r="V3" s="97"/>
      <c r="W3" s="98"/>
      <c r="X3" s="96" t="s">
        <v>4</v>
      </c>
      <c r="Y3" s="97"/>
      <c r="Z3" s="97"/>
      <c r="AA3" s="97"/>
      <c r="AB3" s="97"/>
      <c r="AC3" s="98"/>
      <c r="AD3" s="10" t="s">
        <v>5</v>
      </c>
      <c r="AE3" s="14"/>
      <c r="AF3" s="14"/>
      <c r="AG3" s="11"/>
      <c r="AH3" s="11"/>
      <c r="AI3" s="12"/>
      <c r="AJ3" s="12"/>
      <c r="AK3" s="12"/>
      <c r="AL3" s="12"/>
      <c r="AM3" s="12"/>
      <c r="AN3" s="12"/>
      <c r="AO3" s="13" t="s">
        <v>6</v>
      </c>
      <c r="AP3" s="2"/>
    </row>
    <row r="4" spans="1:45" x14ac:dyDescent="0.2">
      <c r="A4" s="15" t="s">
        <v>7</v>
      </c>
      <c r="B4" s="15"/>
      <c r="C4" s="105" t="s">
        <v>8</v>
      </c>
      <c r="D4" s="105"/>
      <c r="E4" s="105"/>
      <c r="F4" s="106"/>
      <c r="G4" s="105"/>
      <c r="H4" s="105"/>
      <c r="I4" s="65" t="s">
        <v>57</v>
      </c>
      <c r="J4" s="16"/>
      <c r="K4" s="16"/>
      <c r="L4" s="72" t="s">
        <v>58</v>
      </c>
      <c r="M4" s="17"/>
      <c r="N4" s="17"/>
      <c r="O4" s="17"/>
      <c r="P4" s="90"/>
      <c r="Q4" s="90"/>
      <c r="R4" s="91"/>
      <c r="S4" s="107" t="s">
        <v>9</v>
      </c>
      <c r="T4" s="105"/>
      <c r="U4" s="105"/>
      <c r="V4" s="105"/>
      <c r="W4" s="105"/>
      <c r="X4" s="105"/>
      <c r="Y4" s="105"/>
      <c r="Z4" s="105"/>
      <c r="AA4" s="105"/>
      <c r="AB4" s="106"/>
      <c r="AC4" s="17" t="s">
        <v>10</v>
      </c>
      <c r="AD4" s="107" t="s">
        <v>11</v>
      </c>
      <c r="AE4" s="105"/>
      <c r="AF4" s="105"/>
      <c r="AG4" s="105"/>
      <c r="AH4" s="105"/>
      <c r="AI4" s="105"/>
      <c r="AJ4" s="18"/>
      <c r="AK4" s="18"/>
      <c r="AL4" s="18"/>
      <c r="AM4" s="18"/>
      <c r="AN4" s="18"/>
      <c r="AO4" s="19"/>
    </row>
    <row r="5" spans="1:45" x14ac:dyDescent="0.2">
      <c r="A5" s="20" t="s">
        <v>12</v>
      </c>
      <c r="B5" s="21" t="s">
        <v>13</v>
      </c>
      <c r="C5" s="22" t="s">
        <v>14</v>
      </c>
      <c r="D5" s="23" t="s">
        <v>15</v>
      </c>
      <c r="E5" s="24" t="s">
        <v>16</v>
      </c>
      <c r="F5" s="21"/>
      <c r="G5" s="148"/>
      <c r="H5" s="148"/>
      <c r="I5" s="66" t="s">
        <v>17</v>
      </c>
      <c r="J5" s="23"/>
      <c r="K5" s="23"/>
      <c r="L5" s="69" t="s">
        <v>54</v>
      </c>
      <c r="M5" s="25"/>
      <c r="N5" s="75"/>
      <c r="O5" s="70"/>
      <c r="P5" s="85" t="s">
        <v>18</v>
      </c>
      <c r="Q5" s="92" t="s">
        <v>19</v>
      </c>
      <c r="R5" s="93" t="s">
        <v>20</v>
      </c>
      <c r="S5" s="123"/>
      <c r="T5" s="109"/>
      <c r="U5" s="109" t="s">
        <v>59</v>
      </c>
      <c r="V5" s="109"/>
      <c r="W5" s="110"/>
      <c r="X5" s="111" t="s">
        <v>55</v>
      </c>
      <c r="Y5" s="112"/>
      <c r="Z5" s="112"/>
      <c r="AA5" s="112"/>
      <c r="AB5" s="113"/>
      <c r="AC5" s="26" t="s">
        <v>21</v>
      </c>
      <c r="AD5" s="81" t="s">
        <v>22</v>
      </c>
      <c r="AE5" s="21"/>
      <c r="AF5" s="21"/>
      <c r="AG5" s="27"/>
      <c r="AH5" s="27"/>
      <c r="AI5" s="28"/>
      <c r="AJ5" s="22"/>
      <c r="AK5" s="22" t="s">
        <v>23</v>
      </c>
      <c r="AL5" s="22"/>
      <c r="AM5" s="22"/>
      <c r="AN5" s="22" t="s">
        <v>25</v>
      </c>
      <c r="AO5" s="29"/>
      <c r="AP5" s="1"/>
      <c r="AQ5" s="1"/>
      <c r="AR5" s="1"/>
      <c r="AS5" s="1"/>
    </row>
    <row r="6" spans="1:45" x14ac:dyDescent="0.2">
      <c r="A6" s="30" t="s">
        <v>26</v>
      </c>
      <c r="B6" s="31" t="s">
        <v>27</v>
      </c>
      <c r="C6" s="23" t="s">
        <v>28</v>
      </c>
      <c r="D6" s="23" t="s">
        <v>28</v>
      </c>
      <c r="E6" s="23" t="s">
        <v>29</v>
      </c>
      <c r="F6" s="23" t="s">
        <v>30</v>
      </c>
      <c r="G6" s="31" t="s">
        <v>63</v>
      </c>
      <c r="H6" s="31" t="s">
        <v>64</v>
      </c>
      <c r="I6" s="67" t="s">
        <v>31</v>
      </c>
      <c r="J6" s="23"/>
      <c r="K6" s="23"/>
      <c r="L6" s="69" t="s">
        <v>31</v>
      </c>
      <c r="M6" s="25"/>
      <c r="N6" s="75" t="s">
        <v>32</v>
      </c>
      <c r="O6" s="70" t="s">
        <v>33</v>
      </c>
      <c r="P6" s="85" t="s">
        <v>34</v>
      </c>
      <c r="Q6" s="85" t="s">
        <v>34</v>
      </c>
      <c r="R6" s="94" t="s">
        <v>35</v>
      </c>
      <c r="S6" s="21" t="s">
        <v>36</v>
      </c>
      <c r="T6" s="21" t="s">
        <v>37</v>
      </c>
      <c r="U6" s="21"/>
      <c r="V6" s="21"/>
      <c r="W6" s="21" t="s">
        <v>35</v>
      </c>
      <c r="X6" s="21" t="s">
        <v>36</v>
      </c>
      <c r="Y6" s="23" t="s">
        <v>37</v>
      </c>
      <c r="Z6" s="23"/>
      <c r="AA6" s="23"/>
      <c r="AB6" s="23" t="s">
        <v>35</v>
      </c>
      <c r="AC6" s="23" t="s">
        <v>35</v>
      </c>
      <c r="AD6" s="82" t="s">
        <v>38</v>
      </c>
      <c r="AE6" s="23" t="s">
        <v>39</v>
      </c>
      <c r="AF6" s="23" t="s">
        <v>40</v>
      </c>
      <c r="AG6" s="23" t="s">
        <v>39</v>
      </c>
      <c r="AH6" s="23" t="s">
        <v>40</v>
      </c>
      <c r="AI6" s="28"/>
      <c r="AJ6" s="21"/>
      <c r="AK6" s="21" t="s">
        <v>41</v>
      </c>
      <c r="AL6" s="21"/>
      <c r="AM6" s="32"/>
      <c r="AN6" s="32" t="s">
        <v>42</v>
      </c>
      <c r="AO6" s="21"/>
    </row>
    <row r="7" spans="1:45" ht="15.95" customHeight="1" x14ac:dyDescent="0.2">
      <c r="A7" s="30">
        <v>31</v>
      </c>
      <c r="B7" s="31"/>
      <c r="C7" s="33"/>
      <c r="D7" s="23"/>
      <c r="E7" s="23"/>
      <c r="F7" s="34"/>
      <c r="G7" s="149"/>
      <c r="H7" s="149"/>
      <c r="I7" s="68"/>
      <c r="J7" s="35"/>
      <c r="K7" s="23"/>
      <c r="L7" s="69"/>
      <c r="M7" s="25"/>
      <c r="N7" s="75" t="s">
        <v>43</v>
      </c>
      <c r="O7" s="70" t="s">
        <v>43</v>
      </c>
      <c r="P7" s="85"/>
      <c r="Q7" s="85"/>
      <c r="R7" s="86"/>
      <c r="S7" s="23">
        <v>10</v>
      </c>
      <c r="T7" s="23">
        <v>8</v>
      </c>
      <c r="U7" s="23">
        <v>0</v>
      </c>
      <c r="V7" s="23">
        <v>4</v>
      </c>
      <c r="W7" s="33">
        <f>((S7*12)+T7-((U7*12)+V7))*1.67</f>
        <v>207.07999999999998</v>
      </c>
      <c r="X7" s="36">
        <v>2</v>
      </c>
      <c r="Y7" s="36">
        <v>10</v>
      </c>
      <c r="Z7" s="36">
        <v>0</v>
      </c>
      <c r="AA7" s="36">
        <v>6</v>
      </c>
      <c r="AB7" s="33">
        <f t="shared" ref="AB7:AB14" si="0">((X7*12)+Y7-((Z7*12)+AA7))*1.67</f>
        <v>46.76</v>
      </c>
      <c r="AC7" s="37">
        <f t="shared" ref="AC7:AC13" si="1">(W7+AB7)</f>
        <v>253.83999999999997</v>
      </c>
      <c r="AD7" s="76" t="e">
        <f t="shared" ref="AD7:AD14" si="2">SUM(AC7-AC6)+R7</f>
        <v>#VALUE!</v>
      </c>
      <c r="AE7" s="38" t="s">
        <v>71</v>
      </c>
      <c r="AF7" s="38" t="s">
        <v>68</v>
      </c>
      <c r="AG7" s="23">
        <v>14</v>
      </c>
      <c r="AH7" s="23">
        <v>4</v>
      </c>
      <c r="AI7" s="32">
        <f t="shared" ref="AI7:AI36" si="3">((AE7*12)+AF7-((AG7*12)+AH7))*1.67</f>
        <v>98.53</v>
      </c>
      <c r="AJ7" s="34">
        <f>SUM(AI7-AI6)</f>
        <v>98.53</v>
      </c>
      <c r="AK7" s="38" t="s">
        <v>69</v>
      </c>
      <c r="AL7" s="38" t="s">
        <v>70</v>
      </c>
      <c r="AM7" s="32">
        <f>((AK7*12)+AL7)*1.67</f>
        <v>287.24</v>
      </c>
      <c r="AN7" s="32"/>
      <c r="AO7" s="35"/>
    </row>
    <row r="8" spans="1:45" ht="15.95" customHeight="1" x14ac:dyDescent="0.2">
      <c r="A8" s="30">
        <v>1</v>
      </c>
      <c r="B8" s="31">
        <v>24</v>
      </c>
      <c r="C8" s="36">
        <v>150</v>
      </c>
      <c r="D8" s="23">
        <v>0</v>
      </c>
      <c r="E8" s="36">
        <v>48</v>
      </c>
      <c r="F8" s="40">
        <v>140</v>
      </c>
      <c r="G8" s="150">
        <v>5.25</v>
      </c>
      <c r="H8" s="151">
        <v>2.4567000000000001</v>
      </c>
      <c r="I8" s="132">
        <f>SQRT(F8*G8)*H8/24*B8</f>
        <v>66.603307306394328</v>
      </c>
      <c r="J8" s="35"/>
      <c r="K8" s="23"/>
      <c r="L8" s="69">
        <v>63</v>
      </c>
      <c r="M8" s="41"/>
      <c r="N8" s="76">
        <v>1.67</v>
      </c>
      <c r="O8" s="84">
        <v>5.01</v>
      </c>
      <c r="P8" s="85"/>
      <c r="Q8" s="85"/>
      <c r="R8" s="86"/>
      <c r="S8" s="23">
        <v>10</v>
      </c>
      <c r="T8" s="23">
        <v>9</v>
      </c>
      <c r="U8" s="23">
        <v>0</v>
      </c>
      <c r="V8" s="23">
        <v>4</v>
      </c>
      <c r="W8" s="33">
        <f>((S8*12)+T8-((U8*12)+V8))*1.67</f>
        <v>208.75</v>
      </c>
      <c r="X8" s="36">
        <v>2</v>
      </c>
      <c r="Y8" s="36">
        <v>10</v>
      </c>
      <c r="Z8" s="36">
        <v>0</v>
      </c>
      <c r="AA8" s="36">
        <v>6</v>
      </c>
      <c r="AB8" s="33">
        <f t="shared" si="0"/>
        <v>46.76</v>
      </c>
      <c r="AC8" s="37">
        <f t="shared" si="1"/>
        <v>255.51</v>
      </c>
      <c r="AD8" s="76">
        <f t="shared" si="2"/>
        <v>1.6700000000000159</v>
      </c>
      <c r="AE8" s="38" t="s">
        <v>71</v>
      </c>
      <c r="AF8" s="38" t="s">
        <v>61</v>
      </c>
      <c r="AG8" s="23">
        <v>14</v>
      </c>
      <c r="AH8" s="23">
        <v>7</v>
      </c>
      <c r="AI8" s="32">
        <f t="shared" si="3"/>
        <v>96.86</v>
      </c>
      <c r="AJ8" s="34">
        <f>SUM(AI8-AI7)</f>
        <v>-1.6700000000000017</v>
      </c>
      <c r="AK8" s="38" t="s">
        <v>69</v>
      </c>
      <c r="AL8" s="38" t="s">
        <v>67</v>
      </c>
      <c r="AM8" s="32">
        <f>((AK8*12)+AL8)*1.67</f>
        <v>292.25</v>
      </c>
      <c r="AN8" s="34">
        <f>SUM(AM8-AM7)</f>
        <v>5.0099999999999909</v>
      </c>
      <c r="AO8" s="35"/>
    </row>
    <row r="9" spans="1:45" ht="15.95" customHeight="1" x14ac:dyDescent="0.2">
      <c r="A9" s="30">
        <v>2</v>
      </c>
      <c r="B9" s="31">
        <v>24</v>
      </c>
      <c r="C9" s="36">
        <v>150</v>
      </c>
      <c r="D9" s="23">
        <v>0</v>
      </c>
      <c r="E9" s="36">
        <v>48</v>
      </c>
      <c r="F9" s="40">
        <v>140</v>
      </c>
      <c r="G9" s="150">
        <v>5.5</v>
      </c>
      <c r="H9" s="151">
        <v>2.4567000000000001</v>
      </c>
      <c r="I9" s="132">
        <f t="shared" ref="I9:I38" si="4">SQRT(F9*G9)*H9/24*B9</f>
        <v>68.170658389808736</v>
      </c>
      <c r="J9" s="35"/>
      <c r="K9" s="23"/>
      <c r="L9" s="69">
        <v>65</v>
      </c>
      <c r="M9" s="41"/>
      <c r="N9" s="76">
        <v>1.67</v>
      </c>
      <c r="O9" s="84">
        <v>6.68</v>
      </c>
      <c r="P9" s="85"/>
      <c r="Q9" s="85"/>
      <c r="R9" s="86"/>
      <c r="S9" s="23">
        <v>10</v>
      </c>
      <c r="T9" s="23">
        <v>10</v>
      </c>
      <c r="U9" s="23">
        <v>0</v>
      </c>
      <c r="V9" s="23">
        <v>4</v>
      </c>
      <c r="W9" s="33">
        <f>((S9*12)+T9-((U9*12)+V9))*1.67</f>
        <v>210.42</v>
      </c>
      <c r="X9" s="36">
        <v>2</v>
      </c>
      <c r="Y9" s="36">
        <v>10</v>
      </c>
      <c r="Z9" s="36">
        <v>0</v>
      </c>
      <c r="AA9" s="36">
        <v>6</v>
      </c>
      <c r="AB9" s="33">
        <f t="shared" si="0"/>
        <v>46.76</v>
      </c>
      <c r="AC9" s="37">
        <f t="shared" si="1"/>
        <v>257.18</v>
      </c>
      <c r="AD9" s="76">
        <f t="shared" si="2"/>
        <v>1.6700000000000159</v>
      </c>
      <c r="AE9" s="38" t="s">
        <v>71</v>
      </c>
      <c r="AF9" s="38" t="s">
        <v>61</v>
      </c>
      <c r="AG9" s="23">
        <v>14</v>
      </c>
      <c r="AH9" s="23">
        <v>11</v>
      </c>
      <c r="AI9" s="32">
        <f t="shared" si="3"/>
        <v>90.179999999999993</v>
      </c>
      <c r="AJ9" s="34">
        <f>SUM(AI9-AI8)</f>
        <v>-6.6800000000000068</v>
      </c>
      <c r="AK9" s="38" t="s">
        <v>69</v>
      </c>
      <c r="AL9" s="38" t="s">
        <v>74</v>
      </c>
      <c r="AM9" s="32">
        <f t="shared" ref="AM9:AM14" si="5">((AK9*12)+AL9)*1.67</f>
        <v>298.93</v>
      </c>
      <c r="AN9" s="34">
        <f>SUM(AM9-AM8)</f>
        <v>6.6800000000000068</v>
      </c>
      <c r="AO9" s="35"/>
    </row>
    <row r="10" spans="1:45" ht="15.95" customHeight="1" x14ac:dyDescent="0.2">
      <c r="A10" s="30">
        <v>3</v>
      </c>
      <c r="B10" s="31"/>
      <c r="C10" s="36"/>
      <c r="D10" s="23">
        <v>0</v>
      </c>
      <c r="E10" s="36">
        <v>48</v>
      </c>
      <c r="F10" s="40"/>
      <c r="G10" s="150"/>
      <c r="H10" s="151">
        <v>2.4567000000000001</v>
      </c>
      <c r="I10" s="132">
        <f t="shared" si="4"/>
        <v>0</v>
      </c>
      <c r="J10" s="35"/>
      <c r="K10" s="23"/>
      <c r="L10" s="69"/>
      <c r="M10" s="41"/>
      <c r="N10" s="76"/>
      <c r="O10" s="84"/>
      <c r="P10" s="85"/>
      <c r="Q10" s="85"/>
      <c r="R10" s="86"/>
      <c r="S10" s="23"/>
      <c r="T10" s="23"/>
      <c r="U10" s="23"/>
      <c r="V10" s="23"/>
      <c r="W10" s="33">
        <f t="shared" ref="W10:W16" si="6">((S10*12)+T10-((U10*12)+V10))*1.67</f>
        <v>0</v>
      </c>
      <c r="X10" s="36">
        <v>2</v>
      </c>
      <c r="Y10" s="36">
        <v>10</v>
      </c>
      <c r="Z10" s="36">
        <v>0</v>
      </c>
      <c r="AA10" s="36">
        <v>6</v>
      </c>
      <c r="AB10" s="33">
        <f t="shared" si="0"/>
        <v>46.76</v>
      </c>
      <c r="AC10" s="37">
        <f t="shared" si="1"/>
        <v>46.76</v>
      </c>
      <c r="AD10" s="76">
        <f t="shared" si="2"/>
        <v>-210.42000000000002</v>
      </c>
      <c r="AE10" s="38"/>
      <c r="AF10" s="38"/>
      <c r="AG10" s="23"/>
      <c r="AH10" s="23"/>
      <c r="AI10" s="32">
        <f t="shared" si="3"/>
        <v>0</v>
      </c>
      <c r="AJ10" s="34">
        <f t="shared" ref="AJ10:AJ15" si="7">SUM(AI10-AI9)</f>
        <v>-90.179999999999993</v>
      </c>
      <c r="AK10" s="38"/>
      <c r="AL10" s="38"/>
      <c r="AM10" s="32">
        <f t="shared" si="5"/>
        <v>0</v>
      </c>
      <c r="AN10" s="34">
        <f t="shared" ref="AN10:AN33" si="8">SUM(AM10-AM9)</f>
        <v>-298.93</v>
      </c>
      <c r="AO10" s="35"/>
    </row>
    <row r="11" spans="1:45" ht="15.95" customHeight="1" x14ac:dyDescent="0.2">
      <c r="A11" s="30">
        <v>4</v>
      </c>
      <c r="B11" s="31"/>
      <c r="C11" s="36"/>
      <c r="D11" s="23">
        <v>0</v>
      </c>
      <c r="E11" s="36">
        <v>48</v>
      </c>
      <c r="F11" s="40"/>
      <c r="G11" s="150"/>
      <c r="H11" s="151">
        <v>2.4567000000000001</v>
      </c>
      <c r="I11" s="132">
        <f t="shared" si="4"/>
        <v>0</v>
      </c>
      <c r="J11" s="35"/>
      <c r="K11" s="23"/>
      <c r="L11" s="69"/>
      <c r="M11" s="41"/>
      <c r="N11" s="76"/>
      <c r="O11" s="84"/>
      <c r="P11" s="85"/>
      <c r="Q11" s="85"/>
      <c r="R11" s="86"/>
      <c r="S11" s="23"/>
      <c r="T11" s="23"/>
      <c r="U11" s="23"/>
      <c r="V11" s="23"/>
      <c r="W11" s="33">
        <f>((S11*12)+T11-((U11*12)+V11))*1.67</f>
        <v>0</v>
      </c>
      <c r="X11" s="36">
        <v>2</v>
      </c>
      <c r="Y11" s="36">
        <v>10</v>
      </c>
      <c r="Z11" s="36">
        <v>0</v>
      </c>
      <c r="AA11" s="36">
        <v>6</v>
      </c>
      <c r="AB11" s="33">
        <f>((X11*12)+Y11-((Z11*12)+AA11))*1.67</f>
        <v>46.76</v>
      </c>
      <c r="AC11" s="37">
        <f>(W11+AB11)</f>
        <v>46.76</v>
      </c>
      <c r="AD11" s="76">
        <f>SUM(AC11-AC10)+R11</f>
        <v>0</v>
      </c>
      <c r="AE11" s="38"/>
      <c r="AF11" s="38"/>
      <c r="AG11" s="23"/>
      <c r="AH11" s="23"/>
      <c r="AI11" s="32">
        <f t="shared" si="3"/>
        <v>0</v>
      </c>
      <c r="AJ11" s="34">
        <f t="shared" si="7"/>
        <v>0</v>
      </c>
      <c r="AK11" s="38"/>
      <c r="AL11" s="38"/>
      <c r="AM11" s="32">
        <f t="shared" si="5"/>
        <v>0</v>
      </c>
      <c r="AN11" s="34">
        <f>SUM(AM11-AM10)</f>
        <v>0</v>
      </c>
      <c r="AO11" s="35"/>
    </row>
    <row r="12" spans="1:45" ht="15.95" customHeight="1" x14ac:dyDescent="0.2">
      <c r="A12" s="30">
        <v>5</v>
      </c>
      <c r="B12" s="31"/>
      <c r="C12" s="36"/>
      <c r="D12" s="23">
        <v>0</v>
      </c>
      <c r="E12" s="36">
        <v>48</v>
      </c>
      <c r="F12" s="40"/>
      <c r="G12" s="150"/>
      <c r="H12" s="151">
        <v>2.4567000000000001</v>
      </c>
      <c r="I12" s="132">
        <f t="shared" si="4"/>
        <v>0</v>
      </c>
      <c r="J12" s="35"/>
      <c r="K12" s="23"/>
      <c r="L12" s="69"/>
      <c r="M12" s="41"/>
      <c r="N12" s="76"/>
      <c r="O12" s="84"/>
      <c r="P12" s="85"/>
      <c r="Q12" s="85"/>
      <c r="R12" s="86"/>
      <c r="S12" s="23"/>
      <c r="T12" s="23"/>
      <c r="U12" s="23"/>
      <c r="V12" s="23"/>
      <c r="W12" s="33">
        <f>((S12*12)+T12-((U12*12)+V12))*1.67</f>
        <v>0</v>
      </c>
      <c r="X12" s="36">
        <v>2</v>
      </c>
      <c r="Y12" s="36">
        <v>10</v>
      </c>
      <c r="Z12" s="36">
        <v>0</v>
      </c>
      <c r="AA12" s="36">
        <v>6</v>
      </c>
      <c r="AB12" s="33">
        <f>((X12*12)+Y12-((Z12*12)+AA12))*1.67</f>
        <v>46.76</v>
      </c>
      <c r="AC12" s="37">
        <f>(W12+AB12)</f>
        <v>46.76</v>
      </c>
      <c r="AD12" s="76">
        <f>SUM(AC12-AC11)+R12</f>
        <v>0</v>
      </c>
      <c r="AE12" s="38"/>
      <c r="AF12" s="38"/>
      <c r="AG12" s="23"/>
      <c r="AH12" s="23"/>
      <c r="AI12" s="32">
        <f t="shared" si="3"/>
        <v>0</v>
      </c>
      <c r="AJ12" s="34">
        <f t="shared" si="7"/>
        <v>0</v>
      </c>
      <c r="AK12" s="38"/>
      <c r="AL12" s="38"/>
      <c r="AM12" s="32">
        <f t="shared" si="5"/>
        <v>0</v>
      </c>
      <c r="AN12" s="34">
        <f>SUM(AM12-AM11)</f>
        <v>0</v>
      </c>
      <c r="AO12" s="35"/>
    </row>
    <row r="13" spans="1:45" ht="15.95" customHeight="1" x14ac:dyDescent="0.2">
      <c r="A13" s="30">
        <v>6</v>
      </c>
      <c r="B13" s="31"/>
      <c r="C13" s="36"/>
      <c r="D13" s="23">
        <v>0</v>
      </c>
      <c r="E13" s="36">
        <v>48</v>
      </c>
      <c r="F13" s="40"/>
      <c r="G13" s="150"/>
      <c r="H13" s="151">
        <v>2.4567000000000001</v>
      </c>
      <c r="I13" s="132">
        <f t="shared" si="4"/>
        <v>0</v>
      </c>
      <c r="J13" s="35"/>
      <c r="K13" s="23"/>
      <c r="L13" s="69"/>
      <c r="M13" s="41"/>
      <c r="N13" s="76"/>
      <c r="O13" s="84"/>
      <c r="P13" s="85"/>
      <c r="Q13" s="85"/>
      <c r="R13" s="86"/>
      <c r="S13" s="23"/>
      <c r="T13" s="23"/>
      <c r="U13" s="23"/>
      <c r="V13" s="23"/>
      <c r="W13" s="33">
        <f>((S13*12)+T13-((U13*12)+V13))*1.67</f>
        <v>0</v>
      </c>
      <c r="X13" s="36">
        <v>2</v>
      </c>
      <c r="Y13" s="36">
        <v>10</v>
      </c>
      <c r="Z13" s="36">
        <v>0</v>
      </c>
      <c r="AA13" s="36">
        <v>6</v>
      </c>
      <c r="AB13" s="33">
        <f t="shared" si="0"/>
        <v>46.76</v>
      </c>
      <c r="AC13" s="37">
        <f t="shared" si="1"/>
        <v>46.76</v>
      </c>
      <c r="AD13" s="76">
        <f t="shared" si="2"/>
        <v>0</v>
      </c>
      <c r="AE13" s="38"/>
      <c r="AF13" s="38"/>
      <c r="AG13" s="23"/>
      <c r="AH13" s="23"/>
      <c r="AI13" s="32">
        <f t="shared" si="3"/>
        <v>0</v>
      </c>
      <c r="AJ13" s="34">
        <f t="shared" si="7"/>
        <v>0</v>
      </c>
      <c r="AK13" s="38"/>
      <c r="AL13" s="38"/>
      <c r="AM13" s="32">
        <f t="shared" si="5"/>
        <v>0</v>
      </c>
      <c r="AN13" s="34">
        <f>SUM(AM13-AM12)</f>
        <v>0</v>
      </c>
      <c r="AO13" s="35"/>
    </row>
    <row r="14" spans="1:45" ht="15.95" customHeight="1" x14ac:dyDescent="0.2">
      <c r="A14" s="30">
        <v>7</v>
      </c>
      <c r="B14" s="31"/>
      <c r="C14" s="36"/>
      <c r="D14" s="23">
        <v>0</v>
      </c>
      <c r="E14" s="36">
        <v>48</v>
      </c>
      <c r="F14" s="40"/>
      <c r="G14" s="150"/>
      <c r="H14" s="151">
        <v>2.4567000000000001</v>
      </c>
      <c r="I14" s="132">
        <f t="shared" si="4"/>
        <v>0</v>
      </c>
      <c r="J14" s="35"/>
      <c r="K14" s="23"/>
      <c r="L14" s="69"/>
      <c r="M14" s="41"/>
      <c r="N14" s="76"/>
      <c r="O14" s="84"/>
      <c r="P14" s="85"/>
      <c r="Q14" s="85"/>
      <c r="R14" s="86"/>
      <c r="S14" s="23"/>
      <c r="T14" s="23"/>
      <c r="U14" s="23"/>
      <c r="V14" s="23"/>
      <c r="W14" s="33">
        <f>((S14*12)+T14-((U14*12)+V14))*1.67</f>
        <v>0</v>
      </c>
      <c r="X14" s="36">
        <v>2</v>
      </c>
      <c r="Y14" s="36">
        <v>10</v>
      </c>
      <c r="Z14" s="36">
        <v>0</v>
      </c>
      <c r="AA14" s="36">
        <v>6</v>
      </c>
      <c r="AB14" s="33">
        <f t="shared" si="0"/>
        <v>46.76</v>
      </c>
      <c r="AC14" s="37">
        <f t="shared" ref="AC14:AC29" si="9">(W14+AB14)</f>
        <v>46.76</v>
      </c>
      <c r="AD14" s="76">
        <f t="shared" si="2"/>
        <v>0</v>
      </c>
      <c r="AE14" s="38"/>
      <c r="AF14" s="38"/>
      <c r="AG14" s="23"/>
      <c r="AH14" s="23"/>
      <c r="AI14" s="32">
        <f t="shared" si="3"/>
        <v>0</v>
      </c>
      <c r="AJ14" s="34">
        <f t="shared" si="7"/>
        <v>0</v>
      </c>
      <c r="AK14" s="38"/>
      <c r="AL14" s="36"/>
      <c r="AM14" s="32">
        <f t="shared" si="5"/>
        <v>0</v>
      </c>
      <c r="AN14" s="34">
        <f>SUM(AM14-AM13)</f>
        <v>0</v>
      </c>
      <c r="AO14" s="35"/>
    </row>
    <row r="15" spans="1:45" ht="15.95" customHeight="1" x14ac:dyDescent="0.2">
      <c r="A15" s="30">
        <v>8</v>
      </c>
      <c r="B15" s="31"/>
      <c r="C15" s="36"/>
      <c r="D15" s="23">
        <v>0</v>
      </c>
      <c r="E15" s="36">
        <v>48</v>
      </c>
      <c r="F15" s="40"/>
      <c r="G15" s="150"/>
      <c r="H15" s="151">
        <v>2.4567000000000001</v>
      </c>
      <c r="I15" s="132">
        <f t="shared" si="4"/>
        <v>0</v>
      </c>
      <c r="J15" s="35"/>
      <c r="K15" s="23"/>
      <c r="L15" s="69"/>
      <c r="M15" s="41"/>
      <c r="N15" s="76"/>
      <c r="O15" s="84"/>
      <c r="P15" s="85"/>
      <c r="Q15" s="85"/>
      <c r="R15" s="86"/>
      <c r="S15" s="23"/>
      <c r="T15" s="23"/>
      <c r="U15" s="23"/>
      <c r="V15" s="23"/>
      <c r="W15" s="33">
        <f t="shared" si="6"/>
        <v>0</v>
      </c>
      <c r="X15" s="36">
        <v>2</v>
      </c>
      <c r="Y15" s="36">
        <v>10</v>
      </c>
      <c r="Z15" s="36">
        <v>0</v>
      </c>
      <c r="AA15" s="36">
        <v>6</v>
      </c>
      <c r="AB15" s="33">
        <f t="shared" ref="AB15:AB24" si="10">((X15*12)+Y15-((Z15*12)+AA15))*1.67</f>
        <v>46.76</v>
      </c>
      <c r="AC15" s="37">
        <f t="shared" si="9"/>
        <v>46.76</v>
      </c>
      <c r="AD15" s="76">
        <f t="shared" ref="AD15:AD21" si="11">SUM(AC15-AC14)+R15</f>
        <v>0</v>
      </c>
      <c r="AE15" s="38"/>
      <c r="AF15" s="38"/>
      <c r="AG15" s="23"/>
      <c r="AH15" s="23"/>
      <c r="AI15" s="32">
        <f t="shared" si="3"/>
        <v>0</v>
      </c>
      <c r="AJ15" s="34">
        <f t="shared" si="7"/>
        <v>0</v>
      </c>
      <c r="AK15" s="38"/>
      <c r="AL15" s="38"/>
      <c r="AM15" s="32">
        <f t="shared" ref="AM15:AM21" si="12">((AK15*12)+AL15)*1.67</f>
        <v>0</v>
      </c>
      <c r="AN15" s="34">
        <f t="shared" si="8"/>
        <v>0</v>
      </c>
      <c r="AO15" s="35"/>
    </row>
    <row r="16" spans="1:45" ht="15.95" customHeight="1" x14ac:dyDescent="0.2">
      <c r="A16" s="30">
        <v>9</v>
      </c>
      <c r="B16" s="31"/>
      <c r="C16" s="36"/>
      <c r="D16" s="23">
        <v>0</v>
      </c>
      <c r="E16" s="36">
        <v>48</v>
      </c>
      <c r="F16" s="40"/>
      <c r="G16" s="150"/>
      <c r="H16" s="151">
        <v>2.4567000000000001</v>
      </c>
      <c r="I16" s="132">
        <f t="shared" si="4"/>
        <v>0</v>
      </c>
      <c r="J16" s="35"/>
      <c r="K16" s="23"/>
      <c r="L16" s="69"/>
      <c r="M16" s="41"/>
      <c r="N16" s="76"/>
      <c r="O16" s="84"/>
      <c r="P16" s="85"/>
      <c r="Q16" s="85"/>
      <c r="R16" s="86"/>
      <c r="S16" s="23"/>
      <c r="T16" s="23"/>
      <c r="U16" s="23"/>
      <c r="V16" s="23"/>
      <c r="W16" s="33">
        <f t="shared" si="6"/>
        <v>0</v>
      </c>
      <c r="X16" s="36">
        <v>2</v>
      </c>
      <c r="Y16" s="36">
        <v>10</v>
      </c>
      <c r="Z16" s="36">
        <v>0</v>
      </c>
      <c r="AA16" s="36">
        <v>6</v>
      </c>
      <c r="AB16" s="33">
        <f t="shared" si="10"/>
        <v>46.76</v>
      </c>
      <c r="AC16" s="37">
        <f t="shared" si="9"/>
        <v>46.76</v>
      </c>
      <c r="AD16" s="76">
        <f t="shared" si="11"/>
        <v>0</v>
      </c>
      <c r="AE16" s="38"/>
      <c r="AF16" s="38"/>
      <c r="AG16" s="23"/>
      <c r="AH16" s="23"/>
      <c r="AI16" s="32">
        <f t="shared" si="3"/>
        <v>0</v>
      </c>
      <c r="AJ16" s="34">
        <f t="shared" ref="AJ16:AJ22" si="13">SUM(AI16-AI15)</f>
        <v>0</v>
      </c>
      <c r="AK16" s="38"/>
      <c r="AL16" s="38"/>
      <c r="AM16" s="32">
        <f t="shared" si="12"/>
        <v>0</v>
      </c>
      <c r="AN16" s="34">
        <f t="shared" si="8"/>
        <v>0</v>
      </c>
      <c r="AO16" s="35"/>
    </row>
    <row r="17" spans="1:41" ht="15.95" customHeight="1" x14ac:dyDescent="0.2">
      <c r="A17" s="30">
        <v>10</v>
      </c>
      <c r="B17" s="31"/>
      <c r="C17" s="36"/>
      <c r="D17" s="23">
        <v>0</v>
      </c>
      <c r="E17" s="36">
        <v>48</v>
      </c>
      <c r="F17" s="40"/>
      <c r="G17" s="150"/>
      <c r="H17" s="151">
        <v>2.4567000000000001</v>
      </c>
      <c r="I17" s="132">
        <f t="shared" si="4"/>
        <v>0</v>
      </c>
      <c r="J17" s="35"/>
      <c r="K17" s="23"/>
      <c r="L17" s="69"/>
      <c r="M17" s="41"/>
      <c r="N17" s="76"/>
      <c r="O17" s="84"/>
      <c r="P17" s="85"/>
      <c r="Q17" s="85"/>
      <c r="R17" s="86"/>
      <c r="S17" s="23"/>
      <c r="T17" s="23"/>
      <c r="U17" s="23"/>
      <c r="V17" s="23"/>
      <c r="W17" s="33">
        <f t="shared" ref="W17:W23" si="14">((S17*12)+T17-((U17*12)+V17))*1.67</f>
        <v>0</v>
      </c>
      <c r="X17" s="36">
        <v>2</v>
      </c>
      <c r="Y17" s="36">
        <v>10</v>
      </c>
      <c r="Z17" s="36">
        <v>0</v>
      </c>
      <c r="AA17" s="36">
        <v>6</v>
      </c>
      <c r="AB17" s="33">
        <f t="shared" si="10"/>
        <v>46.76</v>
      </c>
      <c r="AC17" s="37">
        <f t="shared" si="9"/>
        <v>46.76</v>
      </c>
      <c r="AD17" s="76">
        <f t="shared" si="11"/>
        <v>0</v>
      </c>
      <c r="AE17" s="38"/>
      <c r="AF17" s="38"/>
      <c r="AG17" s="23"/>
      <c r="AH17" s="23"/>
      <c r="AI17" s="32">
        <f t="shared" si="3"/>
        <v>0</v>
      </c>
      <c r="AJ17" s="34">
        <f t="shared" si="13"/>
        <v>0</v>
      </c>
      <c r="AK17" s="38"/>
      <c r="AL17" s="38"/>
      <c r="AM17" s="32">
        <f t="shared" si="12"/>
        <v>0</v>
      </c>
      <c r="AN17" s="34">
        <f t="shared" si="8"/>
        <v>0</v>
      </c>
      <c r="AO17" s="35"/>
    </row>
    <row r="18" spans="1:41" ht="15.95" customHeight="1" x14ac:dyDescent="0.2">
      <c r="A18" s="30">
        <v>11</v>
      </c>
      <c r="B18" s="31"/>
      <c r="C18" s="36"/>
      <c r="D18" s="23">
        <v>0</v>
      </c>
      <c r="E18" s="36">
        <v>48</v>
      </c>
      <c r="F18" s="40"/>
      <c r="G18" s="150"/>
      <c r="H18" s="151">
        <v>2.4567000000000001</v>
      </c>
      <c r="I18" s="132">
        <f t="shared" si="4"/>
        <v>0</v>
      </c>
      <c r="J18" s="35"/>
      <c r="K18" s="23"/>
      <c r="L18" s="69"/>
      <c r="M18" s="41"/>
      <c r="N18" s="76"/>
      <c r="O18" s="84"/>
      <c r="P18" s="85"/>
      <c r="Q18" s="85"/>
      <c r="R18" s="86"/>
      <c r="S18" s="23"/>
      <c r="T18" s="23"/>
      <c r="U18" s="23"/>
      <c r="V18" s="23"/>
      <c r="W18" s="33">
        <f t="shared" si="14"/>
        <v>0</v>
      </c>
      <c r="X18" s="36">
        <v>2</v>
      </c>
      <c r="Y18" s="36">
        <v>10</v>
      </c>
      <c r="Z18" s="36">
        <v>0</v>
      </c>
      <c r="AA18" s="36">
        <v>6</v>
      </c>
      <c r="AB18" s="33">
        <f t="shared" si="10"/>
        <v>46.76</v>
      </c>
      <c r="AC18" s="37">
        <f t="shared" si="9"/>
        <v>46.76</v>
      </c>
      <c r="AD18" s="76">
        <f t="shared" si="11"/>
        <v>0</v>
      </c>
      <c r="AE18" s="38"/>
      <c r="AF18" s="38"/>
      <c r="AG18" s="23"/>
      <c r="AH18" s="23"/>
      <c r="AI18" s="32">
        <f t="shared" si="3"/>
        <v>0</v>
      </c>
      <c r="AJ18" s="34">
        <f t="shared" si="13"/>
        <v>0</v>
      </c>
      <c r="AK18" s="38"/>
      <c r="AL18" s="38"/>
      <c r="AM18" s="32">
        <f t="shared" si="12"/>
        <v>0</v>
      </c>
      <c r="AN18" s="34">
        <f t="shared" si="8"/>
        <v>0</v>
      </c>
      <c r="AO18" s="35"/>
    </row>
    <row r="19" spans="1:41" ht="15.95" customHeight="1" x14ac:dyDescent="0.25">
      <c r="A19" s="30">
        <v>12</v>
      </c>
      <c r="B19" s="31"/>
      <c r="C19" s="36"/>
      <c r="D19" s="23">
        <v>0</v>
      </c>
      <c r="E19" s="36">
        <v>48</v>
      </c>
      <c r="F19" s="40"/>
      <c r="G19" s="150"/>
      <c r="H19" s="151">
        <v>2.4567000000000001</v>
      </c>
      <c r="I19" s="132">
        <f t="shared" si="4"/>
        <v>0</v>
      </c>
      <c r="J19" s="35"/>
      <c r="K19" s="23"/>
      <c r="L19" s="69"/>
      <c r="M19" s="41"/>
      <c r="N19" s="76"/>
      <c r="O19" s="84"/>
      <c r="P19" s="143"/>
      <c r="Q19" s="141"/>
      <c r="R19" s="142"/>
      <c r="S19" s="23"/>
      <c r="T19" s="23"/>
      <c r="U19" s="23"/>
      <c r="V19" s="23"/>
      <c r="W19" s="33">
        <f t="shared" si="14"/>
        <v>0</v>
      </c>
      <c r="X19" s="36">
        <v>2</v>
      </c>
      <c r="Y19" s="36">
        <v>10</v>
      </c>
      <c r="Z19" s="36">
        <v>0</v>
      </c>
      <c r="AA19" s="36">
        <v>6</v>
      </c>
      <c r="AB19" s="33">
        <f t="shared" si="10"/>
        <v>46.76</v>
      </c>
      <c r="AC19" s="37">
        <f t="shared" si="9"/>
        <v>46.76</v>
      </c>
      <c r="AD19" s="76">
        <f t="shared" si="11"/>
        <v>0</v>
      </c>
      <c r="AE19" s="38"/>
      <c r="AF19" s="38"/>
      <c r="AG19" s="23"/>
      <c r="AH19" s="23"/>
      <c r="AI19" s="32">
        <f>((AE19*12)+AF19-((AG19*12)+AH19))*1.67</f>
        <v>0</v>
      </c>
      <c r="AJ19" s="34">
        <f>SUM(AI19-AI18)</f>
        <v>0</v>
      </c>
      <c r="AK19" s="38"/>
      <c r="AL19" s="38"/>
      <c r="AM19" s="32">
        <f t="shared" si="12"/>
        <v>0</v>
      </c>
      <c r="AN19" s="34">
        <f t="shared" si="8"/>
        <v>0</v>
      </c>
      <c r="AO19" s="35"/>
    </row>
    <row r="20" spans="1:41" ht="15.95" customHeight="1" x14ac:dyDescent="0.25">
      <c r="A20" s="30">
        <v>13</v>
      </c>
      <c r="B20" s="31"/>
      <c r="C20" s="36"/>
      <c r="D20" s="23">
        <v>0</v>
      </c>
      <c r="E20" s="36">
        <v>48</v>
      </c>
      <c r="F20" s="40"/>
      <c r="G20" s="150"/>
      <c r="H20" s="151">
        <v>2.4567000000000001</v>
      </c>
      <c r="I20" s="132">
        <f t="shared" si="4"/>
        <v>0</v>
      </c>
      <c r="J20" s="35"/>
      <c r="K20" s="23"/>
      <c r="L20" s="69"/>
      <c r="M20" s="41"/>
      <c r="N20" s="76"/>
      <c r="O20" s="84"/>
      <c r="P20" s="143"/>
      <c r="Q20" s="141"/>
      <c r="R20" s="142"/>
      <c r="S20" s="23"/>
      <c r="T20" s="23"/>
      <c r="U20" s="23"/>
      <c r="V20" s="23"/>
      <c r="W20" s="33">
        <f t="shared" si="14"/>
        <v>0</v>
      </c>
      <c r="X20" s="36">
        <v>2</v>
      </c>
      <c r="Y20" s="36">
        <v>10</v>
      </c>
      <c r="Z20" s="36">
        <v>0</v>
      </c>
      <c r="AA20" s="36">
        <v>6</v>
      </c>
      <c r="AB20" s="33">
        <f t="shared" si="10"/>
        <v>46.76</v>
      </c>
      <c r="AC20" s="37">
        <f t="shared" ref="AC20:AC27" si="15">(W20+AB20)</f>
        <v>46.76</v>
      </c>
      <c r="AD20" s="76">
        <f t="shared" si="11"/>
        <v>0</v>
      </c>
      <c r="AE20" s="38"/>
      <c r="AF20" s="38"/>
      <c r="AG20" s="23"/>
      <c r="AH20" s="23"/>
      <c r="AI20" s="32">
        <f>((AE20*12)+AF20-((AG20*12)+AH20))*1.67</f>
        <v>0</v>
      </c>
      <c r="AJ20" s="34">
        <f t="shared" si="13"/>
        <v>0</v>
      </c>
      <c r="AK20" s="38"/>
      <c r="AL20" s="38"/>
      <c r="AM20" s="32">
        <f t="shared" si="12"/>
        <v>0</v>
      </c>
      <c r="AN20" s="34">
        <f t="shared" si="8"/>
        <v>0</v>
      </c>
      <c r="AO20" s="35"/>
    </row>
    <row r="21" spans="1:41" ht="15.95" customHeight="1" x14ac:dyDescent="0.25">
      <c r="A21" s="30">
        <v>14</v>
      </c>
      <c r="B21" s="31"/>
      <c r="C21" s="36"/>
      <c r="D21" s="23">
        <v>0</v>
      </c>
      <c r="E21" s="36">
        <v>48</v>
      </c>
      <c r="F21" s="40"/>
      <c r="G21" s="150"/>
      <c r="H21" s="151">
        <v>2.4567000000000001</v>
      </c>
      <c r="I21" s="132">
        <f t="shared" si="4"/>
        <v>0</v>
      </c>
      <c r="J21" s="35"/>
      <c r="K21" s="23"/>
      <c r="L21" s="69"/>
      <c r="M21" s="41"/>
      <c r="N21" s="76"/>
      <c r="O21" s="84"/>
      <c r="P21" s="143"/>
      <c r="Q21" s="141"/>
      <c r="R21" s="142"/>
      <c r="S21" s="23"/>
      <c r="T21" s="23"/>
      <c r="U21" s="23"/>
      <c r="V21" s="23"/>
      <c r="W21" s="33">
        <f t="shared" si="14"/>
        <v>0</v>
      </c>
      <c r="X21" s="36">
        <v>2</v>
      </c>
      <c r="Y21" s="36">
        <v>10</v>
      </c>
      <c r="Z21" s="36">
        <v>0</v>
      </c>
      <c r="AA21" s="36">
        <v>6</v>
      </c>
      <c r="AB21" s="33">
        <f t="shared" si="10"/>
        <v>46.76</v>
      </c>
      <c r="AC21" s="37">
        <f t="shared" si="15"/>
        <v>46.76</v>
      </c>
      <c r="AD21" s="76">
        <f t="shared" si="11"/>
        <v>0</v>
      </c>
      <c r="AE21" s="38"/>
      <c r="AF21" s="38"/>
      <c r="AG21" s="23"/>
      <c r="AH21" s="23"/>
      <c r="AI21" s="32">
        <f>((AE21*12)+AF21-((AG21*12)+AH21))*1.67</f>
        <v>0</v>
      </c>
      <c r="AJ21" s="34">
        <f>SUM(AI21-AI20)</f>
        <v>0</v>
      </c>
      <c r="AK21" s="38"/>
      <c r="AL21" s="38"/>
      <c r="AM21" s="32">
        <f t="shared" si="12"/>
        <v>0</v>
      </c>
      <c r="AN21" s="34">
        <f t="shared" si="8"/>
        <v>0</v>
      </c>
      <c r="AO21" s="35"/>
    </row>
    <row r="22" spans="1:41" ht="15.95" customHeight="1" x14ac:dyDescent="0.25">
      <c r="A22" s="30">
        <v>15</v>
      </c>
      <c r="B22" s="31"/>
      <c r="C22" s="36"/>
      <c r="D22" s="23">
        <v>0</v>
      </c>
      <c r="E22" s="36">
        <v>48</v>
      </c>
      <c r="F22" s="40"/>
      <c r="G22" s="150"/>
      <c r="H22" s="151">
        <v>2.4567000000000001</v>
      </c>
      <c r="I22" s="132">
        <f t="shared" si="4"/>
        <v>0</v>
      </c>
      <c r="J22" s="35"/>
      <c r="K22" s="23"/>
      <c r="L22" s="69"/>
      <c r="M22" s="41"/>
      <c r="N22" s="76"/>
      <c r="O22" s="84"/>
      <c r="P22" s="143"/>
      <c r="Q22" s="141"/>
      <c r="R22" s="142"/>
      <c r="S22" s="23"/>
      <c r="T22" s="23"/>
      <c r="U22" s="23"/>
      <c r="V22" s="23"/>
      <c r="W22" s="33">
        <f t="shared" si="14"/>
        <v>0</v>
      </c>
      <c r="X22" s="36">
        <v>2</v>
      </c>
      <c r="Y22" s="36">
        <v>10</v>
      </c>
      <c r="Z22" s="36">
        <v>0</v>
      </c>
      <c r="AA22" s="36">
        <v>6</v>
      </c>
      <c r="AB22" s="33">
        <f t="shared" si="10"/>
        <v>46.76</v>
      </c>
      <c r="AC22" s="37">
        <f t="shared" si="15"/>
        <v>46.76</v>
      </c>
      <c r="AD22" s="76">
        <f t="shared" ref="AD22:AD27" si="16">SUM(AC22-AC21)+R22</f>
        <v>0</v>
      </c>
      <c r="AE22" s="38"/>
      <c r="AF22" s="38"/>
      <c r="AG22" s="23"/>
      <c r="AH22" s="23"/>
      <c r="AI22" s="32">
        <f t="shared" si="3"/>
        <v>0</v>
      </c>
      <c r="AJ22" s="34">
        <f t="shared" si="13"/>
        <v>0</v>
      </c>
      <c r="AK22" s="38"/>
      <c r="AL22" s="38"/>
      <c r="AM22" s="32">
        <f t="shared" ref="AM22:AM27" si="17">((AK22*12)+AL22)*1.67</f>
        <v>0</v>
      </c>
      <c r="AN22" s="34">
        <f>SUM(AM22-AM21)</f>
        <v>0</v>
      </c>
      <c r="AO22" s="35"/>
    </row>
    <row r="23" spans="1:41" ht="15.95" customHeight="1" x14ac:dyDescent="0.25">
      <c r="A23" s="30">
        <v>16</v>
      </c>
      <c r="B23" s="31"/>
      <c r="C23" s="36"/>
      <c r="D23" s="23">
        <v>0</v>
      </c>
      <c r="E23" s="36">
        <v>48</v>
      </c>
      <c r="F23" s="40"/>
      <c r="G23" s="150"/>
      <c r="H23" s="151">
        <v>2.4567000000000001</v>
      </c>
      <c r="I23" s="132">
        <f t="shared" si="4"/>
        <v>0</v>
      </c>
      <c r="J23" s="35"/>
      <c r="K23" s="23"/>
      <c r="L23" s="69"/>
      <c r="M23" s="41"/>
      <c r="N23" s="76"/>
      <c r="O23" s="84"/>
      <c r="P23" s="143"/>
      <c r="Q23" s="141"/>
      <c r="R23" s="142"/>
      <c r="S23" s="23"/>
      <c r="T23" s="23"/>
      <c r="U23" s="23"/>
      <c r="V23" s="23"/>
      <c r="W23" s="33">
        <f t="shared" si="14"/>
        <v>0</v>
      </c>
      <c r="X23" s="36">
        <v>2</v>
      </c>
      <c r="Y23" s="36">
        <v>10</v>
      </c>
      <c r="Z23" s="36">
        <v>0</v>
      </c>
      <c r="AA23" s="36">
        <v>6</v>
      </c>
      <c r="AB23" s="33">
        <f t="shared" si="10"/>
        <v>46.76</v>
      </c>
      <c r="AC23" s="37">
        <f t="shared" si="15"/>
        <v>46.76</v>
      </c>
      <c r="AD23" s="76">
        <f t="shared" si="16"/>
        <v>0</v>
      </c>
      <c r="AE23" s="38"/>
      <c r="AF23" s="38"/>
      <c r="AG23" s="23"/>
      <c r="AH23" s="23"/>
      <c r="AI23" s="32">
        <f>((AE23*12)+AF23-((AG23*12)+AH23))*1.67</f>
        <v>0</v>
      </c>
      <c r="AJ23" s="34">
        <f>SUM(AI23-AI22)</f>
        <v>0</v>
      </c>
      <c r="AK23" s="38"/>
      <c r="AL23" s="38"/>
      <c r="AM23" s="32">
        <f t="shared" si="17"/>
        <v>0</v>
      </c>
      <c r="AN23" s="34">
        <f>SUM(AM23-AM22)</f>
        <v>0</v>
      </c>
      <c r="AO23" s="35"/>
    </row>
    <row r="24" spans="1:41" ht="15.95" customHeight="1" x14ac:dyDescent="0.25">
      <c r="A24" s="30">
        <v>17</v>
      </c>
      <c r="B24" s="31"/>
      <c r="C24" s="36"/>
      <c r="D24" s="23">
        <v>0</v>
      </c>
      <c r="E24" s="36">
        <v>48</v>
      </c>
      <c r="F24" s="40"/>
      <c r="G24" s="150"/>
      <c r="H24" s="151">
        <v>2.4567000000000001</v>
      </c>
      <c r="I24" s="132">
        <f t="shared" si="4"/>
        <v>0</v>
      </c>
      <c r="J24" s="35"/>
      <c r="K24" s="23"/>
      <c r="L24" s="69"/>
      <c r="M24" s="41"/>
      <c r="N24" s="76"/>
      <c r="O24" s="84"/>
      <c r="P24" s="143"/>
      <c r="Q24" s="141"/>
      <c r="R24" s="142"/>
      <c r="S24" s="23"/>
      <c r="T24" s="23"/>
      <c r="U24" s="23"/>
      <c r="V24" s="23"/>
      <c r="W24" s="33">
        <f t="shared" ref="W24:W29" si="18">((S24*12)+T24-((U24*12)+V24))*1.67</f>
        <v>0</v>
      </c>
      <c r="X24" s="36">
        <v>2</v>
      </c>
      <c r="Y24" s="36">
        <v>10</v>
      </c>
      <c r="Z24" s="36">
        <v>0</v>
      </c>
      <c r="AA24" s="36">
        <v>6</v>
      </c>
      <c r="AB24" s="33">
        <f t="shared" si="10"/>
        <v>46.76</v>
      </c>
      <c r="AC24" s="37">
        <f t="shared" si="15"/>
        <v>46.76</v>
      </c>
      <c r="AD24" s="76">
        <f t="shared" si="16"/>
        <v>0</v>
      </c>
      <c r="AE24" s="38"/>
      <c r="AF24" s="38"/>
      <c r="AG24" s="23"/>
      <c r="AH24" s="23"/>
      <c r="AI24" s="32">
        <f>((AE24*12)+AF24-((AG24*12)+AH24))*1.67</f>
        <v>0</v>
      </c>
      <c r="AJ24" s="34">
        <f>SUM(AI24-AI23)</f>
        <v>0</v>
      </c>
      <c r="AK24" s="38"/>
      <c r="AL24" s="38"/>
      <c r="AM24" s="32">
        <f t="shared" si="17"/>
        <v>0</v>
      </c>
      <c r="AN24" s="34">
        <f t="shared" si="8"/>
        <v>0</v>
      </c>
      <c r="AO24" s="35"/>
    </row>
    <row r="25" spans="1:41" ht="15.95" customHeight="1" x14ac:dyDescent="0.25">
      <c r="A25" s="30">
        <v>18</v>
      </c>
      <c r="B25" s="31"/>
      <c r="C25" s="36"/>
      <c r="D25" s="23">
        <v>0</v>
      </c>
      <c r="E25" s="36">
        <v>48</v>
      </c>
      <c r="F25" s="40"/>
      <c r="G25" s="150"/>
      <c r="H25" s="151">
        <v>2.4567000000000001</v>
      </c>
      <c r="I25" s="132">
        <f t="shared" si="4"/>
        <v>0</v>
      </c>
      <c r="J25" s="35"/>
      <c r="K25" s="23"/>
      <c r="L25" s="69"/>
      <c r="M25" s="41"/>
      <c r="N25" s="76"/>
      <c r="O25" s="84"/>
      <c r="P25" s="143"/>
      <c r="Q25" s="141"/>
      <c r="R25" s="142"/>
      <c r="S25" s="23"/>
      <c r="T25" s="23"/>
      <c r="U25" s="23"/>
      <c r="V25" s="23"/>
      <c r="W25" s="33">
        <f t="shared" si="18"/>
        <v>0</v>
      </c>
      <c r="X25" s="36">
        <v>2</v>
      </c>
      <c r="Y25" s="36">
        <v>10</v>
      </c>
      <c r="Z25" s="36">
        <v>0</v>
      </c>
      <c r="AA25" s="36">
        <v>6</v>
      </c>
      <c r="AB25" s="33">
        <f t="shared" ref="AB25:AB30" si="19">((X25*12)+Y25-((Z25*12)+AA25))*1.67</f>
        <v>46.76</v>
      </c>
      <c r="AC25" s="37">
        <f>(W25+AB25)</f>
        <v>46.76</v>
      </c>
      <c r="AD25" s="76">
        <f>SUM(AC25-AC24)+R25</f>
        <v>0</v>
      </c>
      <c r="AE25" s="38"/>
      <c r="AF25" s="38"/>
      <c r="AG25" s="23"/>
      <c r="AH25" s="23"/>
      <c r="AI25" s="32">
        <f>((AE25*12)+AF25-((AG25*12)+AH25))*1.67</f>
        <v>0</v>
      </c>
      <c r="AJ25" s="34">
        <f>SUM(AI25-AI24)</f>
        <v>0</v>
      </c>
      <c r="AK25" s="38"/>
      <c r="AL25" s="38"/>
      <c r="AM25" s="32">
        <f t="shared" si="17"/>
        <v>0</v>
      </c>
      <c r="AN25" s="34">
        <f>SUM(AM25-AM24)</f>
        <v>0</v>
      </c>
      <c r="AO25" s="35"/>
    </row>
    <row r="26" spans="1:41" ht="15.95" customHeight="1" x14ac:dyDescent="0.25">
      <c r="A26" s="30">
        <v>19</v>
      </c>
      <c r="B26" s="31"/>
      <c r="C26" s="36"/>
      <c r="D26" s="23">
        <v>0</v>
      </c>
      <c r="E26" s="36">
        <v>48</v>
      </c>
      <c r="F26" s="40"/>
      <c r="G26" s="150"/>
      <c r="H26" s="151">
        <v>2.4567000000000001</v>
      </c>
      <c r="I26" s="132">
        <f t="shared" si="4"/>
        <v>0</v>
      </c>
      <c r="J26" s="35"/>
      <c r="K26" s="23"/>
      <c r="L26" s="69"/>
      <c r="M26" s="41"/>
      <c r="N26" s="76"/>
      <c r="O26" s="84"/>
      <c r="P26" s="143"/>
      <c r="Q26" s="141"/>
      <c r="R26" s="142"/>
      <c r="S26" s="23"/>
      <c r="T26" s="23"/>
      <c r="U26" s="23"/>
      <c r="V26" s="23"/>
      <c r="W26" s="33">
        <f t="shared" si="18"/>
        <v>0</v>
      </c>
      <c r="X26" s="36">
        <v>2</v>
      </c>
      <c r="Y26" s="36">
        <v>10</v>
      </c>
      <c r="Z26" s="36">
        <v>0</v>
      </c>
      <c r="AA26" s="36">
        <v>6</v>
      </c>
      <c r="AB26" s="33">
        <f t="shared" si="19"/>
        <v>46.76</v>
      </c>
      <c r="AC26" s="37">
        <f>(W26+AB26)</f>
        <v>46.76</v>
      </c>
      <c r="AD26" s="76">
        <f>SUM(AC26-AC25)+R26</f>
        <v>0</v>
      </c>
      <c r="AE26" s="38"/>
      <c r="AF26" s="38"/>
      <c r="AG26" s="23"/>
      <c r="AH26" s="23"/>
      <c r="AI26" s="32">
        <f t="shared" si="3"/>
        <v>0</v>
      </c>
      <c r="AJ26" s="34">
        <f t="shared" ref="AJ26:AJ32" si="20">SUM(AI26-AI25)</f>
        <v>0</v>
      </c>
      <c r="AK26" s="38"/>
      <c r="AL26" s="38"/>
      <c r="AM26" s="32">
        <f t="shared" si="17"/>
        <v>0</v>
      </c>
      <c r="AN26" s="34">
        <f>SUM(AM26-AM25)</f>
        <v>0</v>
      </c>
      <c r="AO26" s="35"/>
    </row>
    <row r="27" spans="1:41" ht="15.95" customHeight="1" x14ac:dyDescent="0.2">
      <c r="A27" s="30">
        <v>20</v>
      </c>
      <c r="B27" s="31"/>
      <c r="C27" s="36"/>
      <c r="D27" s="23">
        <v>0</v>
      </c>
      <c r="E27" s="36">
        <v>48</v>
      </c>
      <c r="F27" s="40"/>
      <c r="G27" s="150"/>
      <c r="H27" s="151">
        <v>2.4567000000000001</v>
      </c>
      <c r="I27" s="132">
        <f t="shared" si="4"/>
        <v>0</v>
      </c>
      <c r="J27" s="35"/>
      <c r="K27" s="23"/>
      <c r="L27" s="69"/>
      <c r="M27" s="41"/>
      <c r="N27" s="76"/>
      <c r="O27" s="84"/>
      <c r="P27" s="85"/>
      <c r="Q27" s="85"/>
      <c r="R27" s="86"/>
      <c r="S27" s="23"/>
      <c r="T27" s="23"/>
      <c r="U27" s="23"/>
      <c r="V27" s="23"/>
      <c r="W27" s="33">
        <f t="shared" si="18"/>
        <v>0</v>
      </c>
      <c r="X27" s="36">
        <v>2</v>
      </c>
      <c r="Y27" s="36">
        <v>10</v>
      </c>
      <c r="Z27" s="36">
        <v>0</v>
      </c>
      <c r="AA27" s="36">
        <v>6</v>
      </c>
      <c r="AB27" s="33">
        <f t="shared" si="19"/>
        <v>46.76</v>
      </c>
      <c r="AC27" s="37">
        <f t="shared" si="15"/>
        <v>46.76</v>
      </c>
      <c r="AD27" s="76">
        <f t="shared" si="16"/>
        <v>0</v>
      </c>
      <c r="AE27" s="38"/>
      <c r="AF27" s="38"/>
      <c r="AG27" s="23"/>
      <c r="AH27" s="23"/>
      <c r="AI27" s="32">
        <f t="shared" si="3"/>
        <v>0</v>
      </c>
      <c r="AJ27" s="34">
        <f t="shared" si="20"/>
        <v>0</v>
      </c>
      <c r="AK27" s="38"/>
      <c r="AL27" s="38"/>
      <c r="AM27" s="32">
        <f t="shared" si="17"/>
        <v>0</v>
      </c>
      <c r="AN27" s="34">
        <f t="shared" si="8"/>
        <v>0</v>
      </c>
      <c r="AO27" s="35"/>
    </row>
    <row r="28" spans="1:41" ht="15.95" customHeight="1" x14ac:dyDescent="0.2">
      <c r="A28" s="30">
        <v>21</v>
      </c>
      <c r="B28" s="31"/>
      <c r="C28" s="36"/>
      <c r="D28" s="23">
        <v>0</v>
      </c>
      <c r="E28" s="36">
        <v>48</v>
      </c>
      <c r="F28" s="40"/>
      <c r="G28" s="150"/>
      <c r="H28" s="151">
        <v>2.4567000000000001</v>
      </c>
      <c r="I28" s="132">
        <f t="shared" si="4"/>
        <v>0</v>
      </c>
      <c r="J28" s="35"/>
      <c r="K28" s="23"/>
      <c r="L28" s="69"/>
      <c r="M28" s="41"/>
      <c r="N28" s="76"/>
      <c r="O28" s="84"/>
      <c r="P28" s="85"/>
      <c r="Q28" s="85"/>
      <c r="R28" s="86"/>
      <c r="S28" s="23"/>
      <c r="T28" s="23"/>
      <c r="U28" s="23"/>
      <c r="V28" s="23"/>
      <c r="W28" s="33">
        <f t="shared" si="18"/>
        <v>0</v>
      </c>
      <c r="X28" s="36">
        <v>2</v>
      </c>
      <c r="Y28" s="36">
        <v>10</v>
      </c>
      <c r="Z28" s="36">
        <v>0</v>
      </c>
      <c r="AA28" s="36">
        <v>6</v>
      </c>
      <c r="AB28" s="33">
        <f t="shared" si="19"/>
        <v>46.76</v>
      </c>
      <c r="AC28" s="37">
        <f t="shared" si="9"/>
        <v>46.76</v>
      </c>
      <c r="AD28" s="76">
        <f>SUM(AC28-AC27)+R28</f>
        <v>0</v>
      </c>
      <c r="AE28" s="38"/>
      <c r="AF28" s="38"/>
      <c r="AG28" s="23"/>
      <c r="AH28" s="23"/>
      <c r="AI28" s="32">
        <f t="shared" si="3"/>
        <v>0</v>
      </c>
      <c r="AJ28" s="34">
        <f t="shared" si="20"/>
        <v>0</v>
      </c>
      <c r="AK28" s="38"/>
      <c r="AL28" s="38"/>
      <c r="AM28" s="32">
        <f t="shared" ref="AM28:AM38" si="21">((AK28*12)+AL28)*1.67</f>
        <v>0</v>
      </c>
      <c r="AN28" s="34">
        <f>SUM(AM28-AM27)</f>
        <v>0</v>
      </c>
      <c r="AO28" s="35"/>
    </row>
    <row r="29" spans="1:41" ht="15.95" customHeight="1" x14ac:dyDescent="0.2">
      <c r="A29" s="30">
        <v>22</v>
      </c>
      <c r="B29" s="31"/>
      <c r="C29" s="36"/>
      <c r="D29" s="23">
        <v>0</v>
      </c>
      <c r="E29" s="36">
        <v>48</v>
      </c>
      <c r="F29" s="40"/>
      <c r="G29" s="150"/>
      <c r="H29" s="151">
        <v>2.4567000000000001</v>
      </c>
      <c r="I29" s="132">
        <f t="shared" si="4"/>
        <v>0</v>
      </c>
      <c r="J29" s="35"/>
      <c r="K29" s="23"/>
      <c r="L29" s="69"/>
      <c r="M29" s="41"/>
      <c r="N29" s="76"/>
      <c r="O29" s="84"/>
      <c r="P29" s="144"/>
      <c r="Q29" s="145"/>
      <c r="R29" s="146"/>
      <c r="S29" s="23"/>
      <c r="T29" s="23"/>
      <c r="U29" s="23"/>
      <c r="V29" s="23"/>
      <c r="W29" s="33">
        <f t="shared" si="18"/>
        <v>0</v>
      </c>
      <c r="X29" s="36">
        <v>2</v>
      </c>
      <c r="Y29" s="36">
        <v>10</v>
      </c>
      <c r="Z29" s="36">
        <v>0</v>
      </c>
      <c r="AA29" s="36">
        <v>6</v>
      </c>
      <c r="AB29" s="33">
        <f t="shared" si="19"/>
        <v>46.76</v>
      </c>
      <c r="AC29" s="37">
        <f t="shared" si="9"/>
        <v>46.76</v>
      </c>
      <c r="AD29" s="76">
        <f>SUM(AC29-AC28)+R29</f>
        <v>0</v>
      </c>
      <c r="AE29" s="38"/>
      <c r="AF29" s="38"/>
      <c r="AG29" s="23"/>
      <c r="AH29" s="23"/>
      <c r="AI29" s="32">
        <f t="shared" si="3"/>
        <v>0</v>
      </c>
      <c r="AJ29" s="34">
        <f t="shared" si="20"/>
        <v>0</v>
      </c>
      <c r="AK29" s="38"/>
      <c r="AL29" s="38"/>
      <c r="AM29" s="32">
        <f t="shared" si="21"/>
        <v>0</v>
      </c>
      <c r="AN29" s="34">
        <f t="shared" si="8"/>
        <v>0</v>
      </c>
      <c r="AO29" s="35"/>
    </row>
    <row r="30" spans="1:41" ht="15.95" customHeight="1" x14ac:dyDescent="0.2">
      <c r="A30" s="30">
        <v>23</v>
      </c>
      <c r="B30" s="31"/>
      <c r="C30" s="36"/>
      <c r="D30" s="23">
        <v>0</v>
      </c>
      <c r="E30" s="36">
        <v>48</v>
      </c>
      <c r="F30" s="40"/>
      <c r="G30" s="150"/>
      <c r="H30" s="151" t="s">
        <v>65</v>
      </c>
      <c r="I30" s="132">
        <f t="shared" si="4"/>
        <v>0</v>
      </c>
      <c r="J30" s="35"/>
      <c r="K30" s="23"/>
      <c r="L30" s="69"/>
      <c r="M30" s="41"/>
      <c r="N30" s="76"/>
      <c r="O30" s="84"/>
      <c r="P30" s="85"/>
      <c r="Q30" s="87"/>
      <c r="R30" s="86"/>
      <c r="S30" s="23"/>
      <c r="T30" s="23"/>
      <c r="U30" s="23"/>
      <c r="V30" s="23"/>
      <c r="W30" s="33">
        <f t="shared" ref="W30:W37" si="22">((S30*12)+T30-((U30*12)+V30))*1.67</f>
        <v>0</v>
      </c>
      <c r="X30" s="36">
        <v>2</v>
      </c>
      <c r="Y30" s="36">
        <v>10</v>
      </c>
      <c r="Z30" s="36">
        <v>0</v>
      </c>
      <c r="AA30" s="36">
        <v>6</v>
      </c>
      <c r="AB30" s="33">
        <f t="shared" si="19"/>
        <v>46.76</v>
      </c>
      <c r="AC30" s="37">
        <f t="shared" ref="AC30:AC35" si="23">(W30+AB30)</f>
        <v>46.76</v>
      </c>
      <c r="AD30" s="76">
        <f t="shared" ref="AD30:AD35" si="24">SUM(AC30-AC29)+R30</f>
        <v>0</v>
      </c>
      <c r="AE30" s="38"/>
      <c r="AF30" s="38"/>
      <c r="AG30" s="23"/>
      <c r="AH30" s="23"/>
      <c r="AI30" s="32">
        <f t="shared" si="3"/>
        <v>0</v>
      </c>
      <c r="AJ30" s="34">
        <f t="shared" si="20"/>
        <v>0</v>
      </c>
      <c r="AK30" s="38"/>
      <c r="AL30" s="38"/>
      <c r="AM30" s="32">
        <f t="shared" si="21"/>
        <v>0</v>
      </c>
      <c r="AN30" s="34">
        <f t="shared" si="8"/>
        <v>0</v>
      </c>
      <c r="AO30" s="35"/>
    </row>
    <row r="31" spans="1:41" ht="15.95" customHeight="1" x14ac:dyDescent="0.2">
      <c r="A31" s="30">
        <v>24</v>
      </c>
      <c r="B31" s="31"/>
      <c r="C31" s="36"/>
      <c r="D31" s="23">
        <v>0</v>
      </c>
      <c r="E31" s="36">
        <v>48</v>
      </c>
      <c r="F31" s="40"/>
      <c r="G31" s="150"/>
      <c r="H31" s="151">
        <v>2.4567000000000001</v>
      </c>
      <c r="I31" s="132">
        <f t="shared" si="4"/>
        <v>0</v>
      </c>
      <c r="J31" s="35"/>
      <c r="K31" s="23"/>
      <c r="L31" s="69"/>
      <c r="M31" s="41"/>
      <c r="N31" s="76"/>
      <c r="O31" s="84"/>
      <c r="P31" s="85"/>
      <c r="Q31" s="87"/>
      <c r="R31" s="86"/>
      <c r="S31" s="23"/>
      <c r="T31" s="23"/>
      <c r="U31" s="23"/>
      <c r="V31" s="23"/>
      <c r="W31" s="33">
        <f t="shared" si="22"/>
        <v>0</v>
      </c>
      <c r="X31" s="36">
        <v>2</v>
      </c>
      <c r="Y31" s="36">
        <v>10</v>
      </c>
      <c r="Z31" s="36">
        <v>0</v>
      </c>
      <c r="AA31" s="36">
        <v>6</v>
      </c>
      <c r="AB31" s="33">
        <f t="shared" ref="AB31:AB38" si="25">((X31*12)+Y31-((Z31*12)+AA31))*1.67</f>
        <v>46.76</v>
      </c>
      <c r="AC31" s="37">
        <f t="shared" si="23"/>
        <v>46.76</v>
      </c>
      <c r="AD31" s="76">
        <f t="shared" si="24"/>
        <v>0</v>
      </c>
      <c r="AE31" s="38"/>
      <c r="AF31" s="38"/>
      <c r="AG31" s="23"/>
      <c r="AH31" s="23"/>
      <c r="AI31" s="32">
        <f t="shared" si="3"/>
        <v>0</v>
      </c>
      <c r="AJ31" s="34">
        <f t="shared" si="20"/>
        <v>0</v>
      </c>
      <c r="AK31" s="38"/>
      <c r="AL31" s="38"/>
      <c r="AM31" s="32">
        <f t="shared" si="21"/>
        <v>0</v>
      </c>
      <c r="AN31" s="34">
        <f t="shared" si="8"/>
        <v>0</v>
      </c>
      <c r="AO31" s="35"/>
    </row>
    <row r="32" spans="1:41" ht="15.95" customHeight="1" x14ac:dyDescent="0.2">
      <c r="A32" s="30">
        <v>25</v>
      </c>
      <c r="B32" s="31"/>
      <c r="C32" s="36"/>
      <c r="D32" s="23">
        <v>0</v>
      </c>
      <c r="E32" s="36">
        <v>48</v>
      </c>
      <c r="F32" s="40"/>
      <c r="G32" s="150"/>
      <c r="H32" s="151">
        <v>2.4567000000000001</v>
      </c>
      <c r="I32" s="132">
        <f t="shared" si="4"/>
        <v>0</v>
      </c>
      <c r="J32" s="35"/>
      <c r="K32" s="23"/>
      <c r="L32" s="69"/>
      <c r="M32" s="41"/>
      <c r="N32" s="76"/>
      <c r="O32" s="84"/>
      <c r="P32" s="85"/>
      <c r="Q32" s="85"/>
      <c r="R32" s="86"/>
      <c r="S32" s="23"/>
      <c r="T32" s="23"/>
      <c r="U32" s="23"/>
      <c r="V32" s="23"/>
      <c r="W32" s="33">
        <f t="shared" si="22"/>
        <v>0</v>
      </c>
      <c r="X32" s="36">
        <v>2</v>
      </c>
      <c r="Y32" s="36">
        <v>10</v>
      </c>
      <c r="Z32" s="36">
        <v>0</v>
      </c>
      <c r="AA32" s="36">
        <v>6</v>
      </c>
      <c r="AB32" s="33">
        <f t="shared" si="25"/>
        <v>46.76</v>
      </c>
      <c r="AC32" s="37">
        <f t="shared" si="23"/>
        <v>46.76</v>
      </c>
      <c r="AD32" s="76">
        <f t="shared" si="24"/>
        <v>0</v>
      </c>
      <c r="AE32" s="38"/>
      <c r="AF32" s="38"/>
      <c r="AG32" s="23"/>
      <c r="AH32" s="23"/>
      <c r="AI32" s="32">
        <f t="shared" si="3"/>
        <v>0</v>
      </c>
      <c r="AJ32" s="34">
        <f t="shared" si="20"/>
        <v>0</v>
      </c>
      <c r="AK32" s="38"/>
      <c r="AL32" s="38"/>
      <c r="AM32" s="32">
        <f t="shared" si="21"/>
        <v>0</v>
      </c>
      <c r="AN32" s="34">
        <f t="shared" si="8"/>
        <v>0</v>
      </c>
      <c r="AO32" s="35"/>
    </row>
    <row r="33" spans="1:41" ht="15.95" customHeight="1" x14ac:dyDescent="0.2">
      <c r="A33" s="30">
        <v>26</v>
      </c>
      <c r="B33" s="31"/>
      <c r="C33" s="36"/>
      <c r="D33" s="23">
        <v>0</v>
      </c>
      <c r="E33" s="36">
        <v>48</v>
      </c>
      <c r="F33" s="40"/>
      <c r="G33" s="150"/>
      <c r="H33" s="151">
        <v>2.4567000000000001</v>
      </c>
      <c r="I33" s="132">
        <f t="shared" si="4"/>
        <v>0</v>
      </c>
      <c r="J33" s="35"/>
      <c r="K33" s="23"/>
      <c r="L33" s="69"/>
      <c r="M33" s="41"/>
      <c r="N33" s="76"/>
      <c r="O33" s="84"/>
      <c r="P33" s="85"/>
      <c r="Q33" s="85"/>
      <c r="R33" s="86"/>
      <c r="S33" s="23"/>
      <c r="T33" s="23"/>
      <c r="U33" s="23"/>
      <c r="V33" s="23"/>
      <c r="W33" s="33">
        <f t="shared" si="22"/>
        <v>0</v>
      </c>
      <c r="X33" s="36">
        <v>2</v>
      </c>
      <c r="Y33" s="36">
        <v>10</v>
      </c>
      <c r="Z33" s="36">
        <v>0</v>
      </c>
      <c r="AA33" s="36">
        <v>6</v>
      </c>
      <c r="AB33" s="33">
        <f t="shared" si="25"/>
        <v>46.76</v>
      </c>
      <c r="AC33" s="37">
        <f t="shared" si="23"/>
        <v>46.76</v>
      </c>
      <c r="AD33" s="76">
        <f t="shared" si="24"/>
        <v>0</v>
      </c>
      <c r="AE33" s="38"/>
      <c r="AF33" s="38"/>
      <c r="AG33" s="23"/>
      <c r="AH33" s="23"/>
      <c r="AI33" s="32">
        <f t="shared" si="3"/>
        <v>0</v>
      </c>
      <c r="AJ33" s="34">
        <f t="shared" ref="AJ33:AJ38" si="26">SUM(AI33-AI32)</f>
        <v>0</v>
      </c>
      <c r="AK33" s="38"/>
      <c r="AL33" s="38"/>
      <c r="AM33" s="32">
        <f t="shared" si="21"/>
        <v>0</v>
      </c>
      <c r="AN33" s="34">
        <f t="shared" si="8"/>
        <v>0</v>
      </c>
      <c r="AO33" s="35"/>
    </row>
    <row r="34" spans="1:41" ht="15.95" customHeight="1" x14ac:dyDescent="0.2">
      <c r="A34" s="30">
        <v>27</v>
      </c>
      <c r="B34" s="31"/>
      <c r="C34" s="36"/>
      <c r="D34" s="23">
        <v>0</v>
      </c>
      <c r="E34" s="36">
        <v>48</v>
      </c>
      <c r="F34" s="40"/>
      <c r="G34" s="150"/>
      <c r="H34" s="151">
        <v>2.4567000000000001</v>
      </c>
      <c r="I34" s="132">
        <f t="shared" si="4"/>
        <v>0</v>
      </c>
      <c r="J34" s="35"/>
      <c r="K34" s="23"/>
      <c r="L34" s="69"/>
      <c r="M34" s="41"/>
      <c r="N34" s="76"/>
      <c r="O34" s="84"/>
      <c r="P34" s="85"/>
      <c r="Q34" s="85"/>
      <c r="R34" s="86"/>
      <c r="S34" s="23"/>
      <c r="T34" s="23"/>
      <c r="U34" s="23"/>
      <c r="V34" s="23"/>
      <c r="W34" s="33">
        <f t="shared" si="22"/>
        <v>0</v>
      </c>
      <c r="X34" s="36">
        <v>2</v>
      </c>
      <c r="Y34" s="36">
        <v>10</v>
      </c>
      <c r="Z34" s="36">
        <v>0</v>
      </c>
      <c r="AA34" s="36">
        <v>6</v>
      </c>
      <c r="AB34" s="33">
        <f t="shared" si="25"/>
        <v>46.76</v>
      </c>
      <c r="AC34" s="37">
        <f t="shared" si="23"/>
        <v>46.76</v>
      </c>
      <c r="AD34" s="76">
        <f t="shared" si="24"/>
        <v>0</v>
      </c>
      <c r="AE34" s="38"/>
      <c r="AF34" s="38"/>
      <c r="AG34" s="23"/>
      <c r="AH34" s="23"/>
      <c r="AI34" s="32">
        <f t="shared" si="3"/>
        <v>0</v>
      </c>
      <c r="AJ34" s="34">
        <f t="shared" si="26"/>
        <v>0</v>
      </c>
      <c r="AK34" s="38"/>
      <c r="AL34" s="38"/>
      <c r="AM34" s="32">
        <f t="shared" si="21"/>
        <v>0</v>
      </c>
      <c r="AN34" s="34">
        <f>SUM(AM34-AM33)</f>
        <v>0</v>
      </c>
      <c r="AO34" s="35"/>
    </row>
    <row r="35" spans="1:41" ht="15.95" customHeight="1" x14ac:dyDescent="0.2">
      <c r="A35" s="30">
        <v>28</v>
      </c>
      <c r="B35" s="31"/>
      <c r="C35" s="36"/>
      <c r="D35" s="23">
        <v>0</v>
      </c>
      <c r="E35" s="36">
        <v>48</v>
      </c>
      <c r="F35" s="40"/>
      <c r="G35" s="150"/>
      <c r="H35" s="151">
        <v>2.4567000000000001</v>
      </c>
      <c r="I35" s="132">
        <f t="shared" si="4"/>
        <v>0</v>
      </c>
      <c r="J35" s="35"/>
      <c r="K35" s="23"/>
      <c r="L35" s="69"/>
      <c r="M35" s="41"/>
      <c r="N35" s="76"/>
      <c r="O35" s="84"/>
      <c r="P35" s="85"/>
      <c r="Q35" s="85"/>
      <c r="R35" s="86"/>
      <c r="S35" s="23"/>
      <c r="T35" s="23"/>
      <c r="U35" s="23"/>
      <c r="V35" s="23"/>
      <c r="W35" s="33">
        <f t="shared" si="22"/>
        <v>0</v>
      </c>
      <c r="X35" s="36">
        <v>2</v>
      </c>
      <c r="Y35" s="36">
        <v>10</v>
      </c>
      <c r="Z35" s="36">
        <v>0</v>
      </c>
      <c r="AA35" s="36">
        <v>6</v>
      </c>
      <c r="AB35" s="33">
        <f t="shared" si="25"/>
        <v>46.76</v>
      </c>
      <c r="AC35" s="37">
        <f t="shared" si="23"/>
        <v>46.76</v>
      </c>
      <c r="AD35" s="76">
        <f t="shared" si="24"/>
        <v>0</v>
      </c>
      <c r="AE35" s="38"/>
      <c r="AF35" s="38"/>
      <c r="AG35" s="23"/>
      <c r="AH35" s="23"/>
      <c r="AI35" s="32">
        <f t="shared" si="3"/>
        <v>0</v>
      </c>
      <c r="AJ35" s="34">
        <f t="shared" si="26"/>
        <v>0</v>
      </c>
      <c r="AK35" s="38"/>
      <c r="AL35" s="38"/>
      <c r="AM35" s="32">
        <f t="shared" si="21"/>
        <v>0</v>
      </c>
      <c r="AN35" s="34">
        <f>SUM(AM35-AM34)</f>
        <v>0</v>
      </c>
      <c r="AO35" s="35"/>
    </row>
    <row r="36" spans="1:41" ht="15.95" customHeight="1" x14ac:dyDescent="0.2">
      <c r="A36" s="30">
        <v>29</v>
      </c>
      <c r="B36" s="31"/>
      <c r="C36" s="36"/>
      <c r="D36" s="23">
        <v>0</v>
      </c>
      <c r="E36" s="36">
        <v>48</v>
      </c>
      <c r="F36" s="40"/>
      <c r="G36" s="150"/>
      <c r="H36" s="151">
        <v>2.4567000000000001</v>
      </c>
      <c r="I36" s="132">
        <f t="shared" si="4"/>
        <v>0</v>
      </c>
      <c r="J36" s="35"/>
      <c r="K36" s="23"/>
      <c r="L36" s="69"/>
      <c r="M36" s="41"/>
      <c r="N36" s="76"/>
      <c r="O36" s="84"/>
      <c r="P36" s="85"/>
      <c r="Q36" s="85"/>
      <c r="R36" s="86"/>
      <c r="S36" s="23"/>
      <c r="T36" s="23"/>
      <c r="U36" s="23"/>
      <c r="V36" s="23"/>
      <c r="W36" s="33">
        <f t="shared" si="22"/>
        <v>0</v>
      </c>
      <c r="X36" s="36">
        <v>2</v>
      </c>
      <c r="Y36" s="36">
        <v>10</v>
      </c>
      <c r="Z36" s="36">
        <v>0</v>
      </c>
      <c r="AA36" s="36">
        <v>6</v>
      </c>
      <c r="AB36" s="33">
        <f t="shared" si="25"/>
        <v>46.76</v>
      </c>
      <c r="AC36" s="37">
        <f>(W36+AB36)</f>
        <v>46.76</v>
      </c>
      <c r="AD36" s="76">
        <f>SUM(AC36-AC35)+R36</f>
        <v>0</v>
      </c>
      <c r="AE36" s="38"/>
      <c r="AF36" s="38"/>
      <c r="AG36" s="23"/>
      <c r="AH36" s="23"/>
      <c r="AI36" s="32">
        <f t="shared" si="3"/>
        <v>0</v>
      </c>
      <c r="AJ36" s="34">
        <f t="shared" si="26"/>
        <v>0</v>
      </c>
      <c r="AK36" s="38"/>
      <c r="AL36" s="38"/>
      <c r="AM36" s="32">
        <f t="shared" si="21"/>
        <v>0</v>
      </c>
      <c r="AN36" s="34">
        <f>SUM(AM36-AM35)</f>
        <v>0</v>
      </c>
      <c r="AO36" s="35"/>
    </row>
    <row r="37" spans="1:41" ht="15.95" customHeight="1" x14ac:dyDescent="0.2">
      <c r="A37" s="30">
        <v>30</v>
      </c>
      <c r="B37" s="31"/>
      <c r="C37" s="36"/>
      <c r="D37" s="23">
        <v>0</v>
      </c>
      <c r="E37" s="36">
        <v>48</v>
      </c>
      <c r="F37" s="40"/>
      <c r="G37" s="150"/>
      <c r="H37" s="151">
        <v>2.4567000000000001</v>
      </c>
      <c r="I37" s="132">
        <f t="shared" si="4"/>
        <v>0</v>
      </c>
      <c r="J37" s="35"/>
      <c r="K37" s="23"/>
      <c r="L37" s="69"/>
      <c r="M37" s="41"/>
      <c r="N37" s="76"/>
      <c r="O37" s="84"/>
      <c r="P37" s="85"/>
      <c r="Q37" s="85"/>
      <c r="R37" s="86"/>
      <c r="S37" s="23"/>
      <c r="T37" s="23"/>
      <c r="U37" s="23"/>
      <c r="V37" s="23"/>
      <c r="W37" s="33">
        <f t="shared" si="22"/>
        <v>0</v>
      </c>
      <c r="X37" s="36">
        <v>2</v>
      </c>
      <c r="Y37" s="36">
        <v>10</v>
      </c>
      <c r="Z37" s="36">
        <v>0</v>
      </c>
      <c r="AA37" s="36">
        <v>6</v>
      </c>
      <c r="AB37" s="33">
        <f t="shared" si="25"/>
        <v>46.76</v>
      </c>
      <c r="AC37" s="37">
        <f>(W37+AB37)</f>
        <v>46.76</v>
      </c>
      <c r="AD37" s="76">
        <f>SUM(AC37-AC36)+R37</f>
        <v>0</v>
      </c>
      <c r="AE37" s="38"/>
      <c r="AF37" s="38"/>
      <c r="AG37" s="23"/>
      <c r="AH37" s="23"/>
      <c r="AI37" s="32">
        <f>((AE37*12)+AF37-((AG37*12)+AH37))*1.67</f>
        <v>0</v>
      </c>
      <c r="AJ37" s="34">
        <f t="shared" si="26"/>
        <v>0</v>
      </c>
      <c r="AK37" s="38"/>
      <c r="AL37" s="38"/>
      <c r="AM37" s="32">
        <f t="shared" si="21"/>
        <v>0</v>
      </c>
      <c r="AN37" s="34">
        <f>SUM(AM37-AM36)</f>
        <v>0</v>
      </c>
      <c r="AO37" s="35" t="s">
        <v>66</v>
      </c>
    </row>
    <row r="38" spans="1:41" ht="15.95" customHeight="1" thickBot="1" x14ac:dyDescent="0.25">
      <c r="A38" s="30">
        <v>31</v>
      </c>
      <c r="B38" s="31"/>
      <c r="C38" s="36"/>
      <c r="D38" s="23">
        <v>0</v>
      </c>
      <c r="E38" s="36">
        <v>48</v>
      </c>
      <c r="F38" s="40"/>
      <c r="G38" s="150"/>
      <c r="H38" s="151">
        <v>2.4567000000000001</v>
      </c>
      <c r="I38" s="132">
        <f t="shared" si="4"/>
        <v>0</v>
      </c>
      <c r="J38" s="35"/>
      <c r="K38" s="23"/>
      <c r="L38" s="69"/>
      <c r="M38" s="41"/>
      <c r="N38" s="76"/>
      <c r="O38" s="84"/>
      <c r="P38" s="85"/>
      <c r="Q38" s="85"/>
      <c r="R38" s="86"/>
      <c r="S38" s="23"/>
      <c r="T38" s="23"/>
      <c r="U38" s="23"/>
      <c r="V38" s="23"/>
      <c r="W38" s="33">
        <f>((S38*12)+T38-((U38*12)+V38))*1.67</f>
        <v>0</v>
      </c>
      <c r="X38" s="36">
        <v>2</v>
      </c>
      <c r="Y38" s="36">
        <v>10</v>
      </c>
      <c r="Z38" s="36">
        <v>0</v>
      </c>
      <c r="AA38" s="36">
        <v>6</v>
      </c>
      <c r="AB38" s="33">
        <f t="shared" si="25"/>
        <v>46.76</v>
      </c>
      <c r="AC38" s="140">
        <f>(W38+AB38)</f>
        <v>46.76</v>
      </c>
      <c r="AD38" s="76">
        <f>SUM(AC38-AC37)+R38</f>
        <v>0</v>
      </c>
      <c r="AE38" s="38"/>
      <c r="AF38" s="38"/>
      <c r="AG38" s="23"/>
      <c r="AH38" s="23"/>
      <c r="AI38" s="32">
        <f>((AE38*12)+AF38-((AG38*12)+AH38))*1.67</f>
        <v>0</v>
      </c>
      <c r="AJ38" s="34">
        <f t="shared" si="26"/>
        <v>0</v>
      </c>
      <c r="AK38" s="38"/>
      <c r="AL38" s="38"/>
      <c r="AM38" s="32">
        <f t="shared" si="21"/>
        <v>0</v>
      </c>
      <c r="AN38" s="34">
        <f>SUM(AM38-AM37)</f>
        <v>0</v>
      </c>
      <c r="AO38" s="35"/>
    </row>
    <row r="39" spans="1:41" ht="14.1" customHeight="1" thickBot="1" x14ac:dyDescent="0.25">
      <c r="A39" s="19"/>
      <c r="B39" s="42">
        <f>SUM(B8:B38)</f>
        <v>48</v>
      </c>
      <c r="C39" s="43"/>
      <c r="D39" s="24"/>
      <c r="E39" s="24"/>
      <c r="F39" s="44"/>
      <c r="G39" s="44"/>
      <c r="H39" s="44"/>
      <c r="I39" s="133">
        <f>SUM(I8:I38)</f>
        <v>134.77396569620305</v>
      </c>
      <c r="J39" s="45"/>
      <c r="K39" s="46"/>
      <c r="L39" s="134">
        <f>SUM(L8:L38)</f>
        <v>128</v>
      </c>
      <c r="M39" s="134">
        <f>SUM(M8:M38)</f>
        <v>0</v>
      </c>
      <c r="N39" s="134">
        <f>SUM(N8:N38)</f>
        <v>3.34</v>
      </c>
      <c r="O39" s="134">
        <f>SUM(O8:O38)</f>
        <v>11.69</v>
      </c>
      <c r="P39" s="88"/>
      <c r="Q39" s="89"/>
      <c r="R39" s="147">
        <f>SUM(R8:R38)</f>
        <v>0</v>
      </c>
      <c r="S39" s="24"/>
      <c r="T39" s="24"/>
      <c r="U39" s="24"/>
      <c r="V39" s="24"/>
      <c r="W39" s="33">
        <f>((S39*12)+T39-((U39*12)+V39))*1.16</f>
        <v>0</v>
      </c>
      <c r="X39" s="48"/>
      <c r="Y39" s="48"/>
      <c r="Z39" s="48"/>
      <c r="AA39" s="48"/>
      <c r="AB39" s="33">
        <f>((X39*12)+Y39-((Z39*12)+AA39))*1.16</f>
        <v>0</v>
      </c>
      <c r="AC39" s="37">
        <f>(W39+AB39)</f>
        <v>0</v>
      </c>
      <c r="AD39" s="76">
        <f>SUM(AD8:AD38)</f>
        <v>-207.07999999999998</v>
      </c>
      <c r="AE39" s="44"/>
      <c r="AF39" s="44"/>
      <c r="AG39" s="49"/>
      <c r="AH39" s="49"/>
      <c r="AI39" s="50"/>
      <c r="AJ39" s="51"/>
      <c r="AK39" s="51"/>
      <c r="AL39" s="51"/>
      <c r="AM39" s="51"/>
      <c r="AN39" s="51"/>
      <c r="AO39" s="35"/>
    </row>
    <row r="40" spans="1:41" ht="14.1" customHeight="1" thickBot="1" x14ac:dyDescent="0.25">
      <c r="A40" s="39"/>
      <c r="B40" s="108" t="s">
        <v>44</v>
      </c>
      <c r="C40" s="109"/>
      <c r="D40" s="109"/>
      <c r="E40" s="47">
        <f>B39/24</f>
        <v>2</v>
      </c>
      <c r="F40" s="114" t="s">
        <v>45</v>
      </c>
      <c r="G40" s="115"/>
      <c r="H40" s="115"/>
      <c r="I40" s="115"/>
      <c r="J40" s="116"/>
      <c r="K40" s="47"/>
      <c r="L40" s="57"/>
      <c r="M40" s="47"/>
      <c r="N40" s="80">
        <f>SUM(N39)/E40</f>
        <v>1.67</v>
      </c>
      <c r="O40" s="80">
        <f>SUM(O39)/E40</f>
        <v>5.8449999999999998</v>
      </c>
      <c r="P40" s="131">
        <v>1.67</v>
      </c>
      <c r="Q40" s="39"/>
      <c r="R40" s="24"/>
      <c r="S40" s="24">
        <f t="shared" ref="S40:AA40" si="27">SUM(S17:S18)</f>
        <v>0</v>
      </c>
      <c r="T40" s="24">
        <f t="shared" si="27"/>
        <v>0</v>
      </c>
      <c r="U40" s="24">
        <f t="shared" si="27"/>
        <v>0</v>
      </c>
      <c r="V40" s="24">
        <f t="shared" si="27"/>
        <v>0</v>
      </c>
      <c r="W40" s="136">
        <f t="shared" si="27"/>
        <v>0</v>
      </c>
      <c r="X40" s="24">
        <f t="shared" si="27"/>
        <v>4</v>
      </c>
      <c r="Y40" s="53">
        <f t="shared" si="27"/>
        <v>20</v>
      </c>
      <c r="Z40" s="53">
        <f t="shared" si="27"/>
        <v>0</v>
      </c>
      <c r="AA40" s="53">
        <f t="shared" si="27"/>
        <v>12</v>
      </c>
      <c r="AB40" s="33">
        <f>((X40*12)+Y40-((Z40*12)+AA40))*1.16</f>
        <v>64.959999999999994</v>
      </c>
      <c r="AC40" s="37">
        <f>(W40+AB40)</f>
        <v>64.959999999999994</v>
      </c>
      <c r="AD40" s="76">
        <f>SUM(AC40-AC39)</f>
        <v>64.959999999999994</v>
      </c>
      <c r="AE40" s="44"/>
      <c r="AF40" s="44"/>
      <c r="AG40" s="54"/>
      <c r="AH40" s="54"/>
      <c r="AI40" s="54"/>
      <c r="AJ40" s="54"/>
      <c r="AK40" s="44"/>
      <c r="AL40" s="44"/>
      <c r="AM40" s="44"/>
      <c r="AN40" s="44"/>
      <c r="AO40" s="55"/>
    </row>
    <row r="41" spans="1:41" ht="15.95" customHeight="1" thickBot="1" x14ac:dyDescent="0.25">
      <c r="A41" s="56"/>
      <c r="B41" s="55"/>
      <c r="C41" s="55"/>
      <c r="D41" s="24" t="s">
        <v>46</v>
      </c>
      <c r="E41" s="55"/>
      <c r="F41" s="55"/>
      <c r="G41" s="55"/>
      <c r="H41" s="55"/>
      <c r="I41" s="57">
        <f>(SUM(I39)/E40)</f>
        <v>67.386982848101525</v>
      </c>
      <c r="J41" s="57">
        <f>(SUM(J39)/E40)</f>
        <v>0</v>
      </c>
      <c r="K41" s="57" t="e">
        <f>(SUM(K39)/F40)</f>
        <v>#VALUE!</v>
      </c>
      <c r="L41" s="57">
        <f>(SUM(L39)/E40)</f>
        <v>64</v>
      </c>
      <c r="M41" s="24"/>
      <c r="N41" s="24"/>
      <c r="O41" s="24"/>
      <c r="P41" s="24">
        <f>P39/P40</f>
        <v>0</v>
      </c>
      <c r="Q41" s="24"/>
      <c r="R41" s="24"/>
      <c r="S41" s="24"/>
      <c r="T41" s="24"/>
      <c r="U41" s="24"/>
      <c r="V41" s="24"/>
      <c r="W41" s="52"/>
      <c r="X41" s="24"/>
      <c r="Y41" s="24"/>
      <c r="Z41" s="24"/>
      <c r="AA41" s="24"/>
      <c r="AB41" s="52"/>
      <c r="AC41" s="58"/>
      <c r="AD41" s="83">
        <f>Z40-AA40*1.16</f>
        <v>-13.919999999999998</v>
      </c>
      <c r="AE41" s="48"/>
      <c r="AF41" s="48"/>
      <c r="AG41" s="24"/>
      <c r="AH41" s="24"/>
      <c r="AI41" s="24"/>
      <c r="AJ41" s="24"/>
      <c r="AK41" s="24"/>
      <c r="AL41" s="24"/>
      <c r="AM41" s="24"/>
      <c r="AN41" s="24"/>
      <c r="AO41" s="55"/>
    </row>
    <row r="42" spans="1:41" ht="14.1" customHeight="1" x14ac:dyDescent="0.2">
      <c r="A42" s="39"/>
      <c r="B42" s="59">
        <v>24</v>
      </c>
      <c r="C42" s="59">
        <v>2.4571000000000001</v>
      </c>
      <c r="D42" s="59">
        <v>203</v>
      </c>
      <c r="E42" s="59">
        <v>5.25</v>
      </c>
      <c r="F42" s="59">
        <f>SQRT(D42*E42)*C42*B42/24</f>
        <v>80.214060749705851</v>
      </c>
      <c r="G42" s="59"/>
      <c r="H42" s="59"/>
      <c r="I42" s="60"/>
      <c r="J42" s="59">
        <v>0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123" t="s">
        <v>47</v>
      </c>
      <c r="X42" s="124"/>
      <c r="Y42" s="124"/>
      <c r="Z42" s="124"/>
      <c r="AA42" s="124"/>
      <c r="AB42" s="124"/>
      <c r="AC42" s="125"/>
      <c r="AD42" s="138">
        <f>SUM(W38+AB38)</f>
        <v>46.76</v>
      </c>
      <c r="AE42" s="137"/>
      <c r="AF42" s="137"/>
      <c r="AG42" s="137"/>
      <c r="AH42" s="137"/>
      <c r="AI42" s="139"/>
      <c r="AJ42" s="61"/>
      <c r="AK42" s="61"/>
      <c r="AL42" s="61"/>
      <c r="AM42" s="61"/>
      <c r="AN42" s="61"/>
      <c r="AO42" s="55"/>
    </row>
    <row r="43" spans="1:41" ht="14.1" customHeight="1" x14ac:dyDescent="0.2">
      <c r="A43" s="3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123" t="s">
        <v>48</v>
      </c>
      <c r="X43" s="124"/>
      <c r="Y43" s="124"/>
      <c r="Z43" s="124"/>
      <c r="AA43" s="124"/>
      <c r="AB43" s="124"/>
      <c r="AC43" s="125"/>
      <c r="AD43" s="120">
        <f>R39</f>
        <v>0</v>
      </c>
      <c r="AE43" s="121"/>
      <c r="AF43" s="121"/>
      <c r="AG43" s="121"/>
      <c r="AH43" s="121"/>
      <c r="AI43" s="122"/>
      <c r="AJ43" s="44"/>
      <c r="AK43" s="44"/>
      <c r="AL43" s="44"/>
      <c r="AM43" s="44"/>
      <c r="AN43" s="44"/>
      <c r="AO43" s="59"/>
    </row>
    <row r="44" spans="1:41" ht="14.1" customHeight="1" x14ac:dyDescent="0.2">
      <c r="A44" s="3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123" t="s">
        <v>49</v>
      </c>
      <c r="X44" s="124"/>
      <c r="Y44" s="124"/>
      <c r="Z44" s="124"/>
      <c r="AA44" s="124"/>
      <c r="AB44" s="124"/>
      <c r="AC44" s="125"/>
      <c r="AD44" s="62"/>
      <c r="AE44" s="63"/>
      <c r="AF44" s="63"/>
      <c r="AG44" s="63"/>
      <c r="AH44" s="63"/>
      <c r="AI44" s="64"/>
      <c r="AJ44" s="55"/>
      <c r="AK44" s="55"/>
      <c r="AL44" s="55"/>
      <c r="AM44" s="55"/>
      <c r="AN44" s="55"/>
      <c r="AO44" s="59"/>
    </row>
    <row r="45" spans="1:41" ht="14.1" customHeight="1" x14ac:dyDescent="0.2">
      <c r="A45" s="3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123" t="s">
        <v>10</v>
      </c>
      <c r="X45" s="124"/>
      <c r="Y45" s="124"/>
      <c r="Z45" s="124"/>
      <c r="AA45" s="124"/>
      <c r="AB45" s="124"/>
      <c r="AC45" s="125"/>
      <c r="AD45" s="102">
        <f>SUM(AD42+AD43)</f>
        <v>46.76</v>
      </c>
      <c r="AE45" s="103"/>
      <c r="AF45" s="103"/>
      <c r="AG45" s="103"/>
      <c r="AH45" s="103"/>
      <c r="AI45" s="104"/>
      <c r="AJ45" s="61"/>
      <c r="AK45" s="61"/>
      <c r="AL45" s="61"/>
      <c r="AM45" s="61"/>
      <c r="AN45" s="61"/>
      <c r="AO45" s="59"/>
    </row>
    <row r="46" spans="1:41" ht="14.1" customHeight="1" x14ac:dyDescent="0.2">
      <c r="A46" s="3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117" t="s">
        <v>50</v>
      </c>
      <c r="X46" s="118"/>
      <c r="Y46" s="118"/>
      <c r="Z46" s="118"/>
      <c r="AA46" s="118"/>
      <c r="AB46" s="118"/>
      <c r="AC46" s="119"/>
      <c r="AD46" s="120">
        <f>SUM(W7+AB7)</f>
        <v>253.83999999999997</v>
      </c>
      <c r="AE46" s="121"/>
      <c r="AF46" s="121"/>
      <c r="AG46" s="121"/>
      <c r="AH46" s="121"/>
      <c r="AI46" s="122"/>
      <c r="AJ46" s="44"/>
      <c r="AK46" s="44"/>
      <c r="AL46" s="44"/>
      <c r="AM46" s="44"/>
      <c r="AN46" s="44"/>
      <c r="AO46" s="59"/>
    </row>
    <row r="47" spans="1:41" ht="14.1" customHeight="1" x14ac:dyDescent="0.2">
      <c r="A47" s="3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123" t="s">
        <v>11</v>
      </c>
      <c r="X47" s="124"/>
      <c r="Y47" s="124"/>
      <c r="Z47" s="124"/>
      <c r="AA47" s="124"/>
      <c r="AB47" s="124"/>
      <c r="AC47" s="125"/>
      <c r="AD47" s="138">
        <f>SUM(AD45-AD46)</f>
        <v>-207.07999999999998</v>
      </c>
      <c r="AE47" s="137"/>
      <c r="AF47" s="137"/>
      <c r="AG47" s="137"/>
      <c r="AH47" s="137"/>
      <c r="AI47" s="139"/>
      <c r="AJ47" s="61"/>
      <c r="AK47" s="61"/>
      <c r="AL47" s="61"/>
      <c r="AM47" s="61"/>
      <c r="AN47" s="61"/>
      <c r="AO47" s="59"/>
    </row>
    <row r="48" spans="1:41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59"/>
    </row>
  </sheetData>
  <pageMargins left="0" right="0" top="0" bottom="0" header="0.5" footer="0"/>
  <pageSetup paperSize="5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A1"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Algea #3</vt:lpstr>
      <vt:lpstr>Pettus Heirs</vt:lpstr>
      <vt:lpstr>Sheet1</vt:lpstr>
      <vt:lpstr>'Algea #3'!Print_Area</vt:lpstr>
      <vt:lpstr>'Pettus Heirs'!Print_Area</vt:lpstr>
    </vt:vector>
  </TitlesOfParts>
  <Manager>GERY L. HEROD</Manager>
  <Company>GERY L. HEROD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GAUGE REPORTS</dc:subject>
  <dc:creator>GERY L.HEROD</dc:creator>
  <cp:lastModifiedBy>Mishaun Bhakta</cp:lastModifiedBy>
  <cp:lastPrinted>2020-03-18T22:28:22Z</cp:lastPrinted>
  <dcterms:created xsi:type="dcterms:W3CDTF">2000-01-07T20:41:39Z</dcterms:created>
  <dcterms:modified xsi:type="dcterms:W3CDTF">2020-08-03T21:00:25Z</dcterms:modified>
</cp:coreProperties>
</file>