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59D0924F-3084-4C93-BDFA-AAA99B31748D}" xr6:coauthVersionLast="45" xr6:coauthVersionMax="45" xr10:uidLastSave="{00000000-0000-0000-0000-000000000000}"/>
  <bookViews>
    <workbookView xWindow="-120" yWindow="-120" windowWidth="29040" windowHeight="15840" tabRatio="824"/>
  </bookViews>
  <sheets>
    <sheet name="TankBtry" sheetId="1" r:id="rId1"/>
    <sheet name="Garza" sheetId="2" r:id="rId2"/>
    <sheet name="Kotara" sheetId="4" r:id="rId3"/>
    <sheet name="Martinez" sheetId="6" r:id="rId4"/>
  </sheets>
  <externalReferences>
    <externalReference r:id="rId5"/>
  </externalReferences>
  <definedNames>
    <definedName name="_xlnm.Print_Area" localSheetId="1">Garza!$A$2:$AH$59</definedName>
    <definedName name="_xlnm.Print_Area" localSheetId="2">Kotara!$A$2:$AF$59</definedName>
    <definedName name="_xlnm.Print_Area" localSheetId="0">TankBtry!$A$1:$AB$59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6" l="1"/>
  <c r="M54" i="6"/>
  <c r="G54" i="6"/>
  <c r="D54" i="6"/>
  <c r="K54" i="6"/>
  <c r="M54" i="4"/>
  <c r="J54" i="4"/>
  <c r="G54" i="4"/>
  <c r="P54" i="4"/>
  <c r="Q54" i="4"/>
  <c r="D54" i="4"/>
  <c r="N54" i="4"/>
  <c r="S54" i="2"/>
  <c r="G54" i="1"/>
  <c r="D54" i="1"/>
  <c r="J53" i="6"/>
  <c r="G53" i="6"/>
  <c r="D53" i="6"/>
  <c r="K53" i="6"/>
  <c r="M53" i="4"/>
  <c r="J53" i="4"/>
  <c r="G53" i="4"/>
  <c r="P53" i="4"/>
  <c r="D53" i="4"/>
  <c r="N53" i="4"/>
  <c r="S53" i="2"/>
  <c r="G53" i="1"/>
  <c r="D53" i="1"/>
  <c r="J52" i="6"/>
  <c r="M53" i="6"/>
  <c r="G52" i="6"/>
  <c r="D52" i="6"/>
  <c r="K52" i="6"/>
  <c r="M52" i="4"/>
  <c r="J52" i="4"/>
  <c r="G52" i="4"/>
  <c r="P52" i="4"/>
  <c r="D52" i="4"/>
  <c r="N52" i="4"/>
  <c r="O52" i="4"/>
  <c r="G52" i="1"/>
  <c r="D52" i="1"/>
  <c r="J51" i="6"/>
  <c r="M52" i="6"/>
  <c r="G51" i="6"/>
  <c r="K51" i="6"/>
  <c r="L51" i="6"/>
  <c r="D51" i="6"/>
  <c r="J51" i="4"/>
  <c r="G51" i="4"/>
  <c r="P51" i="4"/>
  <c r="Q51" i="4"/>
  <c r="D51" i="4"/>
  <c r="N51" i="4"/>
  <c r="G51" i="1"/>
  <c r="D51" i="1"/>
  <c r="J50" i="6"/>
  <c r="M50" i="6"/>
  <c r="G50" i="6"/>
  <c r="D50" i="6"/>
  <c r="K50" i="6"/>
  <c r="J50" i="4"/>
  <c r="G50" i="4"/>
  <c r="D50" i="4"/>
  <c r="S50" i="2"/>
  <c r="J49" i="6"/>
  <c r="G49" i="6"/>
  <c r="K49" i="6"/>
  <c r="L49" i="6"/>
  <c r="D49" i="6"/>
  <c r="J49" i="4"/>
  <c r="G49" i="4"/>
  <c r="D49" i="4"/>
  <c r="G49" i="1"/>
  <c r="D49" i="1"/>
  <c r="L49" i="1"/>
  <c r="J48" i="6"/>
  <c r="M49" i="6"/>
  <c r="G48" i="6"/>
  <c r="D48" i="6"/>
  <c r="K48" i="6"/>
  <c r="M48" i="4"/>
  <c r="J48" i="4"/>
  <c r="G48" i="4"/>
  <c r="P48" i="4"/>
  <c r="Q48" i="4"/>
  <c r="D48" i="4"/>
  <c r="N48" i="4"/>
  <c r="G48" i="1"/>
  <c r="K48" i="1"/>
  <c r="D48" i="1"/>
  <c r="J47" i="6"/>
  <c r="M48" i="6"/>
  <c r="G47" i="6"/>
  <c r="D47" i="6"/>
  <c r="K47" i="6"/>
  <c r="M47" i="4"/>
  <c r="J47" i="4"/>
  <c r="P47" i="4"/>
  <c r="Q47" i="4"/>
  <c r="G47" i="4"/>
  <c r="D47" i="4"/>
  <c r="N47" i="4"/>
  <c r="G47" i="1"/>
  <c r="D47" i="1"/>
  <c r="J46" i="6"/>
  <c r="G46" i="6"/>
  <c r="D46" i="6"/>
  <c r="K46" i="6"/>
  <c r="L46" i="6"/>
  <c r="M46" i="4"/>
  <c r="P46" i="4"/>
  <c r="J46" i="4"/>
  <c r="G46" i="4"/>
  <c r="D46" i="4"/>
  <c r="N46" i="4"/>
  <c r="S46" i="2"/>
  <c r="G46" i="1"/>
  <c r="D46" i="1"/>
  <c r="J45" i="6"/>
  <c r="M45" i="6"/>
  <c r="G45" i="6"/>
  <c r="K45" i="6"/>
  <c r="L45" i="6"/>
  <c r="D45" i="6"/>
  <c r="M45" i="4"/>
  <c r="J45" i="4"/>
  <c r="P45" i="4"/>
  <c r="Q45" i="4"/>
  <c r="G45" i="4"/>
  <c r="D45" i="4"/>
  <c r="N45" i="4"/>
  <c r="S45" i="2"/>
  <c r="G45" i="1"/>
  <c r="L45" i="1"/>
  <c r="D45" i="1"/>
  <c r="J44" i="6"/>
  <c r="G44" i="6"/>
  <c r="K44" i="6"/>
  <c r="D44" i="6"/>
  <c r="M44" i="4"/>
  <c r="J44" i="4"/>
  <c r="G44" i="4"/>
  <c r="P44" i="4"/>
  <c r="D44" i="4"/>
  <c r="N44" i="4"/>
  <c r="S44" i="2"/>
  <c r="G44" i="1"/>
  <c r="D44" i="1"/>
  <c r="J43" i="6"/>
  <c r="M44" i="6"/>
  <c r="G43" i="6"/>
  <c r="D43" i="6"/>
  <c r="K43" i="6"/>
  <c r="L43" i="6"/>
  <c r="M43" i="4"/>
  <c r="J43" i="4"/>
  <c r="P43" i="4"/>
  <c r="Q44" i="4"/>
  <c r="G43" i="4"/>
  <c r="D43" i="4"/>
  <c r="N43" i="4"/>
  <c r="S43" i="2"/>
  <c r="G43" i="1"/>
  <c r="K43" i="1"/>
  <c r="L44" i="1"/>
  <c r="D43" i="1"/>
  <c r="J42" i="6"/>
  <c r="M42" i="6"/>
  <c r="G42" i="6"/>
  <c r="D42" i="6"/>
  <c r="K42" i="6"/>
  <c r="L42" i="6"/>
  <c r="M42" i="4"/>
  <c r="J42" i="4"/>
  <c r="G42" i="4"/>
  <c r="P42" i="4"/>
  <c r="D42" i="4"/>
  <c r="N42" i="4"/>
  <c r="S42" i="2"/>
  <c r="J42" i="1"/>
  <c r="M42" i="1"/>
  <c r="G42" i="1"/>
  <c r="D42" i="1"/>
  <c r="L42" i="1"/>
  <c r="J41" i="6"/>
  <c r="M41" i="6"/>
  <c r="G41" i="6"/>
  <c r="D41" i="6"/>
  <c r="K41" i="6"/>
  <c r="M41" i="4"/>
  <c r="J41" i="4"/>
  <c r="G41" i="4"/>
  <c r="P41" i="4"/>
  <c r="D41" i="4"/>
  <c r="N41" i="4"/>
  <c r="S41" i="2"/>
  <c r="G41" i="1"/>
  <c r="D41" i="1"/>
  <c r="J40" i="6"/>
  <c r="M40" i="6"/>
  <c r="G40" i="6"/>
  <c r="D40" i="6"/>
  <c r="K40" i="6"/>
  <c r="L40" i="6"/>
  <c r="M40" i="4"/>
  <c r="P40" i="4"/>
  <c r="J40" i="4"/>
  <c r="G40" i="4"/>
  <c r="D40" i="4"/>
  <c r="N40" i="4"/>
  <c r="S40" i="2"/>
  <c r="G40" i="1"/>
  <c r="D40" i="1"/>
  <c r="K39" i="6"/>
  <c r="L39" i="6"/>
  <c r="J39" i="6"/>
  <c r="M39" i="6"/>
  <c r="G39" i="6"/>
  <c r="D39" i="6"/>
  <c r="M39" i="4"/>
  <c r="J39" i="4"/>
  <c r="G39" i="4"/>
  <c r="P39" i="4"/>
  <c r="Q39" i="4"/>
  <c r="D39" i="4"/>
  <c r="N39" i="4"/>
  <c r="S39" i="2"/>
  <c r="G39" i="1"/>
  <c r="D39" i="1"/>
  <c r="J38" i="6"/>
  <c r="M38" i="6"/>
  <c r="G38" i="6"/>
  <c r="D38" i="6"/>
  <c r="K38" i="6"/>
  <c r="M38" i="4"/>
  <c r="P38" i="4"/>
  <c r="J38" i="4"/>
  <c r="G38" i="4"/>
  <c r="D38" i="4"/>
  <c r="N38" i="4"/>
  <c r="O38" i="4"/>
  <c r="S38" i="2"/>
  <c r="G38" i="1"/>
  <c r="D38" i="1"/>
  <c r="J37" i="6"/>
  <c r="M37" i="6"/>
  <c r="G37" i="6"/>
  <c r="D37" i="6"/>
  <c r="K37" i="6"/>
  <c r="L37" i="6"/>
  <c r="M37" i="4"/>
  <c r="P37" i="4"/>
  <c r="Q37" i="4"/>
  <c r="J37" i="4"/>
  <c r="G37" i="4"/>
  <c r="D37" i="4"/>
  <c r="N37" i="4"/>
  <c r="S37" i="2"/>
  <c r="G37" i="1"/>
  <c r="D37" i="1"/>
  <c r="J36" i="6"/>
  <c r="M36" i="6"/>
  <c r="G36" i="6"/>
  <c r="D36" i="6"/>
  <c r="K36" i="6"/>
  <c r="L36" i="6"/>
  <c r="M36" i="4"/>
  <c r="P36" i="4"/>
  <c r="J36" i="4"/>
  <c r="G36" i="4"/>
  <c r="D36" i="4"/>
  <c r="N36" i="4"/>
  <c r="S36" i="2"/>
  <c r="G36" i="1"/>
  <c r="D36" i="1"/>
  <c r="J35" i="6"/>
  <c r="M35" i="6"/>
  <c r="G35" i="6"/>
  <c r="D35" i="6"/>
  <c r="K35" i="6"/>
  <c r="L35" i="6"/>
  <c r="M35" i="4"/>
  <c r="J35" i="4"/>
  <c r="G35" i="4"/>
  <c r="P35" i="4"/>
  <c r="D35" i="4"/>
  <c r="N35" i="4"/>
  <c r="O35" i="4"/>
  <c r="S35" i="2"/>
  <c r="G35" i="1"/>
  <c r="D35" i="1"/>
  <c r="K35" i="1"/>
  <c r="L36" i="1"/>
  <c r="J34" i="6"/>
  <c r="M34" i="6"/>
  <c r="G34" i="6"/>
  <c r="D34" i="6"/>
  <c r="K34" i="6"/>
  <c r="M34" i="4"/>
  <c r="J34" i="4"/>
  <c r="G34" i="4"/>
  <c r="P34" i="4"/>
  <c r="Q34" i="4"/>
  <c r="D34" i="4"/>
  <c r="N34" i="4"/>
  <c r="S34" i="2"/>
  <c r="G34" i="1"/>
  <c r="D34" i="1"/>
  <c r="J33" i="6"/>
  <c r="G33" i="6"/>
  <c r="D33" i="6"/>
  <c r="K33" i="6"/>
  <c r="M33" i="4"/>
  <c r="P33" i="4"/>
  <c r="J33" i="4"/>
  <c r="G33" i="4"/>
  <c r="D33" i="4"/>
  <c r="N33" i="4"/>
  <c r="S33" i="2"/>
  <c r="G33" i="1"/>
  <c r="D33" i="1"/>
  <c r="J32" i="6"/>
  <c r="M33" i="6"/>
  <c r="M32" i="6"/>
  <c r="G32" i="6"/>
  <c r="D32" i="6"/>
  <c r="K32" i="6"/>
  <c r="M32" i="4"/>
  <c r="J32" i="4"/>
  <c r="G32" i="4"/>
  <c r="P32" i="4"/>
  <c r="Q32" i="4"/>
  <c r="D32" i="4"/>
  <c r="N32" i="4"/>
  <c r="O32" i="4"/>
  <c r="S32" i="2"/>
  <c r="G32" i="1"/>
  <c r="D32" i="1"/>
  <c r="L32" i="1"/>
  <c r="J31" i="6"/>
  <c r="M31" i="6"/>
  <c r="G31" i="6"/>
  <c r="D31" i="6"/>
  <c r="K31" i="6"/>
  <c r="M31" i="4"/>
  <c r="J31" i="4"/>
  <c r="G31" i="4"/>
  <c r="P31" i="4"/>
  <c r="Q31" i="4"/>
  <c r="D31" i="4"/>
  <c r="N31" i="4"/>
  <c r="S31" i="2"/>
  <c r="G31" i="1"/>
  <c r="D31" i="1"/>
  <c r="J30" i="6"/>
  <c r="M30" i="6"/>
  <c r="G30" i="6"/>
  <c r="D30" i="6"/>
  <c r="K30" i="6"/>
  <c r="L30" i="6"/>
  <c r="M30" i="4"/>
  <c r="J30" i="4"/>
  <c r="G30" i="4"/>
  <c r="P30" i="4"/>
  <c r="D30" i="4"/>
  <c r="N30" i="4"/>
  <c r="O31" i="4"/>
  <c r="S30" i="2"/>
  <c r="G30" i="1"/>
  <c r="D30" i="1"/>
  <c r="K30" i="1"/>
  <c r="J29" i="6"/>
  <c r="M29" i="6"/>
  <c r="G29" i="6"/>
  <c r="D29" i="6"/>
  <c r="K29" i="6"/>
  <c r="M28" i="6"/>
  <c r="J29" i="4"/>
  <c r="G29" i="4"/>
  <c r="P29" i="4"/>
  <c r="D29" i="4"/>
  <c r="G29" i="1"/>
  <c r="K29" i="1"/>
  <c r="D29" i="1"/>
  <c r="J28" i="6"/>
  <c r="G28" i="6"/>
  <c r="D28" i="6"/>
  <c r="K28" i="6"/>
  <c r="J28" i="4"/>
  <c r="G28" i="4"/>
  <c r="D28" i="4"/>
  <c r="S28" i="2"/>
  <c r="G28" i="1"/>
  <c r="K28" i="1"/>
  <c r="D28" i="1"/>
  <c r="G27" i="1"/>
  <c r="D27" i="1"/>
  <c r="G27" i="6"/>
  <c r="D27" i="6"/>
  <c r="K27" i="6"/>
  <c r="L27" i="6"/>
  <c r="J27" i="6"/>
  <c r="M27" i="6"/>
  <c r="J27" i="4"/>
  <c r="G27" i="4"/>
  <c r="D27" i="4"/>
  <c r="N27" i="4"/>
  <c r="M27" i="4"/>
  <c r="P27" i="4"/>
  <c r="Q27" i="4"/>
  <c r="S27" i="2"/>
  <c r="S57" i="2"/>
  <c r="S56" i="2"/>
  <c r="S55" i="2"/>
  <c r="S52" i="2"/>
  <c r="S51" i="2"/>
  <c r="S49" i="2"/>
  <c r="S48" i="2"/>
  <c r="S47" i="2"/>
  <c r="S29" i="2"/>
  <c r="S26" i="2"/>
  <c r="J57" i="1"/>
  <c r="M57" i="1"/>
  <c r="G57" i="1"/>
  <c r="K57" i="1"/>
  <c r="K56" i="1"/>
  <c r="Y8" i="1"/>
  <c r="J56" i="1"/>
  <c r="G56" i="1"/>
  <c r="D56" i="1"/>
  <c r="J55" i="1"/>
  <c r="G55" i="1"/>
  <c r="K55" i="1"/>
  <c r="L56" i="1"/>
  <c r="D55" i="1"/>
  <c r="K54" i="1"/>
  <c r="J54" i="1"/>
  <c r="M55" i="1"/>
  <c r="J53" i="1"/>
  <c r="K52" i="1"/>
  <c r="J52" i="1"/>
  <c r="M52" i="1"/>
  <c r="J51" i="1"/>
  <c r="M51" i="1"/>
  <c r="J50" i="1"/>
  <c r="G50" i="1"/>
  <c r="D50" i="1"/>
  <c r="K50" i="1"/>
  <c r="L51" i="1"/>
  <c r="J49" i="1"/>
  <c r="M50" i="1"/>
  <c r="J48" i="1"/>
  <c r="M49" i="1"/>
  <c r="J47" i="1"/>
  <c r="K46" i="1"/>
  <c r="J46" i="1"/>
  <c r="M46" i="1"/>
  <c r="J45" i="1"/>
  <c r="M45" i="1"/>
  <c r="K44" i="1"/>
  <c r="J44" i="1"/>
  <c r="M44" i="1"/>
  <c r="J43" i="1"/>
  <c r="J41" i="1"/>
  <c r="K41" i="1"/>
  <c r="J40" i="1"/>
  <c r="M40" i="1"/>
  <c r="J39" i="1"/>
  <c r="K39" i="1"/>
  <c r="L40" i="1"/>
  <c r="J38" i="1"/>
  <c r="M38" i="1"/>
  <c r="J37" i="1"/>
  <c r="M37" i="1"/>
  <c r="J36" i="1"/>
  <c r="K36" i="1"/>
  <c r="J35" i="1"/>
  <c r="M35" i="1"/>
  <c r="M36" i="1"/>
  <c r="J34" i="1"/>
  <c r="M34" i="1"/>
  <c r="K34" i="1"/>
  <c r="J33" i="1"/>
  <c r="K33" i="1"/>
  <c r="J32" i="1"/>
  <c r="M32" i="1"/>
  <c r="J31" i="1"/>
  <c r="M31" i="1"/>
  <c r="J30" i="1"/>
  <c r="J29" i="1"/>
  <c r="M30" i="1"/>
  <c r="J28" i="1"/>
  <c r="M29" i="1"/>
  <c r="J27" i="1"/>
  <c r="M27" i="1"/>
  <c r="K27" i="1"/>
  <c r="L28" i="1"/>
  <c r="J57" i="6"/>
  <c r="G57" i="6"/>
  <c r="K57" i="6"/>
  <c r="D57" i="6"/>
  <c r="M57" i="4"/>
  <c r="J57" i="4"/>
  <c r="P57" i="4"/>
  <c r="Q57" i="4"/>
  <c r="G57" i="4"/>
  <c r="D57" i="4"/>
  <c r="N57" i="4"/>
  <c r="O57" i="4"/>
  <c r="J56" i="6"/>
  <c r="G56" i="6"/>
  <c r="D56" i="6"/>
  <c r="K56" i="6"/>
  <c r="M56" i="4"/>
  <c r="J56" i="4"/>
  <c r="P56" i="4"/>
  <c r="Q56" i="4"/>
  <c r="G56" i="4"/>
  <c r="D56" i="4"/>
  <c r="N56" i="4"/>
  <c r="O56" i="4"/>
  <c r="J55" i="6"/>
  <c r="M55" i="6"/>
  <c r="G55" i="6"/>
  <c r="D55" i="6"/>
  <c r="K55" i="6"/>
  <c r="L55" i="6"/>
  <c r="M55" i="4"/>
  <c r="J55" i="4"/>
  <c r="G55" i="4"/>
  <c r="P55" i="4"/>
  <c r="D55" i="4"/>
  <c r="N55" i="4"/>
  <c r="M51" i="4"/>
  <c r="M50" i="4"/>
  <c r="N50" i="4"/>
  <c r="O50" i="4"/>
  <c r="M49" i="4"/>
  <c r="P49" i="4"/>
  <c r="N49" i="4"/>
  <c r="O49" i="4"/>
  <c r="M29" i="4"/>
  <c r="N29" i="4"/>
  <c r="M28" i="4"/>
  <c r="P28" i="4"/>
  <c r="N28" i="4"/>
  <c r="O29" i="4"/>
  <c r="U58" i="6"/>
  <c r="S58" i="6"/>
  <c r="Q58" i="6"/>
  <c r="Z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Z10" i="6"/>
  <c r="N10" i="6"/>
  <c r="W58" i="4"/>
  <c r="U58" i="4"/>
  <c r="AC7" i="4"/>
  <c r="AC9" i="4"/>
  <c r="AC11" i="4"/>
  <c r="R58" i="4"/>
  <c r="R10" i="4"/>
  <c r="AC10" i="4"/>
  <c r="T58" i="2"/>
  <c r="T10" i="2"/>
  <c r="V58" i="1"/>
  <c r="U58" i="1"/>
  <c r="S58" i="1"/>
  <c r="Q58" i="1"/>
  <c r="Y7" i="1"/>
  <c r="Y9" i="1"/>
  <c r="Y11" i="1"/>
  <c r="Y10" i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L58" i="2"/>
  <c r="M58" i="2"/>
  <c r="W10" i="2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N10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M57" i="6"/>
  <c r="P50" i="4"/>
  <c r="Q50" i="4"/>
  <c r="AC8" i="4"/>
  <c r="M54" i="1"/>
  <c r="M56" i="1"/>
  <c r="K37" i="1"/>
  <c r="L47" i="1"/>
  <c r="L53" i="1"/>
  <c r="L55" i="1"/>
  <c r="L34" i="1"/>
  <c r="L37" i="1"/>
  <c r="K47" i="1"/>
  <c r="L48" i="1"/>
  <c r="K51" i="1"/>
  <c r="L52" i="1"/>
  <c r="K53" i="1"/>
  <c r="L54" i="1"/>
  <c r="L27" i="1"/>
  <c r="Q28" i="4"/>
  <c r="M28" i="1"/>
  <c r="O30" i="4"/>
  <c r="K31" i="1"/>
  <c r="L32" i="6"/>
  <c r="K32" i="1"/>
  <c r="L33" i="1"/>
  <c r="M33" i="1"/>
  <c r="Q36" i="4"/>
  <c r="K38" i="1"/>
  <c r="L39" i="1"/>
  <c r="M39" i="1"/>
  <c r="K40" i="1"/>
  <c r="L41" i="1"/>
  <c r="M41" i="1"/>
  <c r="O42" i="4"/>
  <c r="Q42" i="4"/>
  <c r="M43" i="1"/>
  <c r="K42" i="1"/>
  <c r="L43" i="1"/>
  <c r="O45" i="4"/>
  <c r="L48" i="6"/>
  <c r="O48" i="4"/>
  <c r="M48" i="1"/>
  <c r="M47" i="1"/>
  <c r="O51" i="4"/>
  <c r="Q53" i="4"/>
  <c r="O55" i="4"/>
  <c r="L50" i="6"/>
  <c r="L28" i="6"/>
  <c r="L58" i="6"/>
  <c r="L29" i="6"/>
  <c r="Q30" i="4"/>
  <c r="Q43" i="4"/>
  <c r="Z9" i="6"/>
  <c r="Z11" i="6"/>
  <c r="Q55" i="4"/>
  <c r="L56" i="6"/>
  <c r="L33" i="6"/>
  <c r="L34" i="6"/>
  <c r="O36" i="4"/>
  <c r="O37" i="4"/>
  <c r="L38" i="1"/>
  <c r="L44" i="6"/>
  <c r="O27" i="4"/>
  <c r="O28" i="4"/>
  <c r="L31" i="6"/>
  <c r="M58" i="1"/>
  <c r="Q10" i="1"/>
  <c r="Q40" i="4"/>
  <c r="O46" i="4"/>
  <c r="O47" i="4"/>
  <c r="L52" i="6"/>
  <c r="O54" i="4"/>
  <c r="O53" i="4"/>
  <c r="Q49" i="4"/>
  <c r="Q29" i="4"/>
  <c r="P58" i="4"/>
  <c r="U10" i="4"/>
  <c r="Q33" i="4"/>
  <c r="L47" i="6"/>
  <c r="L41" i="6"/>
  <c r="Q38" i="4"/>
  <c r="L31" i="1"/>
  <c r="L38" i="6"/>
  <c r="O39" i="4"/>
  <c r="O41" i="4"/>
  <c r="O40" i="4"/>
  <c r="Q41" i="4"/>
  <c r="O43" i="4"/>
  <c r="O44" i="4"/>
  <c r="Q46" i="4"/>
  <c r="Q52" i="4"/>
  <c r="Q35" i="4"/>
  <c r="L53" i="6"/>
  <c r="L54" i="6"/>
  <c r="O33" i="4"/>
  <c r="O34" i="4"/>
  <c r="L57" i="6"/>
  <c r="M53" i="1"/>
  <c r="M46" i="6"/>
  <c r="Z8" i="6"/>
  <c r="L35" i="1"/>
  <c r="L57" i="1"/>
  <c r="L30" i="1"/>
  <c r="M47" i="6"/>
  <c r="L29" i="1"/>
  <c r="K49" i="1"/>
  <c r="L50" i="1"/>
  <c r="K45" i="1"/>
  <c r="L46" i="1"/>
  <c r="M43" i="6"/>
  <c r="M51" i="6"/>
  <c r="M58" i="6"/>
  <c r="Q10" i="6"/>
  <c r="M56" i="6"/>
  <c r="L58" i="1"/>
  <c r="O58" i="4"/>
</calcChain>
</file>

<file path=xl/sharedStrings.xml><?xml version="1.0" encoding="utf-8"?>
<sst xmlns="http://schemas.openxmlformats.org/spreadsheetml/2006/main" count="444" uniqueCount="106">
  <si>
    <t>IN</t>
  </si>
  <si>
    <t>TANK NO.</t>
  </si>
  <si>
    <t>TOTAL</t>
  </si>
  <si>
    <t>MONTH:</t>
  </si>
  <si>
    <t>COUNTY:</t>
  </si>
  <si>
    <t>HIDALGO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</si>
  <si>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</si>
  <si>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</si>
  <si>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</si>
  <si>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</si>
  <si>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</si>
  <si>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</si>
  <si>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</si>
  <si>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</si>
  <si>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</si>
  <si>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</si>
  <si>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</si>
  <si>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</si>
  <si>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</si>
  <si>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</si>
  <si>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</si>
  <si>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</si>
  <si>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 _____________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</si>
  <si>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</si>
  <si>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</si>
  <si>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</si>
  <si>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</si>
  <si>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</si>
  <si>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</si>
  <si>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</si>
  <si>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</si>
  <si>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</si>
  <si>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</si>
  <si>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</si>
  <si>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</si>
  <si>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</si>
  <si>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</si>
  <si>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</si>
  <si>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</si>
  <si>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</si>
  <si>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</si>
  <si>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</si>
  <si>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</si>
  <si>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</si>
  <si>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</si>
  <si>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</si>
  <si>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</si>
  <si>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>MAGNUM ENGINEERING COMPANY</t>
  </si>
  <si>
    <t>500 N. SHORELINE * SUITE 322 * CORPUS CHRISTI, TEXAS 78471</t>
  </si>
  <si>
    <t xml:space="preserve"> YEAR:</t>
  </si>
  <si>
    <t>210 BBLS</t>
  </si>
  <si>
    <t>TEXAS</t>
  </si>
  <si>
    <t>Juan A. Garza # 1 &amp; Coates Energy # 1</t>
  </si>
  <si>
    <t>400 BBLS</t>
  </si>
  <si>
    <t>Juan A. Garza # 1</t>
  </si>
  <si>
    <t>Kotara - Aldridge</t>
  </si>
  <si>
    <t xml:space="preserve">  Downtime/Well Test Data/Repairs/Etc.</t>
  </si>
  <si>
    <t>COMMENTS:</t>
  </si>
  <si>
    <t>SALES</t>
  </si>
  <si>
    <t>METERED</t>
  </si>
  <si>
    <t>VOLUME</t>
  </si>
  <si>
    <t>CHECK</t>
  </si>
  <si>
    <t>GAS METERED VOLUME</t>
  </si>
  <si>
    <t>RANGER SERVICES</t>
  </si>
  <si>
    <t>Ranger Services</t>
  </si>
  <si>
    <t xml:space="preserve"> </t>
  </si>
  <si>
    <t>Water Tank</t>
  </si>
  <si>
    <t xml:space="preserve">Martinez </t>
  </si>
  <si>
    <t>BROOKS</t>
  </si>
  <si>
    <t>MAGNUM</t>
  </si>
  <si>
    <t>WATER TANK</t>
  </si>
  <si>
    <t>TUBING</t>
  </si>
  <si>
    <t>CASING</t>
  </si>
  <si>
    <t>COMMENTS</t>
  </si>
  <si>
    <t>new tanks</t>
  </si>
  <si>
    <t>water tank #1</t>
  </si>
  <si>
    <t>water tank #2</t>
  </si>
  <si>
    <t>water tank #3</t>
  </si>
  <si>
    <t>DAILY</t>
  </si>
  <si>
    <t>PROD</t>
  </si>
  <si>
    <t>HRS</t>
  </si>
  <si>
    <t>HRS FLOW</t>
  </si>
  <si>
    <t>Static</t>
  </si>
  <si>
    <t>Differential</t>
  </si>
  <si>
    <t>Volume</t>
  </si>
  <si>
    <t>n/a</t>
  </si>
  <si>
    <t>February</t>
  </si>
  <si>
    <t>sifbu</t>
  </si>
  <si>
    <t>dew pt 1.7#</t>
  </si>
  <si>
    <t>dew pt 4.1#</t>
  </si>
  <si>
    <t>weeds sprayed</t>
  </si>
  <si>
    <t>sifbu, weeds sprayed</t>
  </si>
  <si>
    <t>waiting for DCP to wake up sales meter on Monday</t>
  </si>
  <si>
    <t>bos</t>
  </si>
  <si>
    <t>bol</t>
  </si>
  <si>
    <t>dew pt 1.1#</t>
  </si>
  <si>
    <t>bol, line freesing off, si</t>
  </si>
  <si>
    <t>bol, line freezing, si</t>
  </si>
  <si>
    <t>freezing</t>
  </si>
  <si>
    <t>na</t>
  </si>
  <si>
    <t>sales meter transducer out, notified Tetco</t>
  </si>
  <si>
    <t>sifbu,bol</t>
  </si>
  <si>
    <t>sales meter transducer out, transferred oil from gun barrel to oil tk, pulled bottoms, hauled 1 load water</t>
  </si>
  <si>
    <t>slam vlv closed due to supply gas foze off, thawed, bol</t>
  </si>
  <si>
    <t>sales meter transducer out, Tetco working on it</t>
  </si>
  <si>
    <t>16 hrs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</si>
</sst>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b/>
      <i/>
      <sz val="9"/>
      <name val="Arial"/>
      <family val="2"/>
    </font>
    <font>
      <sz val="9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Arial"/>
      <family val="2"/>
    </font>
    <font>
      <b/>
      <i/>
      <sz val="9"/>
      <color indexed="64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8" fillId="0" borderId="4" xfId="0" applyNumberFormat="1" applyFont="1" applyBorder="1"/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2" fontId="10" fillId="0" borderId="13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/>
    <xf numFmtId="0" fontId="11" fillId="0" borderId="12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12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4" fontId="10" fillId="0" borderId="13" xfId="0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0" fillId="0" borderId="4" xfId="0" applyFont="1" applyBorder="1"/>
    <xf numFmtId="0" fontId="9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0" fillId="0" borderId="0" xfId="0" applyBorder="1" applyAlignment="1">
      <alignment horizontal="center"/>
    </xf>
    <xf numFmtId="164" fontId="3" fillId="0" borderId="0" xfId="0" applyNumberFormat="1" applyFont="1"/>
    <xf numFmtId="2" fontId="20" fillId="0" borderId="4" xfId="0" applyNumberFormat="1" applyFont="1" applyBorder="1"/>
    <xf numFmtId="0" fontId="10" fillId="0" borderId="14" xfId="0" applyFont="1" applyBorder="1" applyAlignment="1">
      <alignment horizontal="left" vertical="center"/>
    </xf>
    <xf numFmtId="0" fontId="17" fillId="0" borderId="0" xfId="0" applyFont="1" applyAlignment="1"/>
    <xf numFmtId="0" fontId="5" fillId="0" borderId="0" xfId="0" applyFont="1"/>
    <xf numFmtId="0" fontId="0" fillId="0" borderId="7" xfId="0" applyBorder="1" applyAlignment="1"/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14" fontId="0" fillId="0" borderId="17" xfId="0" applyNumberFormat="1" applyBorder="1" applyAlignment="1">
      <alignment horizontal="center"/>
    </xf>
    <xf numFmtId="0" fontId="8" fillId="0" borderId="8" xfId="0" applyFont="1" applyBorder="1"/>
    <xf numFmtId="0" fontId="10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2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10" fillId="3" borderId="13" xfId="0" applyNumberFormat="1" applyFont="1" applyFill="1" applyBorder="1" applyAlignment="1">
      <alignment vertical="center"/>
    </xf>
    <xf numFmtId="2" fontId="10" fillId="3" borderId="2" xfId="0" applyNumberFormat="1" applyFont="1" applyFill="1" applyBorder="1" applyAlignment="1">
      <alignment vertical="center"/>
    </xf>
    <xf numFmtId="2" fontId="4" fillId="3" borderId="14" xfId="0" applyNumberFormat="1" applyFont="1" applyFill="1" applyBorder="1" applyAlignment="1">
      <alignment vertical="center"/>
    </xf>
    <xf numFmtId="2" fontId="10" fillId="3" borderId="1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2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23" fillId="3" borderId="0" xfId="0" applyNumberFormat="1" applyFont="1" applyFill="1" applyAlignment="1" applyProtection="1">
      <alignment horizontal="center"/>
      <protection locked="0"/>
    </xf>
    <xf numFmtId="0" fontId="10" fillId="0" borderId="21" xfId="0" applyFont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k%20fillman\AppData\Local\Temp\Temp1_Attachments_2012_01_10%5b1%5d.zip\MagnumHidalgoCountyJanuary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kBtry"/>
      <sheetName val="Coates"/>
      <sheetName val="Garza"/>
      <sheetName val="Kotara"/>
      <sheetName val="ThreeCities"/>
      <sheetName val="Painter 4"/>
      <sheetName val="Painter 8"/>
      <sheetName val="Painter 9"/>
      <sheetName val="Painter10"/>
      <sheetName val="Painter 11"/>
      <sheetName val="Painter 12"/>
      <sheetName val="Painter 13"/>
      <sheetName val="PainterTankBtry"/>
    </sheetNames>
    <sheetDataSet>
      <sheetData sheetId="0" refreshError="1">
        <row r="21">
          <cell r="J21">
            <v>1.675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zoomScale="90" zoomScaleNormal="90" workbookViewId="0">
      <selection activeCell="B55" sqref="B55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9" width="4.140625" customWidth="1"/>
    <col min="10" max="11" width="7.7109375" customWidth="1"/>
    <col min="12" max="12" width="10" customWidth="1"/>
    <col min="13" max="13" width="7.7109375" customWidth="1"/>
    <col min="14" max="14" width="7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85546875" customWidth="1"/>
    <col min="22" max="22" width="11.140625" customWidth="1"/>
    <col min="23" max="23" width="3.28515625" hidden="1" customWidth="1"/>
    <col min="24" max="24" width="3.7109375" customWidth="1"/>
    <col min="25" max="25" width="4.28515625" customWidth="1"/>
    <col min="26" max="26" width="5.5703125" customWidth="1"/>
    <col min="27" max="27" width="10.42578125" customWidth="1"/>
    <col min="28" max="28" width="3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1"/>
    </row>
    <row r="3" spans="1:29" ht="18" x14ac:dyDescent="0.25">
      <c r="A3" s="162" t="s">
        <v>47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21"/>
    </row>
    <row r="4" spans="1:29" ht="14.25" customHeight="1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21"/>
    </row>
    <row r="5" spans="1:29" ht="6.75" customHeight="1" x14ac:dyDescent="0.2">
      <c r="AB5" s="21"/>
    </row>
    <row r="6" spans="1:29" x14ac:dyDescent="0.2">
      <c r="A6" t="s">
        <v>9</v>
      </c>
      <c r="B6" s="1"/>
      <c r="C6" s="1" t="s">
        <v>52</v>
      </c>
      <c r="D6" s="1"/>
      <c r="E6" s="1"/>
      <c r="F6" s="1"/>
      <c r="G6" s="1"/>
      <c r="H6" s="1"/>
      <c r="I6" s="1"/>
      <c r="K6" t="s">
        <v>4</v>
      </c>
      <c r="L6" s="1"/>
      <c r="M6" s="166" t="s">
        <v>5</v>
      </c>
      <c r="N6" s="166"/>
      <c r="O6" s="166"/>
      <c r="P6" t="s">
        <v>46</v>
      </c>
      <c r="Q6" s="156" t="s">
        <v>51</v>
      </c>
      <c r="R6" s="156"/>
      <c r="AB6" s="21"/>
    </row>
    <row r="7" spans="1:29" x14ac:dyDescent="0.2">
      <c r="U7" s="173" t="s">
        <v>39</v>
      </c>
      <c r="V7" s="173"/>
      <c r="W7" s="173"/>
      <c r="X7" s="173"/>
      <c r="Y7" s="161">
        <f>SUM(Q58)</f>
        <v>0</v>
      </c>
      <c r="Z7" s="161"/>
      <c r="AA7" s="161"/>
      <c r="AB7" s="21"/>
    </row>
    <row r="8" spans="1:29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63</v>
      </c>
      <c r="N8" s="1"/>
      <c r="O8" s="1"/>
      <c r="P8" s="1"/>
      <c r="Q8" s="1"/>
      <c r="R8" s="1"/>
      <c r="T8" s="27" t="s">
        <v>41</v>
      </c>
      <c r="U8" s="173" t="s">
        <v>40</v>
      </c>
      <c r="V8" s="173"/>
      <c r="W8" s="173"/>
      <c r="X8" s="173"/>
      <c r="Y8" s="164">
        <f>K56</f>
        <v>0</v>
      </c>
      <c r="Z8" s="165"/>
      <c r="AA8" s="165"/>
      <c r="AB8" s="21"/>
    </row>
    <row r="9" spans="1:29" x14ac:dyDescent="0.2">
      <c r="T9" s="27" t="s">
        <v>42</v>
      </c>
      <c r="U9" s="173" t="s">
        <v>38</v>
      </c>
      <c r="V9" s="173"/>
      <c r="W9" s="173"/>
      <c r="X9" s="173"/>
      <c r="Y9" s="164">
        <f>Y7+Y8</f>
        <v>0</v>
      </c>
      <c r="Z9" s="165"/>
      <c r="AA9" s="165"/>
      <c r="AB9" s="21"/>
    </row>
    <row r="10" spans="1:29" x14ac:dyDescent="0.2">
      <c r="A10" t="s">
        <v>21</v>
      </c>
      <c r="C10" s="156"/>
      <c r="D10" s="156"/>
      <c r="E10" s="156"/>
      <c r="F10" s="156"/>
      <c r="G10" s="156"/>
      <c r="H10" s="156"/>
      <c r="I10" s="156"/>
      <c r="K10" s="10" t="s">
        <v>44</v>
      </c>
      <c r="N10" s="156">
        <f>N58</f>
        <v>0</v>
      </c>
      <c r="O10" s="156"/>
      <c r="P10" t="s">
        <v>45</v>
      </c>
      <c r="Q10" s="156">
        <f>M58</f>
        <v>15.449999999999989</v>
      </c>
      <c r="R10" s="156"/>
      <c r="T10" s="27" t="s">
        <v>43</v>
      </c>
      <c r="U10" s="173" t="s">
        <v>37</v>
      </c>
      <c r="V10" s="173"/>
      <c r="W10" s="173"/>
      <c r="X10" s="173"/>
      <c r="Y10" s="159">
        <f>K21</f>
        <v>151.13</v>
      </c>
      <c r="Z10" s="160"/>
      <c r="AA10" s="160"/>
      <c r="AB10" s="21"/>
    </row>
    <row r="11" spans="1:29" x14ac:dyDescent="0.2">
      <c r="T11" s="27" t="s">
        <v>42</v>
      </c>
      <c r="U11" s="167" t="s">
        <v>36</v>
      </c>
      <c r="V11" s="167"/>
      <c r="W11" s="167"/>
      <c r="X11" s="167"/>
      <c r="Y11" s="159">
        <f>Y9-Y10</f>
        <v>-151.13</v>
      </c>
      <c r="Z11" s="160"/>
      <c r="AA11" s="160"/>
      <c r="AB11" s="21"/>
    </row>
    <row r="12" spans="1:29" ht="5.25" customHeight="1" x14ac:dyDescent="0.2">
      <c r="AB12" s="21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14"/>
    </row>
    <row r="14" spans="1:29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5" t="s">
        <v>20</v>
      </c>
      <c r="L14" s="168" t="s">
        <v>24</v>
      </c>
      <c r="M14" s="169"/>
      <c r="N14" s="170"/>
      <c r="O14" s="6"/>
      <c r="P14" s="168" t="s">
        <v>29</v>
      </c>
      <c r="Q14" s="167"/>
      <c r="R14" s="168" t="s">
        <v>30</v>
      </c>
      <c r="S14" s="169"/>
      <c r="T14" s="153" t="s">
        <v>62</v>
      </c>
      <c r="U14" s="172"/>
      <c r="V14" s="154"/>
      <c r="W14" s="14"/>
      <c r="AC14" s="14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55"/>
      <c r="U15" s="156"/>
      <c r="V15" s="20"/>
      <c r="W15" s="18"/>
      <c r="X15" s="1"/>
      <c r="Y15" s="1"/>
      <c r="Z15" s="1"/>
      <c r="AA15" s="1"/>
      <c r="AB15" s="1"/>
      <c r="AC15" s="14"/>
    </row>
    <row r="16" spans="1:29" ht="4.5" customHeight="1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57"/>
      <c r="U16" s="158"/>
      <c r="V16" s="57"/>
      <c r="W16" s="14"/>
      <c r="AC16" s="14"/>
    </row>
    <row r="17" spans="1:29" x14ac:dyDescent="0.2">
      <c r="A17" s="12" t="s">
        <v>1</v>
      </c>
      <c r="B17" s="168">
        <v>255700</v>
      </c>
      <c r="C17" s="167"/>
      <c r="D17" s="169"/>
      <c r="E17" s="168">
        <v>255701</v>
      </c>
      <c r="F17" s="169"/>
      <c r="G17" s="169"/>
      <c r="H17" s="171" t="s">
        <v>66</v>
      </c>
      <c r="I17" s="169"/>
      <c r="J17" s="170"/>
      <c r="K17" s="80" t="s">
        <v>2</v>
      </c>
      <c r="L17" s="14"/>
      <c r="M17" s="6"/>
      <c r="N17" s="22"/>
      <c r="O17" s="6"/>
      <c r="Q17" s="14"/>
      <c r="R17" s="14"/>
      <c r="S17" s="14"/>
      <c r="T17" s="151" t="s">
        <v>58</v>
      </c>
      <c r="U17" s="152"/>
      <c r="V17" s="24" t="s">
        <v>61</v>
      </c>
      <c r="W17" s="56" t="s">
        <v>57</v>
      </c>
      <c r="AC17" s="14"/>
    </row>
    <row r="18" spans="1:29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AC18" s="14"/>
    </row>
    <row r="19" spans="1:29" x14ac:dyDescent="0.2">
      <c r="A19" s="12" t="s">
        <v>11</v>
      </c>
      <c r="B19" s="168" t="s">
        <v>50</v>
      </c>
      <c r="C19" s="167"/>
      <c r="D19" s="169"/>
      <c r="E19" s="168" t="s">
        <v>50</v>
      </c>
      <c r="F19" s="169"/>
      <c r="G19" s="169"/>
      <c r="H19" s="168" t="s">
        <v>53</v>
      </c>
      <c r="I19" s="169"/>
      <c r="J19" s="170"/>
      <c r="K19" s="15" t="s">
        <v>18</v>
      </c>
      <c r="L19" s="16" t="s">
        <v>19</v>
      </c>
      <c r="M19" s="15" t="s">
        <v>25</v>
      </c>
      <c r="N19" s="23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51" t="s">
        <v>59</v>
      </c>
      <c r="U19" s="152"/>
      <c r="V19" s="24" t="s">
        <v>59</v>
      </c>
      <c r="W19" s="28" t="s">
        <v>56</v>
      </c>
      <c r="AC19" s="14"/>
    </row>
    <row r="20" spans="1:29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AC20" s="14"/>
    </row>
    <row r="21" spans="1:29" ht="12.75" customHeight="1" x14ac:dyDescent="0.2">
      <c r="A21" s="6"/>
      <c r="D21" s="10">
        <v>1.1625000000000001</v>
      </c>
      <c r="E21" s="14"/>
      <c r="F21" s="21"/>
      <c r="G21" s="36">
        <v>1.1625000000000001</v>
      </c>
      <c r="H21" s="14"/>
      <c r="I21" s="21"/>
      <c r="J21" s="37">
        <v>1.675</v>
      </c>
      <c r="K21" s="45">
        <v>151.13</v>
      </c>
      <c r="L21" s="14"/>
      <c r="M21" s="101">
        <v>244.55</v>
      </c>
      <c r="N21" s="17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51" t="s">
        <v>60</v>
      </c>
      <c r="U21" s="152"/>
      <c r="V21" s="24" t="s">
        <v>60</v>
      </c>
      <c r="W21" s="14"/>
      <c r="AC21" s="14"/>
    </row>
    <row r="22" spans="1:29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>
        <v>15</v>
      </c>
      <c r="N22" s="22"/>
      <c r="O22" s="6"/>
      <c r="Q22" s="14"/>
      <c r="R22" s="14"/>
      <c r="S22" s="14"/>
      <c r="T22" s="58"/>
      <c r="U22" s="59"/>
      <c r="V22" s="58"/>
      <c r="W22" s="14"/>
      <c r="AC22" s="14"/>
    </row>
    <row r="23" spans="1:29" ht="4.5" customHeight="1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AC23" s="14"/>
    </row>
    <row r="24" spans="1:29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14"/>
    </row>
    <row r="25" spans="1:29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Q25" s="16" t="s">
        <v>14</v>
      </c>
      <c r="R25" s="16"/>
      <c r="S25" s="16" t="s">
        <v>14</v>
      </c>
      <c r="T25" s="153" t="s">
        <v>15</v>
      </c>
      <c r="U25" s="154"/>
      <c r="V25" s="62" t="s">
        <v>15</v>
      </c>
      <c r="W25" s="16"/>
      <c r="AC25" s="16"/>
    </row>
    <row r="26" spans="1:29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  <c r="AC26" s="14"/>
    </row>
    <row r="27" spans="1:29" x14ac:dyDescent="0.2">
      <c r="A27" s="94">
        <v>43863</v>
      </c>
      <c r="B27" s="102">
        <v>0</v>
      </c>
      <c r="C27" s="102">
        <v>0</v>
      </c>
      <c r="D27" s="140">
        <f t="shared" ref="D27:D35" si="0">(B27*12+C27)*D$21</f>
        <v>0</v>
      </c>
      <c r="E27" s="55">
        <v>10</v>
      </c>
      <c r="F27" s="53">
        <v>10</v>
      </c>
      <c r="G27" s="140">
        <f t="shared" ref="G27:G32" si="1">(E27*12+F27)*G$21</f>
        <v>151.125</v>
      </c>
      <c r="H27" s="55">
        <v>12</v>
      </c>
      <c r="I27" s="53">
        <v>4</v>
      </c>
      <c r="J27" s="140">
        <f t="shared" ref="J27:J33" si="2">(H27*12+I27)*J$21</f>
        <v>247.9</v>
      </c>
      <c r="K27" s="141">
        <f t="shared" ref="K27:K55" si="3">D27+G27</f>
        <v>151.125</v>
      </c>
      <c r="L27" s="142">
        <f>D27+G27+Q27-K21</f>
        <v>-4.9999999999954525E-3</v>
      </c>
      <c r="M27" s="143">
        <f>J27-M21+S27</f>
        <v>3.3499999999999943</v>
      </c>
      <c r="N27" s="91"/>
      <c r="O27" s="69"/>
      <c r="P27" s="73"/>
      <c r="Q27" s="74"/>
      <c r="R27" s="79"/>
      <c r="S27" s="79"/>
      <c r="T27" s="90"/>
      <c r="U27" s="65">
        <v>46</v>
      </c>
      <c r="V27" s="65">
        <v>48</v>
      </c>
      <c r="W27" s="75"/>
      <c r="X27" s="106"/>
      <c r="Y27" s="32"/>
      <c r="Z27" s="29"/>
      <c r="AA27" s="29"/>
      <c r="AB27" s="29"/>
      <c r="AC27" s="14"/>
    </row>
    <row r="28" spans="1:29" x14ac:dyDescent="0.2">
      <c r="A28" s="95">
        <f>A27+1</f>
        <v>43864</v>
      </c>
      <c r="B28" s="102">
        <v>0</v>
      </c>
      <c r="C28" s="102">
        <v>0</v>
      </c>
      <c r="D28" s="140">
        <f t="shared" si="0"/>
        <v>0</v>
      </c>
      <c r="E28" s="55">
        <v>10</v>
      </c>
      <c r="F28" s="53">
        <v>10</v>
      </c>
      <c r="G28" s="140">
        <f t="shared" si="1"/>
        <v>151.125</v>
      </c>
      <c r="H28" s="55">
        <v>12</v>
      </c>
      <c r="I28" s="53">
        <v>8</v>
      </c>
      <c r="J28" s="140">
        <f t="shared" si="2"/>
        <v>254.6</v>
      </c>
      <c r="K28" s="141">
        <f t="shared" si="3"/>
        <v>151.125</v>
      </c>
      <c r="L28" s="142">
        <f t="shared" ref="L28:L55" si="4">D28+G28+Q28-K27</f>
        <v>0</v>
      </c>
      <c r="M28" s="143">
        <f t="shared" ref="M28:M45" si="5">J28-J27+S28</f>
        <v>6.6999999999999886</v>
      </c>
      <c r="N28" s="72"/>
      <c r="O28" s="69"/>
      <c r="P28" s="73"/>
      <c r="Q28" s="74"/>
      <c r="R28" s="79"/>
      <c r="S28" s="79"/>
      <c r="T28" s="64"/>
      <c r="U28" s="65">
        <v>38</v>
      </c>
      <c r="V28" s="65">
        <v>38</v>
      </c>
      <c r="W28" s="34"/>
      <c r="X28" t="s">
        <v>88</v>
      </c>
      <c r="Z28" s="32"/>
      <c r="AA28" s="32"/>
      <c r="AB28" s="32"/>
      <c r="AC28" s="14"/>
    </row>
    <row r="29" spans="1:29" x14ac:dyDescent="0.2">
      <c r="A29" s="95">
        <f t="shared" ref="A29:A57" si="6">A28+1</f>
        <v>43865</v>
      </c>
      <c r="B29" s="102">
        <v>0</v>
      </c>
      <c r="C29" s="102">
        <v>0</v>
      </c>
      <c r="D29" s="140">
        <f t="shared" si="0"/>
        <v>0</v>
      </c>
      <c r="E29" s="55">
        <v>10</v>
      </c>
      <c r="F29" s="53">
        <v>10</v>
      </c>
      <c r="G29" s="140">
        <f t="shared" si="1"/>
        <v>151.125</v>
      </c>
      <c r="H29" s="55">
        <v>13</v>
      </c>
      <c r="I29" s="53">
        <v>0</v>
      </c>
      <c r="J29" s="140">
        <f t="shared" si="2"/>
        <v>261.3</v>
      </c>
      <c r="K29" s="141">
        <f t="shared" si="3"/>
        <v>151.125</v>
      </c>
      <c r="L29" s="142">
        <f t="shared" si="4"/>
        <v>0</v>
      </c>
      <c r="M29" s="143">
        <f t="shared" si="5"/>
        <v>6.7000000000000171</v>
      </c>
      <c r="N29" s="72" t="s">
        <v>65</v>
      </c>
      <c r="O29" s="69"/>
      <c r="P29" s="73"/>
      <c r="Q29" s="74"/>
      <c r="R29" s="79"/>
      <c r="S29" s="79"/>
      <c r="T29" s="64"/>
      <c r="U29" s="65">
        <v>50</v>
      </c>
      <c r="V29" s="65">
        <v>50</v>
      </c>
      <c r="W29" s="34"/>
      <c r="X29" s="32"/>
      <c r="Y29" s="32"/>
      <c r="Z29" s="32"/>
      <c r="AA29" s="32"/>
      <c r="AB29" s="32"/>
      <c r="AC29" s="14"/>
    </row>
    <row r="30" spans="1:29" x14ac:dyDescent="0.2">
      <c r="A30" s="95">
        <f t="shared" si="6"/>
        <v>43866</v>
      </c>
      <c r="B30" s="102">
        <v>0</v>
      </c>
      <c r="C30" s="102">
        <v>0</v>
      </c>
      <c r="D30" s="140">
        <f t="shared" si="0"/>
        <v>0</v>
      </c>
      <c r="E30" s="55">
        <v>10</v>
      </c>
      <c r="F30" s="53">
        <v>10</v>
      </c>
      <c r="G30" s="140">
        <f t="shared" si="1"/>
        <v>151.125</v>
      </c>
      <c r="H30" s="55">
        <v>13</v>
      </c>
      <c r="I30" s="53">
        <v>4</v>
      </c>
      <c r="J30" s="140">
        <f t="shared" si="2"/>
        <v>268</v>
      </c>
      <c r="K30" s="141">
        <f t="shared" si="3"/>
        <v>151.125</v>
      </c>
      <c r="L30" s="142">
        <f t="shared" si="4"/>
        <v>0</v>
      </c>
      <c r="M30" s="143">
        <f t="shared" si="5"/>
        <v>6.6999999999999886</v>
      </c>
      <c r="N30" s="72" t="s">
        <v>65</v>
      </c>
      <c r="O30" s="69"/>
      <c r="P30" s="73"/>
      <c r="Q30" s="74"/>
      <c r="R30" s="79"/>
      <c r="S30" s="79"/>
      <c r="T30" s="90"/>
      <c r="U30" s="65">
        <v>52</v>
      </c>
      <c r="V30" s="65">
        <v>52</v>
      </c>
      <c r="W30" s="74"/>
      <c r="X30" t="s">
        <v>89</v>
      </c>
      <c r="Y30" s="73"/>
      <c r="Z30" s="32"/>
      <c r="AA30" s="32"/>
      <c r="AB30" s="32"/>
      <c r="AC30" s="14"/>
    </row>
    <row r="31" spans="1:29" x14ac:dyDescent="0.2">
      <c r="A31" s="95">
        <f t="shared" si="6"/>
        <v>43867</v>
      </c>
      <c r="B31" s="102">
        <v>0</v>
      </c>
      <c r="C31" s="102">
        <v>0</v>
      </c>
      <c r="D31" s="140">
        <f t="shared" si="0"/>
        <v>0</v>
      </c>
      <c r="E31" s="55">
        <v>10</v>
      </c>
      <c r="F31" s="53">
        <v>10</v>
      </c>
      <c r="G31" s="140">
        <f t="shared" si="1"/>
        <v>151.125</v>
      </c>
      <c r="H31" s="55">
        <v>13</v>
      </c>
      <c r="I31" s="53">
        <v>8</v>
      </c>
      <c r="J31" s="140">
        <f t="shared" si="2"/>
        <v>274.7</v>
      </c>
      <c r="K31" s="141">
        <f t="shared" si="3"/>
        <v>151.125</v>
      </c>
      <c r="L31" s="142">
        <f t="shared" si="4"/>
        <v>0</v>
      </c>
      <c r="M31" s="143">
        <f t="shared" si="5"/>
        <v>6.6999999999999886</v>
      </c>
      <c r="N31" s="72"/>
      <c r="O31" s="69"/>
      <c r="P31" s="73"/>
      <c r="Q31" s="97"/>
      <c r="R31" s="98"/>
      <c r="S31" s="98"/>
      <c r="T31" s="64"/>
      <c r="U31" s="65">
        <v>48</v>
      </c>
      <c r="V31" s="65">
        <v>48</v>
      </c>
      <c r="W31" s="74"/>
      <c r="X31" t="s">
        <v>90</v>
      </c>
      <c r="Y31" s="73"/>
      <c r="Z31" s="32"/>
      <c r="AA31" s="32"/>
      <c r="AB31" s="32"/>
      <c r="AC31" s="14"/>
    </row>
    <row r="32" spans="1:29" x14ac:dyDescent="0.2">
      <c r="A32" s="95">
        <f t="shared" si="6"/>
        <v>43868</v>
      </c>
      <c r="B32" s="102">
        <v>0</v>
      </c>
      <c r="C32" s="102">
        <v>0</v>
      </c>
      <c r="D32" s="140">
        <f t="shared" si="0"/>
        <v>0</v>
      </c>
      <c r="E32" s="55">
        <v>10</v>
      </c>
      <c r="F32" s="53">
        <v>10</v>
      </c>
      <c r="G32" s="140">
        <f t="shared" si="1"/>
        <v>151.125</v>
      </c>
      <c r="H32" s="55">
        <v>14</v>
      </c>
      <c r="I32" s="53">
        <v>0</v>
      </c>
      <c r="J32" s="140">
        <f t="shared" si="2"/>
        <v>281.40000000000003</v>
      </c>
      <c r="K32" s="141">
        <f t="shared" si="3"/>
        <v>151.125</v>
      </c>
      <c r="L32" s="142">
        <f t="shared" si="4"/>
        <v>0</v>
      </c>
      <c r="M32" s="143">
        <f t="shared" si="5"/>
        <v>6.7000000000000455</v>
      </c>
      <c r="N32" s="72" t="s">
        <v>65</v>
      </c>
      <c r="O32" s="69"/>
      <c r="P32" s="73"/>
      <c r="Q32" s="69"/>
      <c r="R32" s="79"/>
      <c r="S32" s="79"/>
      <c r="T32" s="90"/>
      <c r="U32" s="65">
        <v>54</v>
      </c>
      <c r="V32" s="65">
        <v>54</v>
      </c>
      <c r="W32" s="34"/>
      <c r="X32" s="32"/>
      <c r="Y32" s="73"/>
      <c r="Z32" s="32"/>
      <c r="AA32" s="32"/>
      <c r="AB32" s="32"/>
      <c r="AC32" s="14"/>
    </row>
    <row r="33" spans="1:30" x14ac:dyDescent="0.2">
      <c r="A33" s="95">
        <f t="shared" si="6"/>
        <v>43869</v>
      </c>
      <c r="B33" s="102">
        <v>0</v>
      </c>
      <c r="C33" s="102">
        <v>0</v>
      </c>
      <c r="D33" s="140">
        <f t="shared" si="0"/>
        <v>0</v>
      </c>
      <c r="E33" s="55">
        <v>10</v>
      </c>
      <c r="F33" s="53">
        <v>10</v>
      </c>
      <c r="G33" s="140">
        <f t="shared" ref="G33:G38" si="7">(E33*12+F33)*G$21</f>
        <v>151.125</v>
      </c>
      <c r="H33" s="55">
        <v>7</v>
      </c>
      <c r="I33" s="53">
        <v>10</v>
      </c>
      <c r="J33" s="140">
        <f t="shared" si="2"/>
        <v>157.45000000000002</v>
      </c>
      <c r="K33" s="141">
        <f t="shared" si="3"/>
        <v>151.125</v>
      </c>
      <c r="L33" s="142">
        <f t="shared" si="4"/>
        <v>0</v>
      </c>
      <c r="M33" s="143">
        <f t="shared" si="5"/>
        <v>6.0499999999999829</v>
      </c>
      <c r="N33" s="72" t="s">
        <v>65</v>
      </c>
      <c r="O33" s="69"/>
      <c r="P33" s="73"/>
      <c r="Q33" s="74"/>
      <c r="R33" s="79" t="s">
        <v>93</v>
      </c>
      <c r="S33" s="79">
        <v>130</v>
      </c>
      <c r="T33" s="64"/>
      <c r="U33" s="65">
        <v>56</v>
      </c>
      <c r="V33" s="65">
        <v>56</v>
      </c>
      <c r="W33" s="74"/>
      <c r="X33" s="73"/>
      <c r="Y33" s="76"/>
      <c r="Z33" s="32"/>
      <c r="AA33" s="32"/>
      <c r="AB33" s="32"/>
      <c r="AC33" s="14"/>
    </row>
    <row r="34" spans="1:30" x14ac:dyDescent="0.2">
      <c r="A34" s="95">
        <f t="shared" si="6"/>
        <v>43870</v>
      </c>
      <c r="B34" s="102">
        <v>0</v>
      </c>
      <c r="C34" s="102">
        <v>0</v>
      </c>
      <c r="D34" s="140">
        <f t="shared" si="0"/>
        <v>0</v>
      </c>
      <c r="E34" s="55">
        <v>10</v>
      </c>
      <c r="F34" s="53">
        <v>10</v>
      </c>
      <c r="G34" s="140">
        <f t="shared" si="7"/>
        <v>151.125</v>
      </c>
      <c r="H34" s="55">
        <v>8</v>
      </c>
      <c r="I34" s="53">
        <v>2</v>
      </c>
      <c r="J34" s="140">
        <f>(H34*12+I34)*[1]TankBtry!J$21</f>
        <v>164.15</v>
      </c>
      <c r="K34" s="141">
        <f t="shared" si="3"/>
        <v>151.125</v>
      </c>
      <c r="L34" s="142">
        <f t="shared" si="4"/>
        <v>0</v>
      </c>
      <c r="M34" s="143">
        <f t="shared" si="5"/>
        <v>6.6999999999999886</v>
      </c>
      <c r="N34" s="72" t="s">
        <v>65</v>
      </c>
      <c r="O34" s="86"/>
      <c r="P34" s="73"/>
      <c r="Q34" s="74"/>
      <c r="R34" s="79"/>
      <c r="S34" s="79"/>
      <c r="T34" s="64"/>
      <c r="U34" s="65">
        <v>54</v>
      </c>
      <c r="V34" s="99">
        <v>54</v>
      </c>
      <c r="W34" s="74"/>
      <c r="X34" s="73"/>
      <c r="Y34" s="76"/>
      <c r="Z34" s="32"/>
      <c r="AA34" s="32"/>
      <c r="AB34" s="32"/>
      <c r="AC34" s="14"/>
    </row>
    <row r="35" spans="1:30" x14ac:dyDescent="0.2">
      <c r="A35" s="95">
        <f t="shared" si="6"/>
        <v>43871</v>
      </c>
      <c r="B35" s="102">
        <v>0</v>
      </c>
      <c r="C35" s="102">
        <v>0</v>
      </c>
      <c r="D35" s="140">
        <f t="shared" si="0"/>
        <v>0</v>
      </c>
      <c r="E35" s="55">
        <v>10</v>
      </c>
      <c r="F35" s="53">
        <v>10</v>
      </c>
      <c r="G35" s="140">
        <f t="shared" si="7"/>
        <v>151.125</v>
      </c>
      <c r="H35" s="55">
        <v>8</v>
      </c>
      <c r="I35" s="53">
        <v>6</v>
      </c>
      <c r="J35" s="140">
        <f>(H35*12+I35)*[1]TankBtry!J$21</f>
        <v>170.85</v>
      </c>
      <c r="K35" s="141">
        <f t="shared" si="3"/>
        <v>151.125</v>
      </c>
      <c r="L35" s="142">
        <f t="shared" si="4"/>
        <v>0</v>
      </c>
      <c r="M35" s="143">
        <f t="shared" si="5"/>
        <v>6.6999999999999886</v>
      </c>
      <c r="N35" s="72" t="s">
        <v>65</v>
      </c>
      <c r="O35" s="86"/>
      <c r="P35" s="73"/>
      <c r="Q35" s="74"/>
      <c r="R35" s="79"/>
      <c r="S35" s="79"/>
      <c r="T35" s="64"/>
      <c r="U35" s="65">
        <v>50</v>
      </c>
      <c r="V35" s="99">
        <v>50</v>
      </c>
      <c r="W35" s="74"/>
      <c r="X35" s="73"/>
      <c r="Y35" s="76"/>
      <c r="Z35" s="73"/>
      <c r="AA35" s="32"/>
      <c r="AB35" s="32"/>
      <c r="AC35" s="14"/>
    </row>
    <row r="36" spans="1:30" x14ac:dyDescent="0.2">
      <c r="A36" s="95">
        <f t="shared" si="6"/>
        <v>43872</v>
      </c>
      <c r="B36" s="102">
        <v>0</v>
      </c>
      <c r="C36" s="102">
        <v>0</v>
      </c>
      <c r="D36" s="140">
        <f t="shared" ref="D36:D41" si="8">(B36*12+C36)*D$21</f>
        <v>0</v>
      </c>
      <c r="E36" s="55">
        <v>10</v>
      </c>
      <c r="F36" s="53">
        <v>10</v>
      </c>
      <c r="G36" s="140">
        <f t="shared" si="7"/>
        <v>151.125</v>
      </c>
      <c r="H36" s="55">
        <v>8</v>
      </c>
      <c r="I36" s="53">
        <v>10</v>
      </c>
      <c r="J36" s="140">
        <f t="shared" ref="J36:J55" si="9">(H36*12+I36)*J$21</f>
        <v>177.55</v>
      </c>
      <c r="K36" s="141">
        <f t="shared" si="3"/>
        <v>151.125</v>
      </c>
      <c r="L36" s="142">
        <f t="shared" si="4"/>
        <v>0</v>
      </c>
      <c r="M36" s="143">
        <f t="shared" si="5"/>
        <v>6.7000000000000171</v>
      </c>
      <c r="N36" s="72" t="s">
        <v>65</v>
      </c>
      <c r="O36" s="69"/>
      <c r="P36" s="73"/>
      <c r="Q36" s="74"/>
      <c r="R36" s="79"/>
      <c r="S36" s="79"/>
      <c r="T36" s="64"/>
      <c r="U36" s="65">
        <v>48</v>
      </c>
      <c r="V36" s="99">
        <v>48</v>
      </c>
      <c r="W36" s="123"/>
      <c r="X36" s="123"/>
      <c r="Y36" s="150"/>
      <c r="Z36" s="150"/>
      <c r="AA36" s="150"/>
      <c r="AB36" s="150"/>
      <c r="AC36" s="150"/>
      <c r="AD36" s="150"/>
    </row>
    <row r="37" spans="1:30" x14ac:dyDescent="0.2">
      <c r="A37" s="95">
        <f t="shared" si="6"/>
        <v>43873</v>
      </c>
      <c r="B37" s="102">
        <v>0</v>
      </c>
      <c r="C37" s="102">
        <v>0</v>
      </c>
      <c r="D37" s="140">
        <f t="shared" si="8"/>
        <v>0</v>
      </c>
      <c r="E37" s="55">
        <v>10</v>
      </c>
      <c r="F37" s="53">
        <v>10</v>
      </c>
      <c r="G37" s="140">
        <f t="shared" si="7"/>
        <v>151.125</v>
      </c>
      <c r="H37" s="55">
        <v>9</v>
      </c>
      <c r="I37" s="53">
        <v>2</v>
      </c>
      <c r="J37" s="140">
        <f t="shared" si="9"/>
        <v>184.25</v>
      </c>
      <c r="K37" s="141">
        <f t="shared" si="3"/>
        <v>151.125</v>
      </c>
      <c r="L37" s="142">
        <f t="shared" si="4"/>
        <v>0</v>
      </c>
      <c r="M37" s="143">
        <f t="shared" si="5"/>
        <v>6.6999999999999886</v>
      </c>
      <c r="N37" s="72" t="s">
        <v>65</v>
      </c>
      <c r="O37" s="69"/>
      <c r="P37" s="73"/>
      <c r="Q37" s="74"/>
      <c r="R37" s="79"/>
      <c r="S37" s="79"/>
      <c r="T37" s="64"/>
      <c r="U37" s="65">
        <v>46</v>
      </c>
      <c r="V37" s="65">
        <v>46</v>
      </c>
      <c r="W37" s="74"/>
      <c r="X37" t="s">
        <v>89</v>
      </c>
      <c r="Z37" s="32"/>
      <c r="AA37" s="32"/>
      <c r="AB37" s="32"/>
      <c r="AC37" s="14"/>
    </row>
    <row r="38" spans="1:30" x14ac:dyDescent="0.2">
      <c r="A38" s="95">
        <f t="shared" si="6"/>
        <v>43874</v>
      </c>
      <c r="B38" s="102">
        <v>0</v>
      </c>
      <c r="C38" s="102">
        <v>0</v>
      </c>
      <c r="D38" s="140">
        <f t="shared" si="8"/>
        <v>0</v>
      </c>
      <c r="E38" s="55">
        <v>10</v>
      </c>
      <c r="F38" s="53">
        <v>10</v>
      </c>
      <c r="G38" s="140">
        <f t="shared" si="7"/>
        <v>151.125</v>
      </c>
      <c r="H38" s="55">
        <v>9</v>
      </c>
      <c r="I38" s="53">
        <v>6</v>
      </c>
      <c r="J38" s="140">
        <f t="shared" si="9"/>
        <v>190.95000000000002</v>
      </c>
      <c r="K38" s="141">
        <f t="shared" si="3"/>
        <v>151.125</v>
      </c>
      <c r="L38" s="142">
        <f t="shared" si="4"/>
        <v>0</v>
      </c>
      <c r="M38" s="143">
        <f t="shared" si="5"/>
        <v>6.7000000000000171</v>
      </c>
      <c r="N38" s="72"/>
      <c r="O38" s="86"/>
      <c r="P38" s="73"/>
      <c r="Q38" s="74"/>
      <c r="R38" s="79"/>
      <c r="S38" s="79"/>
      <c r="T38" s="64"/>
      <c r="U38" s="65">
        <v>48</v>
      </c>
      <c r="V38" s="65">
        <v>48</v>
      </c>
      <c r="W38" s="74"/>
      <c r="X38" t="s">
        <v>89</v>
      </c>
      <c r="Y38" s="32"/>
      <c r="Z38" s="32"/>
      <c r="AA38" s="32"/>
      <c r="AB38" s="32"/>
      <c r="AC38" s="14"/>
    </row>
    <row r="39" spans="1:30" x14ac:dyDescent="0.2">
      <c r="A39" s="95">
        <f t="shared" si="6"/>
        <v>43875</v>
      </c>
      <c r="B39" s="102">
        <v>0</v>
      </c>
      <c r="C39" s="102">
        <v>0</v>
      </c>
      <c r="D39" s="140">
        <f t="shared" si="8"/>
        <v>0</v>
      </c>
      <c r="E39" s="55">
        <v>10</v>
      </c>
      <c r="F39" s="53">
        <v>10</v>
      </c>
      <c r="G39" s="140">
        <f t="shared" ref="G39:G44" si="10">(E39*12+F39)*G$21</f>
        <v>151.125</v>
      </c>
      <c r="H39" s="55">
        <v>10</v>
      </c>
      <c r="I39" s="53">
        <v>0</v>
      </c>
      <c r="J39" s="140">
        <f t="shared" si="9"/>
        <v>201</v>
      </c>
      <c r="K39" s="141">
        <f t="shared" si="3"/>
        <v>151.125</v>
      </c>
      <c r="L39" s="142">
        <f t="shared" si="4"/>
        <v>0</v>
      </c>
      <c r="M39" s="143">
        <f t="shared" si="5"/>
        <v>10.049999999999983</v>
      </c>
      <c r="N39" s="72" t="s">
        <v>65</v>
      </c>
      <c r="O39" s="86"/>
      <c r="P39" s="73"/>
      <c r="Q39" s="74"/>
      <c r="R39" s="79"/>
      <c r="S39" s="79"/>
      <c r="T39" s="64"/>
      <c r="U39" s="65">
        <v>49</v>
      </c>
      <c r="V39" s="65">
        <v>49</v>
      </c>
      <c r="W39" s="34"/>
      <c r="X39" s="32"/>
      <c r="Y39" s="32"/>
      <c r="Z39" s="32"/>
      <c r="AA39" s="32"/>
      <c r="AB39" s="32"/>
      <c r="AC39" s="14"/>
    </row>
    <row r="40" spans="1:30" x14ac:dyDescent="0.2">
      <c r="A40" s="95">
        <f t="shared" si="6"/>
        <v>43876</v>
      </c>
      <c r="B40" s="102">
        <v>0</v>
      </c>
      <c r="C40" s="102">
        <v>0</v>
      </c>
      <c r="D40" s="140">
        <f t="shared" si="8"/>
        <v>0</v>
      </c>
      <c r="E40" s="55">
        <v>10</v>
      </c>
      <c r="F40" s="53">
        <v>10</v>
      </c>
      <c r="G40" s="140">
        <f t="shared" si="10"/>
        <v>151.125</v>
      </c>
      <c r="H40" s="55">
        <v>10</v>
      </c>
      <c r="I40" s="53">
        <v>4</v>
      </c>
      <c r="J40" s="140">
        <f t="shared" si="9"/>
        <v>207.70000000000002</v>
      </c>
      <c r="K40" s="141">
        <f t="shared" si="3"/>
        <v>151.125</v>
      </c>
      <c r="L40" s="142">
        <f t="shared" si="4"/>
        <v>0</v>
      </c>
      <c r="M40" s="143">
        <f t="shared" si="5"/>
        <v>6.7000000000000171</v>
      </c>
      <c r="N40" s="72" t="s">
        <v>65</v>
      </c>
      <c r="O40" s="100"/>
      <c r="P40" s="73"/>
      <c r="Q40" s="74"/>
      <c r="R40" s="79"/>
      <c r="S40" s="79"/>
      <c r="T40" s="64"/>
      <c r="U40" s="65">
        <v>47</v>
      </c>
      <c r="V40" s="65">
        <v>47</v>
      </c>
      <c r="W40" s="74"/>
      <c r="X40" s="32"/>
      <c r="Y40" s="73"/>
      <c r="Z40" s="73"/>
      <c r="AA40" s="32"/>
      <c r="AB40" s="32"/>
      <c r="AC40" s="14"/>
    </row>
    <row r="41" spans="1:30" x14ac:dyDescent="0.2">
      <c r="A41" s="95">
        <f t="shared" si="6"/>
        <v>43877</v>
      </c>
      <c r="B41" s="102">
        <v>0</v>
      </c>
      <c r="C41" s="102">
        <v>0</v>
      </c>
      <c r="D41" s="140">
        <f t="shared" si="8"/>
        <v>0</v>
      </c>
      <c r="E41" s="55">
        <v>10</v>
      </c>
      <c r="F41" s="53">
        <v>10</v>
      </c>
      <c r="G41" s="140">
        <f t="shared" si="10"/>
        <v>151.125</v>
      </c>
      <c r="H41" s="55">
        <v>10</v>
      </c>
      <c r="I41" s="53">
        <v>8</v>
      </c>
      <c r="J41" s="140">
        <f t="shared" si="9"/>
        <v>214.4</v>
      </c>
      <c r="K41" s="141">
        <f t="shared" si="3"/>
        <v>151.125</v>
      </c>
      <c r="L41" s="142">
        <f t="shared" si="4"/>
        <v>0</v>
      </c>
      <c r="M41" s="143">
        <f t="shared" si="5"/>
        <v>6.6999999999999886</v>
      </c>
      <c r="N41" s="72" t="s">
        <v>65</v>
      </c>
      <c r="O41" s="69"/>
      <c r="P41" s="73"/>
      <c r="Q41" s="74"/>
      <c r="R41" s="79"/>
      <c r="S41" s="79"/>
      <c r="T41" s="64"/>
      <c r="U41" s="65">
        <v>47</v>
      </c>
      <c r="V41" s="65">
        <v>47</v>
      </c>
      <c r="W41" s="34"/>
      <c r="X41" t="s">
        <v>95</v>
      </c>
      <c r="Y41" s="32"/>
      <c r="Z41" s="32"/>
      <c r="AA41" s="32"/>
      <c r="AB41" s="32"/>
      <c r="AC41" s="14"/>
    </row>
    <row r="42" spans="1:30" x14ac:dyDescent="0.2">
      <c r="A42" s="95">
        <f t="shared" si="6"/>
        <v>43878</v>
      </c>
      <c r="B42" s="102">
        <v>0</v>
      </c>
      <c r="C42" s="102">
        <v>0</v>
      </c>
      <c r="D42" s="140">
        <f t="shared" ref="D42:D48" si="11">(B42*12+C42)*D$21</f>
        <v>0</v>
      </c>
      <c r="E42" s="55">
        <v>10</v>
      </c>
      <c r="F42" s="53">
        <v>10</v>
      </c>
      <c r="G42" s="140">
        <f t="shared" si="10"/>
        <v>151.125</v>
      </c>
      <c r="H42" s="55">
        <v>11</v>
      </c>
      <c r="I42" s="53">
        <v>0</v>
      </c>
      <c r="J42" s="140">
        <f>(H42*12+I42)*J$21</f>
        <v>221.1</v>
      </c>
      <c r="K42" s="141">
        <f>D42+G42</f>
        <v>151.125</v>
      </c>
      <c r="L42" s="142">
        <f>D42+G42+Q42-K41</f>
        <v>0</v>
      </c>
      <c r="M42" s="143">
        <f>J42-J41+S42</f>
        <v>6.6999999999999886</v>
      </c>
      <c r="N42" s="72" t="s">
        <v>65</v>
      </c>
      <c r="O42" s="69"/>
      <c r="P42" s="73"/>
      <c r="Q42" s="74"/>
      <c r="R42" s="79"/>
      <c r="S42" s="79"/>
      <c r="T42" s="64"/>
      <c r="U42" s="65">
        <v>46</v>
      </c>
      <c r="V42" s="65">
        <v>46</v>
      </c>
      <c r="W42" s="34"/>
      <c r="X42" t="s">
        <v>95</v>
      </c>
      <c r="Y42" s="32"/>
      <c r="Z42" s="32"/>
      <c r="AA42" s="32"/>
      <c r="AB42" s="32"/>
      <c r="AC42" s="14"/>
    </row>
    <row r="43" spans="1:30" x14ac:dyDescent="0.2">
      <c r="A43" s="95">
        <f t="shared" si="6"/>
        <v>43879</v>
      </c>
      <c r="B43" s="102">
        <v>0</v>
      </c>
      <c r="C43" s="102">
        <v>0</v>
      </c>
      <c r="D43" s="140">
        <f t="shared" si="11"/>
        <v>0</v>
      </c>
      <c r="E43" s="55">
        <v>10</v>
      </c>
      <c r="F43" s="53">
        <v>10</v>
      </c>
      <c r="G43" s="140">
        <f t="shared" si="10"/>
        <v>151.125</v>
      </c>
      <c r="H43" s="55">
        <v>11</v>
      </c>
      <c r="I43" s="53">
        <v>3</v>
      </c>
      <c r="J43" s="140">
        <f t="shared" si="9"/>
        <v>226.125</v>
      </c>
      <c r="K43" s="141">
        <f t="shared" si="3"/>
        <v>151.125</v>
      </c>
      <c r="L43" s="142">
        <f t="shared" si="4"/>
        <v>0</v>
      </c>
      <c r="M43" s="143">
        <f t="shared" si="5"/>
        <v>5.0250000000000057</v>
      </c>
      <c r="N43" s="72" t="s">
        <v>65</v>
      </c>
      <c r="O43" s="69"/>
      <c r="P43" s="73"/>
      <c r="Q43" s="74"/>
      <c r="R43" s="79"/>
      <c r="S43" s="79"/>
      <c r="T43" s="64"/>
      <c r="U43" s="65">
        <v>48</v>
      </c>
      <c r="V43" s="65">
        <v>48</v>
      </c>
      <c r="W43" s="74"/>
      <c r="X43" s="32"/>
      <c r="Y43" s="73"/>
      <c r="Z43" s="73"/>
      <c r="AA43" s="73"/>
      <c r="AB43" s="32"/>
      <c r="AC43" s="14"/>
    </row>
    <row r="44" spans="1:30" x14ac:dyDescent="0.2">
      <c r="A44" s="95">
        <f t="shared" si="6"/>
        <v>43880</v>
      </c>
      <c r="B44" s="102">
        <v>0</v>
      </c>
      <c r="C44" s="102">
        <v>0</v>
      </c>
      <c r="D44" s="140">
        <f t="shared" si="11"/>
        <v>0</v>
      </c>
      <c r="E44" s="55">
        <v>10</v>
      </c>
      <c r="F44" s="53">
        <v>10</v>
      </c>
      <c r="G44" s="140">
        <f t="shared" si="10"/>
        <v>151.125</v>
      </c>
      <c r="H44" s="55">
        <v>11</v>
      </c>
      <c r="I44" s="53">
        <v>3</v>
      </c>
      <c r="J44" s="140">
        <f t="shared" si="9"/>
        <v>226.125</v>
      </c>
      <c r="K44" s="141">
        <f t="shared" si="3"/>
        <v>151.125</v>
      </c>
      <c r="L44" s="142">
        <f t="shared" si="4"/>
        <v>0</v>
      </c>
      <c r="M44" s="143">
        <f t="shared" si="5"/>
        <v>0</v>
      </c>
      <c r="N44" s="72"/>
      <c r="O44" s="86"/>
      <c r="P44" s="73"/>
      <c r="Q44" s="74"/>
      <c r="R44" s="79"/>
      <c r="S44" s="79"/>
      <c r="T44" s="64"/>
      <c r="U44" s="65">
        <v>21</v>
      </c>
      <c r="V44" s="65">
        <v>21</v>
      </c>
      <c r="W44" s="34"/>
      <c r="X44" s="32" t="s">
        <v>87</v>
      </c>
      <c r="Y44" s="32"/>
      <c r="Z44" s="32"/>
      <c r="AA44" s="32"/>
      <c r="AB44" s="32"/>
      <c r="AC44" s="14"/>
    </row>
    <row r="45" spans="1:30" x14ac:dyDescent="0.2">
      <c r="A45" s="95">
        <f t="shared" si="6"/>
        <v>43881</v>
      </c>
      <c r="B45" s="102">
        <v>0</v>
      </c>
      <c r="C45" s="102">
        <v>0</v>
      </c>
      <c r="D45" s="140">
        <f t="shared" si="11"/>
        <v>0</v>
      </c>
      <c r="E45" s="55">
        <v>10</v>
      </c>
      <c r="F45" s="53">
        <v>10</v>
      </c>
      <c r="G45" s="140">
        <f t="shared" ref="G45:G57" si="12">(E45*12+F45)*G$21</f>
        <v>151.125</v>
      </c>
      <c r="H45" s="55">
        <v>11</v>
      </c>
      <c r="I45" s="53">
        <v>3</v>
      </c>
      <c r="J45" s="140">
        <f t="shared" si="9"/>
        <v>226.125</v>
      </c>
      <c r="K45" s="141">
        <f t="shared" si="3"/>
        <v>151.125</v>
      </c>
      <c r="L45" s="142">
        <f t="shared" si="4"/>
        <v>0</v>
      </c>
      <c r="M45" s="143">
        <f t="shared" si="5"/>
        <v>0</v>
      </c>
      <c r="N45" s="72"/>
      <c r="O45" s="69"/>
      <c r="P45" s="73"/>
      <c r="Q45" s="74"/>
      <c r="R45" s="79"/>
      <c r="S45" s="79"/>
      <c r="T45" s="64"/>
      <c r="U45" s="65">
        <v>0</v>
      </c>
      <c r="V45" s="65">
        <v>0</v>
      </c>
      <c r="W45" s="34"/>
      <c r="X45" s="32" t="s">
        <v>96</v>
      </c>
      <c r="Y45" s="32"/>
      <c r="Z45" s="32"/>
      <c r="AA45" s="32"/>
      <c r="AB45" s="32"/>
      <c r="AC45" s="14"/>
    </row>
    <row r="46" spans="1:30" x14ac:dyDescent="0.2">
      <c r="A46" s="95">
        <f t="shared" si="6"/>
        <v>43882</v>
      </c>
      <c r="B46" s="102">
        <v>0</v>
      </c>
      <c r="C46" s="102">
        <v>0</v>
      </c>
      <c r="D46" s="140">
        <f t="shared" si="11"/>
        <v>0</v>
      </c>
      <c r="E46" s="55">
        <v>10</v>
      </c>
      <c r="F46" s="53">
        <v>10</v>
      </c>
      <c r="G46" s="140">
        <f t="shared" si="12"/>
        <v>151.125</v>
      </c>
      <c r="H46" s="55">
        <v>11</v>
      </c>
      <c r="I46" s="53">
        <v>3</v>
      </c>
      <c r="J46" s="140">
        <f t="shared" si="9"/>
        <v>226.125</v>
      </c>
      <c r="K46" s="141">
        <f t="shared" si="3"/>
        <v>151.125</v>
      </c>
      <c r="L46" s="142">
        <f t="shared" si="4"/>
        <v>0</v>
      </c>
      <c r="M46" s="143">
        <f t="shared" ref="M46:M55" si="13">J46-J45+S46</f>
        <v>0</v>
      </c>
      <c r="N46" s="72"/>
      <c r="O46" s="69"/>
      <c r="P46" s="73"/>
      <c r="Q46" s="74"/>
      <c r="R46" s="79"/>
      <c r="S46" s="79"/>
      <c r="T46" s="64"/>
      <c r="U46" s="65">
        <v>10</v>
      </c>
      <c r="V46" s="65">
        <v>10</v>
      </c>
      <c r="W46" s="34"/>
      <c r="X46" s="32" t="s">
        <v>98</v>
      </c>
      <c r="Y46" s="32"/>
      <c r="Z46" s="32"/>
      <c r="AA46" s="32"/>
      <c r="AB46" s="32"/>
      <c r="AC46" s="14"/>
    </row>
    <row r="47" spans="1:30" x14ac:dyDescent="0.2">
      <c r="A47" s="95">
        <f t="shared" si="6"/>
        <v>43883</v>
      </c>
      <c r="B47" s="102">
        <v>0</v>
      </c>
      <c r="C47" s="102">
        <v>0</v>
      </c>
      <c r="D47" s="140">
        <f t="shared" si="11"/>
        <v>0</v>
      </c>
      <c r="E47" s="55">
        <v>10</v>
      </c>
      <c r="F47" s="53">
        <v>10</v>
      </c>
      <c r="G47" s="140">
        <f t="shared" si="12"/>
        <v>151.125</v>
      </c>
      <c r="H47" s="55">
        <v>11</v>
      </c>
      <c r="I47" s="53">
        <v>3</v>
      </c>
      <c r="J47" s="140">
        <f t="shared" si="9"/>
        <v>226.125</v>
      </c>
      <c r="K47" s="141">
        <f t="shared" si="3"/>
        <v>151.125</v>
      </c>
      <c r="L47" s="142">
        <f t="shared" si="4"/>
        <v>0</v>
      </c>
      <c r="M47" s="143">
        <f t="shared" si="13"/>
        <v>0</v>
      </c>
      <c r="N47" s="72"/>
      <c r="O47" s="86"/>
      <c r="P47" s="73"/>
      <c r="Q47" s="74"/>
      <c r="R47" s="79"/>
      <c r="S47" s="79"/>
      <c r="T47" s="64"/>
      <c r="U47" s="65" t="s">
        <v>99</v>
      </c>
      <c r="V47" s="65" t="s">
        <v>99</v>
      </c>
      <c r="W47" s="74"/>
      <c r="X47" s="73" t="s">
        <v>100</v>
      </c>
      <c r="Z47" s="73"/>
      <c r="AA47" s="84"/>
      <c r="AB47" s="32"/>
      <c r="AC47" s="14"/>
    </row>
    <row r="48" spans="1:30" x14ac:dyDescent="0.2">
      <c r="A48" s="95">
        <f t="shared" si="6"/>
        <v>43884</v>
      </c>
      <c r="B48" s="102">
        <v>0</v>
      </c>
      <c r="C48" s="102">
        <v>0</v>
      </c>
      <c r="D48" s="140">
        <f t="shared" si="11"/>
        <v>0</v>
      </c>
      <c r="E48" s="55">
        <v>10</v>
      </c>
      <c r="F48" s="53">
        <v>10</v>
      </c>
      <c r="G48" s="140">
        <f t="shared" si="12"/>
        <v>151.125</v>
      </c>
      <c r="H48" s="55">
        <v>11</v>
      </c>
      <c r="I48" s="53">
        <v>5</v>
      </c>
      <c r="J48" s="140">
        <f t="shared" si="9"/>
        <v>229.47499999999999</v>
      </c>
      <c r="K48" s="141">
        <f t="shared" si="3"/>
        <v>151.125</v>
      </c>
      <c r="L48" s="142">
        <f t="shared" si="4"/>
        <v>0</v>
      </c>
      <c r="M48" s="143">
        <f t="shared" si="13"/>
        <v>3.3499999999999943</v>
      </c>
      <c r="N48" s="72" t="s">
        <v>65</v>
      </c>
      <c r="O48" s="86"/>
      <c r="P48" s="73"/>
      <c r="Q48" s="74"/>
      <c r="R48" s="79"/>
      <c r="S48" s="79"/>
      <c r="T48" s="64"/>
      <c r="U48" s="65" t="s">
        <v>99</v>
      </c>
      <c r="V48" s="65" t="s">
        <v>99</v>
      </c>
      <c r="W48" s="74"/>
      <c r="X48" s="73" t="s">
        <v>100</v>
      </c>
      <c r="Z48" s="32"/>
      <c r="AA48" s="32"/>
      <c r="AB48" s="32"/>
      <c r="AC48" s="14"/>
    </row>
    <row r="49" spans="1:29" x14ac:dyDescent="0.2">
      <c r="A49" s="95">
        <f t="shared" si="6"/>
        <v>43885</v>
      </c>
      <c r="B49" s="102">
        <v>0</v>
      </c>
      <c r="C49" s="102">
        <v>0</v>
      </c>
      <c r="D49" s="140">
        <f t="shared" ref="D49:D56" si="14">(B49*12+C49)*D$21</f>
        <v>0</v>
      </c>
      <c r="E49" s="55">
        <v>10</v>
      </c>
      <c r="F49" s="53">
        <v>10</v>
      </c>
      <c r="G49" s="140">
        <f t="shared" si="12"/>
        <v>151.125</v>
      </c>
      <c r="H49" s="55">
        <v>12</v>
      </c>
      <c r="I49" s="53">
        <v>7</v>
      </c>
      <c r="J49" s="140">
        <f t="shared" si="9"/>
        <v>252.92500000000001</v>
      </c>
      <c r="K49" s="141">
        <f t="shared" si="3"/>
        <v>151.125</v>
      </c>
      <c r="L49" s="142">
        <f t="shared" si="4"/>
        <v>0</v>
      </c>
      <c r="M49" s="143">
        <f t="shared" si="13"/>
        <v>23.450000000000017</v>
      </c>
      <c r="N49" s="72" t="s">
        <v>65</v>
      </c>
      <c r="O49" s="69"/>
      <c r="P49" s="73"/>
      <c r="Q49" s="74"/>
      <c r="R49" s="79"/>
      <c r="S49" s="79"/>
      <c r="T49" s="64"/>
      <c r="U49" s="65" t="s">
        <v>99</v>
      </c>
      <c r="V49" s="65" t="s">
        <v>99</v>
      </c>
      <c r="W49" s="74"/>
      <c r="X49" s="73" t="s">
        <v>100</v>
      </c>
      <c r="Y49" s="32"/>
      <c r="Z49" s="32"/>
      <c r="AA49" s="32"/>
      <c r="AB49" s="32"/>
      <c r="AC49" s="14"/>
    </row>
    <row r="50" spans="1:29" x14ac:dyDescent="0.2">
      <c r="A50" s="95">
        <f t="shared" si="6"/>
        <v>43886</v>
      </c>
      <c r="B50" s="102">
        <v>0</v>
      </c>
      <c r="C50" s="102">
        <v>0</v>
      </c>
      <c r="D50" s="140">
        <f t="shared" si="14"/>
        <v>0</v>
      </c>
      <c r="E50" s="55">
        <v>13</v>
      </c>
      <c r="F50" s="53">
        <v>10</v>
      </c>
      <c r="G50" s="140">
        <f t="shared" si="12"/>
        <v>192.97500000000002</v>
      </c>
      <c r="H50" s="55">
        <v>7</v>
      </c>
      <c r="I50" s="53">
        <v>1</v>
      </c>
      <c r="J50" s="140">
        <f t="shared" si="9"/>
        <v>142.375</v>
      </c>
      <c r="K50" s="141">
        <f t="shared" si="3"/>
        <v>192.97500000000002</v>
      </c>
      <c r="L50" s="142">
        <f t="shared" si="4"/>
        <v>41.850000000000023</v>
      </c>
      <c r="M50" s="143">
        <f t="shared" si="13"/>
        <v>19.449999999999989</v>
      </c>
      <c r="N50" s="72" t="s">
        <v>65</v>
      </c>
      <c r="O50" s="69"/>
      <c r="P50" s="73"/>
      <c r="Q50" s="74"/>
      <c r="R50" s="79" t="s">
        <v>93</v>
      </c>
      <c r="S50" s="79">
        <v>130</v>
      </c>
      <c r="T50" s="64"/>
      <c r="U50" s="65" t="s">
        <v>99</v>
      </c>
      <c r="V50" s="65" t="s">
        <v>99</v>
      </c>
      <c r="W50" s="74"/>
      <c r="X50" s="73" t="s">
        <v>102</v>
      </c>
      <c r="Y50" s="32"/>
      <c r="Z50" s="32"/>
      <c r="AA50" s="32"/>
      <c r="AB50" s="32"/>
      <c r="AC50" s="14"/>
    </row>
    <row r="51" spans="1:29" x14ac:dyDescent="0.2">
      <c r="A51" s="95">
        <f t="shared" si="6"/>
        <v>43887</v>
      </c>
      <c r="B51" s="102">
        <v>0</v>
      </c>
      <c r="C51" s="102">
        <v>0</v>
      </c>
      <c r="D51" s="140">
        <f t="shared" si="14"/>
        <v>0</v>
      </c>
      <c r="E51" s="55">
        <v>13</v>
      </c>
      <c r="F51" s="53">
        <v>10</v>
      </c>
      <c r="G51" s="140">
        <f t="shared" si="12"/>
        <v>192.97500000000002</v>
      </c>
      <c r="H51" s="55">
        <v>7</v>
      </c>
      <c r="I51" s="53">
        <v>5</v>
      </c>
      <c r="J51" s="140">
        <f t="shared" si="9"/>
        <v>149.07500000000002</v>
      </c>
      <c r="K51" s="141">
        <f t="shared" si="3"/>
        <v>192.97500000000002</v>
      </c>
      <c r="L51" s="142">
        <f t="shared" si="4"/>
        <v>0</v>
      </c>
      <c r="M51" s="143">
        <f t="shared" si="13"/>
        <v>6.7000000000000171</v>
      </c>
      <c r="N51" s="72"/>
      <c r="O51" s="86"/>
      <c r="P51" s="73"/>
      <c r="Q51" s="74"/>
      <c r="R51" s="79"/>
      <c r="S51" s="79"/>
      <c r="T51" s="64"/>
      <c r="U51" s="65" t="s">
        <v>99</v>
      </c>
      <c r="V51" s="65" t="s">
        <v>99</v>
      </c>
      <c r="W51" s="74"/>
      <c r="X51" s="74" t="s">
        <v>103</v>
      </c>
      <c r="Y51" s="32"/>
      <c r="Z51" s="32"/>
      <c r="AA51" s="32"/>
      <c r="AB51" s="32"/>
      <c r="AC51" s="14"/>
    </row>
    <row r="52" spans="1:29" x14ac:dyDescent="0.2">
      <c r="A52" s="95">
        <f t="shared" si="6"/>
        <v>43888</v>
      </c>
      <c r="B52" s="102">
        <v>0</v>
      </c>
      <c r="C52" s="102">
        <v>0</v>
      </c>
      <c r="D52" s="140">
        <f t="shared" si="14"/>
        <v>0</v>
      </c>
      <c r="E52" s="55">
        <v>13</v>
      </c>
      <c r="F52" s="53">
        <v>10</v>
      </c>
      <c r="G52" s="140">
        <f t="shared" si="12"/>
        <v>192.97500000000002</v>
      </c>
      <c r="H52" s="55">
        <v>7</v>
      </c>
      <c r="I52" s="53">
        <v>9</v>
      </c>
      <c r="J52" s="140">
        <f t="shared" si="9"/>
        <v>155.77500000000001</v>
      </c>
      <c r="K52" s="141">
        <f t="shared" si="3"/>
        <v>192.97500000000002</v>
      </c>
      <c r="L52" s="142">
        <f t="shared" si="4"/>
        <v>0</v>
      </c>
      <c r="M52" s="143">
        <f t="shared" si="13"/>
        <v>6.6999999999999886</v>
      </c>
      <c r="N52" s="72"/>
      <c r="O52" s="86"/>
      <c r="P52" s="73"/>
      <c r="Q52" s="74"/>
      <c r="R52" s="79"/>
      <c r="S52" s="79"/>
      <c r="T52" s="64"/>
      <c r="U52" s="65" t="s">
        <v>99</v>
      </c>
      <c r="V52" s="65" t="s">
        <v>99</v>
      </c>
      <c r="W52" s="74"/>
      <c r="X52" s="73" t="s">
        <v>104</v>
      </c>
      <c r="Y52" s="32"/>
      <c r="Z52" s="32"/>
      <c r="AA52" s="32"/>
      <c r="AB52" s="32"/>
      <c r="AC52" s="14"/>
    </row>
    <row r="53" spans="1:29" x14ac:dyDescent="0.2">
      <c r="A53" s="95">
        <f t="shared" si="6"/>
        <v>43889</v>
      </c>
      <c r="B53" s="102">
        <v>0</v>
      </c>
      <c r="C53" s="102">
        <v>0</v>
      </c>
      <c r="D53" s="140">
        <f t="shared" si="14"/>
        <v>0</v>
      </c>
      <c r="E53" s="55">
        <v>13</v>
      </c>
      <c r="F53" s="53">
        <v>10</v>
      </c>
      <c r="G53" s="140">
        <f t="shared" si="12"/>
        <v>192.97500000000002</v>
      </c>
      <c r="H53" s="55">
        <v>8</v>
      </c>
      <c r="I53" s="53">
        <v>1</v>
      </c>
      <c r="J53" s="140">
        <f t="shared" si="9"/>
        <v>162.47499999999999</v>
      </c>
      <c r="K53" s="141">
        <f t="shared" si="3"/>
        <v>192.97500000000002</v>
      </c>
      <c r="L53" s="142">
        <f t="shared" si="4"/>
        <v>0</v>
      </c>
      <c r="M53" s="143">
        <f t="shared" si="13"/>
        <v>6.6999999999999886</v>
      </c>
      <c r="N53" s="72" t="s">
        <v>65</v>
      </c>
      <c r="O53" s="86"/>
      <c r="P53" s="73"/>
      <c r="Q53" s="74"/>
      <c r="R53" s="79"/>
      <c r="S53" s="79"/>
      <c r="T53" s="90"/>
      <c r="U53" s="65">
        <v>31</v>
      </c>
      <c r="V53" s="65">
        <v>31</v>
      </c>
      <c r="W53" s="34"/>
      <c r="X53" s="32" t="s">
        <v>105</v>
      </c>
      <c r="Y53" s="32"/>
      <c r="Z53" s="32"/>
      <c r="AA53" s="32"/>
      <c r="AB53" s="32"/>
      <c r="AC53" s="14"/>
    </row>
    <row r="54" spans="1:29" x14ac:dyDescent="0.2">
      <c r="A54" s="95">
        <f t="shared" si="6"/>
        <v>43890</v>
      </c>
      <c r="B54" s="102">
        <v>0</v>
      </c>
      <c r="C54" s="102">
        <v>0</v>
      </c>
      <c r="D54" s="140">
        <f t="shared" si="14"/>
        <v>0</v>
      </c>
      <c r="E54" s="55">
        <v>13</v>
      </c>
      <c r="F54" s="53">
        <v>10</v>
      </c>
      <c r="G54" s="140">
        <f t="shared" si="12"/>
        <v>192.97500000000002</v>
      </c>
      <c r="H54" s="55">
        <v>9</v>
      </c>
      <c r="I54" s="53">
        <v>0</v>
      </c>
      <c r="J54" s="140">
        <f t="shared" si="9"/>
        <v>180.9</v>
      </c>
      <c r="K54" s="141">
        <f t="shared" si="3"/>
        <v>192.97500000000002</v>
      </c>
      <c r="L54" s="142">
        <f t="shared" si="4"/>
        <v>0</v>
      </c>
      <c r="M54" s="143">
        <f t="shared" si="13"/>
        <v>18.425000000000011</v>
      </c>
      <c r="N54" s="91"/>
      <c r="O54" s="69"/>
      <c r="P54" s="73"/>
      <c r="Q54" s="74"/>
      <c r="R54" s="79"/>
      <c r="S54" s="79"/>
      <c r="T54" s="90"/>
      <c r="U54" s="65">
        <v>104</v>
      </c>
      <c r="V54" s="65">
        <v>104</v>
      </c>
      <c r="W54" s="74"/>
      <c r="X54" s="73"/>
      <c r="Y54" s="32"/>
      <c r="Z54" s="32"/>
      <c r="AA54" s="32"/>
      <c r="AB54" s="32"/>
      <c r="AC54" s="14"/>
    </row>
    <row r="55" spans="1:29" x14ac:dyDescent="0.2">
      <c r="A55" s="95">
        <f t="shared" si="6"/>
        <v>43891</v>
      </c>
      <c r="B55" s="52"/>
      <c r="C55" s="53"/>
      <c r="D55" s="140">
        <f t="shared" si="14"/>
        <v>0</v>
      </c>
      <c r="E55" s="55"/>
      <c r="F55" s="53"/>
      <c r="G55" s="140">
        <f t="shared" si="12"/>
        <v>0</v>
      </c>
      <c r="H55" s="55"/>
      <c r="I55" s="53"/>
      <c r="J55" s="140">
        <f t="shared" si="9"/>
        <v>0</v>
      </c>
      <c r="K55" s="141">
        <f t="shared" si="3"/>
        <v>0</v>
      </c>
      <c r="L55" s="142">
        <f t="shared" si="4"/>
        <v>-192.97500000000002</v>
      </c>
      <c r="M55" s="143">
        <f t="shared" si="13"/>
        <v>-180.9</v>
      </c>
      <c r="N55" s="91"/>
      <c r="O55" s="69"/>
      <c r="P55" s="73"/>
      <c r="Q55" s="74"/>
      <c r="R55" s="79"/>
      <c r="S55" s="79"/>
      <c r="T55" s="90"/>
      <c r="U55" s="65"/>
      <c r="V55" s="65"/>
      <c r="W55" s="34"/>
      <c r="X55" s="32"/>
      <c r="Y55" s="32"/>
      <c r="Z55" s="32"/>
      <c r="AA55" s="32"/>
      <c r="AB55" s="32"/>
      <c r="AC55" s="14"/>
    </row>
    <row r="56" spans="1:29" x14ac:dyDescent="0.2">
      <c r="A56" s="95">
        <f t="shared" si="6"/>
        <v>43892</v>
      </c>
      <c r="B56" s="52"/>
      <c r="C56" s="53"/>
      <c r="D56" s="140">
        <f t="shared" si="14"/>
        <v>0</v>
      </c>
      <c r="E56" s="55"/>
      <c r="F56" s="53"/>
      <c r="G56" s="140">
        <f t="shared" si="12"/>
        <v>0</v>
      </c>
      <c r="H56" s="55"/>
      <c r="I56" s="53"/>
      <c r="J56" s="140">
        <f>(H56*12+I56)*J$21</f>
        <v>0</v>
      </c>
      <c r="K56" s="141">
        <f>D56+G56</f>
        <v>0</v>
      </c>
      <c r="L56" s="142">
        <f>D56+G56+Q56-K55</f>
        <v>0</v>
      </c>
      <c r="M56" s="143">
        <f>J56-J55+S56</f>
        <v>0</v>
      </c>
      <c r="N56" s="91"/>
      <c r="O56" s="69"/>
      <c r="P56" s="73"/>
      <c r="Q56" s="74"/>
      <c r="R56" s="79"/>
      <c r="S56" s="79"/>
      <c r="T56" s="90"/>
      <c r="U56" s="65"/>
      <c r="V56" s="65"/>
      <c r="W56" s="46"/>
      <c r="X56" s="46"/>
      <c r="Y56" s="46"/>
      <c r="Z56" s="46"/>
      <c r="AA56" s="46"/>
      <c r="AB56" s="46"/>
      <c r="AC56" s="14"/>
    </row>
    <row r="57" spans="1:29" x14ac:dyDescent="0.2">
      <c r="A57" s="95">
        <f t="shared" si="6"/>
        <v>43893</v>
      </c>
      <c r="B57" s="52"/>
      <c r="C57" s="53"/>
      <c r="D57" s="140">
        <v>0</v>
      </c>
      <c r="E57" s="55"/>
      <c r="F57" s="53"/>
      <c r="G57" s="140">
        <f t="shared" si="12"/>
        <v>0</v>
      </c>
      <c r="H57" s="55"/>
      <c r="I57" s="53"/>
      <c r="J57" s="140">
        <f>(H57*12+I57)*J$21</f>
        <v>0</v>
      </c>
      <c r="K57" s="141">
        <f>D57+G57</f>
        <v>0</v>
      </c>
      <c r="L57" s="142">
        <f>D57+G57+Q57-K56</f>
        <v>0</v>
      </c>
      <c r="M57" s="143">
        <f>J57-J56+S57</f>
        <v>0</v>
      </c>
      <c r="N57" s="103"/>
      <c r="O57" s="104"/>
      <c r="P57" s="104"/>
      <c r="Q57" s="103"/>
      <c r="R57" s="124"/>
      <c r="S57" s="125"/>
      <c r="T57" s="126"/>
      <c r="U57" s="63"/>
      <c r="V57" s="63"/>
      <c r="W57" s="46"/>
      <c r="X57" s="46"/>
      <c r="Y57" s="46"/>
      <c r="Z57" s="46"/>
      <c r="AA57" s="46"/>
      <c r="AB57" s="46"/>
      <c r="AC57" s="14"/>
    </row>
    <row r="58" spans="1:29" ht="15" customHeight="1" x14ac:dyDescent="0.2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-151.13</v>
      </c>
      <c r="M58" s="38">
        <f>SUM(M27:M55)</f>
        <v>15.449999999999989</v>
      </c>
      <c r="N58" s="49"/>
      <c r="O58" s="46"/>
      <c r="P58" s="46"/>
      <c r="Q58" s="49">
        <f>SUM(Q27:Q55)</f>
        <v>0</v>
      </c>
      <c r="R58" s="46"/>
      <c r="S58" s="49">
        <f>SUM(S27:S55)</f>
        <v>260</v>
      </c>
      <c r="T58" s="63" t="s">
        <v>65</v>
      </c>
      <c r="U58" s="63">
        <f>SUM(U27:U55)</f>
        <v>993</v>
      </c>
      <c r="V58" s="63">
        <f>SUM(V27:V55)</f>
        <v>995</v>
      </c>
      <c r="W58" s="46"/>
      <c r="X58" s="46"/>
      <c r="Y58" s="46"/>
      <c r="Z58" s="46"/>
      <c r="AA58" s="46"/>
      <c r="AB58" s="47"/>
      <c r="AC58" s="14"/>
    </row>
    <row r="59" spans="1:29" ht="3.75" customHeight="1" x14ac:dyDescent="0.2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8"/>
    </row>
  </sheetData>
  <mergeCells count="37">
    <mergeCell ref="U11:X11"/>
    <mergeCell ref="T14:V14"/>
    <mergeCell ref="U7:X7"/>
    <mergeCell ref="U8:X8"/>
    <mergeCell ref="U9:X9"/>
    <mergeCell ref="U10:X10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Y36:AD36"/>
    <mergeCell ref="T21:U21"/>
    <mergeCell ref="T25:U25"/>
    <mergeCell ref="T15:U15"/>
    <mergeCell ref="T16:U16"/>
    <mergeCell ref="T17:U17"/>
    <mergeCell ref="T19:U19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19" zoomScale="90" zoomScaleNormal="90" workbookViewId="0">
      <selection activeCell="N55" sqref="N55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11.140625" customWidth="1"/>
    <col min="15" max="16" width="11.140625" hidden="1" customWidth="1"/>
    <col min="17" max="19" width="11.140625" customWidth="1"/>
    <col min="20" max="20" width="7.7109375" customWidth="1"/>
    <col min="21" max="22" width="8.7109375" customWidth="1"/>
    <col min="23" max="23" width="7.7109375" customWidth="1"/>
    <col min="25" max="25" width="9" customWidth="1"/>
    <col min="26" max="26" width="5.7109375" customWidth="1"/>
    <col min="27" max="27" width="6.7109375" customWidth="1"/>
    <col min="28" max="28" width="7.42578125" customWidth="1"/>
    <col min="29" max="29" width="5.7109375" customWidth="1"/>
    <col min="30" max="30" width="3.7109375" customWidth="1"/>
    <col min="31" max="31" width="4.28515625" customWidth="1"/>
    <col min="32" max="32" width="5.5703125" customWidth="1"/>
    <col min="33" max="33" width="10.5703125" customWidth="1"/>
    <col min="34" max="34" width="3.5703125" customWidth="1"/>
  </cols>
  <sheetData>
    <row r="1" spans="1:35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2"/>
      <c r="R1" s="2"/>
      <c r="S1" s="2"/>
      <c r="T1" s="2"/>
      <c r="U1" s="2"/>
      <c r="V1" s="2"/>
      <c r="W1" s="5"/>
      <c r="AE1" s="7"/>
      <c r="AF1" s="7"/>
      <c r="AG1" s="7"/>
    </row>
    <row r="2" spans="1:35" ht="4.5" customHeight="1" x14ac:dyDescent="0.2">
      <c r="AH2" s="21"/>
    </row>
    <row r="3" spans="1:35" ht="18" x14ac:dyDescent="0.25">
      <c r="A3" s="162" t="s">
        <v>47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21"/>
    </row>
    <row r="4" spans="1:35" ht="14.25" customHeight="1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21"/>
    </row>
    <row r="5" spans="1:35" ht="6.75" customHeight="1" x14ac:dyDescent="0.2">
      <c r="AH5" s="21"/>
    </row>
    <row r="6" spans="1:35" x14ac:dyDescent="0.2">
      <c r="A6" t="s">
        <v>9</v>
      </c>
      <c r="B6" s="1"/>
      <c r="C6" s="1" t="s">
        <v>54</v>
      </c>
      <c r="D6" s="1"/>
      <c r="E6" s="1"/>
      <c r="F6" s="1"/>
      <c r="G6" s="1"/>
      <c r="H6" s="1"/>
      <c r="I6" s="1"/>
      <c r="K6" t="s">
        <v>4</v>
      </c>
      <c r="L6" s="1"/>
      <c r="M6" s="166" t="s">
        <v>5</v>
      </c>
      <c r="N6" s="166"/>
      <c r="O6" s="166"/>
      <c r="P6" s="166"/>
      <c r="Q6" s="166"/>
      <c r="R6" s="166"/>
      <c r="S6" s="166"/>
      <c r="T6" s="166"/>
      <c r="U6" s="166"/>
      <c r="V6" t="s">
        <v>46</v>
      </c>
      <c r="W6" s="156" t="s">
        <v>51</v>
      </c>
      <c r="X6" s="156"/>
      <c r="AH6" s="21"/>
    </row>
    <row r="7" spans="1:35" x14ac:dyDescent="0.2">
      <c r="AA7" s="173" t="s">
        <v>39</v>
      </c>
      <c r="AB7" s="173"/>
      <c r="AC7" s="173"/>
      <c r="AD7" s="173"/>
      <c r="AE7" s="161"/>
      <c r="AF7" s="161"/>
      <c r="AG7" s="161"/>
      <c r="AH7" s="21"/>
    </row>
    <row r="8" spans="1:35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67"/>
      <c r="O8" s="67"/>
      <c r="P8" s="67"/>
      <c r="Q8" s="67"/>
      <c r="R8" s="67"/>
      <c r="S8" s="67"/>
      <c r="T8" s="1"/>
      <c r="U8" s="1"/>
      <c r="V8" s="1"/>
      <c r="W8" s="1"/>
      <c r="X8" s="1"/>
      <c r="Z8" s="27" t="s">
        <v>41</v>
      </c>
      <c r="AA8" s="173" t="s">
        <v>40</v>
      </c>
      <c r="AB8" s="173"/>
      <c r="AC8" s="173"/>
      <c r="AD8" s="173"/>
      <c r="AE8" s="165"/>
      <c r="AF8" s="165"/>
      <c r="AG8" s="165"/>
      <c r="AH8" s="21"/>
    </row>
    <row r="9" spans="1:35" x14ac:dyDescent="0.2">
      <c r="Z9" s="27" t="s">
        <v>42</v>
      </c>
      <c r="AA9" s="173" t="s">
        <v>38</v>
      </c>
      <c r="AB9" s="173"/>
      <c r="AC9" s="173"/>
      <c r="AD9" s="173"/>
      <c r="AE9" s="165"/>
      <c r="AF9" s="165"/>
      <c r="AG9" s="165"/>
      <c r="AH9" s="21"/>
    </row>
    <row r="10" spans="1:35" x14ac:dyDescent="0.2">
      <c r="A10" t="s">
        <v>21</v>
      </c>
      <c r="C10" s="156"/>
      <c r="D10" s="156"/>
      <c r="E10" s="156"/>
      <c r="F10" s="156"/>
      <c r="G10" s="156"/>
      <c r="H10" s="156"/>
      <c r="I10" s="156"/>
      <c r="K10" s="10" t="s">
        <v>44</v>
      </c>
      <c r="T10" s="156">
        <f>T58</f>
        <v>0</v>
      </c>
      <c r="U10" s="156"/>
      <c r="V10" t="s">
        <v>45</v>
      </c>
      <c r="W10" s="156">
        <f>M58</f>
        <v>0</v>
      </c>
      <c r="X10" s="156"/>
      <c r="Z10" s="27" t="s">
        <v>43</v>
      </c>
      <c r="AA10" s="173" t="s">
        <v>37</v>
      </c>
      <c r="AB10" s="173"/>
      <c r="AC10" s="173"/>
      <c r="AD10" s="173"/>
      <c r="AE10" s="160"/>
      <c r="AF10" s="160"/>
      <c r="AG10" s="160"/>
      <c r="AH10" s="21"/>
    </row>
    <row r="11" spans="1:35" x14ac:dyDescent="0.2">
      <c r="Z11" s="27" t="s">
        <v>42</v>
      </c>
      <c r="AA11" s="167" t="s">
        <v>36</v>
      </c>
      <c r="AB11" s="167"/>
      <c r="AC11" s="167"/>
      <c r="AD11" s="167"/>
      <c r="AE11" s="160"/>
      <c r="AF11" s="160"/>
      <c r="AG11" s="160"/>
      <c r="AH11" s="21"/>
    </row>
    <row r="12" spans="1:35" ht="5.25" customHeight="1" x14ac:dyDescent="0.2">
      <c r="AH12" s="21"/>
    </row>
    <row r="13" spans="1:35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9"/>
      <c r="O13" s="9"/>
      <c r="P13" s="9"/>
      <c r="Q13" s="9"/>
      <c r="R13" s="9"/>
      <c r="S13" s="9"/>
      <c r="T13" s="19"/>
      <c r="U13" s="3"/>
      <c r="V13" s="9"/>
      <c r="W13" s="9"/>
      <c r="X13" s="13"/>
      <c r="Y13" s="9"/>
      <c r="Z13" s="13"/>
      <c r="AA13" s="13"/>
      <c r="AB13" s="9"/>
      <c r="AC13" s="13"/>
      <c r="AD13" s="9"/>
      <c r="AE13" s="9"/>
      <c r="AF13" s="9"/>
      <c r="AG13" s="9"/>
      <c r="AH13" s="9"/>
      <c r="AI13" s="14"/>
    </row>
    <row r="14" spans="1:35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5" t="s">
        <v>20</v>
      </c>
      <c r="L14" s="168" t="s">
        <v>24</v>
      </c>
      <c r="M14" s="169"/>
      <c r="N14" s="169"/>
      <c r="O14" s="169"/>
      <c r="P14" s="169"/>
      <c r="Q14" s="169"/>
      <c r="R14" s="169"/>
      <c r="S14" s="169"/>
      <c r="T14" s="170"/>
      <c r="U14" s="6"/>
      <c r="V14" s="168" t="s">
        <v>29</v>
      </c>
      <c r="W14" s="167"/>
      <c r="X14" s="168" t="s">
        <v>30</v>
      </c>
      <c r="Y14" s="169"/>
      <c r="Z14" s="26" t="s">
        <v>31</v>
      </c>
      <c r="AA14" s="174" t="s">
        <v>32</v>
      </c>
      <c r="AB14" s="175"/>
      <c r="AC14" s="14"/>
      <c r="AI14" s="14"/>
    </row>
    <row r="15" spans="1:35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1"/>
      <c r="O15" s="1"/>
      <c r="P15" s="1"/>
      <c r="Q15" s="1"/>
      <c r="R15" s="1"/>
      <c r="S15" s="1"/>
      <c r="T15" s="20"/>
      <c r="U15" s="4"/>
      <c r="V15" s="1"/>
      <c r="W15" s="1"/>
      <c r="X15" s="18"/>
      <c r="Y15" s="1"/>
      <c r="Z15" s="18"/>
      <c r="AA15" s="18"/>
      <c r="AB15" s="1"/>
      <c r="AC15" s="18"/>
      <c r="AD15" s="1"/>
      <c r="AE15" s="1"/>
      <c r="AF15" s="1"/>
      <c r="AG15" s="1"/>
      <c r="AH15" s="1"/>
      <c r="AI15" s="14"/>
    </row>
    <row r="16" spans="1:35" ht="4.5" customHeight="1" x14ac:dyDescent="0.2">
      <c r="A16" s="3"/>
      <c r="E16" s="13"/>
      <c r="H16" s="13"/>
      <c r="K16" s="15"/>
      <c r="L16" s="14"/>
      <c r="M16" s="3"/>
      <c r="N16" s="22"/>
      <c r="O16" s="22"/>
      <c r="P16" s="22"/>
      <c r="Q16" s="22"/>
      <c r="R16" s="22"/>
      <c r="S16" s="22"/>
      <c r="T16" s="22"/>
      <c r="U16" s="6"/>
      <c r="W16" s="13"/>
      <c r="X16" s="14"/>
      <c r="Y16" s="13"/>
      <c r="Z16" s="14"/>
      <c r="AA16" s="14"/>
      <c r="AB16" s="13"/>
      <c r="AC16" s="14"/>
      <c r="AI16" s="14"/>
    </row>
    <row r="17" spans="1:35" x14ac:dyDescent="0.2">
      <c r="A17" s="12" t="s">
        <v>1</v>
      </c>
      <c r="B17" s="168"/>
      <c r="C17" s="167"/>
      <c r="D17" s="169"/>
      <c r="E17" s="168"/>
      <c r="F17" s="169"/>
      <c r="G17" s="169"/>
      <c r="H17" s="168"/>
      <c r="I17" s="169"/>
      <c r="J17" s="170"/>
      <c r="K17" s="15" t="s">
        <v>2</v>
      </c>
      <c r="L17" s="14"/>
      <c r="M17" s="6"/>
      <c r="N17" s="22"/>
      <c r="O17" s="22"/>
      <c r="P17" s="22"/>
      <c r="Q17" s="22"/>
      <c r="R17" s="22"/>
      <c r="S17" s="22"/>
      <c r="T17" s="22"/>
      <c r="U17" s="6"/>
      <c r="W17" s="14"/>
      <c r="X17" s="14"/>
      <c r="Y17" s="14"/>
      <c r="Z17" s="14"/>
      <c r="AA17" s="14"/>
      <c r="AB17" s="14"/>
      <c r="AC17" s="56" t="s">
        <v>57</v>
      </c>
      <c r="AI17" s="14"/>
    </row>
    <row r="18" spans="1:35" ht="3" customHeight="1" x14ac:dyDescent="0.2">
      <c r="A18" s="12"/>
      <c r="E18" s="14"/>
      <c r="F18" s="21"/>
      <c r="G18" s="21"/>
      <c r="H18" s="14"/>
      <c r="I18" s="21"/>
      <c r="J18" s="22"/>
      <c r="K18" s="15"/>
      <c r="L18" s="14"/>
      <c r="M18" s="6"/>
      <c r="N18" s="22"/>
      <c r="O18" s="22"/>
      <c r="P18" s="22"/>
      <c r="Q18" s="22"/>
      <c r="R18" s="22"/>
      <c r="S18" s="22"/>
      <c r="T18" s="22"/>
      <c r="U18" s="6"/>
      <c r="W18" s="14"/>
      <c r="X18" s="14"/>
      <c r="Y18" s="14"/>
      <c r="Z18" s="14"/>
      <c r="AA18" s="14"/>
      <c r="AB18" s="14"/>
      <c r="AC18" s="14"/>
      <c r="AI18" s="14"/>
    </row>
    <row r="19" spans="1:35" x14ac:dyDescent="0.2">
      <c r="A19" s="12" t="s">
        <v>11</v>
      </c>
      <c r="B19" s="168"/>
      <c r="C19" s="167"/>
      <c r="D19" s="169"/>
      <c r="E19" s="168"/>
      <c r="F19" s="169"/>
      <c r="G19" s="169"/>
      <c r="H19" s="168"/>
      <c r="I19" s="169"/>
      <c r="J19" s="170"/>
      <c r="K19" s="15" t="s">
        <v>18</v>
      </c>
      <c r="L19" s="16" t="s">
        <v>19</v>
      </c>
      <c r="M19" s="15" t="s">
        <v>25</v>
      </c>
      <c r="N19" s="17" t="s">
        <v>80</v>
      </c>
      <c r="O19" s="17"/>
      <c r="P19" s="17"/>
      <c r="Q19" s="17"/>
      <c r="R19" s="17"/>
      <c r="S19" s="17"/>
      <c r="T19" s="17" t="s">
        <v>26</v>
      </c>
      <c r="U19" s="23" t="s">
        <v>12</v>
      </c>
      <c r="V19" s="24" t="s">
        <v>6</v>
      </c>
      <c r="W19" s="24" t="s">
        <v>28</v>
      </c>
      <c r="X19" s="24" t="s">
        <v>6</v>
      </c>
      <c r="Y19" s="24" t="s">
        <v>28</v>
      </c>
      <c r="Z19" s="14"/>
      <c r="AA19" s="24" t="s">
        <v>34</v>
      </c>
      <c r="AB19" s="24" t="s">
        <v>33</v>
      </c>
      <c r="AC19" s="28" t="s">
        <v>56</v>
      </c>
      <c r="AI19" s="14"/>
    </row>
    <row r="20" spans="1:35" ht="3" customHeight="1" x14ac:dyDescent="0.2">
      <c r="A20" s="12"/>
      <c r="E20" s="14"/>
      <c r="F20" s="21"/>
      <c r="G20" s="21"/>
      <c r="H20" s="14"/>
      <c r="I20" s="21"/>
      <c r="J20" s="22"/>
      <c r="K20" s="6"/>
      <c r="L20" s="14"/>
      <c r="M20" s="6"/>
      <c r="N20" s="22"/>
      <c r="O20" s="22"/>
      <c r="P20" s="22"/>
      <c r="Q20" s="22"/>
      <c r="R20" s="22"/>
      <c r="S20" s="22"/>
      <c r="T20" s="22"/>
      <c r="U20" s="6"/>
      <c r="V20" s="8"/>
      <c r="W20" s="16"/>
      <c r="X20" s="14"/>
      <c r="Y20" s="16"/>
      <c r="Z20" s="14"/>
      <c r="AA20" s="14"/>
      <c r="AB20" s="14"/>
      <c r="AC20" s="14"/>
      <c r="AI20" s="14"/>
    </row>
    <row r="21" spans="1:35" ht="12.75" customHeight="1" x14ac:dyDescent="0.2">
      <c r="A21" s="6"/>
      <c r="D21" s="10"/>
      <c r="E21" s="14"/>
      <c r="F21" s="21"/>
      <c r="G21" s="36"/>
      <c r="H21" s="14"/>
      <c r="I21" s="21"/>
      <c r="J21" s="37"/>
      <c r="K21" s="45"/>
      <c r="L21" s="14"/>
      <c r="M21" s="6"/>
      <c r="N21" s="22"/>
      <c r="O21" s="22"/>
      <c r="P21" s="22"/>
      <c r="Q21" s="22"/>
      <c r="R21" s="22"/>
      <c r="S21" s="22"/>
      <c r="T21" s="22"/>
      <c r="U21" s="6"/>
      <c r="V21" s="8" t="s">
        <v>27</v>
      </c>
      <c r="W21" s="16" t="s">
        <v>19</v>
      </c>
      <c r="X21" s="16" t="s">
        <v>27</v>
      </c>
      <c r="Y21" s="16" t="s">
        <v>25</v>
      </c>
      <c r="Z21" s="14"/>
      <c r="AA21" s="14"/>
      <c r="AB21" s="14"/>
      <c r="AC21" s="14"/>
      <c r="AI21" s="14"/>
    </row>
    <row r="22" spans="1:35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22"/>
      <c r="P22" s="22"/>
      <c r="Q22" s="22"/>
      <c r="R22" s="22"/>
      <c r="S22" s="22"/>
      <c r="T22" s="22"/>
      <c r="U22" s="6"/>
      <c r="W22" s="14"/>
      <c r="X22" s="14"/>
      <c r="Y22" s="14"/>
      <c r="Z22" s="14"/>
      <c r="AA22" s="14"/>
      <c r="AB22" s="14"/>
      <c r="AC22" s="14"/>
      <c r="AI22" s="14"/>
    </row>
    <row r="23" spans="1:35" ht="4.5" customHeight="1" x14ac:dyDescent="0.2">
      <c r="A23" s="6"/>
      <c r="E23" s="14"/>
      <c r="H23" s="14"/>
      <c r="K23" s="6"/>
      <c r="L23" s="14"/>
      <c r="M23" s="6"/>
      <c r="N23" s="22"/>
      <c r="O23" s="22"/>
      <c r="P23" s="22"/>
      <c r="Q23" s="22"/>
      <c r="R23" s="22"/>
      <c r="S23" s="22"/>
      <c r="T23" s="22"/>
      <c r="U23" s="6"/>
      <c r="W23" s="14"/>
      <c r="X23" s="14"/>
      <c r="Y23" s="14"/>
      <c r="Z23" s="14"/>
      <c r="AA23" s="14"/>
      <c r="AB23" s="14"/>
      <c r="AC23" s="14"/>
      <c r="AI23" s="14"/>
    </row>
    <row r="24" spans="1:35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19"/>
      <c r="P24" s="19"/>
      <c r="Q24" s="19"/>
      <c r="R24" s="19"/>
      <c r="S24" s="19"/>
      <c r="T24" s="19"/>
      <c r="U24" s="3"/>
      <c r="V24" s="9"/>
      <c r="W24" s="13"/>
      <c r="X24" s="13"/>
      <c r="Y24" s="13"/>
      <c r="Z24" s="13"/>
      <c r="AA24" s="13"/>
      <c r="AB24" s="13"/>
      <c r="AC24" s="13"/>
      <c r="AD24" s="9"/>
      <c r="AE24" s="9"/>
      <c r="AF24" s="9"/>
      <c r="AG24" s="9"/>
      <c r="AH24" s="9"/>
      <c r="AI24" s="14"/>
    </row>
    <row r="25" spans="1:35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81</v>
      </c>
      <c r="O25" s="144" t="s">
        <v>82</v>
      </c>
      <c r="P25" s="145" t="s">
        <v>83</v>
      </c>
      <c r="Q25" s="144" t="s">
        <v>82</v>
      </c>
      <c r="R25" s="145" t="s">
        <v>83</v>
      </c>
      <c r="S25" s="146" t="s">
        <v>84</v>
      </c>
      <c r="T25" s="17" t="s">
        <v>15</v>
      </c>
      <c r="U25" s="15"/>
      <c r="W25" s="16" t="s">
        <v>14</v>
      </c>
      <c r="X25" s="16"/>
      <c r="Y25" s="16" t="s">
        <v>14</v>
      </c>
      <c r="Z25" s="25" t="s">
        <v>17</v>
      </c>
      <c r="AA25" s="16" t="s">
        <v>16</v>
      </c>
      <c r="AB25" s="16" t="s">
        <v>16</v>
      </c>
      <c r="AC25" s="16"/>
      <c r="AI25" s="16"/>
    </row>
    <row r="26" spans="1:35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147" t="s">
        <v>85</v>
      </c>
      <c r="P26" s="8" t="s">
        <v>85</v>
      </c>
      <c r="Q26" s="147" t="s">
        <v>85</v>
      </c>
      <c r="R26" s="8" t="s">
        <v>85</v>
      </c>
      <c r="S26" s="148" t="e">
        <f>SQRT(Q26*R26)*6.34</f>
        <v>#VALUE!</v>
      </c>
      <c r="T26" s="129"/>
      <c r="U26" s="6"/>
      <c r="W26" s="14"/>
      <c r="X26" s="14"/>
      <c r="Y26" s="14"/>
      <c r="Z26" s="14"/>
      <c r="AA26" s="14"/>
      <c r="AB26" s="14"/>
      <c r="AC26" s="14"/>
      <c r="AI26" s="14"/>
    </row>
    <row r="27" spans="1:35" x14ac:dyDescent="0.2">
      <c r="A27" s="94">
        <v>43863</v>
      </c>
      <c r="B27" s="50"/>
      <c r="C27" s="51"/>
      <c r="D27" s="29"/>
      <c r="E27" s="54"/>
      <c r="F27" s="51"/>
      <c r="G27" s="39"/>
      <c r="H27" s="54"/>
      <c r="I27" s="51"/>
      <c r="J27" s="41"/>
      <c r="K27" s="30"/>
      <c r="L27" s="31"/>
      <c r="M27" s="30"/>
      <c r="N27" s="49">
        <v>24</v>
      </c>
      <c r="O27" s="147"/>
      <c r="P27" s="8"/>
      <c r="Q27" s="147">
        <v>900</v>
      </c>
      <c r="R27" s="8">
        <v>1.5</v>
      </c>
      <c r="S27" s="149">
        <f>SQRT(Q27*R27)/24*N27*1.58</f>
        <v>58.052906903961329</v>
      </c>
      <c r="T27" s="103"/>
      <c r="U27" s="104"/>
      <c r="V27" s="104"/>
      <c r="W27" s="104"/>
      <c r="X27" s="104"/>
      <c r="Y27" s="104"/>
      <c r="Z27" s="103"/>
      <c r="AA27" s="104">
        <v>870</v>
      </c>
      <c r="AB27" s="104">
        <v>870</v>
      </c>
      <c r="AC27" s="75"/>
      <c r="AD27" s="29"/>
      <c r="AE27" s="29"/>
      <c r="AF27" s="29"/>
      <c r="AG27" s="29"/>
      <c r="AH27" s="29"/>
      <c r="AI27" s="14"/>
    </row>
    <row r="28" spans="1:35" x14ac:dyDescent="0.2">
      <c r="A28" s="95">
        <f t="shared" ref="A28:A57" si="0">A27+1</f>
        <v>43864</v>
      </c>
      <c r="B28" s="52"/>
      <c r="C28" s="53"/>
      <c r="D28" s="33"/>
      <c r="E28" s="55"/>
      <c r="F28" s="53"/>
      <c r="G28" s="38"/>
      <c r="H28" s="55"/>
      <c r="I28" s="53"/>
      <c r="J28" s="40"/>
      <c r="K28" s="40"/>
      <c r="L28" s="42"/>
      <c r="M28" s="33"/>
      <c r="N28" s="49">
        <v>20</v>
      </c>
      <c r="O28" s="147"/>
      <c r="P28" s="8"/>
      <c r="Q28" s="147">
        <v>900</v>
      </c>
      <c r="R28" s="8">
        <v>1.5</v>
      </c>
      <c r="S28" s="149">
        <f>SQRT(Q28*R28)/24*N28*1.58</f>
        <v>48.377422419967779</v>
      </c>
      <c r="T28" s="103"/>
      <c r="U28" s="104"/>
      <c r="V28" s="104"/>
      <c r="W28" s="104"/>
      <c r="X28" s="104"/>
      <c r="Y28" s="104"/>
      <c r="Z28" s="103"/>
      <c r="AA28" s="104">
        <v>910</v>
      </c>
      <c r="AB28" s="104">
        <v>910</v>
      </c>
      <c r="AC28" s="75"/>
      <c r="AD28" s="32"/>
      <c r="AE28" s="32"/>
      <c r="AF28" s="32"/>
      <c r="AG28" s="32"/>
      <c r="AH28" s="32"/>
      <c r="AI28" s="14"/>
    </row>
    <row r="29" spans="1:35" x14ac:dyDescent="0.2">
      <c r="A29" s="95">
        <f t="shared" si="0"/>
        <v>43865</v>
      </c>
      <c r="B29" s="52"/>
      <c r="C29" s="53"/>
      <c r="D29" s="33"/>
      <c r="E29" s="55"/>
      <c r="F29" s="53"/>
      <c r="G29" s="40"/>
      <c r="H29" s="55"/>
      <c r="I29" s="53"/>
      <c r="J29" s="40"/>
      <c r="K29" s="40"/>
      <c r="L29" s="42"/>
      <c r="M29" s="33"/>
      <c r="N29" s="49">
        <v>24</v>
      </c>
      <c r="O29" s="147"/>
      <c r="P29" s="8"/>
      <c r="Q29" s="147">
        <v>900</v>
      </c>
      <c r="R29" s="8">
        <v>1.5</v>
      </c>
      <c r="S29" s="149">
        <f>SQRT(Q29*R29)/24*N29*1.58</f>
        <v>58.052906903961329</v>
      </c>
      <c r="U29" s="69"/>
      <c r="V29" s="73"/>
      <c r="W29" s="74"/>
      <c r="X29" s="74"/>
      <c r="Y29" s="74"/>
      <c r="Z29" s="75"/>
      <c r="AA29" s="104">
        <v>910</v>
      </c>
      <c r="AB29" s="104">
        <v>910</v>
      </c>
      <c r="AC29" s="75"/>
      <c r="AD29" s="32"/>
      <c r="AE29" s="32"/>
      <c r="AF29" s="32"/>
      <c r="AG29" s="32"/>
      <c r="AH29" s="32"/>
      <c r="AI29" s="14"/>
    </row>
    <row r="30" spans="1:35" x14ac:dyDescent="0.2">
      <c r="A30" s="95">
        <f t="shared" si="0"/>
        <v>43866</v>
      </c>
      <c r="B30" s="52"/>
      <c r="C30" s="53"/>
      <c r="D30" s="33"/>
      <c r="E30" s="55"/>
      <c r="F30" s="53"/>
      <c r="G30" s="40"/>
      <c r="H30" s="55"/>
      <c r="I30" s="53"/>
      <c r="J30" s="40"/>
      <c r="K30" s="40"/>
      <c r="L30" s="42"/>
      <c r="M30" s="33"/>
      <c r="N30" s="49">
        <v>24</v>
      </c>
      <c r="O30" s="147"/>
      <c r="P30" s="8"/>
      <c r="Q30" s="147">
        <v>900</v>
      </c>
      <c r="R30" s="8">
        <v>1.5</v>
      </c>
      <c r="S30" s="149">
        <f t="shared" ref="S30:S35" si="1">SQRT(Q30*R30)/24*N30*1.58</f>
        <v>58.052906903961329</v>
      </c>
      <c r="U30" s="69"/>
      <c r="V30" s="73"/>
      <c r="W30" s="74"/>
      <c r="X30" s="74"/>
      <c r="Y30" s="74"/>
      <c r="Z30" s="75"/>
      <c r="AA30" s="104">
        <v>910</v>
      </c>
      <c r="AB30" s="104">
        <v>910</v>
      </c>
      <c r="AC30" s="34"/>
      <c r="AD30" s="32"/>
      <c r="AE30" s="32"/>
      <c r="AF30" s="32"/>
      <c r="AG30" s="32"/>
      <c r="AH30" s="32"/>
      <c r="AI30" s="14"/>
    </row>
    <row r="31" spans="1:35" x14ac:dyDescent="0.2">
      <c r="A31" s="95">
        <f t="shared" si="0"/>
        <v>43867</v>
      </c>
      <c r="B31" s="52"/>
      <c r="C31" s="53"/>
      <c r="D31" s="33"/>
      <c r="E31" s="55"/>
      <c r="F31" s="53"/>
      <c r="G31" s="40"/>
      <c r="H31" s="55"/>
      <c r="I31" s="53"/>
      <c r="J31" s="40"/>
      <c r="K31" s="40"/>
      <c r="L31" s="42"/>
      <c r="M31" s="33"/>
      <c r="N31" s="49">
        <v>24</v>
      </c>
      <c r="O31" s="147"/>
      <c r="P31" s="8"/>
      <c r="Q31" s="147">
        <v>900</v>
      </c>
      <c r="R31" s="8">
        <v>1.5</v>
      </c>
      <c r="S31" s="149">
        <f t="shared" si="1"/>
        <v>58.052906903961329</v>
      </c>
      <c r="U31" s="69"/>
      <c r="V31" s="73"/>
      <c r="W31" s="74"/>
      <c r="X31" s="74"/>
      <c r="Y31" s="74"/>
      <c r="Z31" s="75"/>
      <c r="AA31" s="104">
        <v>900</v>
      </c>
      <c r="AB31" s="104">
        <v>900</v>
      </c>
      <c r="AC31" s="74"/>
      <c r="AD31" s="32"/>
      <c r="AE31" s="32"/>
      <c r="AF31" s="32"/>
      <c r="AG31" s="32"/>
      <c r="AH31" s="32"/>
      <c r="AI31" s="14"/>
    </row>
    <row r="32" spans="1:35" x14ac:dyDescent="0.2">
      <c r="A32" s="95">
        <f t="shared" si="0"/>
        <v>43868</v>
      </c>
      <c r="B32" s="52"/>
      <c r="C32" s="53"/>
      <c r="D32" s="33"/>
      <c r="E32" s="55"/>
      <c r="F32" s="53"/>
      <c r="G32" s="40"/>
      <c r="H32" s="55"/>
      <c r="I32" s="53"/>
      <c r="J32" s="40"/>
      <c r="K32" s="40"/>
      <c r="L32" s="42"/>
      <c r="M32" s="33"/>
      <c r="N32" s="49">
        <v>24</v>
      </c>
      <c r="O32" s="147"/>
      <c r="P32" s="8"/>
      <c r="Q32" s="147">
        <v>900</v>
      </c>
      <c r="R32" s="8">
        <v>1.5</v>
      </c>
      <c r="S32" s="149">
        <f t="shared" si="1"/>
        <v>58.052906903961329</v>
      </c>
      <c r="U32" s="69"/>
      <c r="V32" s="73"/>
      <c r="W32" s="74"/>
      <c r="X32" s="74"/>
      <c r="Y32" s="74"/>
      <c r="Z32" s="75"/>
      <c r="AA32" s="104">
        <v>890</v>
      </c>
      <c r="AB32" s="104">
        <v>890</v>
      </c>
      <c r="AC32" s="34"/>
      <c r="AD32" s="32"/>
      <c r="AE32" s="32"/>
      <c r="AF32" s="32"/>
      <c r="AG32" s="32"/>
      <c r="AH32" s="32"/>
      <c r="AI32" s="14"/>
    </row>
    <row r="33" spans="1:35" x14ac:dyDescent="0.2">
      <c r="A33" s="95">
        <f t="shared" si="0"/>
        <v>43869</v>
      </c>
      <c r="B33" s="52"/>
      <c r="C33" s="53"/>
      <c r="D33" s="33"/>
      <c r="E33" s="55"/>
      <c r="F33" s="53"/>
      <c r="G33" s="40"/>
      <c r="H33" s="55"/>
      <c r="I33" s="53"/>
      <c r="J33" s="40"/>
      <c r="K33" s="40"/>
      <c r="L33" s="42"/>
      <c r="M33" s="33"/>
      <c r="N33" s="49">
        <v>24</v>
      </c>
      <c r="O33" s="147"/>
      <c r="P33" s="8"/>
      <c r="Q33" s="147">
        <v>900</v>
      </c>
      <c r="R33" s="8">
        <v>1.5</v>
      </c>
      <c r="S33" s="149">
        <f t="shared" si="1"/>
        <v>58.052906903961329</v>
      </c>
      <c r="U33" s="69"/>
      <c r="V33" s="73"/>
      <c r="W33" s="74"/>
      <c r="X33" s="74"/>
      <c r="Y33" s="74"/>
      <c r="Z33" s="75"/>
      <c r="AA33" s="104">
        <v>880</v>
      </c>
      <c r="AB33" s="104">
        <v>880</v>
      </c>
      <c r="AC33" s="34"/>
      <c r="AD33" s="32"/>
      <c r="AE33" s="32"/>
      <c r="AF33" s="32"/>
      <c r="AG33" s="32"/>
      <c r="AH33" s="32"/>
      <c r="AI33" s="14"/>
    </row>
    <row r="34" spans="1:35" x14ac:dyDescent="0.2">
      <c r="A34" s="95">
        <f t="shared" si="0"/>
        <v>43870</v>
      </c>
      <c r="B34" s="52"/>
      <c r="C34" s="53"/>
      <c r="D34" s="33"/>
      <c r="E34" s="55"/>
      <c r="F34" s="53"/>
      <c r="G34" s="40"/>
      <c r="H34" s="55"/>
      <c r="I34" s="53"/>
      <c r="J34" s="40"/>
      <c r="K34" s="40"/>
      <c r="L34" s="42"/>
      <c r="M34" s="33"/>
      <c r="N34" s="49">
        <v>24</v>
      </c>
      <c r="O34" s="147"/>
      <c r="P34" s="8"/>
      <c r="Q34" s="147">
        <v>900</v>
      </c>
      <c r="R34" s="8">
        <v>1.5</v>
      </c>
      <c r="S34" s="149">
        <f t="shared" si="1"/>
        <v>58.052906903961329</v>
      </c>
      <c r="U34" s="69"/>
      <c r="V34" s="73"/>
      <c r="W34" s="74"/>
      <c r="X34" s="74"/>
      <c r="Y34" s="74"/>
      <c r="Z34" s="75"/>
      <c r="AA34" s="104">
        <v>880</v>
      </c>
      <c r="AB34" s="104">
        <v>880</v>
      </c>
      <c r="AC34" s="74"/>
      <c r="AD34" s="32"/>
      <c r="AE34" s="32"/>
      <c r="AF34" s="32"/>
      <c r="AG34" s="32"/>
      <c r="AH34" s="32"/>
      <c r="AI34" s="14"/>
    </row>
    <row r="35" spans="1:35" x14ac:dyDescent="0.2">
      <c r="A35" s="95">
        <f t="shared" si="0"/>
        <v>43871</v>
      </c>
      <c r="B35" s="52"/>
      <c r="C35" s="53"/>
      <c r="D35" s="33"/>
      <c r="E35" s="55"/>
      <c r="F35" s="53"/>
      <c r="G35" s="40"/>
      <c r="H35" s="55"/>
      <c r="I35" s="53"/>
      <c r="J35" s="40"/>
      <c r="K35" s="40"/>
      <c r="L35" s="42"/>
      <c r="M35" s="33"/>
      <c r="N35" s="49">
        <v>24</v>
      </c>
      <c r="O35" s="147"/>
      <c r="P35" s="8"/>
      <c r="Q35" s="147">
        <v>900</v>
      </c>
      <c r="R35" s="8">
        <v>1.5</v>
      </c>
      <c r="S35" s="149">
        <f t="shared" si="1"/>
        <v>58.052906903961329</v>
      </c>
      <c r="U35" s="69"/>
      <c r="V35" s="73"/>
      <c r="W35" s="74"/>
      <c r="X35" s="74"/>
      <c r="Y35" s="74"/>
      <c r="Z35" s="75"/>
      <c r="AA35" s="104">
        <v>870</v>
      </c>
      <c r="AB35" s="104">
        <v>870</v>
      </c>
      <c r="AC35" s="75"/>
      <c r="AD35" s="32"/>
      <c r="AE35" s="32"/>
      <c r="AF35" s="32"/>
      <c r="AG35" s="32"/>
      <c r="AH35" s="32"/>
      <c r="AI35" s="14"/>
    </row>
    <row r="36" spans="1:35" x14ac:dyDescent="0.2">
      <c r="A36" s="95">
        <f t="shared" si="0"/>
        <v>43872</v>
      </c>
      <c r="B36" s="52"/>
      <c r="C36" s="53"/>
      <c r="D36" s="33"/>
      <c r="E36" s="55"/>
      <c r="F36" s="53"/>
      <c r="G36" s="40"/>
      <c r="H36" s="55"/>
      <c r="I36" s="53"/>
      <c r="J36" s="40"/>
      <c r="K36" s="40"/>
      <c r="L36" s="42"/>
      <c r="M36" s="33"/>
      <c r="N36" s="49">
        <v>24</v>
      </c>
      <c r="O36" s="147"/>
      <c r="P36" s="8"/>
      <c r="Q36" s="147">
        <v>900</v>
      </c>
      <c r="R36" s="8">
        <v>1.5</v>
      </c>
      <c r="S36" s="149">
        <f t="shared" ref="S36:S41" si="2">SQRT(Q36*R36)/24*N36*1.58</f>
        <v>58.052906903961329</v>
      </c>
      <c r="U36" s="69"/>
      <c r="V36" s="73"/>
      <c r="W36" s="74"/>
      <c r="X36" s="74"/>
      <c r="Y36" s="74"/>
      <c r="Z36" s="75"/>
      <c r="AA36" s="104">
        <v>870</v>
      </c>
      <c r="AB36" s="104">
        <v>870</v>
      </c>
      <c r="AC36" s="74"/>
      <c r="AD36" s="32"/>
      <c r="AE36" s="32"/>
      <c r="AF36" s="32"/>
      <c r="AG36" s="32"/>
      <c r="AH36" s="32"/>
      <c r="AI36" s="14"/>
    </row>
    <row r="37" spans="1:35" x14ac:dyDescent="0.2">
      <c r="A37" s="95">
        <f t="shared" si="0"/>
        <v>43873</v>
      </c>
      <c r="B37" s="52"/>
      <c r="C37" s="53"/>
      <c r="D37" s="33"/>
      <c r="E37" s="55"/>
      <c r="F37" s="53"/>
      <c r="G37" s="40"/>
      <c r="H37" s="55"/>
      <c r="I37" s="53"/>
      <c r="J37" s="40"/>
      <c r="K37" s="40"/>
      <c r="L37" s="42"/>
      <c r="M37" s="33"/>
      <c r="N37" s="49">
        <v>24</v>
      </c>
      <c r="O37" s="147"/>
      <c r="P37" s="8"/>
      <c r="Q37" s="147">
        <v>900</v>
      </c>
      <c r="R37" s="8">
        <v>1.5</v>
      </c>
      <c r="S37" s="149">
        <f t="shared" si="2"/>
        <v>58.052906903961329</v>
      </c>
      <c r="U37" s="69"/>
      <c r="V37" s="73"/>
      <c r="W37" s="74"/>
      <c r="X37" s="74"/>
      <c r="Y37" s="74"/>
      <c r="Z37" s="75"/>
      <c r="AA37" s="104">
        <v>870</v>
      </c>
      <c r="AB37" s="104">
        <v>870</v>
      </c>
      <c r="AC37" s="74"/>
      <c r="AD37" s="32"/>
      <c r="AE37" s="32"/>
      <c r="AF37" s="32"/>
      <c r="AG37" s="32"/>
      <c r="AH37" s="32"/>
      <c r="AI37" s="14"/>
    </row>
    <row r="38" spans="1:35" x14ac:dyDescent="0.2">
      <c r="A38" s="95">
        <f t="shared" si="0"/>
        <v>43874</v>
      </c>
      <c r="B38" s="52"/>
      <c r="C38" s="53"/>
      <c r="D38" s="33"/>
      <c r="E38" s="55"/>
      <c r="F38" s="53"/>
      <c r="G38" s="40"/>
      <c r="H38" s="55"/>
      <c r="I38" s="53"/>
      <c r="J38" s="40"/>
      <c r="K38" s="40"/>
      <c r="L38" s="42"/>
      <c r="M38" s="33"/>
      <c r="N38" s="49">
        <v>24</v>
      </c>
      <c r="O38" s="147"/>
      <c r="P38" s="8"/>
      <c r="Q38" s="147">
        <v>900</v>
      </c>
      <c r="R38" s="8">
        <v>1.5</v>
      </c>
      <c r="S38" s="149">
        <f t="shared" si="2"/>
        <v>58.052906903961329</v>
      </c>
      <c r="U38" s="69"/>
      <c r="V38" s="73"/>
      <c r="W38" s="74"/>
      <c r="X38" s="74"/>
      <c r="Y38" s="74"/>
      <c r="Z38" s="75"/>
      <c r="AA38" s="104">
        <v>870</v>
      </c>
      <c r="AB38" s="104">
        <v>870</v>
      </c>
      <c r="AC38" s="74"/>
      <c r="AD38" s="32"/>
      <c r="AE38" s="32"/>
      <c r="AF38" s="32"/>
      <c r="AG38" s="32"/>
      <c r="AH38" s="32"/>
      <c r="AI38" s="14"/>
    </row>
    <row r="39" spans="1:35" x14ac:dyDescent="0.2">
      <c r="A39" s="95">
        <f t="shared" si="0"/>
        <v>43875</v>
      </c>
      <c r="B39" s="52"/>
      <c r="C39" s="53"/>
      <c r="D39" s="33"/>
      <c r="E39" s="55"/>
      <c r="F39" s="53"/>
      <c r="G39" s="40"/>
      <c r="H39" s="55"/>
      <c r="I39" s="53"/>
      <c r="J39" s="40"/>
      <c r="K39" s="40"/>
      <c r="L39" s="42"/>
      <c r="M39" s="33"/>
      <c r="N39" s="49">
        <v>24</v>
      </c>
      <c r="O39" s="147"/>
      <c r="P39" s="8"/>
      <c r="Q39" s="147">
        <v>900</v>
      </c>
      <c r="R39" s="8">
        <v>1.5</v>
      </c>
      <c r="S39" s="149">
        <f t="shared" si="2"/>
        <v>58.052906903961329</v>
      </c>
      <c r="U39" s="69"/>
      <c r="V39" s="73"/>
      <c r="W39" s="74"/>
      <c r="X39" s="74"/>
      <c r="Y39" s="74"/>
      <c r="Z39" s="75"/>
      <c r="AA39" s="104">
        <v>870</v>
      </c>
      <c r="AB39" s="104">
        <v>870</v>
      </c>
      <c r="AC39" s="74"/>
      <c r="AD39" s="32"/>
      <c r="AE39" s="32"/>
      <c r="AF39" s="32"/>
      <c r="AG39" s="32"/>
      <c r="AH39" s="32"/>
      <c r="AI39" s="14"/>
    </row>
    <row r="40" spans="1:35" x14ac:dyDescent="0.2">
      <c r="A40" s="95">
        <f t="shared" si="0"/>
        <v>43876</v>
      </c>
      <c r="B40" s="52"/>
      <c r="C40" s="53"/>
      <c r="D40" s="33"/>
      <c r="E40" s="55"/>
      <c r="F40" s="53"/>
      <c r="G40" s="40"/>
      <c r="H40" s="55"/>
      <c r="I40" s="53"/>
      <c r="J40" s="40"/>
      <c r="K40" s="40"/>
      <c r="L40" s="42"/>
      <c r="M40" s="33"/>
      <c r="N40" s="49">
        <v>24</v>
      </c>
      <c r="O40" s="147"/>
      <c r="P40" s="8"/>
      <c r="Q40" s="147">
        <v>900</v>
      </c>
      <c r="R40" s="8">
        <v>1.5</v>
      </c>
      <c r="S40" s="149">
        <f t="shared" si="2"/>
        <v>58.052906903961329</v>
      </c>
      <c r="U40" s="69"/>
      <c r="V40" s="73"/>
      <c r="W40" s="74"/>
      <c r="X40" s="74"/>
      <c r="Y40" s="74"/>
      <c r="Z40" s="75"/>
      <c r="AA40" s="104">
        <v>870</v>
      </c>
      <c r="AB40" s="104">
        <v>870</v>
      </c>
      <c r="AC40" s="74"/>
      <c r="AD40" s="32"/>
      <c r="AE40" s="32"/>
      <c r="AF40" s="32"/>
      <c r="AG40" s="32"/>
      <c r="AH40" s="32"/>
      <c r="AI40" s="14"/>
    </row>
    <row r="41" spans="1:35" x14ac:dyDescent="0.2">
      <c r="A41" s="95">
        <f t="shared" si="0"/>
        <v>43877</v>
      </c>
      <c r="B41" s="52"/>
      <c r="C41" s="53"/>
      <c r="D41" s="33"/>
      <c r="E41" s="55"/>
      <c r="F41" s="53"/>
      <c r="G41" s="40"/>
      <c r="H41" s="55"/>
      <c r="I41" s="53"/>
      <c r="J41" s="40"/>
      <c r="K41" s="40"/>
      <c r="L41" s="42"/>
      <c r="M41" s="33"/>
      <c r="N41" s="49">
        <v>24</v>
      </c>
      <c r="O41" s="147"/>
      <c r="P41" s="8"/>
      <c r="Q41" s="147">
        <v>900</v>
      </c>
      <c r="R41" s="8">
        <v>1.5</v>
      </c>
      <c r="S41" s="149">
        <f t="shared" si="2"/>
        <v>58.052906903961329</v>
      </c>
      <c r="U41" s="69"/>
      <c r="V41" s="73"/>
      <c r="W41" s="74"/>
      <c r="X41" s="74"/>
      <c r="Y41" s="74"/>
      <c r="Z41" s="75"/>
      <c r="AA41" s="104">
        <v>880</v>
      </c>
      <c r="AB41" s="104">
        <v>880</v>
      </c>
      <c r="AC41" s="74"/>
      <c r="AD41" s="32"/>
      <c r="AE41" s="32"/>
      <c r="AF41" s="32"/>
      <c r="AG41" s="32"/>
      <c r="AH41" s="32"/>
      <c r="AI41" s="14"/>
    </row>
    <row r="42" spans="1:35" x14ac:dyDescent="0.2">
      <c r="A42" s="95">
        <f t="shared" si="0"/>
        <v>43878</v>
      </c>
      <c r="B42" s="52" t="s">
        <v>65</v>
      </c>
      <c r="C42" s="53" t="s">
        <v>65</v>
      </c>
      <c r="D42" s="33"/>
      <c r="E42" s="55" t="s">
        <v>65</v>
      </c>
      <c r="F42" s="53" t="s">
        <v>65</v>
      </c>
      <c r="G42" s="40"/>
      <c r="H42" s="55" t="s">
        <v>65</v>
      </c>
      <c r="I42" s="53" t="s">
        <v>65</v>
      </c>
      <c r="J42" s="40"/>
      <c r="K42" s="40"/>
      <c r="L42" s="42"/>
      <c r="M42" s="33"/>
      <c r="N42" s="49">
        <v>24</v>
      </c>
      <c r="O42" s="147"/>
      <c r="P42" s="8"/>
      <c r="Q42" s="147">
        <v>900</v>
      </c>
      <c r="R42" s="8">
        <v>1.5</v>
      </c>
      <c r="S42" s="149">
        <f t="shared" ref="S42:S57" si="3">SQRT(Q42*R42)/24*N42*1.58</f>
        <v>58.052906903961329</v>
      </c>
      <c r="U42" s="69"/>
      <c r="V42" s="73"/>
      <c r="W42" s="74"/>
      <c r="X42" s="74"/>
      <c r="Y42" s="74"/>
      <c r="Z42" s="75"/>
      <c r="AA42" s="104">
        <v>880</v>
      </c>
      <c r="AB42" s="104">
        <v>880</v>
      </c>
      <c r="AC42" s="74"/>
      <c r="AD42" s="32"/>
      <c r="AE42" s="32"/>
      <c r="AG42" s="32"/>
      <c r="AH42" s="32"/>
      <c r="AI42" s="14"/>
    </row>
    <row r="43" spans="1:35" x14ac:dyDescent="0.2">
      <c r="A43" s="95">
        <f t="shared" si="0"/>
        <v>43879</v>
      </c>
      <c r="B43" s="52"/>
      <c r="C43" s="53"/>
      <c r="D43" s="33"/>
      <c r="E43" s="55"/>
      <c r="F43" s="53"/>
      <c r="G43" s="40"/>
      <c r="H43" s="55"/>
      <c r="I43" s="53"/>
      <c r="J43" s="40"/>
      <c r="K43" s="40"/>
      <c r="L43" s="42"/>
      <c r="M43" s="33"/>
      <c r="N43" s="49">
        <v>24</v>
      </c>
      <c r="O43" s="147"/>
      <c r="P43" s="8"/>
      <c r="Q43" s="147">
        <v>900</v>
      </c>
      <c r="R43" s="8">
        <v>1.5</v>
      </c>
      <c r="S43" s="149">
        <f t="shared" si="3"/>
        <v>58.052906903961329</v>
      </c>
      <c r="U43" s="69"/>
      <c r="V43" s="73"/>
      <c r="W43" s="74"/>
      <c r="X43" s="74"/>
      <c r="Y43" s="74"/>
      <c r="Z43" s="75"/>
      <c r="AA43" s="104">
        <v>880</v>
      </c>
      <c r="AB43" s="104">
        <v>880</v>
      </c>
      <c r="AC43" s="74"/>
      <c r="AD43" s="32"/>
      <c r="AE43" s="32"/>
      <c r="AF43" s="32"/>
      <c r="AG43" s="32"/>
      <c r="AH43" s="32"/>
      <c r="AI43" s="14"/>
    </row>
    <row r="44" spans="1:35" x14ac:dyDescent="0.2">
      <c r="A44" s="95">
        <f t="shared" si="0"/>
        <v>43880</v>
      </c>
      <c r="B44" s="52"/>
      <c r="C44" s="53"/>
      <c r="D44" s="33"/>
      <c r="E44" s="55"/>
      <c r="F44" s="53"/>
      <c r="G44" s="40"/>
      <c r="H44" s="55"/>
      <c r="I44" s="53"/>
      <c r="J44" s="40"/>
      <c r="K44" s="40"/>
      <c r="L44" s="42"/>
      <c r="M44" s="33"/>
      <c r="N44" s="49">
        <v>24</v>
      </c>
      <c r="O44" s="147"/>
      <c r="P44" s="8"/>
      <c r="Q44" s="147">
        <v>900</v>
      </c>
      <c r="R44" s="8">
        <v>1</v>
      </c>
      <c r="S44" s="149">
        <f t="shared" si="3"/>
        <v>47.400000000000006</v>
      </c>
      <c r="U44" s="69"/>
      <c r="V44" s="73"/>
      <c r="W44" s="74"/>
      <c r="X44" s="74"/>
      <c r="Y44" s="74"/>
      <c r="Z44" s="75"/>
      <c r="AA44" s="104">
        <v>880</v>
      </c>
      <c r="AB44" s="104">
        <v>880</v>
      </c>
      <c r="AC44" s="74" t="s">
        <v>87</v>
      </c>
      <c r="AD44" s="32"/>
      <c r="AE44" s="32"/>
      <c r="AF44" s="32"/>
      <c r="AG44" s="32"/>
      <c r="AH44" s="32"/>
      <c r="AI44" s="14"/>
    </row>
    <row r="45" spans="1:35" x14ac:dyDescent="0.2">
      <c r="A45" s="95">
        <f t="shared" si="0"/>
        <v>43881</v>
      </c>
      <c r="B45" s="52"/>
      <c r="C45" s="53"/>
      <c r="D45" s="33"/>
      <c r="E45" s="55"/>
      <c r="F45" s="53"/>
      <c r="G45" s="40"/>
      <c r="H45" s="55"/>
      <c r="I45" s="53"/>
      <c r="J45" s="40"/>
      <c r="K45" s="40"/>
      <c r="L45" s="42"/>
      <c r="M45" s="33"/>
      <c r="N45" s="49">
        <v>24</v>
      </c>
      <c r="O45" s="147"/>
      <c r="P45" s="8"/>
      <c r="Q45" s="147">
        <v>900</v>
      </c>
      <c r="R45" s="8">
        <v>0</v>
      </c>
      <c r="S45" s="149">
        <f t="shared" si="3"/>
        <v>0</v>
      </c>
      <c r="U45" s="69"/>
      <c r="V45" s="73"/>
      <c r="W45" s="74"/>
      <c r="X45" s="74"/>
      <c r="Y45" s="74"/>
      <c r="Z45" s="75"/>
      <c r="AA45" s="104">
        <v>1360</v>
      </c>
      <c r="AB45" s="104">
        <v>1280</v>
      </c>
      <c r="AC45" s="74" t="s">
        <v>97</v>
      </c>
      <c r="AD45" s="32"/>
      <c r="AE45" s="32"/>
      <c r="AF45" s="32"/>
      <c r="AG45" s="32"/>
      <c r="AH45" s="32"/>
      <c r="AI45" s="14"/>
    </row>
    <row r="46" spans="1:35" x14ac:dyDescent="0.2">
      <c r="A46" s="95">
        <f t="shared" si="0"/>
        <v>43882</v>
      </c>
      <c r="B46" s="52"/>
      <c r="C46" s="53"/>
      <c r="D46" s="33"/>
      <c r="E46" s="55"/>
      <c r="F46" s="53"/>
      <c r="G46" s="40"/>
      <c r="H46" s="55"/>
      <c r="I46" s="53"/>
      <c r="J46" s="40"/>
      <c r="K46" s="40"/>
      <c r="L46" s="42"/>
      <c r="M46" s="33"/>
      <c r="N46" s="49">
        <v>1</v>
      </c>
      <c r="O46" s="147"/>
      <c r="P46" s="8"/>
      <c r="Q46" s="147">
        <v>900</v>
      </c>
      <c r="R46" s="8">
        <v>25</v>
      </c>
      <c r="S46" s="149">
        <f t="shared" si="3"/>
        <v>9.875</v>
      </c>
      <c r="U46" s="69"/>
      <c r="V46" s="73"/>
      <c r="W46" s="74"/>
      <c r="X46" s="74"/>
      <c r="Y46" s="74"/>
      <c r="Z46" s="75"/>
      <c r="AA46" s="104">
        <v>1400</v>
      </c>
      <c r="AB46" s="104">
        <v>1300</v>
      </c>
      <c r="AC46" s="74" t="s">
        <v>98</v>
      </c>
      <c r="AD46" s="32"/>
      <c r="AE46" s="32"/>
      <c r="AF46" s="32"/>
      <c r="AG46" s="32"/>
      <c r="AH46" s="32"/>
      <c r="AI46" s="14"/>
    </row>
    <row r="47" spans="1:35" x14ac:dyDescent="0.2">
      <c r="A47" s="95">
        <f t="shared" si="0"/>
        <v>43883</v>
      </c>
      <c r="B47" s="52"/>
      <c r="C47" s="53"/>
      <c r="D47" s="33"/>
      <c r="E47" s="55"/>
      <c r="F47" s="53"/>
      <c r="G47" s="40"/>
      <c r="H47" s="55"/>
      <c r="I47" s="53"/>
      <c r="J47" s="40"/>
      <c r="K47" s="40"/>
      <c r="L47" s="42"/>
      <c r="M47" s="33"/>
      <c r="N47" s="35">
        <v>20</v>
      </c>
      <c r="O47" s="8"/>
      <c r="P47" s="8"/>
      <c r="Q47" s="8">
        <v>900</v>
      </c>
      <c r="R47" s="8">
        <v>0.5</v>
      </c>
      <c r="S47" s="149">
        <f t="shared" si="3"/>
        <v>27.930717856868629</v>
      </c>
      <c r="T47" s="72"/>
      <c r="U47" s="69"/>
      <c r="V47" s="73"/>
      <c r="W47" s="110"/>
      <c r="X47" s="74"/>
      <c r="Y47" s="74"/>
      <c r="Z47" s="75"/>
      <c r="AA47" s="74">
        <v>1500</v>
      </c>
      <c r="AB47" s="74">
        <v>1360</v>
      </c>
      <c r="AC47" s="34"/>
      <c r="AD47" s="32"/>
      <c r="AE47" s="32"/>
      <c r="AF47" s="32"/>
      <c r="AG47" s="32"/>
      <c r="AH47" s="32"/>
      <c r="AI47" s="14"/>
    </row>
    <row r="48" spans="1:35" x14ac:dyDescent="0.2">
      <c r="A48" s="95">
        <f t="shared" si="0"/>
        <v>43884</v>
      </c>
      <c r="B48" s="52"/>
      <c r="C48" s="53"/>
      <c r="D48" s="33"/>
      <c r="E48" s="55"/>
      <c r="F48" s="53"/>
      <c r="G48" s="40"/>
      <c r="H48" s="55"/>
      <c r="I48" s="53"/>
      <c r="J48" s="40"/>
      <c r="K48" s="40"/>
      <c r="L48" s="42"/>
      <c r="M48" s="33"/>
      <c r="N48" s="49">
        <v>24</v>
      </c>
      <c r="O48" s="147"/>
      <c r="P48" s="8"/>
      <c r="Q48" s="147">
        <v>900</v>
      </c>
      <c r="R48" s="8">
        <v>0.5</v>
      </c>
      <c r="S48" s="149">
        <f t="shared" si="3"/>
        <v>33.516861428242358</v>
      </c>
      <c r="T48" s="72"/>
      <c r="U48" s="69"/>
      <c r="V48" s="73"/>
      <c r="W48" s="74"/>
      <c r="X48" s="74"/>
      <c r="Y48" s="74"/>
      <c r="Z48" s="75"/>
      <c r="AA48" s="74">
        <v>1480</v>
      </c>
      <c r="AB48" s="74">
        <v>1360</v>
      </c>
      <c r="AC48" s="83"/>
      <c r="AD48" s="32"/>
      <c r="AE48" s="32"/>
      <c r="AF48" s="32"/>
      <c r="AG48" s="32"/>
      <c r="AH48" s="32"/>
      <c r="AI48" s="14"/>
    </row>
    <row r="49" spans="1:35" x14ac:dyDescent="0.2">
      <c r="A49" s="95">
        <f t="shared" si="0"/>
        <v>43885</v>
      </c>
      <c r="B49" s="52"/>
      <c r="C49" s="53"/>
      <c r="D49" s="33"/>
      <c r="E49" s="55"/>
      <c r="F49" s="53"/>
      <c r="G49" s="40"/>
      <c r="H49" s="55"/>
      <c r="I49" s="53"/>
      <c r="J49" s="40"/>
      <c r="K49" s="40"/>
      <c r="L49" s="42"/>
      <c r="M49" s="33"/>
      <c r="N49" s="49">
        <v>24</v>
      </c>
      <c r="O49" s="147"/>
      <c r="P49" s="8"/>
      <c r="Q49" s="147">
        <v>900</v>
      </c>
      <c r="R49" s="8">
        <v>1</v>
      </c>
      <c r="S49" s="149">
        <f t="shared" si="3"/>
        <v>47.400000000000006</v>
      </c>
      <c r="T49" s="72"/>
      <c r="U49" s="69"/>
      <c r="V49" s="73"/>
      <c r="W49" s="74"/>
      <c r="X49" s="74"/>
      <c r="Y49" s="74"/>
      <c r="Z49" s="75"/>
      <c r="AA49" s="74">
        <v>840</v>
      </c>
      <c r="AB49" s="74">
        <v>1360</v>
      </c>
      <c r="AC49" s="82"/>
      <c r="AD49" s="32"/>
      <c r="AE49" s="32"/>
      <c r="AF49" s="32"/>
      <c r="AG49" s="32"/>
      <c r="AH49" s="32"/>
      <c r="AI49" s="14"/>
    </row>
    <row r="50" spans="1:35" x14ac:dyDescent="0.2">
      <c r="A50" s="95">
        <f t="shared" si="0"/>
        <v>43886</v>
      </c>
      <c r="B50" s="52"/>
      <c r="C50" s="53"/>
      <c r="D50" s="33"/>
      <c r="E50" s="55"/>
      <c r="F50" s="53"/>
      <c r="G50" s="40"/>
      <c r="H50" s="55"/>
      <c r="I50" s="53"/>
      <c r="J50" s="40"/>
      <c r="K50" s="40"/>
      <c r="L50" s="42"/>
      <c r="M50" s="33"/>
      <c r="N50" s="49">
        <v>24</v>
      </c>
      <c r="O50" s="147"/>
      <c r="P50" s="8"/>
      <c r="Q50" s="147">
        <v>900</v>
      </c>
      <c r="R50" s="8">
        <v>1</v>
      </c>
      <c r="S50" s="149">
        <f>SQRT(Q50*R50)/24*N50*1.58</f>
        <v>47.400000000000006</v>
      </c>
      <c r="T50" s="72"/>
      <c r="U50" s="69"/>
      <c r="V50" s="73"/>
      <c r="W50" s="74"/>
      <c r="X50" s="74"/>
      <c r="Y50" s="74"/>
      <c r="Z50" s="75"/>
      <c r="AA50" s="74">
        <v>850</v>
      </c>
      <c r="AB50" s="74">
        <v>1000</v>
      </c>
      <c r="AC50" s="82"/>
      <c r="AD50" s="81"/>
      <c r="AE50" s="32"/>
      <c r="AF50" s="32"/>
      <c r="AG50" s="32"/>
      <c r="AH50" s="32"/>
      <c r="AI50" s="14"/>
    </row>
    <row r="51" spans="1:35" x14ac:dyDescent="0.2">
      <c r="A51" s="95">
        <f t="shared" si="0"/>
        <v>43887</v>
      </c>
      <c r="B51" s="52"/>
      <c r="C51" s="53"/>
      <c r="D51" s="33"/>
      <c r="E51" s="55"/>
      <c r="F51" s="53"/>
      <c r="G51" s="40"/>
      <c r="H51" s="55"/>
      <c r="I51" s="53"/>
      <c r="J51" s="40"/>
      <c r="K51" s="40"/>
      <c r="L51" s="42"/>
      <c r="M51" s="33"/>
      <c r="N51" s="35">
        <v>17</v>
      </c>
      <c r="O51" s="8"/>
      <c r="P51" s="8"/>
      <c r="Q51" s="147">
        <v>900</v>
      </c>
      <c r="R51" s="8">
        <v>1</v>
      </c>
      <c r="S51" s="149">
        <f t="shared" si="3"/>
        <v>33.575000000000003</v>
      </c>
      <c r="T51" s="72"/>
      <c r="U51" s="69"/>
      <c r="V51" s="73"/>
      <c r="W51" s="74"/>
      <c r="X51" s="74"/>
      <c r="Y51" s="74"/>
      <c r="Z51" s="75"/>
      <c r="AA51" s="74">
        <v>1160</v>
      </c>
      <c r="AB51" s="34">
        <v>1160</v>
      </c>
      <c r="AC51" s="34"/>
      <c r="AD51" s="32"/>
      <c r="AE51" s="32"/>
      <c r="AF51" s="32"/>
      <c r="AG51" s="32"/>
      <c r="AH51" s="32"/>
      <c r="AI51" s="14"/>
    </row>
    <row r="52" spans="1:35" x14ac:dyDescent="0.2">
      <c r="A52" s="95">
        <f t="shared" si="0"/>
        <v>43888</v>
      </c>
      <c r="B52" s="52"/>
      <c r="C52" s="53"/>
      <c r="D52" s="33"/>
      <c r="E52" s="55"/>
      <c r="F52" s="53"/>
      <c r="G52" s="40"/>
      <c r="H52" s="55"/>
      <c r="I52" s="53"/>
      <c r="J52" s="40"/>
      <c r="K52" s="40"/>
      <c r="L52" s="42"/>
      <c r="M52" s="33"/>
      <c r="N52" s="35">
        <v>24</v>
      </c>
      <c r="O52" s="8"/>
      <c r="P52" s="8"/>
      <c r="Q52" s="147">
        <v>900</v>
      </c>
      <c r="R52" s="8">
        <v>1</v>
      </c>
      <c r="S52" s="149">
        <f t="shared" si="3"/>
        <v>47.400000000000006</v>
      </c>
      <c r="T52" s="72"/>
      <c r="U52" s="69"/>
      <c r="V52" s="73"/>
      <c r="W52" s="74"/>
      <c r="X52" s="74"/>
      <c r="Y52" s="74"/>
      <c r="Z52" s="75"/>
      <c r="AA52" s="74">
        <v>830</v>
      </c>
      <c r="AB52" s="34">
        <v>830</v>
      </c>
      <c r="AC52" s="85"/>
      <c r="AD52" s="84"/>
      <c r="AE52" s="84"/>
      <c r="AF52" s="32"/>
      <c r="AG52" s="32"/>
      <c r="AH52" s="32"/>
      <c r="AI52" s="14"/>
    </row>
    <row r="53" spans="1:35" x14ac:dyDescent="0.2">
      <c r="A53" s="95">
        <f t="shared" si="0"/>
        <v>43889</v>
      </c>
      <c r="B53" s="52"/>
      <c r="C53" s="53"/>
      <c r="D53" s="33"/>
      <c r="E53" s="55"/>
      <c r="F53" s="53"/>
      <c r="G53" s="40"/>
      <c r="H53" s="55"/>
      <c r="I53" s="53"/>
      <c r="J53" s="40"/>
      <c r="K53" s="40"/>
      <c r="L53" s="42"/>
      <c r="M53" s="33"/>
      <c r="N53" s="35">
        <v>24</v>
      </c>
      <c r="O53" s="8"/>
      <c r="P53" s="8"/>
      <c r="Q53" s="147">
        <v>900</v>
      </c>
      <c r="R53" s="8">
        <v>1</v>
      </c>
      <c r="S53" s="149">
        <f>SQRT(Q53*R53)/24*N53*1.58</f>
        <v>47.400000000000006</v>
      </c>
      <c r="T53" s="72"/>
      <c r="U53" s="69"/>
      <c r="V53" s="73"/>
      <c r="W53" s="74"/>
      <c r="X53" s="74"/>
      <c r="Y53" s="74"/>
      <c r="Z53" s="75"/>
      <c r="AA53" s="74">
        <v>800</v>
      </c>
      <c r="AB53" s="34">
        <v>800</v>
      </c>
      <c r="AC53" s="74"/>
      <c r="AD53" s="32"/>
      <c r="AE53" s="32"/>
      <c r="AF53" s="32"/>
      <c r="AG53" s="32"/>
      <c r="AH53" s="32"/>
      <c r="AI53" s="14"/>
    </row>
    <row r="54" spans="1:35" x14ac:dyDescent="0.2">
      <c r="A54" s="95">
        <f t="shared" si="0"/>
        <v>43890</v>
      </c>
      <c r="B54" s="52"/>
      <c r="C54" s="53"/>
      <c r="D54" s="33"/>
      <c r="E54" s="55"/>
      <c r="F54" s="53"/>
      <c r="G54" s="40"/>
      <c r="H54" s="55"/>
      <c r="I54" s="53"/>
      <c r="J54" s="40"/>
      <c r="K54" s="40"/>
      <c r="L54" s="78"/>
      <c r="M54" s="68"/>
      <c r="N54" s="35">
        <v>24</v>
      </c>
      <c r="O54" s="8"/>
      <c r="P54" s="8"/>
      <c r="Q54" s="147">
        <v>900</v>
      </c>
      <c r="R54" s="8">
        <v>5</v>
      </c>
      <c r="S54" s="149">
        <f>SQRT(Q54*R54)/24*N54*1.58</f>
        <v>105.98962213349003</v>
      </c>
      <c r="T54" s="72"/>
      <c r="U54" s="69"/>
      <c r="V54" s="73"/>
      <c r="W54" s="74"/>
      <c r="X54" s="74"/>
      <c r="Y54" s="74"/>
      <c r="Z54" s="75"/>
      <c r="AA54" s="74">
        <v>830</v>
      </c>
      <c r="AB54" s="34">
        <v>830</v>
      </c>
      <c r="AC54" s="74"/>
      <c r="AD54" s="32"/>
      <c r="AE54" s="32"/>
      <c r="AF54" s="32"/>
      <c r="AG54" s="32"/>
      <c r="AH54" s="32"/>
      <c r="AI54" s="14"/>
    </row>
    <row r="55" spans="1:35" x14ac:dyDescent="0.2">
      <c r="A55" s="95">
        <f t="shared" si="0"/>
        <v>43891</v>
      </c>
      <c r="B55" s="52"/>
      <c r="C55" s="53"/>
      <c r="D55" s="33"/>
      <c r="E55" s="55"/>
      <c r="F55" s="53"/>
      <c r="G55" s="95" t="s">
        <v>65</v>
      </c>
      <c r="H55" s="55"/>
      <c r="I55" s="53"/>
      <c r="J55" s="40"/>
      <c r="K55" s="40"/>
      <c r="L55" s="78"/>
      <c r="M55" s="68"/>
      <c r="N55" s="47"/>
      <c r="O55" s="8"/>
      <c r="P55" s="8"/>
      <c r="Q55" s="8"/>
      <c r="R55" s="8"/>
      <c r="S55" s="149">
        <f t="shared" si="3"/>
        <v>0</v>
      </c>
      <c r="T55" s="72"/>
      <c r="U55" s="69"/>
      <c r="V55" s="73"/>
      <c r="W55" s="74"/>
      <c r="X55" s="74"/>
      <c r="Y55" s="74"/>
      <c r="Z55" s="75"/>
      <c r="AA55" s="74"/>
      <c r="AB55" s="74"/>
      <c r="AC55" s="74"/>
      <c r="AD55" s="32"/>
      <c r="AE55" s="32"/>
      <c r="AF55" s="32"/>
      <c r="AG55" s="32"/>
      <c r="AH55" s="32"/>
      <c r="AI55" s="14"/>
    </row>
    <row r="56" spans="1:35" x14ac:dyDescent="0.2">
      <c r="A56" s="95">
        <f t="shared" si="0"/>
        <v>43892</v>
      </c>
      <c r="B56" s="52"/>
      <c r="C56" s="53"/>
      <c r="D56" s="33"/>
      <c r="E56" s="55"/>
      <c r="F56" s="53"/>
      <c r="G56" s="95" t="s">
        <v>65</v>
      </c>
      <c r="H56" s="55"/>
      <c r="I56" s="53"/>
      <c r="J56" s="40"/>
      <c r="K56" s="40"/>
      <c r="L56" s="78"/>
      <c r="M56" s="68"/>
      <c r="N56" s="47"/>
      <c r="O56" s="147"/>
      <c r="P56" s="8"/>
      <c r="Q56" s="147"/>
      <c r="R56" s="8"/>
      <c r="S56" s="149">
        <f t="shared" si="3"/>
        <v>0</v>
      </c>
      <c r="T56" s="72"/>
      <c r="U56" s="69"/>
      <c r="V56" s="73"/>
      <c r="W56" s="74"/>
      <c r="X56" s="74"/>
      <c r="Y56" s="74"/>
      <c r="Z56" s="75"/>
      <c r="AA56" s="74"/>
      <c r="AB56" s="74"/>
      <c r="AC56" s="104"/>
      <c r="AD56" s="46"/>
      <c r="AE56" s="46"/>
      <c r="AF56" s="46"/>
      <c r="AG56" s="46"/>
      <c r="AH56" s="46"/>
      <c r="AI56" s="14"/>
    </row>
    <row r="57" spans="1:35" x14ac:dyDescent="0.2">
      <c r="A57" s="95">
        <f t="shared" si="0"/>
        <v>43893</v>
      </c>
      <c r="B57" s="102"/>
      <c r="C57" s="102"/>
      <c r="D57" s="46"/>
      <c r="E57" s="102"/>
      <c r="F57" s="102"/>
      <c r="G57" s="128"/>
      <c r="H57" s="102"/>
      <c r="I57" s="102"/>
      <c r="J57" s="127"/>
      <c r="K57" s="127"/>
      <c r="L57" s="38"/>
      <c r="M57" s="49"/>
      <c r="N57" s="49"/>
      <c r="O57" s="147"/>
      <c r="P57" s="8"/>
      <c r="Q57" s="147"/>
      <c r="R57" s="8"/>
      <c r="S57" s="149">
        <f t="shared" si="3"/>
        <v>0</v>
      </c>
      <c r="T57" s="103"/>
      <c r="U57" s="104"/>
      <c r="V57" s="104"/>
      <c r="W57" s="104"/>
      <c r="X57" s="104"/>
      <c r="Y57" s="104"/>
      <c r="Z57" s="103"/>
      <c r="AA57" s="104"/>
      <c r="AB57" s="104"/>
      <c r="AC57" s="104"/>
      <c r="AD57" s="46"/>
      <c r="AE57" s="46"/>
      <c r="AF57" s="46"/>
      <c r="AG57" s="46"/>
      <c r="AH57" s="46"/>
      <c r="AI57" s="14"/>
    </row>
    <row r="58" spans="1:35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SUM(L27:L55)</f>
        <v>0</v>
      </c>
      <c r="M58" s="49">
        <f>SUM(M27:M55)</f>
        <v>0</v>
      </c>
      <c r="N58" s="49"/>
      <c r="O58" s="49"/>
      <c r="P58" s="49"/>
      <c r="Q58" s="49"/>
      <c r="R58" s="49"/>
      <c r="S58" s="49"/>
      <c r="T58" s="49">
        <f>SUM(T27:T55)</f>
        <v>0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14"/>
    </row>
    <row r="59" spans="1:35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4"/>
      <c r="AI59" s="18"/>
    </row>
  </sheetData>
  <mergeCells count="30">
    <mergeCell ref="AE11:AG11"/>
    <mergeCell ref="C10:I10"/>
    <mergeCell ref="H8:I8"/>
    <mergeCell ref="A3:AG3"/>
    <mergeCell ref="A4:AG4"/>
    <mergeCell ref="T10:U10"/>
    <mergeCell ref="AE7:AG7"/>
    <mergeCell ref="AE8:AG8"/>
    <mergeCell ref="AE9:AG9"/>
    <mergeCell ref="AE10:AG10"/>
    <mergeCell ref="W6:X6"/>
    <mergeCell ref="M6:U6"/>
    <mergeCell ref="C8:F8"/>
    <mergeCell ref="A14:J14"/>
    <mergeCell ref="V14:W14"/>
    <mergeCell ref="X14:Y14"/>
    <mergeCell ref="W10:X10"/>
    <mergeCell ref="B17:D17"/>
    <mergeCell ref="B19:D19"/>
    <mergeCell ref="L14:T14"/>
    <mergeCell ref="E17:G17"/>
    <mergeCell ref="E19:G19"/>
    <mergeCell ref="H17:J17"/>
    <mergeCell ref="H19:J19"/>
    <mergeCell ref="AA14:AB14"/>
    <mergeCell ref="AA7:AD7"/>
    <mergeCell ref="AA8:AD8"/>
    <mergeCell ref="AA9:AD9"/>
    <mergeCell ref="AA10:AD10"/>
    <mergeCell ref="AA11:AD11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A13" zoomScale="80" zoomScaleNormal="80" workbookViewId="0">
      <selection activeCell="B55" sqref="B55"/>
    </sheetView>
  </sheetViews>
  <sheetFormatPr defaultRowHeight="12.75" x14ac:dyDescent="0.2"/>
  <cols>
    <col min="1" max="1" width="10.8554687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7109375" customWidth="1"/>
    <col min="10" max="10" width="6" customWidth="1"/>
    <col min="11" max="12" width="4.7109375" customWidth="1"/>
    <col min="13" max="13" width="6.7109375" customWidth="1"/>
    <col min="14" max="14" width="7.7109375" customWidth="1"/>
    <col min="15" max="16" width="8.7109375" customWidth="1"/>
    <col min="17" max="18" width="7.7109375" customWidth="1"/>
    <col min="19" max="20" width="8.7109375" customWidth="1"/>
    <col min="21" max="21" width="7.7109375" customWidth="1"/>
    <col min="23" max="23" width="9" customWidth="1"/>
    <col min="24" max="24" width="5.7109375" customWidth="1"/>
    <col min="25" max="25" width="6.7109375" customWidth="1"/>
    <col min="26" max="26" width="7.42578125" customWidth="1"/>
    <col min="27" max="27" width="11" customWidth="1"/>
    <col min="28" max="28" width="3.7109375" customWidth="1"/>
    <col min="29" max="29" width="4.28515625" customWidth="1"/>
    <col min="30" max="30" width="5.5703125" customWidth="1"/>
    <col min="31" max="31" width="10.7109375" customWidth="1"/>
    <col min="32" max="32" width="3.5703125" customWidth="1"/>
  </cols>
  <sheetData>
    <row r="1" spans="1:33" x14ac:dyDescent="0.2">
      <c r="G1" s="2"/>
      <c r="H1" s="2"/>
      <c r="I1" s="2"/>
      <c r="J1" s="2"/>
      <c r="K1" s="2"/>
      <c r="L1" s="2"/>
      <c r="M1" s="2"/>
      <c r="N1" s="2"/>
      <c r="O1" s="2"/>
      <c r="P1" s="2" t="s">
        <v>8</v>
      </c>
      <c r="Q1" s="2"/>
      <c r="R1" s="2"/>
      <c r="S1" s="2"/>
      <c r="T1" s="2"/>
      <c r="U1" s="5"/>
      <c r="AC1" s="7"/>
      <c r="AD1" s="7"/>
      <c r="AE1" s="7"/>
    </row>
    <row r="2" spans="1:33" ht="4.5" customHeight="1" x14ac:dyDescent="0.2">
      <c r="AF2" s="21"/>
    </row>
    <row r="3" spans="1:33" ht="18" x14ac:dyDescent="0.25">
      <c r="A3" s="162" t="s">
        <v>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21"/>
    </row>
    <row r="4" spans="1:33" ht="14.25" customHeight="1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21"/>
    </row>
    <row r="5" spans="1:33" ht="6.75" customHeight="1" x14ac:dyDescent="0.2">
      <c r="AF5" s="21"/>
    </row>
    <row r="6" spans="1:33" x14ac:dyDescent="0.2">
      <c r="A6" t="s">
        <v>9</v>
      </c>
      <c r="B6" s="1"/>
      <c r="C6" s="1" t="s">
        <v>55</v>
      </c>
      <c r="D6" s="1"/>
      <c r="E6" s="1"/>
      <c r="F6" s="1" t="s">
        <v>74</v>
      </c>
      <c r="G6" s="1"/>
      <c r="H6" s="1"/>
      <c r="I6" s="1"/>
      <c r="N6" t="s">
        <v>4</v>
      </c>
      <c r="O6" s="1"/>
      <c r="P6" s="166" t="s">
        <v>5</v>
      </c>
      <c r="Q6" s="166"/>
      <c r="R6" s="166"/>
      <c r="S6" s="166"/>
      <c r="T6" t="s">
        <v>46</v>
      </c>
      <c r="U6" s="156" t="s">
        <v>51</v>
      </c>
      <c r="V6" s="156"/>
      <c r="AF6" s="21"/>
    </row>
    <row r="7" spans="1:33" x14ac:dyDescent="0.2">
      <c r="Y7" s="173" t="s">
        <v>39</v>
      </c>
      <c r="Z7" s="173"/>
      <c r="AA7" s="173"/>
      <c r="AB7" s="173"/>
      <c r="AC7" s="161">
        <f>SUM(U58)</f>
        <v>0</v>
      </c>
      <c r="AD7" s="161"/>
      <c r="AE7" s="161"/>
      <c r="AF7" s="21"/>
    </row>
    <row r="8" spans="1:33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N8" t="s">
        <v>35</v>
      </c>
      <c r="O8" s="1"/>
      <c r="P8" s="67" t="s">
        <v>64</v>
      </c>
      <c r="Q8" s="67"/>
      <c r="R8" s="1"/>
      <c r="S8" s="1"/>
      <c r="T8" s="1"/>
      <c r="U8" s="1"/>
      <c r="V8" s="1"/>
      <c r="X8" s="27" t="s">
        <v>41</v>
      </c>
      <c r="Y8" s="173" t="s">
        <v>40</v>
      </c>
      <c r="Z8" s="173"/>
      <c r="AA8" s="173"/>
      <c r="AB8" s="173"/>
      <c r="AC8" s="164">
        <f>SUM(N56)</f>
        <v>0</v>
      </c>
      <c r="AD8" s="165"/>
      <c r="AE8" s="165"/>
      <c r="AF8" s="21"/>
    </row>
    <row r="9" spans="1:33" x14ac:dyDescent="0.2">
      <c r="X9" s="27" t="s">
        <v>42</v>
      </c>
      <c r="Y9" s="173" t="s">
        <v>38</v>
      </c>
      <c r="Z9" s="173"/>
      <c r="AA9" s="173"/>
      <c r="AB9" s="173"/>
      <c r="AC9" s="164">
        <f>AC7+AC8</f>
        <v>0</v>
      </c>
      <c r="AD9" s="165"/>
      <c r="AE9" s="165"/>
      <c r="AF9" s="21"/>
    </row>
    <row r="10" spans="1:33" x14ac:dyDescent="0.2">
      <c r="A10" t="s">
        <v>21</v>
      </c>
      <c r="C10" s="156"/>
      <c r="D10" s="156"/>
      <c r="E10" s="156"/>
      <c r="F10" s="156"/>
      <c r="G10" s="156"/>
      <c r="H10" s="156"/>
      <c r="I10" s="156"/>
      <c r="N10" s="10" t="s">
        <v>44</v>
      </c>
      <c r="R10" s="156">
        <f>R58</f>
        <v>164</v>
      </c>
      <c r="S10" s="156"/>
      <c r="T10" t="s">
        <v>45</v>
      </c>
      <c r="U10" s="156">
        <f>P58</f>
        <v>9447.0400000000009</v>
      </c>
      <c r="V10" s="156"/>
      <c r="X10" s="27" t="s">
        <v>43</v>
      </c>
      <c r="Y10" s="173" t="s">
        <v>37</v>
      </c>
      <c r="Z10" s="173"/>
      <c r="AA10" s="173"/>
      <c r="AB10" s="173"/>
      <c r="AC10" s="159">
        <f>N21</f>
        <v>169.36</v>
      </c>
      <c r="AD10" s="160"/>
      <c r="AE10" s="160"/>
      <c r="AF10" s="21"/>
    </row>
    <row r="11" spans="1:33" x14ac:dyDescent="0.2">
      <c r="X11" s="27" t="s">
        <v>42</v>
      </c>
      <c r="Y11" s="167" t="s">
        <v>36</v>
      </c>
      <c r="Z11" s="167"/>
      <c r="AA11" s="167"/>
      <c r="AB11" s="167"/>
      <c r="AC11" s="159">
        <f>AC9-AC10</f>
        <v>-169.36</v>
      </c>
      <c r="AD11" s="160"/>
      <c r="AE11" s="160"/>
      <c r="AF11" s="21"/>
    </row>
    <row r="12" spans="1:33" ht="5.25" customHeight="1" x14ac:dyDescent="0.2">
      <c r="AF12" s="21"/>
    </row>
    <row r="13" spans="1:33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"/>
      <c r="O13" s="13"/>
      <c r="P13" s="9"/>
      <c r="Q13" s="9"/>
      <c r="R13" s="19"/>
      <c r="S13" s="3"/>
      <c r="T13" s="9"/>
      <c r="U13" s="9"/>
      <c r="V13" s="13"/>
      <c r="W13" s="9"/>
      <c r="X13" s="13"/>
      <c r="Y13" s="13"/>
      <c r="Z13" s="9"/>
      <c r="AA13" s="13"/>
      <c r="AB13" s="9"/>
      <c r="AC13" s="9"/>
      <c r="AD13" s="9"/>
      <c r="AE13" s="9"/>
      <c r="AF13" s="9"/>
      <c r="AG13" s="14"/>
    </row>
    <row r="14" spans="1:33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8"/>
      <c r="L14" s="8"/>
      <c r="M14" s="8"/>
      <c r="N14" s="15" t="s">
        <v>20</v>
      </c>
      <c r="O14" s="168" t="s">
        <v>24</v>
      </c>
      <c r="P14" s="169"/>
      <c r="Q14" s="169"/>
      <c r="R14" s="170"/>
      <c r="S14" s="6"/>
      <c r="T14" s="168" t="s">
        <v>29</v>
      </c>
      <c r="U14" s="167"/>
      <c r="V14" s="168" t="s">
        <v>30</v>
      </c>
      <c r="W14" s="169"/>
      <c r="X14" s="26" t="s">
        <v>31</v>
      </c>
      <c r="Y14" s="174" t="s">
        <v>32</v>
      </c>
      <c r="Z14" s="175"/>
      <c r="AA14" s="14"/>
      <c r="AG14" s="14"/>
    </row>
    <row r="15" spans="1:33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1"/>
      <c r="L15" s="111"/>
      <c r="M15" s="111"/>
      <c r="N15" s="15"/>
      <c r="O15" s="18"/>
      <c r="P15" s="1"/>
      <c r="Q15" s="1"/>
      <c r="R15" s="20"/>
      <c r="S15" s="4"/>
      <c r="T15" s="1"/>
      <c r="U15" s="1"/>
      <c r="V15" s="18"/>
      <c r="W15" s="1"/>
      <c r="X15" s="18"/>
      <c r="Y15" s="18"/>
      <c r="Z15" s="1"/>
      <c r="AA15" s="18"/>
      <c r="AB15" s="1"/>
      <c r="AC15" s="1"/>
      <c r="AD15" s="1"/>
      <c r="AE15" s="1"/>
      <c r="AF15" s="1"/>
      <c r="AG15" s="14"/>
    </row>
    <row r="16" spans="1:33" ht="4.5" customHeight="1" x14ac:dyDescent="0.2">
      <c r="A16" s="3"/>
      <c r="E16" s="13"/>
      <c r="H16" s="13"/>
      <c r="N16" s="15"/>
      <c r="O16" s="14"/>
      <c r="P16" s="3"/>
      <c r="Q16" s="22"/>
      <c r="R16" s="22"/>
      <c r="S16" s="6"/>
      <c r="U16" s="13"/>
      <c r="V16" s="14"/>
      <c r="W16" s="13"/>
      <c r="X16" s="14"/>
      <c r="Y16" s="14"/>
      <c r="Z16" s="13"/>
      <c r="AA16" s="14"/>
      <c r="AG16" s="14"/>
    </row>
    <row r="17" spans="1:33" x14ac:dyDescent="0.2">
      <c r="A17" s="12" t="s">
        <v>1</v>
      </c>
      <c r="B17" s="168">
        <v>300729</v>
      </c>
      <c r="C17" s="167"/>
      <c r="D17" s="169"/>
      <c r="E17" s="168" t="s">
        <v>75</v>
      </c>
      <c r="F17" s="169"/>
      <c r="G17" s="169"/>
      <c r="H17" s="168" t="s">
        <v>76</v>
      </c>
      <c r="I17" s="169"/>
      <c r="J17" s="169"/>
      <c r="K17" s="168" t="s">
        <v>77</v>
      </c>
      <c r="L17" s="169"/>
      <c r="M17" s="169"/>
      <c r="N17" s="133" t="s">
        <v>19</v>
      </c>
      <c r="O17" s="134" t="s">
        <v>78</v>
      </c>
      <c r="P17" s="133" t="s">
        <v>25</v>
      </c>
      <c r="Q17" s="135" t="s">
        <v>78</v>
      </c>
      <c r="R17" s="22"/>
      <c r="S17" s="6"/>
      <c r="U17" s="14"/>
      <c r="V17" s="14"/>
      <c r="W17" s="14"/>
      <c r="X17" s="14"/>
      <c r="Y17" s="14"/>
      <c r="Z17" s="14"/>
      <c r="AA17" s="56" t="s">
        <v>57</v>
      </c>
      <c r="AG17" s="14"/>
    </row>
    <row r="18" spans="1:33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22"/>
      <c r="L18" s="22"/>
      <c r="M18" s="22"/>
      <c r="N18" s="15"/>
      <c r="O18" s="14"/>
      <c r="P18" s="133" t="s">
        <v>18</v>
      </c>
      <c r="Q18" s="17"/>
      <c r="R18" s="22"/>
      <c r="S18" s="6"/>
      <c r="U18" s="14"/>
      <c r="V18" s="14"/>
      <c r="W18" s="14"/>
      <c r="X18" s="14"/>
      <c r="Y18" s="14"/>
      <c r="Z18" s="14"/>
      <c r="AA18" s="14"/>
      <c r="AG18" s="14"/>
    </row>
    <row r="19" spans="1:33" x14ac:dyDescent="0.2">
      <c r="A19" s="12" t="s">
        <v>11</v>
      </c>
      <c r="B19" s="168" t="s">
        <v>50</v>
      </c>
      <c r="C19" s="167"/>
      <c r="D19" s="169"/>
      <c r="E19" s="168" t="s">
        <v>50</v>
      </c>
      <c r="F19" s="169"/>
      <c r="G19" s="169"/>
      <c r="H19" s="168" t="s">
        <v>50</v>
      </c>
      <c r="I19" s="169"/>
      <c r="J19" s="170"/>
      <c r="K19" s="168" t="s">
        <v>50</v>
      </c>
      <c r="L19" s="169"/>
      <c r="M19" s="170"/>
      <c r="N19" s="15" t="s">
        <v>18</v>
      </c>
      <c r="O19" s="16" t="s">
        <v>19</v>
      </c>
      <c r="P19" s="133" t="s">
        <v>18</v>
      </c>
      <c r="Q19" s="135" t="s">
        <v>25</v>
      </c>
      <c r="R19" s="17" t="s">
        <v>26</v>
      </c>
      <c r="S19" s="23" t="s">
        <v>12</v>
      </c>
      <c r="T19" s="24" t="s">
        <v>6</v>
      </c>
      <c r="U19" s="24" t="s">
        <v>28</v>
      </c>
      <c r="V19" s="24" t="s">
        <v>6</v>
      </c>
      <c r="W19" s="24" t="s">
        <v>28</v>
      </c>
      <c r="X19" s="14"/>
      <c r="Y19" s="24" t="s">
        <v>34</v>
      </c>
      <c r="Z19" s="24" t="s">
        <v>33</v>
      </c>
      <c r="AA19" s="28" t="s">
        <v>56</v>
      </c>
      <c r="AG19" s="14"/>
    </row>
    <row r="20" spans="1:33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22"/>
      <c r="L20" s="22"/>
      <c r="M20" s="22"/>
      <c r="N20" s="6"/>
      <c r="O20" s="14"/>
      <c r="P20" s="6"/>
      <c r="Q20" s="22"/>
      <c r="R20" s="22"/>
      <c r="S20" s="6"/>
      <c r="T20" s="8"/>
      <c r="U20" s="16"/>
      <c r="V20" s="14"/>
      <c r="W20" s="16"/>
      <c r="X20" s="14"/>
      <c r="Y20" s="14"/>
      <c r="Z20" s="14"/>
      <c r="AA20" s="14"/>
      <c r="AG20" s="14"/>
    </row>
    <row r="21" spans="1:33" ht="12.75" customHeight="1" x14ac:dyDescent="0.2">
      <c r="A21" s="6"/>
      <c r="D21" s="10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37"/>
      <c r="L21" s="37"/>
      <c r="M21" s="37">
        <v>1.1599999999999999</v>
      </c>
      <c r="N21" s="66">
        <v>169.36</v>
      </c>
      <c r="O21" s="131" t="s">
        <v>79</v>
      </c>
      <c r="P21" s="66">
        <v>360.76</v>
      </c>
      <c r="Q21" s="136" t="s">
        <v>79</v>
      </c>
      <c r="R21" s="22"/>
      <c r="S21" s="6"/>
      <c r="T21" s="8" t="s">
        <v>27</v>
      </c>
      <c r="U21" s="16" t="s">
        <v>19</v>
      </c>
      <c r="V21" s="16" t="s">
        <v>27</v>
      </c>
      <c r="W21" s="16" t="s">
        <v>25</v>
      </c>
      <c r="X21" s="14"/>
      <c r="Y21" s="14"/>
      <c r="Z21" s="14"/>
      <c r="AA21" s="14"/>
      <c r="AG21" s="14"/>
    </row>
    <row r="22" spans="1:33" ht="2.25" customHeight="1" x14ac:dyDescent="0.2">
      <c r="A22" s="6"/>
      <c r="E22" s="14"/>
      <c r="H22" s="14"/>
      <c r="I22" s="21"/>
      <c r="J22" s="22"/>
      <c r="K22" s="22"/>
      <c r="L22" s="22"/>
      <c r="M22" s="22"/>
      <c r="N22" s="6">
        <v>97.23</v>
      </c>
      <c r="O22" s="14"/>
      <c r="P22" s="6"/>
      <c r="Q22" s="22"/>
      <c r="R22" s="22"/>
      <c r="S22" s="6"/>
      <c r="U22" s="14"/>
      <c r="V22" s="14"/>
      <c r="W22" s="14"/>
      <c r="X22" s="14"/>
      <c r="Y22" s="14"/>
      <c r="Z22" s="14"/>
      <c r="AA22" s="14"/>
      <c r="AG22" s="14"/>
    </row>
    <row r="23" spans="1:33" ht="4.5" customHeight="1" x14ac:dyDescent="0.2">
      <c r="A23" s="6"/>
      <c r="E23" s="14"/>
      <c r="H23" s="14"/>
      <c r="N23" s="6"/>
      <c r="O23" s="14"/>
      <c r="P23" s="6"/>
      <c r="Q23" s="22"/>
      <c r="R23" s="22"/>
      <c r="S23" s="6"/>
      <c r="U23" s="14"/>
      <c r="V23" s="14"/>
      <c r="W23" s="14"/>
      <c r="X23" s="14"/>
      <c r="Y23" s="14"/>
      <c r="Z23" s="14"/>
      <c r="AA23" s="14"/>
      <c r="AG23" s="14"/>
    </row>
    <row r="24" spans="1:33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9"/>
      <c r="L24" s="9"/>
      <c r="M24" s="9"/>
      <c r="N24" s="3"/>
      <c r="O24" s="13"/>
      <c r="P24" s="3"/>
      <c r="Q24" s="19"/>
      <c r="R24" s="19"/>
      <c r="S24" s="3"/>
      <c r="T24" s="9"/>
      <c r="U24" s="13"/>
      <c r="V24" s="13"/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14"/>
    </row>
    <row r="25" spans="1:33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6" t="s">
        <v>13</v>
      </c>
      <c r="L25" s="15" t="s">
        <v>0</v>
      </c>
      <c r="M25" s="8" t="s">
        <v>14</v>
      </c>
      <c r="N25" s="15" t="s">
        <v>14</v>
      </c>
      <c r="O25" s="16" t="s">
        <v>14</v>
      </c>
      <c r="P25" s="15" t="s">
        <v>14</v>
      </c>
      <c r="Q25" s="17"/>
      <c r="R25" s="17" t="s">
        <v>15</v>
      </c>
      <c r="S25" s="15"/>
      <c r="U25" s="16" t="s">
        <v>14</v>
      </c>
      <c r="V25" s="16"/>
      <c r="W25" s="16" t="s">
        <v>14</v>
      </c>
      <c r="X25" s="25" t="s">
        <v>17</v>
      </c>
      <c r="Y25" s="16" t="s">
        <v>16</v>
      </c>
      <c r="Z25" s="16" t="s">
        <v>16</v>
      </c>
      <c r="AA25" s="16"/>
      <c r="AG25" s="16"/>
    </row>
    <row r="26" spans="1:33" ht="3.75" customHeight="1" x14ac:dyDescent="0.2">
      <c r="A26" s="6"/>
      <c r="C26" s="6"/>
      <c r="E26" s="14"/>
      <c r="F26" s="6"/>
      <c r="H26" s="14"/>
      <c r="I26" s="6"/>
      <c r="N26" s="6"/>
      <c r="O26" s="14"/>
      <c r="P26" s="6"/>
      <c r="Q26" s="22"/>
      <c r="R26" s="22"/>
      <c r="S26" s="6"/>
      <c r="U26" s="14"/>
      <c r="V26" s="14"/>
      <c r="W26" s="14"/>
      <c r="X26" s="14"/>
      <c r="Y26" s="14"/>
      <c r="Z26" s="14"/>
      <c r="AA26" s="14"/>
      <c r="AG26" s="14"/>
    </row>
    <row r="27" spans="1:33" x14ac:dyDescent="0.2">
      <c r="A27" s="94">
        <v>43863</v>
      </c>
      <c r="B27" s="52">
        <v>12</v>
      </c>
      <c r="C27" s="53">
        <v>2</v>
      </c>
      <c r="D27" s="70">
        <f>(B27*12+C27)*D$21</f>
        <v>169.35999999999999</v>
      </c>
      <c r="E27" s="55">
        <v>12</v>
      </c>
      <c r="F27" s="55">
        <v>10</v>
      </c>
      <c r="G27" s="70">
        <f t="shared" ref="G27:G35" si="0">(E27*12+F27)*G$21</f>
        <v>178.64</v>
      </c>
      <c r="H27" s="55">
        <v>0</v>
      </c>
      <c r="I27" s="53">
        <v>3</v>
      </c>
      <c r="J27" s="70">
        <f t="shared" ref="J27:J32" si="1">(H27*12+I27)*J$21</f>
        <v>3.4799999999999995</v>
      </c>
      <c r="K27" s="132">
        <v>12</v>
      </c>
      <c r="L27" s="132">
        <v>10</v>
      </c>
      <c r="M27" s="70">
        <f>(K27*12+L27)*M$21</f>
        <v>178.64</v>
      </c>
      <c r="N27" s="92">
        <f>D27</f>
        <v>169.35999999999999</v>
      </c>
      <c r="O27" s="71">
        <f>(N27+U27)-N21</f>
        <v>0</v>
      </c>
      <c r="P27" s="137">
        <f>(G27+J27+M27)</f>
        <v>360.76</v>
      </c>
      <c r="Q27" s="137">
        <f>(P27+W27)-P21</f>
        <v>0</v>
      </c>
      <c r="R27" s="105">
        <v>0</v>
      </c>
      <c r="S27" s="69"/>
      <c r="T27" s="73"/>
      <c r="U27" s="69"/>
      <c r="V27" s="107"/>
      <c r="W27" s="79"/>
      <c r="X27" s="75"/>
      <c r="Y27" s="74">
        <v>2930</v>
      </c>
      <c r="Z27" s="74">
        <v>2420</v>
      </c>
      <c r="AA27" s="109" t="s">
        <v>87</v>
      </c>
      <c r="AB27" s="29"/>
      <c r="AC27" s="29"/>
      <c r="AD27" s="29"/>
      <c r="AE27" s="29"/>
      <c r="AF27" s="29"/>
      <c r="AG27" s="14"/>
    </row>
    <row r="28" spans="1:33" x14ac:dyDescent="0.2">
      <c r="A28" s="95">
        <f t="shared" ref="A28:A57" si="2">A27+1</f>
        <v>43864</v>
      </c>
      <c r="B28" s="52">
        <v>12</v>
      </c>
      <c r="C28" s="53">
        <v>2</v>
      </c>
      <c r="D28" s="70">
        <f>(B28*12+C28)*D$21</f>
        <v>169.35999999999999</v>
      </c>
      <c r="E28" s="55">
        <v>12</v>
      </c>
      <c r="F28" s="55">
        <v>10</v>
      </c>
      <c r="G28" s="70">
        <f t="shared" si="0"/>
        <v>178.64</v>
      </c>
      <c r="H28" s="55">
        <v>0</v>
      </c>
      <c r="I28" s="53">
        <v>3</v>
      </c>
      <c r="J28" s="70">
        <f t="shared" si="1"/>
        <v>3.4799999999999995</v>
      </c>
      <c r="K28" s="132">
        <v>12</v>
      </c>
      <c r="L28" s="132">
        <v>10</v>
      </c>
      <c r="M28" s="70">
        <f>(K28*12+L28)*M$21</f>
        <v>178.64</v>
      </c>
      <c r="N28" s="92">
        <f>D28</f>
        <v>169.35999999999999</v>
      </c>
      <c r="O28" s="71">
        <f t="shared" ref="O28:O34" si="3">(N28+U28)-N27</f>
        <v>0</v>
      </c>
      <c r="P28" s="137">
        <f>(G28+J28+M28)</f>
        <v>360.76</v>
      </c>
      <c r="Q28" s="137">
        <f t="shared" ref="Q28:Q36" si="4">(P28+W28)-P27</f>
        <v>0</v>
      </c>
      <c r="R28" s="108">
        <v>0</v>
      </c>
      <c r="S28" s="105"/>
      <c r="T28" s="73"/>
      <c r="U28" s="69"/>
      <c r="V28" s="107"/>
      <c r="W28" s="79"/>
      <c r="X28" s="75"/>
      <c r="Y28" s="74">
        <v>3020</v>
      </c>
      <c r="Z28" s="74">
        <v>2530</v>
      </c>
      <c r="AA28" s="75" t="s">
        <v>87</v>
      </c>
      <c r="AB28" s="32"/>
      <c r="AC28" s="32"/>
      <c r="AD28" s="32"/>
      <c r="AE28" s="32"/>
      <c r="AF28" s="32"/>
      <c r="AG28" s="14"/>
    </row>
    <row r="29" spans="1:33" x14ac:dyDescent="0.2">
      <c r="A29" s="95">
        <f t="shared" si="2"/>
        <v>43865</v>
      </c>
      <c r="B29" s="52">
        <v>12</v>
      </c>
      <c r="C29" s="53">
        <v>2</v>
      </c>
      <c r="D29" s="70">
        <f>(B29*12+C29)*D$21</f>
        <v>169.35999999999999</v>
      </c>
      <c r="E29" s="55">
        <v>12</v>
      </c>
      <c r="F29" s="55">
        <v>10</v>
      </c>
      <c r="G29" s="70">
        <f t="shared" si="0"/>
        <v>178.64</v>
      </c>
      <c r="H29" s="55">
        <v>0</v>
      </c>
      <c r="I29" s="53">
        <v>3</v>
      </c>
      <c r="J29" s="70">
        <f t="shared" si="1"/>
        <v>3.4799999999999995</v>
      </c>
      <c r="K29" s="132">
        <v>12</v>
      </c>
      <c r="L29" s="132">
        <v>10</v>
      </c>
      <c r="M29" s="70">
        <f>(K29*12+L29)*M$21</f>
        <v>178.64</v>
      </c>
      <c r="N29" s="92">
        <f t="shared" ref="N29:N34" si="5">D29</f>
        <v>169.35999999999999</v>
      </c>
      <c r="O29" s="71">
        <f t="shared" si="3"/>
        <v>0</v>
      </c>
      <c r="P29" s="137">
        <f>(G29+J29+M29)</f>
        <v>360.76</v>
      </c>
      <c r="Q29" s="137">
        <f t="shared" si="4"/>
        <v>0</v>
      </c>
      <c r="R29" s="108">
        <v>0</v>
      </c>
      <c r="S29" s="105"/>
      <c r="T29" s="73"/>
      <c r="U29" s="69"/>
      <c r="V29" s="107"/>
      <c r="W29" s="79"/>
      <c r="X29" s="75"/>
      <c r="Y29" s="74">
        <v>3150</v>
      </c>
      <c r="Z29" s="74">
        <v>2620</v>
      </c>
      <c r="AA29" s="75" t="s">
        <v>87</v>
      </c>
      <c r="AB29" s="32"/>
      <c r="AC29" s="32"/>
      <c r="AD29" s="32"/>
      <c r="AE29" s="32"/>
      <c r="AF29" s="32"/>
      <c r="AG29" s="14"/>
    </row>
    <row r="30" spans="1:33" x14ac:dyDescent="0.2">
      <c r="A30" s="95">
        <f t="shared" si="2"/>
        <v>43866</v>
      </c>
      <c r="B30" s="52">
        <v>12</v>
      </c>
      <c r="C30" s="53">
        <v>2</v>
      </c>
      <c r="D30" s="70">
        <f t="shared" ref="D30:D35" si="6">(B30*12+C30)*D$21</f>
        <v>169.35999999999999</v>
      </c>
      <c r="E30" s="55">
        <v>12</v>
      </c>
      <c r="F30" s="55">
        <v>10</v>
      </c>
      <c r="G30" s="70">
        <f t="shared" si="0"/>
        <v>178.64</v>
      </c>
      <c r="H30" s="55">
        <v>0</v>
      </c>
      <c r="I30" s="53">
        <v>3</v>
      </c>
      <c r="J30" s="70">
        <f t="shared" si="1"/>
        <v>3.4799999999999995</v>
      </c>
      <c r="K30" s="132">
        <v>12</v>
      </c>
      <c r="L30" s="132">
        <v>10</v>
      </c>
      <c r="M30" s="70">
        <f t="shared" ref="M30:M35" si="7">(K30*12+L30)*M$21</f>
        <v>178.64</v>
      </c>
      <c r="N30" s="92">
        <f t="shared" si="5"/>
        <v>169.35999999999999</v>
      </c>
      <c r="O30" s="71">
        <f t="shared" si="3"/>
        <v>0</v>
      </c>
      <c r="P30" s="137">
        <f t="shared" ref="P30:P35" si="8">(G30+J30+M30)</f>
        <v>360.76</v>
      </c>
      <c r="Q30" s="137">
        <f t="shared" si="4"/>
        <v>0</v>
      </c>
      <c r="R30" s="108">
        <v>0</v>
      </c>
      <c r="S30" s="105"/>
      <c r="T30" s="73"/>
      <c r="U30" s="69"/>
      <c r="V30" s="107"/>
      <c r="W30" s="79"/>
      <c r="X30" s="75"/>
      <c r="Y30" s="74">
        <v>3260</v>
      </c>
      <c r="Z30" s="74">
        <v>2720</v>
      </c>
      <c r="AA30" s="75" t="s">
        <v>87</v>
      </c>
      <c r="AB30" s="84"/>
      <c r="AC30" s="32"/>
      <c r="AD30" s="32"/>
      <c r="AE30" s="32"/>
      <c r="AF30" s="32"/>
      <c r="AG30" s="14"/>
    </row>
    <row r="31" spans="1:33" x14ac:dyDescent="0.2">
      <c r="A31" s="95">
        <f t="shared" si="2"/>
        <v>43867</v>
      </c>
      <c r="B31" s="52">
        <v>12</v>
      </c>
      <c r="C31" s="53">
        <v>2</v>
      </c>
      <c r="D31" s="70">
        <f t="shared" si="6"/>
        <v>169.35999999999999</v>
      </c>
      <c r="E31" s="55">
        <v>12</v>
      </c>
      <c r="F31" s="55">
        <v>10</v>
      </c>
      <c r="G31" s="70">
        <f t="shared" si="0"/>
        <v>178.64</v>
      </c>
      <c r="H31" s="55">
        <v>0</v>
      </c>
      <c r="I31" s="53">
        <v>3</v>
      </c>
      <c r="J31" s="70">
        <f t="shared" si="1"/>
        <v>3.4799999999999995</v>
      </c>
      <c r="K31" s="132">
        <v>12</v>
      </c>
      <c r="L31" s="132">
        <v>10</v>
      </c>
      <c r="M31" s="70">
        <f t="shared" si="7"/>
        <v>178.64</v>
      </c>
      <c r="N31" s="92">
        <f t="shared" si="5"/>
        <v>169.35999999999999</v>
      </c>
      <c r="O31" s="71">
        <f t="shared" si="3"/>
        <v>0</v>
      </c>
      <c r="P31" s="137">
        <f t="shared" si="8"/>
        <v>360.76</v>
      </c>
      <c r="Q31" s="137">
        <f t="shared" si="4"/>
        <v>0</v>
      </c>
      <c r="R31" s="108">
        <v>0</v>
      </c>
      <c r="S31" s="105"/>
      <c r="T31" s="73"/>
      <c r="U31" s="69"/>
      <c r="V31" s="107"/>
      <c r="W31" s="79"/>
      <c r="X31" s="75"/>
      <c r="Y31" s="74">
        <v>3370</v>
      </c>
      <c r="Z31" s="74">
        <v>2810</v>
      </c>
      <c r="AA31" s="75" t="s">
        <v>91</v>
      </c>
      <c r="AB31" s="87"/>
      <c r="AC31" s="32"/>
      <c r="AD31" s="32"/>
      <c r="AE31" s="32"/>
      <c r="AF31" s="32"/>
      <c r="AG31" s="14"/>
    </row>
    <row r="32" spans="1:33" x14ac:dyDescent="0.2">
      <c r="A32" s="95">
        <f t="shared" si="2"/>
        <v>43868</v>
      </c>
      <c r="B32" s="52">
        <v>12</v>
      </c>
      <c r="C32" s="53">
        <v>2</v>
      </c>
      <c r="D32" s="70">
        <f t="shared" si="6"/>
        <v>169.35999999999999</v>
      </c>
      <c r="E32" s="55">
        <v>12</v>
      </c>
      <c r="F32" s="55">
        <v>10</v>
      </c>
      <c r="G32" s="70">
        <f t="shared" si="0"/>
        <v>178.64</v>
      </c>
      <c r="H32" s="55">
        <v>0</v>
      </c>
      <c r="I32" s="53">
        <v>3</v>
      </c>
      <c r="J32" s="70">
        <f t="shared" si="1"/>
        <v>3.4799999999999995</v>
      </c>
      <c r="K32" s="132">
        <v>12</v>
      </c>
      <c r="L32" s="132">
        <v>10</v>
      </c>
      <c r="M32" s="70">
        <f t="shared" si="7"/>
        <v>178.64</v>
      </c>
      <c r="N32" s="92">
        <f t="shared" si="5"/>
        <v>169.35999999999999</v>
      </c>
      <c r="O32" s="71">
        <f t="shared" si="3"/>
        <v>0</v>
      </c>
      <c r="P32" s="137">
        <f t="shared" si="8"/>
        <v>360.76</v>
      </c>
      <c r="Q32" s="137">
        <f t="shared" si="4"/>
        <v>0</v>
      </c>
      <c r="R32" s="108">
        <v>0</v>
      </c>
      <c r="S32" s="105"/>
      <c r="T32" s="73"/>
      <c r="U32" s="69"/>
      <c r="V32" s="107"/>
      <c r="W32" s="79"/>
      <c r="X32" s="75"/>
      <c r="Y32" s="74">
        <v>3460</v>
      </c>
      <c r="Z32" s="74">
        <v>2900</v>
      </c>
      <c r="AA32" s="75" t="s">
        <v>87</v>
      </c>
      <c r="AB32" s="84"/>
      <c r="AC32" s="32"/>
      <c r="AD32" s="32"/>
      <c r="AE32" s="32"/>
      <c r="AF32" s="32"/>
      <c r="AG32" s="14"/>
    </row>
    <row r="33" spans="1:33" x14ac:dyDescent="0.2">
      <c r="A33" s="95">
        <f t="shared" si="2"/>
        <v>43869</v>
      </c>
      <c r="B33" s="52">
        <v>12</v>
      </c>
      <c r="C33" s="53">
        <v>2</v>
      </c>
      <c r="D33" s="70">
        <f t="shared" si="6"/>
        <v>169.35999999999999</v>
      </c>
      <c r="E33" s="55">
        <v>12</v>
      </c>
      <c r="F33" s="55">
        <v>10</v>
      </c>
      <c r="G33" s="70">
        <f t="shared" si="0"/>
        <v>178.64</v>
      </c>
      <c r="H33" s="55">
        <v>0</v>
      </c>
      <c r="I33" s="53">
        <v>3</v>
      </c>
      <c r="J33" s="70">
        <f t="shared" ref="J33:J38" si="9">(H33*12+I33)*J$21</f>
        <v>3.4799999999999995</v>
      </c>
      <c r="K33" s="132">
        <v>12</v>
      </c>
      <c r="L33" s="132">
        <v>10</v>
      </c>
      <c r="M33" s="70">
        <f t="shared" si="7"/>
        <v>178.64</v>
      </c>
      <c r="N33" s="92">
        <f t="shared" si="5"/>
        <v>169.35999999999999</v>
      </c>
      <c r="O33" s="71">
        <f t="shared" si="3"/>
        <v>0</v>
      </c>
      <c r="P33" s="137">
        <f t="shared" si="8"/>
        <v>360.76</v>
      </c>
      <c r="Q33" s="137">
        <f t="shared" si="4"/>
        <v>0</v>
      </c>
      <c r="R33" s="108">
        <v>0</v>
      </c>
      <c r="S33" s="105"/>
      <c r="T33" s="73"/>
      <c r="U33" s="69"/>
      <c r="V33" s="107"/>
      <c r="W33" s="79"/>
      <c r="X33" s="75"/>
      <c r="Y33" s="74">
        <v>3550</v>
      </c>
      <c r="Z33" s="74">
        <v>2980</v>
      </c>
      <c r="AA33" s="75" t="s">
        <v>87</v>
      </c>
      <c r="AB33" s="32"/>
      <c r="AC33" s="32"/>
      <c r="AD33" s="32"/>
      <c r="AE33" s="32"/>
      <c r="AF33" s="32"/>
      <c r="AG33" s="14"/>
    </row>
    <row r="34" spans="1:33" x14ac:dyDescent="0.2">
      <c r="A34" s="95">
        <f t="shared" si="2"/>
        <v>43870</v>
      </c>
      <c r="B34" s="52">
        <v>12</v>
      </c>
      <c r="C34" s="53">
        <v>2</v>
      </c>
      <c r="D34" s="70">
        <f t="shared" si="6"/>
        <v>169.35999999999999</v>
      </c>
      <c r="E34" s="55">
        <v>12</v>
      </c>
      <c r="F34" s="55">
        <v>10</v>
      </c>
      <c r="G34" s="70">
        <f t="shared" si="0"/>
        <v>178.64</v>
      </c>
      <c r="H34" s="55">
        <v>0</v>
      </c>
      <c r="I34" s="53">
        <v>3</v>
      </c>
      <c r="J34" s="70">
        <f t="shared" si="9"/>
        <v>3.4799999999999995</v>
      </c>
      <c r="K34" s="132">
        <v>12</v>
      </c>
      <c r="L34" s="132">
        <v>10</v>
      </c>
      <c r="M34" s="70">
        <f t="shared" si="7"/>
        <v>178.64</v>
      </c>
      <c r="N34" s="92">
        <f t="shared" si="5"/>
        <v>169.35999999999999</v>
      </c>
      <c r="O34" s="71">
        <f t="shared" si="3"/>
        <v>0</v>
      </c>
      <c r="P34" s="137">
        <f t="shared" si="8"/>
        <v>360.76</v>
      </c>
      <c r="Q34" s="137">
        <f t="shared" si="4"/>
        <v>0</v>
      </c>
      <c r="R34" s="108">
        <v>0</v>
      </c>
      <c r="S34" s="105"/>
      <c r="T34" s="73"/>
      <c r="U34" s="69"/>
      <c r="V34" s="107"/>
      <c r="W34" s="79"/>
      <c r="X34" s="75"/>
      <c r="Y34" s="74">
        <v>3650</v>
      </c>
      <c r="Z34" s="74">
        <v>3070</v>
      </c>
      <c r="AA34" s="75" t="s">
        <v>87</v>
      </c>
      <c r="AB34" s="84"/>
      <c r="AC34" s="32"/>
      <c r="AD34" s="32"/>
      <c r="AE34" s="32"/>
      <c r="AF34" s="32"/>
      <c r="AG34" s="14"/>
    </row>
    <row r="35" spans="1:33" x14ac:dyDescent="0.2">
      <c r="A35" s="95">
        <f t="shared" si="2"/>
        <v>43871</v>
      </c>
      <c r="B35" s="52">
        <v>12</v>
      </c>
      <c r="C35" s="53">
        <v>2</v>
      </c>
      <c r="D35" s="70">
        <f t="shared" si="6"/>
        <v>169.35999999999999</v>
      </c>
      <c r="E35" s="55">
        <v>12</v>
      </c>
      <c r="F35" s="55">
        <v>10</v>
      </c>
      <c r="G35" s="70">
        <f t="shared" si="0"/>
        <v>178.64</v>
      </c>
      <c r="H35" s="55">
        <v>0</v>
      </c>
      <c r="I35" s="53">
        <v>3</v>
      </c>
      <c r="J35" s="70">
        <f t="shared" si="9"/>
        <v>3.4799999999999995</v>
      </c>
      <c r="K35" s="132">
        <v>12</v>
      </c>
      <c r="L35" s="132">
        <v>10</v>
      </c>
      <c r="M35" s="70">
        <f t="shared" si="7"/>
        <v>178.64</v>
      </c>
      <c r="N35" s="92">
        <f t="shared" ref="N35:N40" si="10">D35</f>
        <v>169.35999999999999</v>
      </c>
      <c r="O35" s="71">
        <f t="shared" ref="O35:O44" si="11">(N35+U35)-N34</f>
        <v>0</v>
      </c>
      <c r="P35" s="137">
        <f t="shared" si="8"/>
        <v>360.76</v>
      </c>
      <c r="Q35" s="137">
        <f t="shared" si="4"/>
        <v>0</v>
      </c>
      <c r="R35" s="108">
        <v>0</v>
      </c>
      <c r="S35" s="105"/>
      <c r="T35" s="73"/>
      <c r="U35" s="69"/>
      <c r="V35" s="107"/>
      <c r="W35" s="79"/>
      <c r="X35" s="75"/>
      <c r="Y35" s="74">
        <v>3790</v>
      </c>
      <c r="Z35" s="74">
        <v>3160</v>
      </c>
      <c r="AA35" s="75" t="s">
        <v>87</v>
      </c>
      <c r="AB35" s="84"/>
      <c r="AC35" s="32"/>
      <c r="AD35" s="32"/>
      <c r="AE35" s="32"/>
      <c r="AF35" s="32"/>
      <c r="AG35" s="14"/>
    </row>
    <row r="36" spans="1:33" x14ac:dyDescent="0.2">
      <c r="A36" s="95">
        <f t="shared" si="2"/>
        <v>43872</v>
      </c>
      <c r="B36" s="52">
        <v>12</v>
      </c>
      <c r="C36" s="53">
        <v>2</v>
      </c>
      <c r="D36" s="70">
        <f t="shared" ref="D36:D43" si="12">(B36*12+C36)*D$21</f>
        <v>169.35999999999999</v>
      </c>
      <c r="E36" s="55">
        <v>12</v>
      </c>
      <c r="F36" s="55">
        <v>10</v>
      </c>
      <c r="G36" s="70">
        <f t="shared" ref="G36:G41" si="13">(E36*12+F36)*G$21</f>
        <v>178.64</v>
      </c>
      <c r="H36" s="55">
        <v>0</v>
      </c>
      <c r="I36" s="53">
        <v>3</v>
      </c>
      <c r="J36" s="70">
        <f t="shared" si="9"/>
        <v>3.4799999999999995</v>
      </c>
      <c r="K36" s="132">
        <v>12</v>
      </c>
      <c r="L36" s="132">
        <v>10</v>
      </c>
      <c r="M36" s="70">
        <f>(K36*12+L36)*M$21</f>
        <v>178.64</v>
      </c>
      <c r="N36" s="92">
        <f t="shared" si="10"/>
        <v>169.35999999999999</v>
      </c>
      <c r="O36" s="71">
        <f t="shared" si="11"/>
        <v>0</v>
      </c>
      <c r="P36" s="137">
        <f t="shared" ref="P36:P44" si="14">(G36+J36+M36)</f>
        <v>360.76</v>
      </c>
      <c r="Q36" s="137">
        <f t="shared" si="4"/>
        <v>0</v>
      </c>
      <c r="R36" s="108">
        <v>0</v>
      </c>
      <c r="S36" s="105"/>
      <c r="T36" s="73"/>
      <c r="U36" s="69"/>
      <c r="V36" s="107"/>
      <c r="W36" s="79"/>
      <c r="X36" s="75"/>
      <c r="Y36" s="74">
        <v>3900</v>
      </c>
      <c r="Z36" s="74">
        <v>3190</v>
      </c>
      <c r="AA36" s="75" t="s">
        <v>87</v>
      </c>
      <c r="AB36" s="84"/>
      <c r="AC36" s="32"/>
      <c r="AD36" s="32"/>
      <c r="AE36" s="32"/>
      <c r="AF36" s="32"/>
      <c r="AG36" s="14"/>
    </row>
    <row r="37" spans="1:33" x14ac:dyDescent="0.2">
      <c r="A37" s="95">
        <f t="shared" si="2"/>
        <v>43873</v>
      </c>
      <c r="B37" s="52">
        <v>12</v>
      </c>
      <c r="C37" s="53">
        <v>2</v>
      </c>
      <c r="D37" s="70">
        <f t="shared" si="12"/>
        <v>169.35999999999999</v>
      </c>
      <c r="E37" s="55">
        <v>12</v>
      </c>
      <c r="F37" s="55">
        <v>10</v>
      </c>
      <c r="G37" s="70">
        <f t="shared" si="13"/>
        <v>178.64</v>
      </c>
      <c r="H37" s="55">
        <v>0</v>
      </c>
      <c r="I37" s="53">
        <v>3</v>
      </c>
      <c r="J37" s="70">
        <f t="shared" si="9"/>
        <v>3.4799999999999995</v>
      </c>
      <c r="K37" s="132">
        <v>12</v>
      </c>
      <c r="L37" s="132">
        <v>10</v>
      </c>
      <c r="M37" s="70">
        <f>(K37*12+L37)*M$21</f>
        <v>178.64</v>
      </c>
      <c r="N37" s="92">
        <f t="shared" si="10"/>
        <v>169.35999999999999</v>
      </c>
      <c r="O37" s="71">
        <f t="shared" si="11"/>
        <v>0</v>
      </c>
      <c r="P37" s="137">
        <f t="shared" si="14"/>
        <v>360.76</v>
      </c>
      <c r="Q37" s="137">
        <f t="shared" ref="Q37:Q42" si="15">(P37+W37)-P36</f>
        <v>0</v>
      </c>
      <c r="R37" s="108">
        <v>0</v>
      </c>
      <c r="S37" s="105"/>
      <c r="T37" s="73"/>
      <c r="U37" s="69"/>
      <c r="V37" s="107"/>
      <c r="W37" s="79"/>
      <c r="X37" s="75"/>
      <c r="Y37" s="74">
        <v>4020</v>
      </c>
      <c r="Z37" s="74">
        <v>3320</v>
      </c>
      <c r="AA37" s="75" t="s">
        <v>87</v>
      </c>
      <c r="AB37" s="84"/>
      <c r="AC37" s="32"/>
      <c r="AD37" s="32"/>
      <c r="AE37" s="32"/>
      <c r="AF37" s="32"/>
      <c r="AG37" s="14"/>
    </row>
    <row r="38" spans="1:33" x14ac:dyDescent="0.2">
      <c r="A38" s="95">
        <f t="shared" si="2"/>
        <v>43874</v>
      </c>
      <c r="B38" s="52">
        <v>12</v>
      </c>
      <c r="C38" s="53">
        <v>2</v>
      </c>
      <c r="D38" s="70">
        <f t="shared" si="12"/>
        <v>169.35999999999999</v>
      </c>
      <c r="E38" s="55">
        <v>12</v>
      </c>
      <c r="F38" s="55">
        <v>10</v>
      </c>
      <c r="G38" s="70">
        <f t="shared" si="13"/>
        <v>178.64</v>
      </c>
      <c r="H38" s="55">
        <v>0</v>
      </c>
      <c r="I38" s="53">
        <v>3</v>
      </c>
      <c r="J38" s="70">
        <f t="shared" si="9"/>
        <v>3.4799999999999995</v>
      </c>
      <c r="K38" s="132">
        <v>12</v>
      </c>
      <c r="L38" s="132">
        <v>10</v>
      </c>
      <c r="M38" s="70">
        <f>(K38*12+L38)*M$21</f>
        <v>178.64</v>
      </c>
      <c r="N38" s="92">
        <f t="shared" si="10"/>
        <v>169.35999999999999</v>
      </c>
      <c r="O38" s="71">
        <f t="shared" si="11"/>
        <v>0</v>
      </c>
      <c r="P38" s="137">
        <f t="shared" si="14"/>
        <v>360.76</v>
      </c>
      <c r="Q38" s="137">
        <f t="shared" si="15"/>
        <v>0</v>
      </c>
      <c r="R38" s="108">
        <v>0</v>
      </c>
      <c r="S38" s="105"/>
      <c r="T38" s="73"/>
      <c r="U38" s="69"/>
      <c r="V38" s="107"/>
      <c r="W38" s="79"/>
      <c r="X38" s="75"/>
      <c r="Y38" s="74">
        <v>4100</v>
      </c>
      <c r="Z38" s="74">
        <v>3410</v>
      </c>
      <c r="AA38" s="75" t="s">
        <v>87</v>
      </c>
      <c r="AC38" s="32"/>
      <c r="AD38" s="32"/>
      <c r="AE38" s="32"/>
      <c r="AF38" s="32"/>
      <c r="AG38" s="14"/>
    </row>
    <row r="39" spans="1:33" x14ac:dyDescent="0.2">
      <c r="A39" s="95">
        <f t="shared" si="2"/>
        <v>43875</v>
      </c>
      <c r="B39" s="52">
        <v>12</v>
      </c>
      <c r="C39" s="53">
        <v>2</v>
      </c>
      <c r="D39" s="70">
        <f t="shared" si="12"/>
        <v>169.35999999999999</v>
      </c>
      <c r="E39" s="55">
        <v>12</v>
      </c>
      <c r="F39" s="55">
        <v>10</v>
      </c>
      <c r="G39" s="70">
        <f t="shared" si="13"/>
        <v>178.64</v>
      </c>
      <c r="H39" s="55">
        <v>0</v>
      </c>
      <c r="I39" s="53">
        <v>3</v>
      </c>
      <c r="J39" s="70">
        <f t="shared" ref="J39:J44" si="16">(H39*12+I39)*J$21</f>
        <v>3.4799999999999995</v>
      </c>
      <c r="K39" s="132">
        <v>12</v>
      </c>
      <c r="L39" s="132">
        <v>10</v>
      </c>
      <c r="M39" s="70">
        <f>(K39*12+L39)*M$21</f>
        <v>178.64</v>
      </c>
      <c r="N39" s="92">
        <f t="shared" si="10"/>
        <v>169.35999999999999</v>
      </c>
      <c r="O39" s="71">
        <f t="shared" si="11"/>
        <v>0</v>
      </c>
      <c r="P39" s="137">
        <f t="shared" si="14"/>
        <v>360.76</v>
      </c>
      <c r="Q39" s="137">
        <f t="shared" si="15"/>
        <v>0</v>
      </c>
      <c r="R39" s="108">
        <v>0</v>
      </c>
      <c r="S39" s="105"/>
      <c r="T39" s="73"/>
      <c r="U39" s="69"/>
      <c r="V39" s="107"/>
      <c r="W39" s="79"/>
      <c r="X39" s="75"/>
      <c r="Y39" s="74">
        <v>4180</v>
      </c>
      <c r="Z39" s="74">
        <v>3500</v>
      </c>
      <c r="AA39" s="75" t="s">
        <v>87</v>
      </c>
      <c r="AB39" s="32"/>
      <c r="AC39" s="32"/>
      <c r="AD39" s="32"/>
      <c r="AE39" s="32"/>
      <c r="AF39" s="32"/>
      <c r="AG39" s="14"/>
    </row>
    <row r="40" spans="1:33" x14ac:dyDescent="0.2">
      <c r="A40" s="95">
        <f t="shared" si="2"/>
        <v>43876</v>
      </c>
      <c r="B40" s="52">
        <v>12</v>
      </c>
      <c r="C40" s="53">
        <v>2</v>
      </c>
      <c r="D40" s="70">
        <f t="shared" si="12"/>
        <v>169.35999999999999</v>
      </c>
      <c r="E40" s="55">
        <v>12</v>
      </c>
      <c r="F40" s="55">
        <v>10</v>
      </c>
      <c r="G40" s="70">
        <f t="shared" si="13"/>
        <v>178.64</v>
      </c>
      <c r="H40" s="55">
        <v>0</v>
      </c>
      <c r="I40" s="53">
        <v>3</v>
      </c>
      <c r="J40" s="70">
        <f t="shared" si="16"/>
        <v>3.4799999999999995</v>
      </c>
      <c r="K40" s="132">
        <v>12</v>
      </c>
      <c r="L40" s="132">
        <v>10</v>
      </c>
      <c r="M40" s="70">
        <f>(K40*12+L40)*M$21</f>
        <v>178.64</v>
      </c>
      <c r="N40" s="92">
        <f t="shared" si="10"/>
        <v>169.35999999999999</v>
      </c>
      <c r="O40" s="71">
        <f t="shared" si="11"/>
        <v>0</v>
      </c>
      <c r="P40" s="137">
        <f t="shared" si="14"/>
        <v>360.76</v>
      </c>
      <c r="Q40" s="137">
        <f t="shared" si="15"/>
        <v>0</v>
      </c>
      <c r="R40" s="108">
        <v>0</v>
      </c>
      <c r="S40" s="105"/>
      <c r="T40" s="73"/>
      <c r="U40" s="69"/>
      <c r="V40" s="107"/>
      <c r="W40" s="79"/>
      <c r="X40" s="75"/>
      <c r="Y40" s="74">
        <v>4260</v>
      </c>
      <c r="Z40" s="74">
        <v>3585</v>
      </c>
      <c r="AA40" s="75" t="s">
        <v>87</v>
      </c>
      <c r="AB40" s="93"/>
      <c r="AC40" s="32"/>
      <c r="AD40" s="32"/>
      <c r="AE40" s="32"/>
      <c r="AF40" s="32"/>
      <c r="AG40" s="14"/>
    </row>
    <row r="41" spans="1:33" x14ac:dyDescent="0.2">
      <c r="A41" s="95">
        <f t="shared" si="2"/>
        <v>43877</v>
      </c>
      <c r="B41" s="52">
        <v>12</v>
      </c>
      <c r="C41" s="53">
        <v>2</v>
      </c>
      <c r="D41" s="70">
        <f t="shared" si="12"/>
        <v>169.35999999999999</v>
      </c>
      <c r="E41" s="55">
        <v>12</v>
      </c>
      <c r="F41" s="55">
        <v>10</v>
      </c>
      <c r="G41" s="70">
        <f t="shared" si="13"/>
        <v>178.64</v>
      </c>
      <c r="H41" s="55">
        <v>0</v>
      </c>
      <c r="I41" s="53">
        <v>3</v>
      </c>
      <c r="J41" s="70">
        <f t="shared" si="16"/>
        <v>3.4799999999999995</v>
      </c>
      <c r="K41" s="132">
        <v>12</v>
      </c>
      <c r="L41" s="132">
        <v>10</v>
      </c>
      <c r="M41" s="70">
        <f t="shared" ref="M41:M48" si="17">(K41*12+L41)*M$21</f>
        <v>178.64</v>
      </c>
      <c r="N41" s="92">
        <f t="shared" ref="N41:N50" si="18">D41</f>
        <v>169.35999999999999</v>
      </c>
      <c r="O41" s="71">
        <f t="shared" si="11"/>
        <v>0</v>
      </c>
      <c r="P41" s="137">
        <f t="shared" si="14"/>
        <v>360.76</v>
      </c>
      <c r="Q41" s="137">
        <f t="shared" si="15"/>
        <v>0</v>
      </c>
      <c r="R41" s="108">
        <v>0</v>
      </c>
      <c r="S41" s="105"/>
      <c r="T41" s="73"/>
      <c r="U41" s="69"/>
      <c r="V41" s="107"/>
      <c r="W41" s="79"/>
      <c r="X41" s="75"/>
      <c r="Y41" s="74">
        <v>4350</v>
      </c>
      <c r="Z41" s="74">
        <v>3650</v>
      </c>
      <c r="AA41" s="75" t="s">
        <v>87</v>
      </c>
      <c r="AB41" s="93"/>
      <c r="AC41" s="32"/>
      <c r="AD41" s="32"/>
      <c r="AE41" s="32"/>
      <c r="AF41" s="32"/>
      <c r="AG41" s="14"/>
    </row>
    <row r="42" spans="1:33" x14ac:dyDescent="0.2">
      <c r="A42" s="95">
        <f t="shared" si="2"/>
        <v>43878</v>
      </c>
      <c r="B42" s="52">
        <v>12</v>
      </c>
      <c r="C42" s="53">
        <v>2</v>
      </c>
      <c r="D42" s="70">
        <f t="shared" si="12"/>
        <v>169.35999999999999</v>
      </c>
      <c r="E42" s="55">
        <v>12</v>
      </c>
      <c r="F42" s="55">
        <v>10</v>
      </c>
      <c r="G42" s="70">
        <f t="shared" ref="G42:G48" si="19">(E42*12+F42)*G$21</f>
        <v>178.64</v>
      </c>
      <c r="H42" s="55">
        <v>0</v>
      </c>
      <c r="I42" s="53">
        <v>3</v>
      </c>
      <c r="J42" s="70">
        <f t="shared" si="16"/>
        <v>3.4799999999999995</v>
      </c>
      <c r="K42" s="132">
        <v>12</v>
      </c>
      <c r="L42" s="132">
        <v>10</v>
      </c>
      <c r="M42" s="70">
        <f t="shared" si="17"/>
        <v>178.64</v>
      </c>
      <c r="N42" s="92">
        <f t="shared" si="18"/>
        <v>169.35999999999999</v>
      </c>
      <c r="O42" s="71">
        <f t="shared" si="11"/>
        <v>0</v>
      </c>
      <c r="P42" s="137">
        <f t="shared" si="14"/>
        <v>360.76</v>
      </c>
      <c r="Q42" s="137">
        <f t="shared" si="15"/>
        <v>0</v>
      </c>
      <c r="R42" s="108">
        <v>0</v>
      </c>
      <c r="S42" s="105"/>
      <c r="T42" s="73"/>
      <c r="U42" s="69"/>
      <c r="V42" s="107"/>
      <c r="W42" s="79"/>
      <c r="X42" s="75"/>
      <c r="Y42" s="74">
        <v>4440</v>
      </c>
      <c r="Z42" s="74">
        <v>3780</v>
      </c>
      <c r="AA42" s="75" t="s">
        <v>87</v>
      </c>
      <c r="AB42" s="96"/>
      <c r="AC42" s="32"/>
      <c r="AD42" s="32"/>
      <c r="AE42" s="32"/>
      <c r="AF42" s="32"/>
      <c r="AG42" s="14"/>
    </row>
    <row r="43" spans="1:33" x14ac:dyDescent="0.2">
      <c r="A43" s="95">
        <f t="shared" si="2"/>
        <v>43879</v>
      </c>
      <c r="B43" s="52">
        <v>12</v>
      </c>
      <c r="C43" s="53">
        <v>2</v>
      </c>
      <c r="D43" s="70">
        <f t="shared" si="12"/>
        <v>169.35999999999999</v>
      </c>
      <c r="E43" s="55">
        <v>12</v>
      </c>
      <c r="F43" s="55">
        <v>10</v>
      </c>
      <c r="G43" s="70">
        <f t="shared" si="19"/>
        <v>178.64</v>
      </c>
      <c r="H43" s="55">
        <v>0</v>
      </c>
      <c r="I43" s="53">
        <v>3</v>
      </c>
      <c r="J43" s="70">
        <f t="shared" si="16"/>
        <v>3.4799999999999995</v>
      </c>
      <c r="K43" s="132">
        <v>12</v>
      </c>
      <c r="L43" s="132">
        <v>10</v>
      </c>
      <c r="M43" s="70">
        <f t="shared" si="17"/>
        <v>178.64</v>
      </c>
      <c r="N43" s="92">
        <f t="shared" si="18"/>
        <v>169.35999999999999</v>
      </c>
      <c r="O43" s="71">
        <f t="shared" si="11"/>
        <v>0</v>
      </c>
      <c r="P43" s="137">
        <f t="shared" si="14"/>
        <v>360.76</v>
      </c>
      <c r="Q43" s="137">
        <f t="shared" ref="Q43:Q51" si="20">(P43+W43)-P42</f>
        <v>0</v>
      </c>
      <c r="R43" s="108">
        <v>0</v>
      </c>
      <c r="S43" s="105"/>
      <c r="T43" s="73"/>
      <c r="U43" s="69"/>
      <c r="V43" s="107"/>
      <c r="W43" s="79"/>
      <c r="X43" s="75"/>
      <c r="Y43" s="74">
        <v>4500</v>
      </c>
      <c r="Z43" s="74">
        <v>3850</v>
      </c>
      <c r="AA43" s="75" t="s">
        <v>87</v>
      </c>
      <c r="AB43" s="89"/>
      <c r="AC43" s="89"/>
      <c r="AD43" s="32"/>
      <c r="AE43" s="32"/>
      <c r="AF43" s="32"/>
      <c r="AG43" s="14"/>
    </row>
    <row r="44" spans="1:33" x14ac:dyDescent="0.2">
      <c r="A44" s="95">
        <f t="shared" si="2"/>
        <v>43880</v>
      </c>
      <c r="B44" s="52">
        <v>12</v>
      </c>
      <c r="C44" s="53">
        <v>2</v>
      </c>
      <c r="D44" s="70">
        <f t="shared" ref="D44:D50" si="21">(B44*12+C44)*D$21</f>
        <v>169.35999999999999</v>
      </c>
      <c r="E44" s="55">
        <v>12</v>
      </c>
      <c r="F44" s="55">
        <v>10</v>
      </c>
      <c r="G44" s="70">
        <f t="shared" si="19"/>
        <v>178.64</v>
      </c>
      <c r="H44" s="55">
        <v>0</v>
      </c>
      <c r="I44" s="53">
        <v>3</v>
      </c>
      <c r="J44" s="70">
        <f t="shared" si="16"/>
        <v>3.4799999999999995</v>
      </c>
      <c r="K44" s="132">
        <v>12</v>
      </c>
      <c r="L44" s="132">
        <v>10</v>
      </c>
      <c r="M44" s="70">
        <f t="shared" si="17"/>
        <v>178.64</v>
      </c>
      <c r="N44" s="92">
        <f t="shared" si="18"/>
        <v>169.35999999999999</v>
      </c>
      <c r="O44" s="71">
        <f t="shared" si="11"/>
        <v>0</v>
      </c>
      <c r="P44" s="137">
        <f t="shared" si="14"/>
        <v>360.76</v>
      </c>
      <c r="Q44" s="137">
        <f>(P44+W44)-P43</f>
        <v>0</v>
      </c>
      <c r="R44" s="108">
        <v>0</v>
      </c>
      <c r="S44" s="105"/>
      <c r="T44" s="73"/>
      <c r="U44" s="69"/>
      <c r="V44" s="107"/>
      <c r="W44" s="79"/>
      <c r="X44" s="75"/>
      <c r="Y44" s="74">
        <v>4580</v>
      </c>
      <c r="Z44" s="74">
        <v>3910</v>
      </c>
      <c r="AA44" s="75" t="s">
        <v>87</v>
      </c>
      <c r="AB44" s="73"/>
      <c r="AC44" s="32"/>
      <c r="AD44" s="32"/>
      <c r="AE44" s="32"/>
      <c r="AF44" s="32"/>
      <c r="AG44" s="14"/>
    </row>
    <row r="45" spans="1:33" x14ac:dyDescent="0.2">
      <c r="A45" s="95">
        <f t="shared" si="2"/>
        <v>43881</v>
      </c>
      <c r="B45" s="52">
        <v>12</v>
      </c>
      <c r="C45" s="53">
        <v>2</v>
      </c>
      <c r="D45" s="70">
        <f t="shared" si="21"/>
        <v>169.35999999999999</v>
      </c>
      <c r="E45" s="55">
        <v>12</v>
      </c>
      <c r="F45" s="55">
        <v>10</v>
      </c>
      <c r="G45" s="70">
        <f t="shared" si="19"/>
        <v>178.64</v>
      </c>
      <c r="H45" s="55">
        <v>0</v>
      </c>
      <c r="I45" s="53">
        <v>3</v>
      </c>
      <c r="J45" s="70">
        <f t="shared" ref="J45:J51" si="22">(H45*12+I45)*J$21</f>
        <v>3.4799999999999995</v>
      </c>
      <c r="K45" s="132">
        <v>12</v>
      </c>
      <c r="L45" s="132">
        <v>10</v>
      </c>
      <c r="M45" s="70">
        <f t="shared" si="17"/>
        <v>178.64</v>
      </c>
      <c r="N45" s="92">
        <f t="shared" si="18"/>
        <v>169.35999999999999</v>
      </c>
      <c r="O45" s="71">
        <f>(N45+U45)-N44</f>
        <v>0</v>
      </c>
      <c r="P45" s="137">
        <f>(G45+J45+M45)</f>
        <v>360.76</v>
      </c>
      <c r="Q45" s="137">
        <f>(P45+W45)-P44</f>
        <v>0</v>
      </c>
      <c r="R45" s="108">
        <v>0</v>
      </c>
      <c r="S45" s="105"/>
      <c r="T45" s="73"/>
      <c r="U45" s="69"/>
      <c r="V45" s="107"/>
      <c r="W45" s="79"/>
      <c r="X45" s="75"/>
      <c r="Y45" s="74">
        <v>4640</v>
      </c>
      <c r="Z45" s="74">
        <v>3970</v>
      </c>
      <c r="AA45" s="75" t="s">
        <v>87</v>
      </c>
      <c r="AB45" s="88"/>
      <c r="AC45" s="32"/>
      <c r="AD45" s="32"/>
      <c r="AE45" s="32"/>
      <c r="AF45" s="32"/>
      <c r="AG45" s="14"/>
    </row>
    <row r="46" spans="1:33" x14ac:dyDescent="0.2">
      <c r="A46" s="95">
        <f t="shared" si="2"/>
        <v>43882</v>
      </c>
      <c r="B46" s="52">
        <v>12</v>
      </c>
      <c r="C46" s="53">
        <v>2</v>
      </c>
      <c r="D46" s="70">
        <f t="shared" si="21"/>
        <v>169.35999999999999</v>
      </c>
      <c r="E46" s="55">
        <v>12</v>
      </c>
      <c r="F46" s="55">
        <v>10</v>
      </c>
      <c r="G46" s="70">
        <f t="shared" si="19"/>
        <v>178.64</v>
      </c>
      <c r="H46" s="55">
        <v>0</v>
      </c>
      <c r="I46" s="53">
        <v>3</v>
      </c>
      <c r="J46" s="70">
        <f t="shared" si="22"/>
        <v>3.4799999999999995</v>
      </c>
      <c r="K46" s="132">
        <v>12</v>
      </c>
      <c r="L46" s="132">
        <v>10</v>
      </c>
      <c r="M46" s="70">
        <f t="shared" si="17"/>
        <v>178.64</v>
      </c>
      <c r="N46" s="92">
        <f t="shared" si="18"/>
        <v>169.35999999999999</v>
      </c>
      <c r="O46" s="71">
        <f>(N46+U46)-N45</f>
        <v>0</v>
      </c>
      <c r="P46" s="137">
        <f>(G46+J46+M46)</f>
        <v>360.76</v>
      </c>
      <c r="Q46" s="137">
        <f>(P46+W46)-P45</f>
        <v>0</v>
      </c>
      <c r="R46" s="108">
        <v>0</v>
      </c>
      <c r="S46" s="105"/>
      <c r="T46" s="73"/>
      <c r="U46" s="69"/>
      <c r="V46" s="107"/>
      <c r="W46" s="79"/>
      <c r="X46" s="75"/>
      <c r="Y46" s="74">
        <v>4700</v>
      </c>
      <c r="Z46" s="74">
        <v>4025</v>
      </c>
      <c r="AA46" s="75" t="s">
        <v>87</v>
      </c>
      <c r="AB46" s="88"/>
      <c r="AC46" s="32"/>
      <c r="AD46" s="32"/>
      <c r="AE46" s="32"/>
      <c r="AF46" s="32"/>
      <c r="AG46" s="14"/>
    </row>
    <row r="47" spans="1:33" x14ac:dyDescent="0.2">
      <c r="A47" s="95">
        <f t="shared" si="2"/>
        <v>43883</v>
      </c>
      <c r="B47" s="52">
        <v>12</v>
      </c>
      <c r="C47" s="53">
        <v>2</v>
      </c>
      <c r="D47" s="70">
        <f t="shared" si="21"/>
        <v>169.35999999999999</v>
      </c>
      <c r="E47" s="55">
        <v>12</v>
      </c>
      <c r="F47" s="55">
        <v>10</v>
      </c>
      <c r="G47" s="70">
        <f t="shared" si="19"/>
        <v>178.64</v>
      </c>
      <c r="H47" s="55">
        <v>0</v>
      </c>
      <c r="I47" s="53">
        <v>3</v>
      </c>
      <c r="J47" s="70">
        <f t="shared" si="22"/>
        <v>3.4799999999999995</v>
      </c>
      <c r="K47" s="132">
        <v>12</v>
      </c>
      <c r="L47" s="132">
        <v>10</v>
      </c>
      <c r="M47" s="70">
        <f t="shared" si="17"/>
        <v>178.64</v>
      </c>
      <c r="N47" s="92">
        <f t="shared" si="18"/>
        <v>169.35999999999999</v>
      </c>
      <c r="O47" s="71">
        <f>(N47+U47)-N46</f>
        <v>0</v>
      </c>
      <c r="P47" s="137">
        <f>(G47+J47+M47)</f>
        <v>360.76</v>
      </c>
      <c r="Q47" s="137">
        <f>(P47+W47)-P46</f>
        <v>0</v>
      </c>
      <c r="R47" s="108">
        <v>0</v>
      </c>
      <c r="S47" s="105"/>
      <c r="T47" s="73"/>
      <c r="U47" s="69"/>
      <c r="V47" s="107"/>
      <c r="W47" s="79"/>
      <c r="X47" s="75"/>
      <c r="Y47" s="74">
        <v>4750</v>
      </c>
      <c r="Z47" s="74">
        <v>4075</v>
      </c>
      <c r="AA47" s="75" t="s">
        <v>87</v>
      </c>
      <c r="AB47" s="93"/>
      <c r="AC47" s="93"/>
      <c r="AD47" s="32"/>
      <c r="AE47" s="32"/>
      <c r="AF47" s="32"/>
      <c r="AG47" s="14"/>
    </row>
    <row r="48" spans="1:33" x14ac:dyDescent="0.2">
      <c r="A48" s="95">
        <f t="shared" si="2"/>
        <v>43884</v>
      </c>
      <c r="B48" s="52">
        <v>12</v>
      </c>
      <c r="C48" s="53">
        <v>2</v>
      </c>
      <c r="D48" s="70">
        <f t="shared" si="21"/>
        <v>169.35999999999999</v>
      </c>
      <c r="E48" s="55">
        <v>12</v>
      </c>
      <c r="F48" s="55">
        <v>10</v>
      </c>
      <c r="G48" s="70">
        <f t="shared" si="19"/>
        <v>178.64</v>
      </c>
      <c r="H48" s="55">
        <v>0</v>
      </c>
      <c r="I48" s="53">
        <v>3</v>
      </c>
      <c r="J48" s="70">
        <f t="shared" si="22"/>
        <v>3.4799999999999995</v>
      </c>
      <c r="K48" s="132">
        <v>12</v>
      </c>
      <c r="L48" s="132">
        <v>10</v>
      </c>
      <c r="M48" s="70">
        <f t="shared" si="17"/>
        <v>178.64</v>
      </c>
      <c r="N48" s="92">
        <f t="shared" si="18"/>
        <v>169.35999999999999</v>
      </c>
      <c r="O48" s="71">
        <f>(N48+U48)-N47</f>
        <v>0</v>
      </c>
      <c r="P48" s="137">
        <f>(G48+J48+M48)</f>
        <v>360.76</v>
      </c>
      <c r="Q48" s="137">
        <f>(P48+W48)-P47</f>
        <v>0</v>
      </c>
      <c r="R48" s="108">
        <v>0</v>
      </c>
      <c r="S48" s="105"/>
      <c r="T48" s="73"/>
      <c r="U48" s="69"/>
      <c r="V48" s="107"/>
      <c r="W48" s="79"/>
      <c r="X48" s="75"/>
      <c r="Y48" s="74">
        <v>4810</v>
      </c>
      <c r="Z48" s="74">
        <v>4120</v>
      </c>
      <c r="AA48" s="75" t="s">
        <v>101</v>
      </c>
      <c r="AB48" s="93"/>
      <c r="AC48" s="93"/>
      <c r="AD48" s="32"/>
      <c r="AE48" s="32"/>
      <c r="AF48" s="32"/>
      <c r="AG48" s="14"/>
    </row>
    <row r="49" spans="1:33" x14ac:dyDescent="0.2">
      <c r="A49" s="95">
        <f t="shared" si="2"/>
        <v>43885</v>
      </c>
      <c r="B49" s="52">
        <v>12</v>
      </c>
      <c r="C49" s="53">
        <v>2</v>
      </c>
      <c r="D49" s="70">
        <f t="shared" si="21"/>
        <v>169.35999999999999</v>
      </c>
      <c r="E49" s="55">
        <v>8</v>
      </c>
      <c r="F49" s="55">
        <v>11</v>
      </c>
      <c r="G49" s="70">
        <f t="shared" ref="G49:G57" si="23">(E49*12+F49)*G$21</f>
        <v>124.11999999999999</v>
      </c>
      <c r="H49" s="55">
        <v>0</v>
      </c>
      <c r="I49" s="53">
        <v>3</v>
      </c>
      <c r="J49" s="70">
        <f t="shared" si="22"/>
        <v>3.4799999999999995</v>
      </c>
      <c r="K49" s="132">
        <v>8</v>
      </c>
      <c r="L49" s="132">
        <v>11</v>
      </c>
      <c r="M49" s="70">
        <f>(K49*12+L49)*M$21</f>
        <v>124.11999999999999</v>
      </c>
      <c r="N49" s="92">
        <f t="shared" si="18"/>
        <v>169.35999999999999</v>
      </c>
      <c r="O49" s="71">
        <f>(N49+U49)-N48</f>
        <v>0</v>
      </c>
      <c r="P49" s="137">
        <f>(G49+J49+M49)</f>
        <v>251.71999999999997</v>
      </c>
      <c r="Q49" s="137">
        <f t="shared" si="20"/>
        <v>20.95999999999998</v>
      </c>
      <c r="R49" s="105">
        <v>150</v>
      </c>
      <c r="S49" s="69"/>
      <c r="T49" s="73"/>
      <c r="U49" s="69"/>
      <c r="V49" s="107" t="s">
        <v>93</v>
      </c>
      <c r="W49" s="79">
        <v>130</v>
      </c>
      <c r="X49" s="75"/>
      <c r="Y49" s="74">
        <v>1240</v>
      </c>
      <c r="Z49" s="74">
        <v>700</v>
      </c>
      <c r="AA49" s="75" t="s">
        <v>87</v>
      </c>
      <c r="AC49" s="93"/>
      <c r="AD49" s="32"/>
      <c r="AE49" s="32"/>
      <c r="AF49" s="32"/>
      <c r="AG49" s="14"/>
    </row>
    <row r="50" spans="1:33" x14ac:dyDescent="0.2">
      <c r="A50" s="95">
        <f t="shared" si="2"/>
        <v>43886</v>
      </c>
      <c r="B50" s="52">
        <v>12</v>
      </c>
      <c r="C50" s="53">
        <v>2</v>
      </c>
      <c r="D50" s="70">
        <f t="shared" si="21"/>
        <v>169.35999999999999</v>
      </c>
      <c r="E50" s="55">
        <v>8</v>
      </c>
      <c r="F50" s="55">
        <v>11</v>
      </c>
      <c r="G50" s="70">
        <f t="shared" si="23"/>
        <v>124.11999999999999</v>
      </c>
      <c r="H50" s="55">
        <v>0</v>
      </c>
      <c r="I50" s="53">
        <v>3</v>
      </c>
      <c r="J50" s="70">
        <f t="shared" si="22"/>
        <v>3.4799999999999995</v>
      </c>
      <c r="K50" s="132">
        <v>8</v>
      </c>
      <c r="L50" s="132">
        <v>11</v>
      </c>
      <c r="M50" s="70">
        <f>(K50*12+L50)*M$21</f>
        <v>124.11999999999999</v>
      </c>
      <c r="N50" s="92">
        <f t="shared" si="18"/>
        <v>169.35999999999999</v>
      </c>
      <c r="O50" s="71">
        <f t="shared" ref="O50:O57" si="24">(N50+U50)-N49</f>
        <v>0</v>
      </c>
      <c r="P50" s="137">
        <f t="shared" ref="P50:P57" si="25">(G50+J50+M50)</f>
        <v>251.71999999999997</v>
      </c>
      <c r="Q50" s="137">
        <f t="shared" si="20"/>
        <v>0</v>
      </c>
      <c r="R50" s="105">
        <v>14</v>
      </c>
      <c r="S50" s="69"/>
      <c r="T50" s="73"/>
      <c r="U50" s="69"/>
      <c r="V50" s="107"/>
      <c r="W50" s="79"/>
      <c r="X50" s="75"/>
      <c r="Y50" s="74">
        <v>2760</v>
      </c>
      <c r="Z50" s="74">
        <v>920</v>
      </c>
      <c r="AA50" s="75" t="s">
        <v>87</v>
      </c>
      <c r="AB50" s="32"/>
      <c r="AC50" s="32"/>
      <c r="AD50" s="32"/>
      <c r="AE50" s="32"/>
      <c r="AF50" s="32"/>
      <c r="AG50" s="14"/>
    </row>
    <row r="51" spans="1:33" x14ac:dyDescent="0.2">
      <c r="A51" s="95">
        <f t="shared" si="2"/>
        <v>43887</v>
      </c>
      <c r="B51" s="52">
        <v>12</v>
      </c>
      <c r="C51" s="53">
        <v>2</v>
      </c>
      <c r="D51" s="70">
        <f t="shared" ref="D51:D57" si="26">(B51*12+C51)*D$21</f>
        <v>169.35999999999999</v>
      </c>
      <c r="E51" s="55">
        <v>8</v>
      </c>
      <c r="F51" s="55">
        <v>11</v>
      </c>
      <c r="G51" s="70">
        <f t="shared" si="23"/>
        <v>124.11999999999999</v>
      </c>
      <c r="H51" s="55">
        <v>0</v>
      </c>
      <c r="I51" s="53">
        <v>3</v>
      </c>
      <c r="J51" s="70">
        <f t="shared" si="22"/>
        <v>3.4799999999999995</v>
      </c>
      <c r="K51" s="132">
        <v>8</v>
      </c>
      <c r="L51" s="132">
        <v>11</v>
      </c>
      <c r="M51" s="70">
        <f>(K51*12+L51)*M$21</f>
        <v>124.11999999999999</v>
      </c>
      <c r="N51" s="92">
        <f t="shared" ref="N51:N57" si="27">D51</f>
        <v>169.35999999999999</v>
      </c>
      <c r="O51" s="71">
        <f t="shared" si="24"/>
        <v>0</v>
      </c>
      <c r="P51" s="137">
        <f t="shared" si="25"/>
        <v>251.71999999999997</v>
      </c>
      <c r="Q51" s="137">
        <f t="shared" si="20"/>
        <v>0</v>
      </c>
      <c r="R51" s="105">
        <v>0</v>
      </c>
      <c r="S51" s="69"/>
      <c r="T51" s="73"/>
      <c r="U51" s="69"/>
      <c r="V51" s="107"/>
      <c r="W51" s="79"/>
      <c r="X51" s="75"/>
      <c r="Y51" s="74">
        <v>2850</v>
      </c>
      <c r="Z51" s="74">
        <v>1080</v>
      </c>
      <c r="AA51" s="75" t="s">
        <v>87</v>
      </c>
      <c r="AB51" s="93"/>
      <c r="AC51" s="32"/>
      <c r="AD51" s="32"/>
      <c r="AE51" s="32"/>
      <c r="AF51" s="32"/>
      <c r="AG51" s="14"/>
    </row>
    <row r="52" spans="1:33" x14ac:dyDescent="0.2">
      <c r="A52" s="95">
        <f t="shared" si="2"/>
        <v>43888</v>
      </c>
      <c r="B52" s="52">
        <v>12</v>
      </c>
      <c r="C52" s="53">
        <v>2</v>
      </c>
      <c r="D52" s="70">
        <f t="shared" si="26"/>
        <v>169.35999999999999</v>
      </c>
      <c r="E52" s="55">
        <v>8</v>
      </c>
      <c r="F52" s="55">
        <v>11</v>
      </c>
      <c r="G52" s="70">
        <f t="shared" si="23"/>
        <v>124.11999999999999</v>
      </c>
      <c r="H52" s="55">
        <v>0</v>
      </c>
      <c r="I52" s="53">
        <v>3</v>
      </c>
      <c r="J52" s="70">
        <f t="shared" ref="J52:J57" si="28">(H52*12+I52)*J$21</f>
        <v>3.4799999999999995</v>
      </c>
      <c r="K52" s="132">
        <v>8</v>
      </c>
      <c r="L52" s="132">
        <v>11</v>
      </c>
      <c r="M52" s="70">
        <f t="shared" ref="M52:M57" si="29">(K52*12+L52)*M$21</f>
        <v>124.11999999999999</v>
      </c>
      <c r="N52" s="92">
        <f>D52</f>
        <v>169.35999999999999</v>
      </c>
      <c r="O52" s="71">
        <f>(N52+U52)-N51</f>
        <v>0</v>
      </c>
      <c r="P52" s="137">
        <f>(G52+J52+M52)</f>
        <v>251.71999999999997</v>
      </c>
      <c r="Q52" s="137">
        <f t="shared" ref="Q52:Q57" si="30">(P52+W52)-P51</f>
        <v>0</v>
      </c>
      <c r="R52" s="105">
        <v>0</v>
      </c>
      <c r="S52" s="69"/>
      <c r="T52" s="73"/>
      <c r="U52" s="69"/>
      <c r="V52" s="107"/>
      <c r="W52" s="79"/>
      <c r="X52" s="75"/>
      <c r="Y52" s="74">
        <v>2625</v>
      </c>
      <c r="Z52" s="74">
        <v>1190</v>
      </c>
      <c r="AA52" s="75" t="s">
        <v>87</v>
      </c>
      <c r="AB52" s="77"/>
      <c r="AC52" s="32"/>
      <c r="AD52" s="32"/>
      <c r="AE52" s="32"/>
      <c r="AF52" s="32"/>
      <c r="AG52" s="14"/>
    </row>
    <row r="53" spans="1:33" x14ac:dyDescent="0.2">
      <c r="A53" s="95">
        <f t="shared" si="2"/>
        <v>43889</v>
      </c>
      <c r="B53" s="52">
        <v>12</v>
      </c>
      <c r="C53" s="53">
        <v>2</v>
      </c>
      <c r="D53" s="70">
        <f t="shared" si="26"/>
        <v>169.35999999999999</v>
      </c>
      <c r="E53" s="55">
        <v>8</v>
      </c>
      <c r="F53" s="55">
        <v>11</v>
      </c>
      <c r="G53" s="70">
        <f t="shared" si="23"/>
        <v>124.11999999999999</v>
      </c>
      <c r="H53" s="55">
        <v>0</v>
      </c>
      <c r="I53" s="53">
        <v>3</v>
      </c>
      <c r="J53" s="70">
        <f t="shared" si="28"/>
        <v>3.4799999999999995</v>
      </c>
      <c r="K53" s="132">
        <v>8</v>
      </c>
      <c r="L53" s="132">
        <v>11</v>
      </c>
      <c r="M53" s="70">
        <f t="shared" si="29"/>
        <v>124.11999999999999</v>
      </c>
      <c r="N53" s="92">
        <f>D53</f>
        <v>169.35999999999999</v>
      </c>
      <c r="O53" s="71">
        <f>(N53+U53)-N52</f>
        <v>0</v>
      </c>
      <c r="P53" s="137">
        <f>(G53+J53+M53)</f>
        <v>251.71999999999997</v>
      </c>
      <c r="Q53" s="137">
        <f t="shared" si="30"/>
        <v>0</v>
      </c>
      <c r="R53" s="105">
        <v>0</v>
      </c>
      <c r="S53" s="69"/>
      <c r="T53" s="73"/>
      <c r="U53" s="69"/>
      <c r="V53" s="107"/>
      <c r="W53" s="79"/>
      <c r="X53" s="75"/>
      <c r="Y53" s="74">
        <v>2750</v>
      </c>
      <c r="Z53" s="74">
        <v>1300</v>
      </c>
      <c r="AA53" s="75" t="s">
        <v>87</v>
      </c>
      <c r="AB53" s="73"/>
      <c r="AC53" s="32"/>
      <c r="AD53" s="32"/>
      <c r="AE53" s="32"/>
      <c r="AF53" s="32"/>
      <c r="AG53" s="14"/>
    </row>
    <row r="54" spans="1:33" x14ac:dyDescent="0.2">
      <c r="A54" s="95">
        <f t="shared" si="2"/>
        <v>43890</v>
      </c>
      <c r="B54" s="52">
        <v>12</v>
      </c>
      <c r="C54" s="53">
        <v>2</v>
      </c>
      <c r="D54" s="70">
        <f>(B54*12+C54)*D$21</f>
        <v>169.35999999999999</v>
      </c>
      <c r="E54" s="55">
        <v>8</v>
      </c>
      <c r="F54" s="55">
        <v>11</v>
      </c>
      <c r="G54" s="70">
        <f>(E54*12+F54)*G$21</f>
        <v>124.11999999999999</v>
      </c>
      <c r="H54" s="55">
        <v>0</v>
      </c>
      <c r="I54" s="53">
        <v>3</v>
      </c>
      <c r="J54" s="70">
        <f>(H54*12+I54)*J$21</f>
        <v>3.4799999999999995</v>
      </c>
      <c r="K54" s="132">
        <v>8</v>
      </c>
      <c r="L54" s="132">
        <v>11</v>
      </c>
      <c r="M54" s="70">
        <f t="shared" si="29"/>
        <v>124.11999999999999</v>
      </c>
      <c r="N54" s="92">
        <f>D54</f>
        <v>169.35999999999999</v>
      </c>
      <c r="O54" s="71">
        <f>(N54+U54)-N53</f>
        <v>0</v>
      </c>
      <c r="P54" s="137">
        <f>(G54+J54+M54)</f>
        <v>251.71999999999997</v>
      </c>
      <c r="Q54" s="137">
        <f>(P54+W54)-P53</f>
        <v>0</v>
      </c>
      <c r="R54" s="105">
        <v>0</v>
      </c>
      <c r="S54" s="69"/>
      <c r="T54" s="73"/>
      <c r="U54" s="69"/>
      <c r="V54" s="107"/>
      <c r="W54" s="79"/>
      <c r="X54" s="75"/>
      <c r="Y54" s="74">
        <v>2880</v>
      </c>
      <c r="Z54" s="74">
        <v>1410</v>
      </c>
      <c r="AA54" s="75" t="s">
        <v>87</v>
      </c>
      <c r="AB54" s="93"/>
      <c r="AC54" s="32"/>
      <c r="AD54" s="32"/>
      <c r="AE54" s="32"/>
      <c r="AF54" s="32"/>
      <c r="AG54" s="14"/>
    </row>
    <row r="55" spans="1:33" x14ac:dyDescent="0.2">
      <c r="A55" s="95">
        <f t="shared" si="2"/>
        <v>43891</v>
      </c>
      <c r="B55" s="52"/>
      <c r="C55" s="53"/>
      <c r="D55" s="70">
        <f t="shared" si="26"/>
        <v>0</v>
      </c>
      <c r="E55" s="55"/>
      <c r="F55" s="55"/>
      <c r="G55" s="70">
        <f t="shared" si="23"/>
        <v>0</v>
      </c>
      <c r="H55" s="55"/>
      <c r="I55" s="53"/>
      <c r="J55" s="70">
        <f t="shared" si="28"/>
        <v>0</v>
      </c>
      <c r="K55" s="132"/>
      <c r="L55" s="132"/>
      <c r="M55" s="70">
        <f t="shared" si="29"/>
        <v>0</v>
      </c>
      <c r="N55" s="92">
        <f t="shared" si="27"/>
        <v>0</v>
      </c>
      <c r="O55" s="71">
        <f t="shared" si="24"/>
        <v>-169.35999999999999</v>
      </c>
      <c r="P55" s="137">
        <f t="shared" si="25"/>
        <v>0</v>
      </c>
      <c r="Q55" s="137">
        <f t="shared" si="30"/>
        <v>-251.71999999999997</v>
      </c>
      <c r="R55" s="105"/>
      <c r="S55" s="69"/>
      <c r="T55" s="73"/>
      <c r="U55" s="69"/>
      <c r="V55" s="107"/>
      <c r="W55" s="79"/>
      <c r="X55" s="75"/>
      <c r="Y55" s="74"/>
      <c r="Z55" s="74"/>
      <c r="AA55" s="109"/>
      <c r="AB55" s="32"/>
      <c r="AC55" s="32"/>
      <c r="AD55" s="32"/>
      <c r="AE55" s="32"/>
      <c r="AF55" s="32"/>
      <c r="AG55" s="14"/>
    </row>
    <row r="56" spans="1:33" x14ac:dyDescent="0.2">
      <c r="A56" s="95">
        <f t="shared" si="2"/>
        <v>43892</v>
      </c>
      <c r="B56" s="52"/>
      <c r="C56" s="53"/>
      <c r="D56" s="70">
        <f t="shared" si="26"/>
        <v>0</v>
      </c>
      <c r="E56" s="55"/>
      <c r="F56" s="55"/>
      <c r="G56" s="70">
        <f t="shared" si="23"/>
        <v>0</v>
      </c>
      <c r="H56" s="55"/>
      <c r="I56" s="53"/>
      <c r="J56" s="70">
        <f t="shared" si="28"/>
        <v>0</v>
      </c>
      <c r="K56" s="132"/>
      <c r="L56" s="132"/>
      <c r="M56" s="70">
        <f t="shared" si="29"/>
        <v>0</v>
      </c>
      <c r="N56" s="92">
        <f t="shared" si="27"/>
        <v>0</v>
      </c>
      <c r="O56" s="71">
        <f t="shared" si="24"/>
        <v>0</v>
      </c>
      <c r="P56" s="137">
        <f t="shared" si="25"/>
        <v>0</v>
      </c>
      <c r="Q56" s="137">
        <f t="shared" si="30"/>
        <v>0</v>
      </c>
      <c r="R56" s="105"/>
      <c r="S56" s="69"/>
      <c r="T56" s="73"/>
      <c r="U56" s="69"/>
      <c r="V56" s="107"/>
      <c r="W56" s="79"/>
      <c r="X56" s="75"/>
      <c r="Y56" s="74"/>
      <c r="Z56" s="74"/>
      <c r="AA56" s="109"/>
      <c r="AB56" s="46"/>
      <c r="AC56" s="46"/>
      <c r="AD56" s="46"/>
      <c r="AE56" s="46"/>
      <c r="AF56" s="46"/>
      <c r="AG56" s="14"/>
    </row>
    <row r="57" spans="1:33" x14ac:dyDescent="0.2">
      <c r="A57" s="95">
        <f t="shared" si="2"/>
        <v>43893</v>
      </c>
      <c r="B57" s="52"/>
      <c r="C57" s="53"/>
      <c r="D57" s="70">
        <f t="shared" si="26"/>
        <v>0</v>
      </c>
      <c r="E57" s="55"/>
      <c r="F57" s="55"/>
      <c r="G57" s="70">
        <f t="shared" si="23"/>
        <v>0</v>
      </c>
      <c r="H57" s="55"/>
      <c r="I57" s="53"/>
      <c r="J57" s="70">
        <f t="shared" si="28"/>
        <v>0</v>
      </c>
      <c r="K57" s="132"/>
      <c r="L57" s="132"/>
      <c r="M57" s="70">
        <f t="shared" si="29"/>
        <v>0</v>
      </c>
      <c r="N57" s="92">
        <f t="shared" si="27"/>
        <v>0</v>
      </c>
      <c r="O57" s="71">
        <f t="shared" si="24"/>
        <v>0</v>
      </c>
      <c r="P57" s="137">
        <f t="shared" si="25"/>
        <v>0</v>
      </c>
      <c r="Q57" s="137">
        <f t="shared" si="30"/>
        <v>0</v>
      </c>
      <c r="R57" s="105"/>
      <c r="S57" s="69"/>
      <c r="T57" s="73"/>
      <c r="U57" s="69"/>
      <c r="V57" s="107"/>
      <c r="W57" s="79"/>
      <c r="X57" s="75"/>
      <c r="Y57" s="74"/>
      <c r="Z57" s="74"/>
      <c r="AA57" s="109"/>
      <c r="AB57" s="46"/>
      <c r="AC57" s="46"/>
      <c r="AD57" s="46"/>
      <c r="AE57" s="46"/>
      <c r="AF57" s="46"/>
      <c r="AG57" s="14"/>
    </row>
    <row r="58" spans="1:33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>
        <f>SUM(O27:O55)</f>
        <v>-169.35999999999999</v>
      </c>
      <c r="P58" s="49">
        <f>SUM(P27:P55)</f>
        <v>9447.0400000000009</v>
      </c>
      <c r="Q58" s="49"/>
      <c r="R58" s="49">
        <f>SUM(R27:R55)</f>
        <v>164</v>
      </c>
      <c r="S58" s="46"/>
      <c r="T58" s="46"/>
      <c r="U58" s="49">
        <f>SUM(U27:U55)</f>
        <v>0</v>
      </c>
      <c r="V58" s="46"/>
      <c r="W58" s="49">
        <f>SUM(W27:W55)</f>
        <v>130</v>
      </c>
      <c r="X58" s="46"/>
      <c r="Y58" s="46"/>
      <c r="Z58" s="46"/>
      <c r="AA58" s="46"/>
      <c r="AB58" s="46"/>
      <c r="AC58" s="46"/>
      <c r="AD58" s="46"/>
      <c r="AE58" s="46"/>
      <c r="AF58" s="47"/>
      <c r="AG58" s="14"/>
    </row>
    <row r="59" spans="1:33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18"/>
    </row>
  </sheetData>
  <mergeCells count="32">
    <mergeCell ref="AC11:AE11"/>
    <mergeCell ref="C10:I10"/>
    <mergeCell ref="H8:I8"/>
    <mergeCell ref="A3:AE3"/>
    <mergeCell ref="A4:AE4"/>
    <mergeCell ref="R10:S10"/>
    <mergeCell ref="AC7:AE7"/>
    <mergeCell ref="AC8:AE8"/>
    <mergeCell ref="AC9:AE9"/>
    <mergeCell ref="AC10:AE10"/>
    <mergeCell ref="U6:V6"/>
    <mergeCell ref="P6:S6"/>
    <mergeCell ref="C8:F8"/>
    <mergeCell ref="A14:J14"/>
    <mergeCell ref="T14:U14"/>
    <mergeCell ref="V14:W14"/>
    <mergeCell ref="U10:V10"/>
    <mergeCell ref="B17:D17"/>
    <mergeCell ref="B19:D19"/>
    <mergeCell ref="O14:R14"/>
    <mergeCell ref="E17:G17"/>
    <mergeCell ref="E19:G19"/>
    <mergeCell ref="H17:J17"/>
    <mergeCell ref="H19:J19"/>
    <mergeCell ref="K17:M17"/>
    <mergeCell ref="K19:M19"/>
    <mergeCell ref="Y14:Z14"/>
    <mergeCell ref="Y7:AB7"/>
    <mergeCell ref="Y8:AB8"/>
    <mergeCell ref="Y9:AB9"/>
    <mergeCell ref="Y10:AB10"/>
    <mergeCell ref="Y11:AB11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25" workbookViewId="0">
      <selection activeCell="B55" sqref="B55"/>
    </sheetView>
  </sheetViews>
  <sheetFormatPr defaultRowHeight="12.75" x14ac:dyDescent="0.2"/>
  <cols>
    <col min="1" max="1" width="10.140625" bestFit="1" customWidth="1"/>
  </cols>
  <sheetData>
    <row r="1" spans="1:30" x14ac:dyDescent="0.2">
      <c r="G1" s="2"/>
      <c r="H1" s="2"/>
      <c r="I1" s="2"/>
      <c r="J1" s="2"/>
      <c r="K1" s="2"/>
      <c r="L1" s="2"/>
      <c r="M1" s="2" t="s">
        <v>65</v>
      </c>
      <c r="N1" s="2"/>
      <c r="O1" s="2"/>
      <c r="P1" s="2"/>
      <c r="Q1" s="5"/>
      <c r="Z1" s="7"/>
      <c r="AA1" s="7"/>
      <c r="AB1" s="7"/>
    </row>
    <row r="2" spans="1:30" x14ac:dyDescent="0.2">
      <c r="AC2" s="21"/>
    </row>
    <row r="3" spans="1:30" ht="18" x14ac:dyDescent="0.25">
      <c r="A3" s="162" t="s">
        <v>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21"/>
    </row>
    <row r="4" spans="1:30" x14ac:dyDescent="0.2">
      <c r="A4" s="163" t="s">
        <v>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21"/>
    </row>
    <row r="5" spans="1:30" x14ac:dyDescent="0.2">
      <c r="AC5" s="21"/>
    </row>
    <row r="6" spans="1:30" x14ac:dyDescent="0.2">
      <c r="A6" t="s">
        <v>9</v>
      </c>
      <c r="B6" s="1"/>
      <c r="C6" s="1" t="s">
        <v>67</v>
      </c>
      <c r="D6" s="1"/>
      <c r="E6" s="1"/>
      <c r="F6" s="1"/>
      <c r="G6" s="1"/>
      <c r="H6" s="1"/>
      <c r="I6" s="1"/>
      <c r="K6" t="s">
        <v>4</v>
      </c>
      <c r="L6" s="1"/>
      <c r="M6" s="166" t="s">
        <v>68</v>
      </c>
      <c r="N6" s="166"/>
      <c r="O6" s="166"/>
      <c r="P6" t="s">
        <v>46</v>
      </c>
      <c r="Q6" s="156" t="s">
        <v>51</v>
      </c>
      <c r="R6" s="156"/>
      <c r="AC6" s="21"/>
    </row>
    <row r="7" spans="1:30" x14ac:dyDescent="0.2">
      <c r="U7" s="173" t="s">
        <v>39</v>
      </c>
      <c r="V7" s="173"/>
      <c r="W7" s="173"/>
      <c r="X7" s="173"/>
      <c r="Y7" s="173"/>
      <c r="Z7" s="161">
        <f>SUM(Q58)</f>
        <v>0</v>
      </c>
      <c r="AA7" s="161"/>
      <c r="AB7" s="161"/>
      <c r="AC7" s="21"/>
    </row>
    <row r="8" spans="1:30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1"/>
      <c r="O8" s="1"/>
      <c r="P8" s="1"/>
      <c r="Q8" s="1"/>
      <c r="R8" s="1"/>
      <c r="T8" s="27" t="s">
        <v>41</v>
      </c>
      <c r="U8" s="173" t="s">
        <v>40</v>
      </c>
      <c r="V8" s="173"/>
      <c r="W8" s="173"/>
      <c r="X8" s="173"/>
      <c r="Y8" s="173"/>
      <c r="Z8" s="164">
        <f>SUM(K56)</f>
        <v>0</v>
      </c>
      <c r="AA8" s="165"/>
      <c r="AB8" s="165"/>
      <c r="AC8" s="21"/>
    </row>
    <row r="9" spans="1:30" x14ac:dyDescent="0.2">
      <c r="T9" s="27" t="s">
        <v>42</v>
      </c>
      <c r="U9" s="173" t="s">
        <v>38</v>
      </c>
      <c r="V9" s="173"/>
      <c r="W9" s="173"/>
      <c r="X9" s="173"/>
      <c r="Y9" s="173"/>
      <c r="Z9" s="164">
        <f>Z7+Z8</f>
        <v>0</v>
      </c>
      <c r="AA9" s="165"/>
      <c r="AB9" s="165"/>
      <c r="AC9" s="21"/>
    </row>
    <row r="10" spans="1:30" x14ac:dyDescent="0.2">
      <c r="A10" t="s">
        <v>21</v>
      </c>
      <c r="C10" s="156" t="s">
        <v>69</v>
      </c>
      <c r="D10" s="156"/>
      <c r="E10" s="156"/>
      <c r="F10" s="156"/>
      <c r="G10" s="156"/>
      <c r="H10" s="156"/>
      <c r="I10" s="156"/>
      <c r="K10" s="10" t="s">
        <v>44</v>
      </c>
      <c r="N10" s="156">
        <f>N58</f>
        <v>0</v>
      </c>
      <c r="O10" s="156"/>
      <c r="P10" t="s">
        <v>45</v>
      </c>
      <c r="Q10" s="156">
        <f>M58</f>
        <v>-134.56</v>
      </c>
      <c r="R10" s="156"/>
      <c r="T10" s="27" t="s">
        <v>43</v>
      </c>
      <c r="U10" s="173" t="s">
        <v>37</v>
      </c>
      <c r="V10" s="173"/>
      <c r="W10" s="173"/>
      <c r="X10" s="173"/>
      <c r="Y10" s="173"/>
      <c r="Z10" s="159">
        <f>K21</f>
        <v>92.8</v>
      </c>
      <c r="AA10" s="160"/>
      <c r="AB10" s="160"/>
      <c r="AC10" s="21"/>
    </row>
    <row r="11" spans="1:30" x14ac:dyDescent="0.2">
      <c r="T11" s="27" t="s">
        <v>42</v>
      </c>
      <c r="U11" s="167" t="s">
        <v>36</v>
      </c>
      <c r="V11" s="167"/>
      <c r="W11" s="167"/>
      <c r="X11" s="167"/>
      <c r="Y11" s="167"/>
      <c r="Z11" s="159">
        <f>Z9-Z10</f>
        <v>-92.8</v>
      </c>
      <c r="AA11" s="160"/>
      <c r="AB11" s="160"/>
      <c r="AC11" s="21"/>
    </row>
    <row r="12" spans="1:30" x14ac:dyDescent="0.2">
      <c r="AC12" s="21"/>
    </row>
    <row r="13" spans="1:30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9"/>
      <c r="AD13" s="14"/>
    </row>
    <row r="14" spans="1:30" x14ac:dyDescent="0.2">
      <c r="A14" s="167" t="s">
        <v>10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5" t="s">
        <v>20</v>
      </c>
      <c r="L14" s="168" t="s">
        <v>24</v>
      </c>
      <c r="M14" s="169"/>
      <c r="N14" s="170"/>
      <c r="O14" s="6"/>
      <c r="P14" s="168" t="s">
        <v>29</v>
      </c>
      <c r="Q14" s="167"/>
      <c r="R14" s="168" t="s">
        <v>30</v>
      </c>
      <c r="S14" s="169"/>
      <c r="T14" s="176" t="s">
        <v>62</v>
      </c>
      <c r="U14" s="177"/>
      <c r="V14" s="178"/>
      <c r="W14" s="14"/>
      <c r="X14" s="21"/>
      <c r="AD14" s="14"/>
    </row>
    <row r="15" spans="1:3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55"/>
      <c r="U15" s="156"/>
      <c r="V15" s="20"/>
      <c r="W15" s="18"/>
      <c r="X15" s="1"/>
      <c r="Y15" s="1"/>
      <c r="Z15" s="1"/>
      <c r="AA15" s="1"/>
      <c r="AB15" s="1"/>
      <c r="AC15" s="1"/>
      <c r="AD15" s="14"/>
    </row>
    <row r="16" spans="1:30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57"/>
      <c r="U16" s="158"/>
      <c r="V16" s="57"/>
      <c r="W16" s="14"/>
      <c r="X16" s="21"/>
      <c r="AD16" s="14"/>
    </row>
    <row r="17" spans="1:30" x14ac:dyDescent="0.2">
      <c r="A17" s="12" t="s">
        <v>1</v>
      </c>
      <c r="B17" s="168">
        <v>300715</v>
      </c>
      <c r="C17" s="167"/>
      <c r="D17" s="169"/>
      <c r="E17" s="168">
        <v>300714</v>
      </c>
      <c r="F17" s="169"/>
      <c r="G17" s="169"/>
      <c r="H17" s="168" t="s">
        <v>70</v>
      </c>
      <c r="I17" s="169"/>
      <c r="J17" s="170"/>
      <c r="K17" s="15" t="s">
        <v>2</v>
      </c>
      <c r="L17" s="14"/>
      <c r="M17" s="6"/>
      <c r="N17" s="22"/>
      <c r="O17" s="6"/>
      <c r="Q17" s="14"/>
      <c r="R17" s="14"/>
      <c r="S17" s="14"/>
      <c r="T17" s="151" t="s">
        <v>58</v>
      </c>
      <c r="U17" s="152"/>
      <c r="V17" s="24" t="s">
        <v>61</v>
      </c>
      <c r="W17" s="14"/>
      <c r="X17" s="21"/>
      <c r="AD17" s="14"/>
    </row>
    <row r="18" spans="1:30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X18" s="21"/>
      <c r="AD18" s="14"/>
    </row>
    <row r="19" spans="1:30" x14ac:dyDescent="0.2">
      <c r="A19" s="12" t="s">
        <v>11</v>
      </c>
      <c r="B19" s="168" t="s">
        <v>50</v>
      </c>
      <c r="C19" s="167"/>
      <c r="D19" s="169"/>
      <c r="E19" s="168" t="s">
        <v>50</v>
      </c>
      <c r="F19" s="169"/>
      <c r="G19" s="169"/>
      <c r="H19" s="168" t="s">
        <v>50</v>
      </c>
      <c r="I19" s="169"/>
      <c r="J19" s="170"/>
      <c r="K19" s="15" t="s">
        <v>18</v>
      </c>
      <c r="L19" s="16" t="s">
        <v>19</v>
      </c>
      <c r="M19" s="15" t="s">
        <v>25</v>
      </c>
      <c r="N19" s="17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51" t="s">
        <v>59</v>
      </c>
      <c r="U19" s="152"/>
      <c r="V19" s="24" t="s">
        <v>59</v>
      </c>
      <c r="W19" s="14"/>
      <c r="X19" s="21"/>
      <c r="AD19" s="14"/>
    </row>
    <row r="20" spans="1:30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X20" s="21"/>
      <c r="AD20" s="14"/>
    </row>
    <row r="21" spans="1:30" x14ac:dyDescent="0.2">
      <c r="A21" s="6"/>
      <c r="D21" s="112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66">
        <v>92.8</v>
      </c>
      <c r="L21" s="14"/>
      <c r="M21" s="113">
        <v>134.56</v>
      </c>
      <c r="N21" s="22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51" t="s">
        <v>60</v>
      </c>
      <c r="U21" s="152"/>
      <c r="V21" s="24" t="s">
        <v>60</v>
      </c>
      <c r="W21" s="14" t="s">
        <v>71</v>
      </c>
      <c r="X21" s="24" t="s">
        <v>72</v>
      </c>
      <c r="Y21" s="24" t="s">
        <v>73</v>
      </c>
      <c r="AD21" s="14"/>
    </row>
    <row r="22" spans="1:30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6"/>
      <c r="Q22" s="14"/>
      <c r="R22" s="14"/>
      <c r="S22" s="14"/>
      <c r="T22" s="58"/>
      <c r="U22" s="59"/>
      <c r="V22" s="58"/>
      <c r="W22" s="14"/>
      <c r="X22" s="21"/>
      <c r="AD22" s="14"/>
    </row>
    <row r="23" spans="1:30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X23" s="21"/>
      <c r="AD23" s="14"/>
    </row>
    <row r="24" spans="1:30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9"/>
      <c r="AD24" s="14"/>
    </row>
    <row r="25" spans="1:30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P25" s="8"/>
      <c r="Q25" s="16" t="s">
        <v>14</v>
      </c>
      <c r="R25" s="16"/>
      <c r="S25" s="16" t="s">
        <v>14</v>
      </c>
      <c r="T25" s="176" t="s">
        <v>15</v>
      </c>
      <c r="U25" s="178"/>
      <c r="V25" s="62" t="s">
        <v>15</v>
      </c>
      <c r="W25" s="16"/>
      <c r="X25" s="111"/>
      <c r="Y25" s="8"/>
      <c r="Z25" s="8"/>
      <c r="AA25" s="8"/>
      <c r="AB25" s="8"/>
      <c r="AC25" s="8"/>
      <c r="AD25" s="16"/>
    </row>
    <row r="26" spans="1:30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</row>
    <row r="27" spans="1:30" x14ac:dyDescent="0.2">
      <c r="A27" s="94">
        <v>43863</v>
      </c>
      <c r="B27" s="52">
        <v>5</v>
      </c>
      <c r="C27" s="139">
        <v>5</v>
      </c>
      <c r="D27" s="70">
        <f t="shared" ref="D27:D32" si="0">(B27*12+C27)*D$21</f>
        <v>75.399999999999991</v>
      </c>
      <c r="E27" s="55">
        <v>1</v>
      </c>
      <c r="F27" s="138">
        <v>3</v>
      </c>
      <c r="G27" s="70">
        <f t="shared" ref="G27:G32" si="1">(E27*12+F27)*G$21</f>
        <v>17.399999999999999</v>
      </c>
      <c r="H27" s="55">
        <v>9</v>
      </c>
      <c r="I27" s="55">
        <v>8</v>
      </c>
      <c r="J27" s="70">
        <f t="shared" ref="J27:J32" si="2">(H27*12+I27)*J$21</f>
        <v>134.56</v>
      </c>
      <c r="K27" s="92">
        <f t="shared" ref="K27:K32" si="3">D27+G27</f>
        <v>92.799999999999983</v>
      </c>
      <c r="L27" s="71">
        <f>K27-K21+Q27</f>
        <v>-1.4210854715202004E-14</v>
      </c>
      <c r="M27" s="71">
        <f>J27+S27-M21</f>
        <v>0</v>
      </c>
      <c r="N27" s="72"/>
      <c r="O27" s="86"/>
      <c r="P27" s="73"/>
      <c r="Q27" s="74"/>
      <c r="R27" s="74"/>
      <c r="S27" s="74"/>
      <c r="T27" s="74"/>
      <c r="U27" s="14">
        <v>0</v>
      </c>
      <c r="V27" s="14">
        <v>0</v>
      </c>
      <c r="W27" s="14">
        <v>760</v>
      </c>
      <c r="X27" s="58"/>
      <c r="AD27" s="14"/>
    </row>
    <row r="28" spans="1:30" x14ac:dyDescent="0.2">
      <c r="A28" s="95">
        <f t="shared" ref="A28:A57" si="4">A27+1</f>
        <v>43864</v>
      </c>
      <c r="B28" s="52">
        <v>5</v>
      </c>
      <c r="C28" s="139">
        <v>5</v>
      </c>
      <c r="D28" s="70">
        <f t="shared" si="0"/>
        <v>75.399999999999991</v>
      </c>
      <c r="E28" s="55">
        <v>1</v>
      </c>
      <c r="F28" s="138">
        <v>3</v>
      </c>
      <c r="G28" s="70">
        <f t="shared" si="1"/>
        <v>17.399999999999999</v>
      </c>
      <c r="H28" s="55">
        <v>9</v>
      </c>
      <c r="I28" s="55">
        <v>8</v>
      </c>
      <c r="J28" s="70">
        <f t="shared" si="2"/>
        <v>134.56</v>
      </c>
      <c r="K28" s="92">
        <f t="shared" si="3"/>
        <v>92.799999999999983</v>
      </c>
      <c r="L28" s="71">
        <f t="shared" ref="L28:L34" si="5">K28-K27+Q28</f>
        <v>0</v>
      </c>
      <c r="M28" s="71">
        <f t="shared" ref="M28:M34" si="6">J28+S28-J27</f>
        <v>0</v>
      </c>
      <c r="N28" s="72"/>
      <c r="O28" s="86"/>
      <c r="P28" s="73"/>
      <c r="Q28" s="74"/>
      <c r="R28" s="74"/>
      <c r="S28" s="74"/>
      <c r="T28" s="74"/>
      <c r="U28" s="14">
        <v>0</v>
      </c>
      <c r="V28" s="14">
        <v>0</v>
      </c>
      <c r="W28" s="14">
        <v>760</v>
      </c>
      <c r="X28" s="58"/>
      <c r="Y28" s="114"/>
      <c r="Z28" s="87"/>
      <c r="AA28" s="87"/>
      <c r="AB28" s="87"/>
      <c r="AC28" s="87"/>
      <c r="AD28" s="130"/>
    </row>
    <row r="29" spans="1:30" x14ac:dyDescent="0.2">
      <c r="A29" s="95">
        <f t="shared" si="4"/>
        <v>43865</v>
      </c>
      <c r="B29" s="52">
        <v>5</v>
      </c>
      <c r="C29" s="139">
        <v>5</v>
      </c>
      <c r="D29" s="70">
        <f t="shared" si="0"/>
        <v>75.399999999999991</v>
      </c>
      <c r="E29" s="55">
        <v>1</v>
      </c>
      <c r="F29" s="138">
        <v>3</v>
      </c>
      <c r="G29" s="70">
        <f t="shared" si="1"/>
        <v>17.399999999999999</v>
      </c>
      <c r="H29" s="55">
        <v>9</v>
      </c>
      <c r="I29" s="55">
        <v>8</v>
      </c>
      <c r="J29" s="70">
        <f t="shared" si="2"/>
        <v>134.56</v>
      </c>
      <c r="K29" s="92">
        <f t="shared" si="3"/>
        <v>92.799999999999983</v>
      </c>
      <c r="L29" s="71">
        <f t="shared" si="5"/>
        <v>0</v>
      </c>
      <c r="M29" s="71">
        <f t="shared" si="6"/>
        <v>0</v>
      </c>
      <c r="N29" s="72"/>
      <c r="O29" s="86"/>
      <c r="P29" s="73"/>
      <c r="Q29" s="74"/>
      <c r="R29" s="74"/>
      <c r="S29" s="74"/>
      <c r="T29" s="74"/>
      <c r="U29" s="14">
        <v>0</v>
      </c>
      <c r="V29" s="14">
        <v>0</v>
      </c>
      <c r="W29" s="14">
        <v>760</v>
      </c>
      <c r="X29" s="58"/>
      <c r="Y29" s="179"/>
      <c r="Z29" s="180"/>
      <c r="AA29" s="180"/>
      <c r="AB29" s="180"/>
      <c r="AC29" s="180"/>
      <c r="AD29" s="181"/>
    </row>
    <row r="30" spans="1:30" x14ac:dyDescent="0.2">
      <c r="A30" s="95">
        <f t="shared" si="4"/>
        <v>43866</v>
      </c>
      <c r="B30" s="52">
        <v>5</v>
      </c>
      <c r="C30" s="139">
        <v>5</v>
      </c>
      <c r="D30" s="70">
        <f t="shared" si="0"/>
        <v>75.399999999999991</v>
      </c>
      <c r="E30" s="55">
        <v>1</v>
      </c>
      <c r="F30" s="138">
        <v>3</v>
      </c>
      <c r="G30" s="70">
        <f t="shared" si="1"/>
        <v>17.399999999999999</v>
      </c>
      <c r="H30" s="55">
        <v>9</v>
      </c>
      <c r="I30" s="55">
        <v>8</v>
      </c>
      <c r="J30" s="70">
        <f t="shared" si="2"/>
        <v>134.56</v>
      </c>
      <c r="K30" s="92">
        <f t="shared" si="3"/>
        <v>92.799999999999983</v>
      </c>
      <c r="L30" s="71">
        <f t="shared" si="5"/>
        <v>0</v>
      </c>
      <c r="M30" s="71">
        <f t="shared" si="6"/>
        <v>0</v>
      </c>
      <c r="N30" s="72"/>
      <c r="O30" s="86"/>
      <c r="P30" s="73"/>
      <c r="Q30" s="74"/>
      <c r="R30" s="74"/>
      <c r="S30" s="74"/>
      <c r="T30" s="74"/>
      <c r="U30" s="14">
        <v>0</v>
      </c>
      <c r="V30" s="14">
        <v>0</v>
      </c>
      <c r="W30" s="14">
        <v>760</v>
      </c>
      <c r="X30" s="58"/>
      <c r="Y30" s="179"/>
      <c r="Z30" s="180"/>
      <c r="AA30" s="180"/>
      <c r="AB30" s="180"/>
      <c r="AC30" s="180"/>
      <c r="AD30" s="181"/>
    </row>
    <row r="31" spans="1:30" x14ac:dyDescent="0.2">
      <c r="A31" s="95">
        <f t="shared" si="4"/>
        <v>43867</v>
      </c>
      <c r="B31" s="52">
        <v>5</v>
      </c>
      <c r="C31" s="139">
        <v>5</v>
      </c>
      <c r="D31" s="70">
        <f t="shared" si="0"/>
        <v>75.399999999999991</v>
      </c>
      <c r="E31" s="55">
        <v>1</v>
      </c>
      <c r="F31" s="138">
        <v>3</v>
      </c>
      <c r="G31" s="70">
        <f t="shared" si="1"/>
        <v>17.399999999999999</v>
      </c>
      <c r="H31" s="55">
        <v>9</v>
      </c>
      <c r="I31" s="55">
        <v>8</v>
      </c>
      <c r="J31" s="70">
        <f t="shared" si="2"/>
        <v>134.56</v>
      </c>
      <c r="K31" s="92">
        <f t="shared" si="3"/>
        <v>92.799999999999983</v>
      </c>
      <c r="L31" s="71">
        <f t="shared" si="5"/>
        <v>0</v>
      </c>
      <c r="M31" s="71">
        <f t="shared" si="6"/>
        <v>0</v>
      </c>
      <c r="N31" s="72"/>
      <c r="O31" s="86"/>
      <c r="P31" s="73"/>
      <c r="Q31" s="74"/>
      <c r="R31" s="74"/>
      <c r="S31" s="74"/>
      <c r="T31" s="74"/>
      <c r="U31" s="14">
        <v>0</v>
      </c>
      <c r="V31" s="14">
        <v>0</v>
      </c>
      <c r="W31" s="14">
        <v>760</v>
      </c>
      <c r="X31" s="58"/>
      <c r="Y31" s="115"/>
      <c r="Z31" s="116"/>
      <c r="AA31" s="116"/>
      <c r="AB31" s="116"/>
      <c r="AC31" s="116"/>
      <c r="AD31" s="116"/>
    </row>
    <row r="32" spans="1:30" x14ac:dyDescent="0.2">
      <c r="A32" s="95">
        <f t="shared" si="4"/>
        <v>43868</v>
      </c>
      <c r="B32" s="52">
        <v>5</v>
      </c>
      <c r="C32" s="139">
        <v>5</v>
      </c>
      <c r="D32" s="70">
        <f t="shared" si="0"/>
        <v>75.399999999999991</v>
      </c>
      <c r="E32" s="55">
        <v>1</v>
      </c>
      <c r="F32" s="138">
        <v>3</v>
      </c>
      <c r="G32" s="70">
        <f t="shared" si="1"/>
        <v>17.399999999999999</v>
      </c>
      <c r="H32" s="55">
        <v>9</v>
      </c>
      <c r="I32" s="55">
        <v>8</v>
      </c>
      <c r="J32" s="70">
        <f t="shared" si="2"/>
        <v>134.56</v>
      </c>
      <c r="K32" s="92">
        <f t="shared" si="3"/>
        <v>92.799999999999983</v>
      </c>
      <c r="L32" s="71">
        <f t="shared" si="5"/>
        <v>0</v>
      </c>
      <c r="M32" s="71">
        <f t="shared" si="6"/>
        <v>0</v>
      </c>
      <c r="N32" s="72"/>
      <c r="O32" s="86"/>
      <c r="P32" s="73"/>
      <c r="Q32" s="74"/>
      <c r="R32" s="74"/>
      <c r="S32" s="74"/>
      <c r="T32" s="74"/>
      <c r="U32" s="14">
        <v>0</v>
      </c>
      <c r="V32" s="14">
        <v>0</v>
      </c>
      <c r="W32" s="14">
        <v>760</v>
      </c>
      <c r="X32" s="58"/>
      <c r="Y32" s="115" t="s">
        <v>92</v>
      </c>
      <c r="Z32" s="32"/>
      <c r="AA32" s="32"/>
      <c r="AB32" s="32"/>
      <c r="AC32" s="32"/>
      <c r="AD32" s="32"/>
    </row>
    <row r="33" spans="1:30" x14ac:dyDescent="0.2">
      <c r="A33" s="95">
        <f t="shared" si="4"/>
        <v>43869</v>
      </c>
      <c r="B33" s="52">
        <v>5</v>
      </c>
      <c r="C33" s="139">
        <v>5</v>
      </c>
      <c r="D33" s="70">
        <f t="shared" ref="D33:D42" si="7">(B33*12+C33)*D$21</f>
        <v>75.399999999999991</v>
      </c>
      <c r="E33" s="55">
        <v>1</v>
      </c>
      <c r="F33" s="138">
        <v>3</v>
      </c>
      <c r="G33" s="70">
        <f t="shared" ref="G33:G42" si="8">(E33*12+F33)*G$21</f>
        <v>17.399999999999999</v>
      </c>
      <c r="H33" s="55">
        <v>9</v>
      </c>
      <c r="I33" s="55">
        <v>8</v>
      </c>
      <c r="J33" s="70">
        <f t="shared" ref="J33:J42" si="9">(H33*12+I33)*J$21</f>
        <v>134.56</v>
      </c>
      <c r="K33" s="92">
        <f t="shared" ref="K33:K42" si="10">D33+G33</f>
        <v>92.799999999999983</v>
      </c>
      <c r="L33" s="71">
        <f t="shared" si="5"/>
        <v>0</v>
      </c>
      <c r="M33" s="71">
        <f t="shared" si="6"/>
        <v>0</v>
      </c>
      <c r="N33" s="72"/>
      <c r="O33" s="86"/>
      <c r="P33" s="73"/>
      <c r="Q33" s="74"/>
      <c r="R33" s="74"/>
      <c r="S33" s="74"/>
      <c r="T33" s="74"/>
      <c r="U33" s="14">
        <v>0</v>
      </c>
      <c r="V33" s="14">
        <v>0</v>
      </c>
      <c r="W33" s="14">
        <v>760</v>
      </c>
      <c r="X33" s="58"/>
      <c r="Y33" s="73"/>
      <c r="Z33" s="32"/>
      <c r="AA33" s="32"/>
      <c r="AB33" s="32"/>
      <c r="AC33" s="32"/>
      <c r="AD33" s="32"/>
    </row>
    <row r="34" spans="1:30" x14ac:dyDescent="0.2">
      <c r="A34" s="95">
        <f t="shared" si="4"/>
        <v>43870</v>
      </c>
      <c r="B34" s="52">
        <v>5</v>
      </c>
      <c r="C34" s="139">
        <v>5</v>
      </c>
      <c r="D34" s="70">
        <f t="shared" si="7"/>
        <v>75.399999999999991</v>
      </c>
      <c r="E34" s="55">
        <v>1</v>
      </c>
      <c r="F34" s="138">
        <v>3</v>
      </c>
      <c r="G34" s="70">
        <f t="shared" si="8"/>
        <v>17.399999999999999</v>
      </c>
      <c r="H34" s="55">
        <v>9</v>
      </c>
      <c r="I34" s="55">
        <v>8</v>
      </c>
      <c r="J34" s="70">
        <f t="shared" si="9"/>
        <v>134.56</v>
      </c>
      <c r="K34" s="92">
        <f t="shared" si="10"/>
        <v>92.799999999999983</v>
      </c>
      <c r="L34" s="71">
        <f t="shared" si="5"/>
        <v>0</v>
      </c>
      <c r="M34" s="71">
        <f t="shared" si="6"/>
        <v>0</v>
      </c>
      <c r="N34" s="72"/>
      <c r="O34" s="86"/>
      <c r="P34" s="73"/>
      <c r="Q34" s="74"/>
      <c r="R34" s="74"/>
      <c r="S34" s="74"/>
      <c r="T34" s="74"/>
      <c r="U34" s="14">
        <v>0</v>
      </c>
      <c r="V34" s="14">
        <v>0</v>
      </c>
      <c r="W34" s="14">
        <v>760</v>
      </c>
      <c r="X34" s="58"/>
      <c r="Y34" s="73"/>
      <c r="Z34" s="32"/>
      <c r="AA34" s="32"/>
      <c r="AB34" s="32"/>
      <c r="AC34" s="32"/>
      <c r="AD34" s="32"/>
    </row>
    <row r="35" spans="1:30" x14ac:dyDescent="0.2">
      <c r="A35" s="95">
        <f t="shared" si="4"/>
        <v>43871</v>
      </c>
      <c r="B35" s="52">
        <v>5</v>
      </c>
      <c r="C35" s="139">
        <v>5</v>
      </c>
      <c r="D35" s="70">
        <f t="shared" si="7"/>
        <v>75.399999999999991</v>
      </c>
      <c r="E35" s="55">
        <v>1</v>
      </c>
      <c r="F35" s="138">
        <v>3</v>
      </c>
      <c r="G35" s="70">
        <f t="shared" si="8"/>
        <v>17.399999999999999</v>
      </c>
      <c r="H35" s="55">
        <v>9</v>
      </c>
      <c r="I35" s="55">
        <v>8</v>
      </c>
      <c r="J35" s="70">
        <f t="shared" si="9"/>
        <v>134.56</v>
      </c>
      <c r="K35" s="92">
        <f t="shared" si="10"/>
        <v>92.799999999999983</v>
      </c>
      <c r="L35" s="71">
        <f t="shared" ref="L35:L42" si="11">K35-K34+Q35</f>
        <v>0</v>
      </c>
      <c r="M35" s="71">
        <f t="shared" ref="M35:M41" si="12">J35+S35-J34</f>
        <v>0</v>
      </c>
      <c r="N35" s="72"/>
      <c r="O35" s="86"/>
      <c r="P35" s="73"/>
      <c r="Q35" s="74"/>
      <c r="R35" s="74"/>
      <c r="S35" s="74"/>
      <c r="T35" s="74"/>
      <c r="U35" s="14">
        <v>0</v>
      </c>
      <c r="V35" s="14">
        <v>0</v>
      </c>
      <c r="W35" s="14">
        <v>780</v>
      </c>
      <c r="X35" s="58"/>
      <c r="Y35" s="73" t="s">
        <v>94</v>
      </c>
      <c r="Z35" s="32"/>
      <c r="AA35" s="32"/>
      <c r="AB35" s="32"/>
      <c r="AC35" s="32"/>
      <c r="AD35" s="32"/>
    </row>
    <row r="36" spans="1:30" x14ac:dyDescent="0.2">
      <c r="A36" s="95">
        <f t="shared" si="4"/>
        <v>43872</v>
      </c>
      <c r="B36" s="52">
        <v>5</v>
      </c>
      <c r="C36" s="139">
        <v>5</v>
      </c>
      <c r="D36" s="70">
        <f t="shared" si="7"/>
        <v>75.399999999999991</v>
      </c>
      <c r="E36" s="55">
        <v>1</v>
      </c>
      <c r="F36" s="138">
        <v>3</v>
      </c>
      <c r="G36" s="70">
        <f t="shared" si="8"/>
        <v>17.399999999999999</v>
      </c>
      <c r="H36" s="55">
        <v>9</v>
      </c>
      <c r="I36" s="55">
        <v>8</v>
      </c>
      <c r="J36" s="70">
        <f t="shared" si="9"/>
        <v>134.56</v>
      </c>
      <c r="K36" s="92">
        <f t="shared" si="10"/>
        <v>92.799999999999983</v>
      </c>
      <c r="L36" s="71">
        <f t="shared" si="11"/>
        <v>0</v>
      </c>
      <c r="M36" s="71">
        <f t="shared" si="12"/>
        <v>0</v>
      </c>
      <c r="N36" s="72"/>
      <c r="O36" s="86"/>
      <c r="P36" s="73"/>
      <c r="Q36" s="74"/>
      <c r="R36" s="74"/>
      <c r="S36" s="74"/>
      <c r="T36" s="74"/>
      <c r="U36" s="14">
        <v>10</v>
      </c>
      <c r="V36" s="14">
        <v>10</v>
      </c>
      <c r="W36" s="14">
        <v>750</v>
      </c>
      <c r="X36" s="58"/>
      <c r="Y36" s="73"/>
      <c r="Z36" s="73"/>
      <c r="AA36" s="73"/>
      <c r="AB36" s="73"/>
      <c r="AC36" s="73"/>
      <c r="AD36" s="73"/>
    </row>
    <row r="37" spans="1:30" x14ac:dyDescent="0.2">
      <c r="A37" s="95">
        <f t="shared" si="4"/>
        <v>43873</v>
      </c>
      <c r="B37" s="52">
        <v>5</v>
      </c>
      <c r="C37" s="139">
        <v>5</v>
      </c>
      <c r="D37" s="70">
        <f t="shared" si="7"/>
        <v>75.399999999999991</v>
      </c>
      <c r="E37" s="55">
        <v>1</v>
      </c>
      <c r="F37" s="138">
        <v>3</v>
      </c>
      <c r="G37" s="70">
        <f t="shared" si="8"/>
        <v>17.399999999999999</v>
      </c>
      <c r="H37" s="55">
        <v>9</v>
      </c>
      <c r="I37" s="55">
        <v>8</v>
      </c>
      <c r="J37" s="70">
        <f t="shared" si="9"/>
        <v>134.56</v>
      </c>
      <c r="K37" s="92">
        <f t="shared" si="10"/>
        <v>92.799999999999983</v>
      </c>
      <c r="L37" s="71">
        <f t="shared" si="11"/>
        <v>0</v>
      </c>
      <c r="M37" s="71">
        <f t="shared" si="12"/>
        <v>0</v>
      </c>
      <c r="N37" s="72"/>
      <c r="O37" s="86"/>
      <c r="P37" s="73"/>
      <c r="Q37" s="74"/>
      <c r="R37" s="74"/>
      <c r="S37" s="74"/>
      <c r="T37" s="74"/>
      <c r="U37" s="14">
        <v>0</v>
      </c>
      <c r="V37" s="14">
        <v>0</v>
      </c>
      <c r="W37" s="14">
        <v>750</v>
      </c>
      <c r="X37" s="58"/>
      <c r="Y37" s="179" t="s">
        <v>87</v>
      </c>
      <c r="Z37" s="180"/>
      <c r="AA37" s="180"/>
      <c r="AB37" s="180"/>
      <c r="AC37" s="180"/>
      <c r="AD37" s="181"/>
    </row>
    <row r="38" spans="1:30" x14ac:dyDescent="0.2">
      <c r="A38" s="95">
        <f t="shared" si="4"/>
        <v>43874</v>
      </c>
      <c r="B38" s="52">
        <v>5</v>
      </c>
      <c r="C38" s="139">
        <v>5</v>
      </c>
      <c r="D38" s="70">
        <f t="shared" si="7"/>
        <v>75.399999999999991</v>
      </c>
      <c r="E38" s="55">
        <v>1</v>
      </c>
      <c r="F38" s="138">
        <v>3</v>
      </c>
      <c r="G38" s="70">
        <f t="shared" si="8"/>
        <v>17.399999999999999</v>
      </c>
      <c r="H38" s="55">
        <v>9</v>
      </c>
      <c r="I38" s="55">
        <v>8</v>
      </c>
      <c r="J38" s="70">
        <f t="shared" si="9"/>
        <v>134.56</v>
      </c>
      <c r="K38" s="92">
        <f t="shared" si="10"/>
        <v>92.799999999999983</v>
      </c>
      <c r="L38" s="71">
        <f t="shared" si="11"/>
        <v>0</v>
      </c>
      <c r="M38" s="71">
        <f t="shared" si="12"/>
        <v>0</v>
      </c>
      <c r="N38" s="72"/>
      <c r="O38" s="86"/>
      <c r="P38" s="73"/>
      <c r="Q38" s="74"/>
      <c r="R38" s="74"/>
      <c r="S38" s="74"/>
      <c r="T38" s="74"/>
      <c r="U38" s="14">
        <v>0</v>
      </c>
      <c r="V38" s="14">
        <v>0</v>
      </c>
      <c r="W38" s="14">
        <v>780</v>
      </c>
      <c r="X38" s="58"/>
      <c r="Y38" s="179"/>
      <c r="Z38" s="180"/>
      <c r="AA38" s="180"/>
      <c r="AB38" s="180"/>
      <c r="AC38" s="180"/>
      <c r="AD38" s="181"/>
    </row>
    <row r="39" spans="1:30" x14ac:dyDescent="0.2">
      <c r="A39" s="95">
        <f t="shared" si="4"/>
        <v>43875</v>
      </c>
      <c r="B39" s="52">
        <v>5</v>
      </c>
      <c r="C39" s="139">
        <v>5</v>
      </c>
      <c r="D39" s="70">
        <f t="shared" si="7"/>
        <v>75.399999999999991</v>
      </c>
      <c r="E39" s="55">
        <v>1</v>
      </c>
      <c r="F39" s="138">
        <v>3</v>
      </c>
      <c r="G39" s="70">
        <f t="shared" si="8"/>
        <v>17.399999999999999</v>
      </c>
      <c r="H39" s="55">
        <v>9</v>
      </c>
      <c r="I39" s="55">
        <v>8</v>
      </c>
      <c r="J39" s="70">
        <f t="shared" si="9"/>
        <v>134.56</v>
      </c>
      <c r="K39" s="92">
        <f t="shared" si="10"/>
        <v>92.799999999999983</v>
      </c>
      <c r="L39" s="71">
        <f t="shared" si="11"/>
        <v>0</v>
      </c>
      <c r="M39" s="71">
        <f t="shared" si="12"/>
        <v>0</v>
      </c>
      <c r="N39" s="72"/>
      <c r="O39" s="86"/>
      <c r="P39" s="73"/>
      <c r="Q39" s="74"/>
      <c r="R39" s="74"/>
      <c r="S39" s="74"/>
      <c r="T39" s="74"/>
      <c r="U39" s="14">
        <v>0</v>
      </c>
      <c r="V39" s="14">
        <v>0</v>
      </c>
      <c r="W39" s="14">
        <v>780</v>
      </c>
      <c r="X39" s="58"/>
      <c r="Y39" s="179"/>
      <c r="Z39" s="180"/>
      <c r="AA39" s="180"/>
      <c r="AB39" s="180"/>
      <c r="AC39" s="180"/>
      <c r="AD39" s="181"/>
    </row>
    <row r="40" spans="1:30" x14ac:dyDescent="0.2">
      <c r="A40" s="95">
        <f t="shared" si="4"/>
        <v>43876</v>
      </c>
      <c r="B40" s="52">
        <v>5</v>
      </c>
      <c r="C40" s="139">
        <v>5</v>
      </c>
      <c r="D40" s="70">
        <f t="shared" si="7"/>
        <v>75.399999999999991</v>
      </c>
      <c r="E40" s="55">
        <v>1</v>
      </c>
      <c r="F40" s="138">
        <v>3</v>
      </c>
      <c r="G40" s="70">
        <f t="shared" si="8"/>
        <v>17.399999999999999</v>
      </c>
      <c r="H40" s="55">
        <v>9</v>
      </c>
      <c r="I40" s="55">
        <v>8</v>
      </c>
      <c r="J40" s="70">
        <f t="shared" si="9"/>
        <v>134.56</v>
      </c>
      <c r="K40" s="92">
        <f t="shared" si="10"/>
        <v>92.799999999999983</v>
      </c>
      <c r="L40" s="71">
        <f t="shared" si="11"/>
        <v>0</v>
      </c>
      <c r="M40" s="71">
        <f t="shared" si="12"/>
        <v>0</v>
      </c>
      <c r="N40" s="72"/>
      <c r="O40" s="86"/>
      <c r="P40" s="73"/>
      <c r="Q40" s="74"/>
      <c r="R40" s="74"/>
      <c r="S40" s="74"/>
      <c r="T40" s="74"/>
      <c r="U40" s="14">
        <v>0</v>
      </c>
      <c r="V40" s="14">
        <v>0</v>
      </c>
      <c r="W40" s="14">
        <v>780</v>
      </c>
      <c r="X40" s="58"/>
      <c r="Y40" s="179"/>
      <c r="Z40" s="180"/>
      <c r="AA40" s="180"/>
      <c r="AB40" s="180"/>
      <c r="AC40" s="180"/>
      <c r="AD40" s="181"/>
    </row>
    <row r="41" spans="1:30" x14ac:dyDescent="0.2">
      <c r="A41" s="95">
        <f t="shared" si="4"/>
        <v>43877</v>
      </c>
      <c r="B41" s="52">
        <v>5</v>
      </c>
      <c r="C41" s="139">
        <v>5</v>
      </c>
      <c r="D41" s="70">
        <f t="shared" si="7"/>
        <v>75.399999999999991</v>
      </c>
      <c r="E41" s="55">
        <v>1</v>
      </c>
      <c r="F41" s="138">
        <v>3</v>
      </c>
      <c r="G41" s="70">
        <f t="shared" si="8"/>
        <v>17.399999999999999</v>
      </c>
      <c r="H41" s="55">
        <v>9</v>
      </c>
      <c r="I41" s="55">
        <v>8</v>
      </c>
      <c r="J41" s="70">
        <f t="shared" si="9"/>
        <v>134.56</v>
      </c>
      <c r="K41" s="92">
        <f t="shared" si="10"/>
        <v>92.799999999999983</v>
      </c>
      <c r="L41" s="71">
        <f t="shared" si="11"/>
        <v>0</v>
      </c>
      <c r="M41" s="71">
        <f t="shared" si="12"/>
        <v>0</v>
      </c>
      <c r="N41" s="72"/>
      <c r="O41" s="86"/>
      <c r="P41" s="73"/>
      <c r="Q41" s="74"/>
      <c r="R41" s="74"/>
      <c r="S41" s="74"/>
      <c r="T41" s="74"/>
      <c r="U41" s="14">
        <v>0</v>
      </c>
      <c r="V41" s="14">
        <v>0</v>
      </c>
      <c r="W41" s="14">
        <v>780</v>
      </c>
      <c r="X41" s="58"/>
      <c r="Y41" s="179"/>
      <c r="Z41" s="180"/>
      <c r="AA41" s="180"/>
      <c r="AB41" s="180"/>
      <c r="AC41" s="180"/>
      <c r="AD41" s="181"/>
    </row>
    <row r="42" spans="1:30" x14ac:dyDescent="0.2">
      <c r="A42" s="95">
        <f t="shared" si="4"/>
        <v>43878</v>
      </c>
      <c r="B42" s="52">
        <v>5</v>
      </c>
      <c r="C42" s="139">
        <v>5</v>
      </c>
      <c r="D42" s="70">
        <f t="shared" si="7"/>
        <v>75.399999999999991</v>
      </c>
      <c r="E42" s="55">
        <v>1</v>
      </c>
      <c r="F42" s="138">
        <v>3</v>
      </c>
      <c r="G42" s="70">
        <f t="shared" si="8"/>
        <v>17.399999999999999</v>
      </c>
      <c r="H42" s="55">
        <v>9</v>
      </c>
      <c r="I42" s="55">
        <v>8</v>
      </c>
      <c r="J42" s="70">
        <f t="shared" si="9"/>
        <v>134.56</v>
      </c>
      <c r="K42" s="92">
        <f t="shared" si="10"/>
        <v>92.799999999999983</v>
      </c>
      <c r="L42" s="71">
        <f t="shared" si="11"/>
        <v>0</v>
      </c>
      <c r="M42" s="71">
        <f t="shared" ref="M42:M49" si="13">J42+S42-J41</f>
        <v>0</v>
      </c>
      <c r="N42" s="72"/>
      <c r="O42" s="86"/>
      <c r="P42" s="73"/>
      <c r="Q42" s="74"/>
      <c r="R42" s="74"/>
      <c r="S42" s="74"/>
      <c r="T42" s="74"/>
      <c r="U42" s="14">
        <v>0</v>
      </c>
      <c r="V42" s="14">
        <v>0</v>
      </c>
      <c r="W42" s="14">
        <v>800</v>
      </c>
      <c r="X42" s="58"/>
      <c r="Y42" s="106"/>
      <c r="Z42" s="73"/>
      <c r="AA42" s="73"/>
      <c r="AB42" s="73"/>
      <c r="AC42" s="73"/>
      <c r="AD42" s="117"/>
    </row>
    <row r="43" spans="1:30" x14ac:dyDescent="0.2">
      <c r="A43" s="95">
        <f t="shared" si="4"/>
        <v>43879</v>
      </c>
      <c r="B43" s="52">
        <v>5</v>
      </c>
      <c r="C43" s="139">
        <v>5</v>
      </c>
      <c r="D43" s="70">
        <f t="shared" ref="D43:D48" si="14">(B43*12+C43)*D$21</f>
        <v>75.399999999999991</v>
      </c>
      <c r="E43" s="55">
        <v>1</v>
      </c>
      <c r="F43" s="138">
        <v>3</v>
      </c>
      <c r="G43" s="70">
        <f t="shared" ref="G43:G48" si="15">(E43*12+F43)*G$21</f>
        <v>17.399999999999999</v>
      </c>
      <c r="H43" s="55">
        <v>9</v>
      </c>
      <c r="I43" s="55">
        <v>8</v>
      </c>
      <c r="J43" s="70">
        <f t="shared" ref="J43:J48" si="16">(H43*12+I43)*J$21</f>
        <v>134.56</v>
      </c>
      <c r="K43" s="92">
        <f t="shared" ref="K43:K48" si="17">D43+G43</f>
        <v>92.799999999999983</v>
      </c>
      <c r="L43" s="71">
        <f t="shared" ref="L43:L48" si="18">K43-K42+Q43</f>
        <v>0</v>
      </c>
      <c r="M43" s="71">
        <f t="shared" si="13"/>
        <v>0</v>
      </c>
      <c r="N43" s="72"/>
      <c r="O43" s="86"/>
      <c r="P43" s="73"/>
      <c r="Q43" s="74"/>
      <c r="R43" s="74"/>
      <c r="S43" s="74"/>
      <c r="T43" s="74"/>
      <c r="U43" s="14">
        <v>0</v>
      </c>
      <c r="V43" s="14">
        <v>0</v>
      </c>
      <c r="W43" s="14">
        <v>800</v>
      </c>
      <c r="X43" s="58"/>
      <c r="Y43" s="179"/>
      <c r="Z43" s="180"/>
      <c r="AA43" s="180"/>
      <c r="AB43" s="180"/>
      <c r="AC43" s="180"/>
      <c r="AD43" s="181"/>
    </row>
    <row r="44" spans="1:30" x14ac:dyDescent="0.2">
      <c r="A44" s="95">
        <f t="shared" si="4"/>
        <v>43880</v>
      </c>
      <c r="B44" s="52">
        <v>5</v>
      </c>
      <c r="C44" s="139">
        <v>5</v>
      </c>
      <c r="D44" s="70">
        <f t="shared" si="14"/>
        <v>75.399999999999991</v>
      </c>
      <c r="E44" s="55">
        <v>1</v>
      </c>
      <c r="F44" s="138">
        <v>3</v>
      </c>
      <c r="G44" s="70">
        <f t="shared" si="15"/>
        <v>17.399999999999999</v>
      </c>
      <c r="H44" s="55">
        <v>9</v>
      </c>
      <c r="I44" s="55">
        <v>8</v>
      </c>
      <c r="J44" s="70">
        <f t="shared" si="16"/>
        <v>134.56</v>
      </c>
      <c r="K44" s="92">
        <f t="shared" si="17"/>
        <v>92.799999999999983</v>
      </c>
      <c r="L44" s="71">
        <f t="shared" si="18"/>
        <v>0</v>
      </c>
      <c r="M44" s="71">
        <f t="shared" si="13"/>
        <v>0</v>
      </c>
      <c r="N44" s="72"/>
      <c r="O44" s="86"/>
      <c r="P44" s="73"/>
      <c r="Q44" s="74"/>
      <c r="R44" s="74"/>
      <c r="S44" s="74"/>
      <c r="T44" s="74"/>
      <c r="U44" s="14">
        <v>0</v>
      </c>
      <c r="V44" s="14">
        <v>0</v>
      </c>
      <c r="W44" s="14">
        <v>800</v>
      </c>
      <c r="X44" s="58"/>
      <c r="Y44" s="179"/>
      <c r="Z44" s="180"/>
      <c r="AA44" s="180"/>
      <c r="AB44" s="180"/>
      <c r="AC44" s="180"/>
      <c r="AD44" s="181"/>
    </row>
    <row r="45" spans="1:30" x14ac:dyDescent="0.2">
      <c r="A45" s="95">
        <f t="shared" si="4"/>
        <v>43881</v>
      </c>
      <c r="B45" s="52">
        <v>5</v>
      </c>
      <c r="C45" s="139">
        <v>5</v>
      </c>
      <c r="D45" s="70">
        <f t="shared" si="14"/>
        <v>75.399999999999991</v>
      </c>
      <c r="E45" s="55">
        <v>1</v>
      </c>
      <c r="F45" s="138">
        <v>3</v>
      </c>
      <c r="G45" s="70">
        <f t="shared" si="15"/>
        <v>17.399999999999999</v>
      </c>
      <c r="H45" s="55">
        <v>9</v>
      </c>
      <c r="I45" s="55">
        <v>8</v>
      </c>
      <c r="J45" s="70">
        <f t="shared" si="16"/>
        <v>134.56</v>
      </c>
      <c r="K45" s="92">
        <f t="shared" si="17"/>
        <v>92.799999999999983</v>
      </c>
      <c r="L45" s="71">
        <f t="shared" si="18"/>
        <v>0</v>
      </c>
      <c r="M45" s="71">
        <f t="shared" si="13"/>
        <v>0</v>
      </c>
      <c r="N45" s="72"/>
      <c r="O45" s="86"/>
      <c r="P45" s="73"/>
      <c r="Q45" s="74"/>
      <c r="R45" s="74"/>
      <c r="S45" s="74"/>
      <c r="T45" s="74"/>
      <c r="U45" s="14">
        <v>0</v>
      </c>
      <c r="V45" s="14">
        <v>0</v>
      </c>
      <c r="W45" s="14">
        <v>800</v>
      </c>
      <c r="X45" s="58"/>
      <c r="Y45" s="179"/>
      <c r="Z45" s="180"/>
      <c r="AA45" s="180"/>
      <c r="AB45" s="180"/>
      <c r="AC45" s="180"/>
      <c r="AD45" s="181"/>
    </row>
    <row r="46" spans="1:30" x14ac:dyDescent="0.2">
      <c r="A46" s="95">
        <f t="shared" si="4"/>
        <v>43882</v>
      </c>
      <c r="B46" s="52">
        <v>5</v>
      </c>
      <c r="C46" s="139">
        <v>5</v>
      </c>
      <c r="D46" s="70">
        <f t="shared" si="14"/>
        <v>75.399999999999991</v>
      </c>
      <c r="E46" s="55">
        <v>1</v>
      </c>
      <c r="F46" s="138">
        <v>3</v>
      </c>
      <c r="G46" s="70">
        <f t="shared" si="15"/>
        <v>17.399999999999999</v>
      </c>
      <c r="H46" s="55">
        <v>9</v>
      </c>
      <c r="I46" s="55">
        <v>8</v>
      </c>
      <c r="J46" s="70">
        <f t="shared" si="16"/>
        <v>134.56</v>
      </c>
      <c r="K46" s="92">
        <f t="shared" si="17"/>
        <v>92.799999999999983</v>
      </c>
      <c r="L46" s="71">
        <f t="shared" si="18"/>
        <v>0</v>
      </c>
      <c r="M46" s="71">
        <f t="shared" si="13"/>
        <v>0</v>
      </c>
      <c r="N46" s="72"/>
      <c r="O46" s="86"/>
      <c r="P46" s="73"/>
      <c r="Q46" s="74"/>
      <c r="R46" s="74"/>
      <c r="S46" s="74"/>
      <c r="T46" s="74"/>
      <c r="U46" s="14">
        <v>0</v>
      </c>
      <c r="V46" s="14">
        <v>0</v>
      </c>
      <c r="W46" s="14">
        <v>800</v>
      </c>
      <c r="X46" s="58"/>
      <c r="Y46" s="179"/>
      <c r="Z46" s="180"/>
      <c r="AA46" s="180"/>
      <c r="AB46" s="180"/>
      <c r="AC46" s="180"/>
      <c r="AD46" s="181"/>
    </row>
    <row r="47" spans="1:30" x14ac:dyDescent="0.2">
      <c r="A47" s="95">
        <f t="shared" si="4"/>
        <v>43883</v>
      </c>
      <c r="B47" s="52">
        <v>5</v>
      </c>
      <c r="C47" s="139">
        <v>5</v>
      </c>
      <c r="D47" s="70">
        <f t="shared" si="14"/>
        <v>75.399999999999991</v>
      </c>
      <c r="E47" s="55">
        <v>1</v>
      </c>
      <c r="F47" s="138">
        <v>3</v>
      </c>
      <c r="G47" s="70">
        <f t="shared" si="15"/>
        <v>17.399999999999999</v>
      </c>
      <c r="H47" s="55">
        <v>9</v>
      </c>
      <c r="I47" s="55">
        <v>8</v>
      </c>
      <c r="J47" s="70">
        <f t="shared" si="16"/>
        <v>134.56</v>
      </c>
      <c r="K47" s="92">
        <f t="shared" si="17"/>
        <v>92.799999999999983</v>
      </c>
      <c r="L47" s="71">
        <f t="shared" si="18"/>
        <v>0</v>
      </c>
      <c r="M47" s="71">
        <f t="shared" si="13"/>
        <v>0</v>
      </c>
      <c r="N47" s="72"/>
      <c r="O47" s="86"/>
      <c r="P47" s="73"/>
      <c r="Q47" s="74"/>
      <c r="R47" s="74"/>
      <c r="S47" s="74"/>
      <c r="T47" s="74"/>
      <c r="U47" s="14">
        <v>0</v>
      </c>
      <c r="V47" s="14">
        <v>0</v>
      </c>
      <c r="W47" s="14">
        <v>800</v>
      </c>
      <c r="X47" s="58"/>
      <c r="Y47" s="179"/>
      <c r="Z47" s="180"/>
      <c r="AA47" s="180"/>
      <c r="AB47" s="180"/>
      <c r="AC47" s="180"/>
      <c r="AD47" s="181"/>
    </row>
    <row r="48" spans="1:30" x14ac:dyDescent="0.2">
      <c r="A48" s="95">
        <f t="shared" si="4"/>
        <v>43884</v>
      </c>
      <c r="B48" s="52">
        <v>5</v>
      </c>
      <c r="C48" s="139">
        <v>5</v>
      </c>
      <c r="D48" s="70">
        <f t="shared" si="14"/>
        <v>75.399999999999991</v>
      </c>
      <c r="E48" s="55">
        <v>1</v>
      </c>
      <c r="F48" s="138">
        <v>3</v>
      </c>
      <c r="G48" s="70">
        <f t="shared" si="15"/>
        <v>17.399999999999999</v>
      </c>
      <c r="H48" s="55">
        <v>9</v>
      </c>
      <c r="I48" s="55">
        <v>8</v>
      </c>
      <c r="J48" s="70">
        <f t="shared" si="16"/>
        <v>134.56</v>
      </c>
      <c r="K48" s="92">
        <f t="shared" si="17"/>
        <v>92.799999999999983</v>
      </c>
      <c r="L48" s="71">
        <f t="shared" si="18"/>
        <v>0</v>
      </c>
      <c r="M48" s="71">
        <f t="shared" si="13"/>
        <v>0</v>
      </c>
      <c r="N48" s="72"/>
      <c r="O48" s="86"/>
      <c r="P48" s="73"/>
      <c r="Q48" s="74"/>
      <c r="R48" s="74"/>
      <c r="S48" s="74"/>
      <c r="T48" s="74"/>
      <c r="U48" s="14">
        <v>0</v>
      </c>
      <c r="V48" s="14">
        <v>0</v>
      </c>
      <c r="W48" s="14">
        <v>800</v>
      </c>
      <c r="X48" s="58"/>
      <c r="Y48" s="179"/>
      <c r="Z48" s="180"/>
      <c r="AA48" s="180"/>
      <c r="AB48" s="180"/>
      <c r="AC48" s="180"/>
      <c r="AD48" s="181"/>
    </row>
    <row r="49" spans="1:30" x14ac:dyDescent="0.2">
      <c r="A49" s="95">
        <f t="shared" si="4"/>
        <v>43885</v>
      </c>
      <c r="B49" s="52">
        <v>5</v>
      </c>
      <c r="C49" s="139">
        <v>5</v>
      </c>
      <c r="D49" s="70">
        <f t="shared" ref="D49:D57" si="19">(B49*12+C49)*D$21</f>
        <v>75.399999999999991</v>
      </c>
      <c r="E49" s="55">
        <v>1</v>
      </c>
      <c r="F49" s="138">
        <v>3</v>
      </c>
      <c r="G49" s="70">
        <f t="shared" ref="G49:G57" si="20">(E49*12+F49)*G$21</f>
        <v>17.399999999999999</v>
      </c>
      <c r="H49" s="55">
        <v>9</v>
      </c>
      <c r="I49" s="55">
        <v>8</v>
      </c>
      <c r="J49" s="70">
        <f t="shared" ref="J49:J57" si="21">(H49*12+I49)*J$21</f>
        <v>134.56</v>
      </c>
      <c r="K49" s="92">
        <f t="shared" ref="K49:K57" si="22">D49+G49</f>
        <v>92.799999999999983</v>
      </c>
      <c r="L49" s="71">
        <f t="shared" ref="L49:L57" si="23">K49-K48+Q49</f>
        <v>0</v>
      </c>
      <c r="M49" s="71">
        <f t="shared" si="13"/>
        <v>0</v>
      </c>
      <c r="N49" s="72"/>
      <c r="O49" s="86"/>
      <c r="P49" s="73"/>
      <c r="Q49" s="74"/>
      <c r="R49" s="74"/>
      <c r="S49" s="74"/>
      <c r="T49" s="74"/>
      <c r="U49" s="14">
        <v>0</v>
      </c>
      <c r="V49" s="14">
        <v>0</v>
      </c>
      <c r="W49" s="14">
        <v>840</v>
      </c>
      <c r="X49" s="58"/>
      <c r="Y49" s="179"/>
      <c r="Z49" s="180"/>
      <c r="AA49" s="180"/>
      <c r="AB49" s="180"/>
      <c r="AC49" s="180"/>
      <c r="AD49" s="181"/>
    </row>
    <row r="50" spans="1:30" x14ac:dyDescent="0.2">
      <c r="A50" s="95">
        <f t="shared" si="4"/>
        <v>43886</v>
      </c>
      <c r="B50" s="52">
        <v>5</v>
      </c>
      <c r="C50" s="139">
        <v>5</v>
      </c>
      <c r="D50" s="70">
        <f t="shared" si="19"/>
        <v>75.399999999999991</v>
      </c>
      <c r="E50" s="55">
        <v>1</v>
      </c>
      <c r="F50" s="138">
        <v>3</v>
      </c>
      <c r="G50" s="70">
        <f t="shared" si="20"/>
        <v>17.399999999999999</v>
      </c>
      <c r="H50" s="55">
        <v>9</v>
      </c>
      <c r="I50" s="55">
        <v>8</v>
      </c>
      <c r="J50" s="70">
        <f t="shared" si="21"/>
        <v>134.56</v>
      </c>
      <c r="K50" s="92">
        <f t="shared" si="22"/>
        <v>92.799999999999983</v>
      </c>
      <c r="L50" s="71">
        <f t="shared" si="23"/>
        <v>0</v>
      </c>
      <c r="M50" s="71">
        <f t="shared" ref="M50:M57" si="24">J50+S50-J49</f>
        <v>0</v>
      </c>
      <c r="N50" s="72"/>
      <c r="O50" s="86"/>
      <c r="P50" s="73"/>
      <c r="Q50" s="74"/>
      <c r="R50" s="74"/>
      <c r="S50" s="74"/>
      <c r="T50" s="74"/>
      <c r="U50" s="14">
        <v>0</v>
      </c>
      <c r="V50" s="14">
        <v>0</v>
      </c>
      <c r="W50" s="14">
        <v>840</v>
      </c>
      <c r="X50" s="58"/>
      <c r="Y50" s="179"/>
      <c r="Z50" s="180"/>
      <c r="AA50" s="180"/>
      <c r="AB50" s="180"/>
      <c r="AC50" s="180"/>
      <c r="AD50" s="181"/>
    </row>
    <row r="51" spans="1:30" x14ac:dyDescent="0.2">
      <c r="A51" s="95">
        <f t="shared" si="4"/>
        <v>43887</v>
      </c>
      <c r="B51" s="52">
        <v>5</v>
      </c>
      <c r="C51" s="139">
        <v>5</v>
      </c>
      <c r="D51" s="70">
        <f t="shared" si="19"/>
        <v>75.399999999999991</v>
      </c>
      <c r="E51" s="55">
        <v>1</v>
      </c>
      <c r="F51" s="138">
        <v>3</v>
      </c>
      <c r="G51" s="70">
        <f t="shared" si="20"/>
        <v>17.399999999999999</v>
      </c>
      <c r="H51" s="55">
        <v>9</v>
      </c>
      <c r="I51" s="55">
        <v>8</v>
      </c>
      <c r="J51" s="70">
        <f t="shared" si="21"/>
        <v>134.56</v>
      </c>
      <c r="K51" s="92">
        <f t="shared" si="22"/>
        <v>92.799999999999983</v>
      </c>
      <c r="L51" s="71">
        <f t="shared" si="23"/>
        <v>0</v>
      </c>
      <c r="M51" s="71">
        <f t="shared" si="24"/>
        <v>0</v>
      </c>
      <c r="N51" s="72"/>
      <c r="O51" s="86"/>
      <c r="P51" s="73"/>
      <c r="Q51" s="74"/>
      <c r="R51" s="74"/>
      <c r="S51" s="74"/>
      <c r="T51" s="74"/>
      <c r="U51" s="14">
        <v>0</v>
      </c>
      <c r="V51" s="14">
        <v>0</v>
      </c>
      <c r="W51" s="14">
        <v>840</v>
      </c>
      <c r="X51" s="58"/>
      <c r="Y51" s="179"/>
      <c r="Z51" s="180"/>
      <c r="AA51" s="180"/>
      <c r="AB51" s="180"/>
      <c r="AC51" s="180"/>
      <c r="AD51" s="181"/>
    </row>
    <row r="52" spans="1:30" x14ac:dyDescent="0.2">
      <c r="A52" s="95">
        <f t="shared" si="4"/>
        <v>43888</v>
      </c>
      <c r="B52" s="52">
        <v>5</v>
      </c>
      <c r="C52" s="139">
        <v>5</v>
      </c>
      <c r="D52" s="70">
        <f t="shared" si="19"/>
        <v>75.399999999999991</v>
      </c>
      <c r="E52" s="55">
        <v>1</v>
      </c>
      <c r="F52" s="138">
        <v>3</v>
      </c>
      <c r="G52" s="70">
        <f t="shared" si="20"/>
        <v>17.399999999999999</v>
      </c>
      <c r="H52" s="55">
        <v>9</v>
      </c>
      <c r="I52" s="55">
        <v>8</v>
      </c>
      <c r="J52" s="70">
        <f t="shared" si="21"/>
        <v>134.56</v>
      </c>
      <c r="K52" s="92">
        <f t="shared" si="22"/>
        <v>92.799999999999983</v>
      </c>
      <c r="L52" s="71">
        <f t="shared" si="23"/>
        <v>0</v>
      </c>
      <c r="M52" s="71">
        <f>J52+S52-J51</f>
        <v>0</v>
      </c>
      <c r="N52" s="72"/>
      <c r="O52" s="86"/>
      <c r="P52" s="73"/>
      <c r="Q52" s="74"/>
      <c r="R52" s="74"/>
      <c r="S52" s="74"/>
      <c r="T52" s="74"/>
      <c r="U52" s="14">
        <v>0</v>
      </c>
      <c r="V52" s="14">
        <v>0</v>
      </c>
      <c r="W52" s="14">
        <v>840</v>
      </c>
      <c r="X52" s="58"/>
      <c r="Y52" s="179"/>
      <c r="Z52" s="180"/>
      <c r="AA52" s="180"/>
      <c r="AB52" s="180"/>
      <c r="AC52" s="180"/>
      <c r="AD52" s="181"/>
    </row>
    <row r="53" spans="1:30" x14ac:dyDescent="0.2">
      <c r="A53" s="95">
        <f t="shared" si="4"/>
        <v>43889</v>
      </c>
      <c r="B53" s="52">
        <v>5</v>
      </c>
      <c r="C53" s="139">
        <v>5</v>
      </c>
      <c r="D53" s="70">
        <f t="shared" si="19"/>
        <v>75.399999999999991</v>
      </c>
      <c r="E53" s="55">
        <v>1</v>
      </c>
      <c r="F53" s="138">
        <v>3</v>
      </c>
      <c r="G53" s="70">
        <f t="shared" si="20"/>
        <v>17.399999999999999</v>
      </c>
      <c r="H53" s="55">
        <v>9</v>
      </c>
      <c r="I53" s="55">
        <v>8</v>
      </c>
      <c r="J53" s="70">
        <f t="shared" si="21"/>
        <v>134.56</v>
      </c>
      <c r="K53" s="92">
        <f t="shared" si="22"/>
        <v>92.799999999999983</v>
      </c>
      <c r="L53" s="71">
        <f t="shared" si="23"/>
        <v>0</v>
      </c>
      <c r="M53" s="71">
        <f>J53+S53-J52</f>
        <v>0</v>
      </c>
      <c r="N53" s="72"/>
      <c r="O53" s="86"/>
      <c r="P53" s="73"/>
      <c r="Q53" s="74"/>
      <c r="R53" s="74"/>
      <c r="S53" s="74"/>
      <c r="T53" s="74"/>
      <c r="U53" s="14">
        <v>0</v>
      </c>
      <c r="V53" s="14">
        <v>0</v>
      </c>
      <c r="W53" s="14">
        <v>840</v>
      </c>
      <c r="X53" s="58"/>
      <c r="Y53" s="179"/>
      <c r="Z53" s="180"/>
      <c r="AA53" s="180"/>
      <c r="AB53" s="180"/>
      <c r="AC53" s="180"/>
      <c r="AD53" s="181"/>
    </row>
    <row r="54" spans="1:30" x14ac:dyDescent="0.2">
      <c r="A54" s="95">
        <f t="shared" si="4"/>
        <v>43890</v>
      </c>
      <c r="B54" s="52">
        <v>5</v>
      </c>
      <c r="C54" s="139">
        <v>5</v>
      </c>
      <c r="D54" s="70">
        <f>(B54*12+C54)*D$21</f>
        <v>75.399999999999991</v>
      </c>
      <c r="E54" s="55">
        <v>1</v>
      </c>
      <c r="F54" s="138">
        <v>3</v>
      </c>
      <c r="G54" s="70">
        <f>(E54*12+F54)*G$21</f>
        <v>17.399999999999999</v>
      </c>
      <c r="H54" s="55">
        <v>9</v>
      </c>
      <c r="I54" s="55">
        <v>8</v>
      </c>
      <c r="J54" s="70">
        <f>(H54*12+I54)*J$21</f>
        <v>134.56</v>
      </c>
      <c r="K54" s="92">
        <f>D54+G54</f>
        <v>92.799999999999983</v>
      </c>
      <c r="L54" s="71">
        <f>K54-K53+Q54</f>
        <v>0</v>
      </c>
      <c r="M54" s="71">
        <f>J54+S54-J53</f>
        <v>0</v>
      </c>
      <c r="N54" s="72"/>
      <c r="O54" s="86"/>
      <c r="P54" s="73"/>
      <c r="Q54" s="74"/>
      <c r="R54" s="74"/>
      <c r="S54" s="74"/>
      <c r="T54" s="74"/>
      <c r="U54" s="14">
        <v>0</v>
      </c>
      <c r="V54" s="14">
        <v>0</v>
      </c>
      <c r="W54" s="14">
        <v>840</v>
      </c>
      <c r="X54" s="58"/>
      <c r="Y54" s="114"/>
      <c r="Z54" s="118"/>
      <c r="AA54" s="118"/>
      <c r="AB54" s="118"/>
      <c r="AC54" s="118"/>
      <c r="AD54" s="119"/>
    </row>
    <row r="55" spans="1:30" x14ac:dyDescent="0.2">
      <c r="A55" s="95">
        <f t="shared" si="4"/>
        <v>43891</v>
      </c>
      <c r="B55" s="52"/>
      <c r="C55" s="139"/>
      <c r="D55" s="70">
        <f t="shared" si="19"/>
        <v>0</v>
      </c>
      <c r="E55" s="55"/>
      <c r="F55" s="138"/>
      <c r="G55" s="70">
        <f t="shared" si="20"/>
        <v>0</v>
      </c>
      <c r="H55" s="55"/>
      <c r="I55" s="55"/>
      <c r="J55" s="70">
        <f t="shared" si="21"/>
        <v>0</v>
      </c>
      <c r="K55" s="92">
        <f t="shared" si="22"/>
        <v>0</v>
      </c>
      <c r="L55" s="71">
        <f t="shared" si="23"/>
        <v>-92.799999999999983</v>
      </c>
      <c r="M55" s="71">
        <f t="shared" si="24"/>
        <v>-134.56</v>
      </c>
      <c r="N55" s="72"/>
      <c r="O55" s="86"/>
      <c r="P55" s="73"/>
      <c r="Q55" s="74"/>
      <c r="R55" s="74"/>
      <c r="S55" s="74"/>
      <c r="T55" s="74"/>
      <c r="U55" s="14"/>
      <c r="V55" s="14"/>
      <c r="W55" s="14"/>
      <c r="X55" s="58"/>
      <c r="Y55" s="114"/>
      <c r="Z55" s="118"/>
      <c r="AA55" s="118"/>
      <c r="AB55" s="118"/>
      <c r="AC55" s="118"/>
      <c r="AD55" s="119"/>
    </row>
    <row r="56" spans="1:30" x14ac:dyDescent="0.2">
      <c r="A56" s="95">
        <f t="shared" si="4"/>
        <v>43892</v>
      </c>
      <c r="B56" s="52"/>
      <c r="C56" s="139"/>
      <c r="D56" s="70">
        <f t="shared" si="19"/>
        <v>0</v>
      </c>
      <c r="E56" s="55"/>
      <c r="F56" s="138"/>
      <c r="G56" s="70">
        <f t="shared" si="20"/>
        <v>0</v>
      </c>
      <c r="H56" s="55"/>
      <c r="I56" s="55"/>
      <c r="J56" s="70">
        <f t="shared" si="21"/>
        <v>0</v>
      </c>
      <c r="K56" s="92">
        <f t="shared" si="22"/>
        <v>0</v>
      </c>
      <c r="L56" s="71">
        <f t="shared" si="23"/>
        <v>0</v>
      </c>
      <c r="M56" s="71">
        <f t="shared" si="24"/>
        <v>0</v>
      </c>
      <c r="N56" s="72"/>
      <c r="O56" s="86"/>
      <c r="P56" s="73"/>
      <c r="Q56" s="74"/>
      <c r="R56" s="74"/>
      <c r="S56" s="74"/>
      <c r="T56" s="74"/>
      <c r="U56" s="14"/>
      <c r="V56" s="14"/>
      <c r="W56" s="14"/>
      <c r="X56" s="58"/>
      <c r="Y56" s="120"/>
      <c r="Z56" s="121"/>
      <c r="AA56" s="121"/>
      <c r="AB56" s="121"/>
      <c r="AC56" s="121"/>
      <c r="AD56" s="122"/>
    </row>
    <row r="57" spans="1:30" x14ac:dyDescent="0.2">
      <c r="A57" s="95">
        <f t="shared" si="4"/>
        <v>43893</v>
      </c>
      <c r="B57" s="52"/>
      <c r="C57" s="139"/>
      <c r="D57" s="70">
        <f t="shared" si="19"/>
        <v>0</v>
      </c>
      <c r="E57" s="55"/>
      <c r="F57" s="138"/>
      <c r="G57" s="70">
        <f t="shared" si="20"/>
        <v>0</v>
      </c>
      <c r="H57" s="55"/>
      <c r="I57" s="55"/>
      <c r="J57" s="70">
        <f t="shared" si="21"/>
        <v>0</v>
      </c>
      <c r="K57" s="92">
        <f t="shared" si="22"/>
        <v>0</v>
      </c>
      <c r="L57" s="71">
        <f t="shared" si="23"/>
        <v>0</v>
      </c>
      <c r="M57" s="71">
        <f t="shared" si="24"/>
        <v>0</v>
      </c>
      <c r="N57" s="72"/>
      <c r="O57" s="86"/>
      <c r="P57" s="73"/>
      <c r="Q57" s="74"/>
      <c r="R57" s="74"/>
      <c r="S57" s="74"/>
      <c r="T57" s="74"/>
      <c r="U57" s="14"/>
      <c r="V57" s="14"/>
      <c r="W57" s="14"/>
      <c r="X57" s="58"/>
      <c r="Y57" s="120"/>
      <c r="Z57" s="121"/>
      <c r="AA57" s="121"/>
      <c r="AB57" s="121"/>
      <c r="AC57" s="121"/>
      <c r="AD57" s="122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-92.8</v>
      </c>
      <c r="M58" s="38">
        <f>SUM(M27:M55)</f>
        <v>-134.56</v>
      </c>
      <c r="N58" s="49"/>
      <c r="O58" s="46"/>
      <c r="P58" s="46"/>
      <c r="Q58" s="46">
        <f>SUM(Q27:Q55)</f>
        <v>0</v>
      </c>
      <c r="R58" s="46"/>
      <c r="S58" s="46">
        <f>SUM(S27:S55)</f>
        <v>0</v>
      </c>
      <c r="T58" s="46"/>
      <c r="U58" s="46">
        <f>SUM(U28:U56)</f>
        <v>10</v>
      </c>
      <c r="V58" s="46"/>
      <c r="W58" s="46"/>
      <c r="X58" s="46"/>
      <c r="Y58" s="46"/>
      <c r="Z58" s="46"/>
      <c r="AA58" s="46"/>
      <c r="AB58" s="46"/>
      <c r="AC58" s="47"/>
      <c r="AD58" s="14"/>
    </row>
    <row r="59" spans="1:30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8"/>
    </row>
  </sheetData>
  <mergeCells count="54">
    <mergeCell ref="Y50:AD50"/>
    <mergeCell ref="Y51:AD51"/>
    <mergeCell ref="Y52:AD52"/>
    <mergeCell ref="Y53:AD53"/>
    <mergeCell ref="Y44:AD44"/>
    <mergeCell ref="Y45:AD45"/>
    <mergeCell ref="Y46:AD46"/>
    <mergeCell ref="Y47:AD47"/>
    <mergeCell ref="Y48:AD48"/>
    <mergeCell ref="Y49:AD49"/>
    <mergeCell ref="Y37:AD37"/>
    <mergeCell ref="Y38:AD38"/>
    <mergeCell ref="Y39:AD39"/>
    <mergeCell ref="Y40:AD40"/>
    <mergeCell ref="Y41:AD41"/>
    <mergeCell ref="Y43:AD43"/>
    <mergeCell ref="T21:U21"/>
    <mergeCell ref="T25:U25"/>
    <mergeCell ref="Y29:AD29"/>
    <mergeCell ref="Y30:AD30"/>
    <mergeCell ref="T16:U16"/>
    <mergeCell ref="B17:D17"/>
    <mergeCell ref="E17:G17"/>
    <mergeCell ref="H17:J17"/>
    <mergeCell ref="T17:U17"/>
    <mergeCell ref="B19:D19"/>
    <mergeCell ref="E19:G19"/>
    <mergeCell ref="H19:J19"/>
    <mergeCell ref="T19:U19"/>
    <mergeCell ref="A14:J14"/>
    <mergeCell ref="L14:N14"/>
    <mergeCell ref="P14:Q14"/>
    <mergeCell ref="R14:S14"/>
    <mergeCell ref="T14:V14"/>
    <mergeCell ref="T15:U15"/>
    <mergeCell ref="C10:I10"/>
    <mergeCell ref="N10:O10"/>
    <mergeCell ref="Q10:R10"/>
    <mergeCell ref="U10:Y10"/>
    <mergeCell ref="Z10:AB10"/>
    <mergeCell ref="U11:Y11"/>
    <mergeCell ref="Z11:AB11"/>
    <mergeCell ref="C8:F8"/>
    <mergeCell ref="H8:I8"/>
    <mergeCell ref="U8:Y8"/>
    <mergeCell ref="Z8:AB8"/>
    <mergeCell ref="U9:Y9"/>
    <mergeCell ref="Z9:AB9"/>
    <mergeCell ref="A3:AB3"/>
    <mergeCell ref="A4:AB4"/>
    <mergeCell ref="M6:O6"/>
    <mergeCell ref="Q6:R6"/>
    <mergeCell ref="U7:Y7"/>
    <mergeCell ref="Z7:A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TankBtry</vt:lpstr>
      <vt:lpstr>Garza</vt:lpstr>
      <vt:lpstr>Kotara</vt:lpstr>
      <vt:lpstr>Martinez</vt:lpstr>
      <vt:lpstr>Garza!Print_Area</vt:lpstr>
      <vt:lpstr>Kotara!Print_Area</vt:lpstr>
      <vt:lpstr>TankBtry!Print_Area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2020-04-22T18:48:18Z</dcterms:modified>
</cp:coreProperties>
</file>