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13_ncr:1_{3B162F80-2C44-490F-AE29-97BDE79A60C1}" xr6:coauthVersionLast="45" xr6:coauthVersionMax="45" xr10:uidLastSave="{00000000-0000-0000-0000-000000000000}"/>
  <bookViews>
    <workbookView xWindow="1185" yWindow="1350" windowWidth="25950" windowHeight="13470" tabRatio="735" activeTab="2" xr2:uid="{00000000-000D-0000-FFFF-FFFF00000000}"/>
  </bookViews>
  <sheets>
    <sheet name="Algea #3" sheetId="2" r:id="rId1"/>
    <sheet name="Bradford #1" sheetId="3" r:id="rId2"/>
    <sheet name="Pettus Heirs" sheetId="4" r:id="rId3"/>
    <sheet name="Sheet1" sheetId="5" r:id="rId4"/>
  </sheets>
  <definedNames>
    <definedName name="_xlnm.Print_Area" localSheetId="0">'Algea #3'!$A$1:$AM$48</definedName>
    <definedName name="_xlnm.Print_Area" localSheetId="1">'Bradford #1'!$A$1:$AM$48</definedName>
    <definedName name="_xlnm.Print_Area" localSheetId="2">'Pettus Heirs'!$A$1:$AM$48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2" i="4" l="1"/>
  <c r="U34" i="2" l="1"/>
  <c r="AA34" i="2" s="1"/>
  <c r="AB34" i="2" s="1"/>
  <c r="Z34" i="2"/>
  <c r="U35" i="2"/>
  <c r="AA35" i="2"/>
  <c r="Z35" i="2"/>
  <c r="U36" i="2"/>
  <c r="Z36" i="2"/>
  <c r="U37" i="2"/>
  <c r="AA37" i="2" s="1"/>
  <c r="Z37" i="2"/>
  <c r="U33" i="2"/>
  <c r="Z33" i="2"/>
  <c r="AA33" i="2"/>
  <c r="U32" i="2"/>
  <c r="AA32" i="2" s="1"/>
  <c r="AB33" i="2" s="1"/>
  <c r="Z32" i="2"/>
  <c r="U29" i="2"/>
  <c r="Z29" i="2"/>
  <c r="AA29" i="2"/>
  <c r="AB29" i="2"/>
  <c r="U30" i="2"/>
  <c r="Z30" i="2"/>
  <c r="AA30" i="2"/>
  <c r="U31" i="2"/>
  <c r="Z31" i="2"/>
  <c r="AA31" i="2"/>
  <c r="U28" i="2"/>
  <c r="Z28" i="2"/>
  <c r="AA28" i="2"/>
  <c r="U27" i="2"/>
  <c r="Z27" i="2"/>
  <c r="AA27" i="2" s="1"/>
  <c r="U26" i="2"/>
  <c r="Z26" i="2"/>
  <c r="AA26" i="2"/>
  <c r="U25" i="2"/>
  <c r="U24" i="2"/>
  <c r="U48" i="2" s="1"/>
  <c r="AA24" i="2"/>
  <c r="AB25" i="2" s="1"/>
  <c r="Z24" i="2"/>
  <c r="U22" i="2"/>
  <c r="Z22" i="2"/>
  <c r="AA22" i="2" s="1"/>
  <c r="U23" i="2"/>
  <c r="Z23" i="2"/>
  <c r="AA23" i="2" s="1"/>
  <c r="U21" i="2"/>
  <c r="AA21" i="2" s="1"/>
  <c r="AB21" i="2" s="1"/>
  <c r="Z21" i="2"/>
  <c r="U20" i="2"/>
  <c r="U19" i="2"/>
  <c r="AA19" i="2"/>
  <c r="AB19" i="2" s="1"/>
  <c r="Z19" i="2"/>
  <c r="U18" i="2"/>
  <c r="AA18" i="2"/>
  <c r="Z18" i="2"/>
  <c r="U16" i="2"/>
  <c r="AA16" i="2"/>
  <c r="Z16" i="2"/>
  <c r="U17" i="2"/>
  <c r="Z17" i="2"/>
  <c r="U15" i="2"/>
  <c r="Z15" i="2"/>
  <c r="U14" i="2"/>
  <c r="AA14" i="2"/>
  <c r="Z14" i="2"/>
  <c r="U13" i="2"/>
  <c r="Z13" i="2"/>
  <c r="U12" i="2"/>
  <c r="AA12" i="2" s="1"/>
  <c r="Z12" i="2"/>
  <c r="U11" i="2"/>
  <c r="U10" i="2"/>
  <c r="AA10" i="2" s="1"/>
  <c r="AB10" i="2" s="1"/>
  <c r="U9" i="2"/>
  <c r="Z9" i="2"/>
  <c r="AA9" i="2"/>
  <c r="Z38" i="3"/>
  <c r="AA38" i="3"/>
  <c r="AB39" i="3"/>
  <c r="AG37" i="4"/>
  <c r="Z37" i="3"/>
  <c r="AA37" i="3" s="1"/>
  <c r="U38" i="2"/>
  <c r="Z38" i="2"/>
  <c r="Z36" i="3"/>
  <c r="AA36" i="3"/>
  <c r="Z35" i="3"/>
  <c r="AA35" i="3" s="1"/>
  <c r="Z34" i="3"/>
  <c r="AA34" i="3"/>
  <c r="Z33" i="3"/>
  <c r="AA33" i="3"/>
  <c r="Z32" i="3"/>
  <c r="AA32" i="3" s="1"/>
  <c r="Z31" i="3"/>
  <c r="AA31" i="3"/>
  <c r="Z30" i="3"/>
  <c r="AA30" i="3"/>
  <c r="Z29" i="3"/>
  <c r="AA29" i="3" s="1"/>
  <c r="Z28" i="3"/>
  <c r="AA28" i="3"/>
  <c r="Z27" i="3"/>
  <c r="AA27" i="3"/>
  <c r="Z26" i="3"/>
  <c r="AA26" i="3" s="1"/>
  <c r="Z25" i="3"/>
  <c r="AA25" i="3"/>
  <c r="Z25" i="2"/>
  <c r="AA25" i="2"/>
  <c r="Z24" i="3"/>
  <c r="AA24" i="3" s="1"/>
  <c r="Z20" i="2"/>
  <c r="AA20" i="2" s="1"/>
  <c r="AB20" i="2" s="1"/>
  <c r="AG19" i="4"/>
  <c r="AH19" i="4" s="1"/>
  <c r="AK19" i="4"/>
  <c r="Z18" i="3"/>
  <c r="AA18" i="3" s="1"/>
  <c r="AA17" i="2"/>
  <c r="AB18" i="2" s="1"/>
  <c r="Z16" i="3"/>
  <c r="AA16" i="3" s="1"/>
  <c r="Z15" i="3"/>
  <c r="AA15" i="3" s="1"/>
  <c r="Z14" i="3"/>
  <c r="AA14" i="3" s="1"/>
  <c r="AB14" i="3" s="1"/>
  <c r="Z13" i="3"/>
  <c r="AA13" i="3" s="1"/>
  <c r="AB13" i="3"/>
  <c r="Z12" i="3"/>
  <c r="AA12" i="3" s="1"/>
  <c r="Z11" i="3"/>
  <c r="AA11" i="3" s="1"/>
  <c r="Z11" i="2"/>
  <c r="Z10" i="2"/>
  <c r="Z9" i="3"/>
  <c r="AA9" i="3" s="1"/>
  <c r="AK35" i="4"/>
  <c r="AL36" i="4" s="1"/>
  <c r="U29" i="4"/>
  <c r="AA29" i="4" s="1"/>
  <c r="U28" i="4"/>
  <c r="Z23" i="3"/>
  <c r="AA23" i="3"/>
  <c r="U23" i="4"/>
  <c r="AA23" i="4" s="1"/>
  <c r="U22" i="4"/>
  <c r="Z22" i="3"/>
  <c r="AA22" i="3"/>
  <c r="Z21" i="3"/>
  <c r="AA21" i="3" s="1"/>
  <c r="Z20" i="3"/>
  <c r="AA20" i="3" s="1"/>
  <c r="Z19" i="3"/>
  <c r="AA19" i="3" s="1"/>
  <c r="Z17" i="3"/>
  <c r="AA17" i="3" s="1"/>
  <c r="Z10" i="3"/>
  <c r="AA10" i="3" s="1"/>
  <c r="AB10" i="3" s="1"/>
  <c r="Z8" i="3"/>
  <c r="AA8" i="3" s="1"/>
  <c r="AG29" i="4"/>
  <c r="U26" i="4"/>
  <c r="Z26" i="4"/>
  <c r="U25" i="4"/>
  <c r="AA25" i="4" s="1"/>
  <c r="AB25" i="4" s="1"/>
  <c r="Z25" i="4"/>
  <c r="AG25" i="4"/>
  <c r="AK25" i="4"/>
  <c r="AL26" i="4" s="1"/>
  <c r="U24" i="4"/>
  <c r="AA24" i="4" s="1"/>
  <c r="Z24" i="4"/>
  <c r="AG24" i="4"/>
  <c r="Z23" i="4"/>
  <c r="AG23" i="4"/>
  <c r="Z22" i="4"/>
  <c r="U21" i="4"/>
  <c r="AA21" i="4" s="1"/>
  <c r="Z21" i="4"/>
  <c r="AG21" i="4"/>
  <c r="AH21" i="4"/>
  <c r="U20" i="4"/>
  <c r="AA20" i="4" s="1"/>
  <c r="AB20" i="4" s="1"/>
  <c r="Z20" i="4"/>
  <c r="Z33" i="4"/>
  <c r="U16" i="4"/>
  <c r="AA16" i="4"/>
  <c r="AB16" i="4" s="1"/>
  <c r="AG38" i="4"/>
  <c r="U38" i="4"/>
  <c r="Z32" i="4"/>
  <c r="Z19" i="4"/>
  <c r="W40" i="4"/>
  <c r="X40" i="4"/>
  <c r="Z15" i="4"/>
  <c r="AG8" i="4"/>
  <c r="AG9" i="4"/>
  <c r="AH9" i="4" s="1"/>
  <c r="AG10" i="4"/>
  <c r="AG11" i="4"/>
  <c r="AH11" i="4"/>
  <c r="AG12" i="4"/>
  <c r="AH12" i="4" s="1"/>
  <c r="AG13" i="4"/>
  <c r="AG14" i="4"/>
  <c r="AH14" i="4" s="1"/>
  <c r="AG15" i="4"/>
  <c r="AH15" i="4" s="1"/>
  <c r="AG16" i="4"/>
  <c r="AH16" i="4" s="1"/>
  <c r="AG17" i="4"/>
  <c r="AG18" i="4"/>
  <c r="AH18" i="4" s="1"/>
  <c r="AG20" i="4"/>
  <c r="AG22" i="4"/>
  <c r="AH22" i="4" s="1"/>
  <c r="AG26" i="4"/>
  <c r="AH26" i="4"/>
  <c r="AG27" i="4"/>
  <c r="AG28" i="4"/>
  <c r="AH28" i="4" s="1"/>
  <c r="AG30" i="4"/>
  <c r="AH30" i="4" s="1"/>
  <c r="AG31" i="4"/>
  <c r="AG32" i="4"/>
  <c r="AH32" i="4"/>
  <c r="AG33" i="4"/>
  <c r="AG34" i="4"/>
  <c r="AG35" i="4"/>
  <c r="AG36" i="4"/>
  <c r="Z31" i="4"/>
  <c r="AK24" i="4"/>
  <c r="U14" i="4"/>
  <c r="AA14" i="4" s="1"/>
  <c r="U13" i="4"/>
  <c r="AA13" i="4"/>
  <c r="AB13" i="4" s="1"/>
  <c r="Z13" i="4"/>
  <c r="U12" i="4"/>
  <c r="AA12" i="4"/>
  <c r="Z12" i="4"/>
  <c r="Z37" i="4"/>
  <c r="U36" i="4"/>
  <c r="AA36" i="4" s="1"/>
  <c r="Z35" i="4"/>
  <c r="Z34" i="4"/>
  <c r="U33" i="4"/>
  <c r="AA33" i="4" s="1"/>
  <c r="U30" i="4"/>
  <c r="AA30" i="4" s="1"/>
  <c r="AB30" i="4" s="1"/>
  <c r="Z30" i="4"/>
  <c r="Z29" i="4"/>
  <c r="Z28" i="4"/>
  <c r="AA28" i="4" s="1"/>
  <c r="AB28" i="4" s="1"/>
  <c r="Z27" i="4"/>
  <c r="Z16" i="4"/>
  <c r="V40" i="4"/>
  <c r="Z40" i="4" s="1"/>
  <c r="Y40" i="4"/>
  <c r="AB41" i="4"/>
  <c r="Z18" i="4"/>
  <c r="Z14" i="4"/>
  <c r="Z11" i="4"/>
  <c r="Z9" i="4"/>
  <c r="AK36" i="4"/>
  <c r="AK37" i="4"/>
  <c r="AL37" i="4"/>
  <c r="AK38" i="4"/>
  <c r="U37" i="4"/>
  <c r="AA37" i="4" s="1"/>
  <c r="U32" i="4"/>
  <c r="AA32" i="4" s="1"/>
  <c r="U18" i="4"/>
  <c r="AA18" i="4"/>
  <c r="AB18" i="4" s="1"/>
  <c r="Z36" i="4"/>
  <c r="AK34" i="3"/>
  <c r="AL34" i="3"/>
  <c r="AK35" i="3"/>
  <c r="AK36" i="3"/>
  <c r="AL36" i="3" s="1"/>
  <c r="AK37" i="3"/>
  <c r="AK38" i="3"/>
  <c r="AL38" i="3" s="1"/>
  <c r="AK33" i="3"/>
  <c r="AL33" i="3" s="1"/>
  <c r="AK32" i="3"/>
  <c r="Z7" i="3"/>
  <c r="U7" i="3"/>
  <c r="AK16" i="3"/>
  <c r="AL16" i="3" s="1"/>
  <c r="AK17" i="3"/>
  <c r="AL17" i="3" s="1"/>
  <c r="AK18" i="3"/>
  <c r="AK19" i="3"/>
  <c r="AL19" i="3"/>
  <c r="AK20" i="3"/>
  <c r="AK21" i="3"/>
  <c r="AK22" i="3"/>
  <c r="AL22" i="3" s="1"/>
  <c r="AK23" i="3"/>
  <c r="AL24" i="3"/>
  <c r="AK24" i="3"/>
  <c r="AK25" i="3"/>
  <c r="AL25" i="3" s="1"/>
  <c r="AK26" i="3"/>
  <c r="AL26" i="3" s="1"/>
  <c r="AK27" i="3"/>
  <c r="AK28" i="3"/>
  <c r="AK29" i="3"/>
  <c r="AL29" i="3"/>
  <c r="AK30" i="3"/>
  <c r="AL30" i="3" s="1"/>
  <c r="AK31" i="3"/>
  <c r="AL31" i="3" s="1"/>
  <c r="U17" i="4"/>
  <c r="AA17" i="4" s="1"/>
  <c r="AB17" i="4" s="1"/>
  <c r="U11" i="4"/>
  <c r="AA11" i="4"/>
  <c r="U8" i="4"/>
  <c r="F42" i="4"/>
  <c r="G43" i="3"/>
  <c r="Z38" i="4"/>
  <c r="U35" i="4"/>
  <c r="AA35" i="4" s="1"/>
  <c r="U19" i="4"/>
  <c r="AA19" i="4"/>
  <c r="U15" i="4"/>
  <c r="AA15" i="4"/>
  <c r="AB15" i="4" s="1"/>
  <c r="AH13" i="3"/>
  <c r="AK13" i="3"/>
  <c r="AH14" i="3"/>
  <c r="AK14" i="3"/>
  <c r="AL14" i="3" s="1"/>
  <c r="U10" i="4"/>
  <c r="AA10" i="4" s="1"/>
  <c r="AB10" i="4" s="1"/>
  <c r="U34" i="4"/>
  <c r="AA34" i="4" s="1"/>
  <c r="AB34" i="4" s="1"/>
  <c r="U27" i="4"/>
  <c r="AA27" i="4"/>
  <c r="Q40" i="4"/>
  <c r="R40" i="4"/>
  <c r="S40" i="4"/>
  <c r="T40" i="4"/>
  <c r="AG12" i="2"/>
  <c r="AH29" i="3"/>
  <c r="AH27" i="3"/>
  <c r="AK23" i="4"/>
  <c r="AK22" i="4"/>
  <c r="AL22" i="4" s="1"/>
  <c r="U31" i="4"/>
  <c r="AH22" i="3"/>
  <c r="AH19" i="3"/>
  <c r="AH20" i="3"/>
  <c r="U8" i="2"/>
  <c r="AH21" i="3"/>
  <c r="U9" i="4"/>
  <c r="AA9" i="4"/>
  <c r="U7" i="2"/>
  <c r="AG37" i="2"/>
  <c r="AH38" i="2" s="1"/>
  <c r="AK37" i="2"/>
  <c r="AL37" i="2" s="1"/>
  <c r="AH34" i="3"/>
  <c r="AH31" i="3"/>
  <c r="AK27" i="4"/>
  <c r="AL27" i="4"/>
  <c r="AK26" i="4"/>
  <c r="AG33" i="2"/>
  <c r="AH33" i="2"/>
  <c r="AH30" i="3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K39" i="4"/>
  <c r="L39" i="4"/>
  <c r="M39" i="4"/>
  <c r="AH26" i="3"/>
  <c r="AK7" i="3"/>
  <c r="AK8" i="3"/>
  <c r="AL8" i="3" s="1"/>
  <c r="AK9" i="3"/>
  <c r="AK10" i="3"/>
  <c r="AK11" i="3"/>
  <c r="AL11" i="3"/>
  <c r="AK12" i="3"/>
  <c r="AL13" i="3" s="1"/>
  <c r="AK15" i="3"/>
  <c r="AL15" i="3" s="1"/>
  <c r="J39" i="4"/>
  <c r="G39" i="4"/>
  <c r="AG29" i="2"/>
  <c r="AH29" i="2" s="1"/>
  <c r="AK29" i="2"/>
  <c r="AL29" i="2" s="1"/>
  <c r="AK14" i="4"/>
  <c r="AH15" i="3"/>
  <c r="AK13" i="4"/>
  <c r="AL14" i="4" s="1"/>
  <c r="AK12" i="4"/>
  <c r="AL13" i="4" s="1"/>
  <c r="AK11" i="4"/>
  <c r="AL11" i="4" s="1"/>
  <c r="Z10" i="4"/>
  <c r="AK10" i="4"/>
  <c r="AH10" i="3"/>
  <c r="AK9" i="4"/>
  <c r="AL9" i="4" s="1"/>
  <c r="Z8" i="4"/>
  <c r="AK34" i="4"/>
  <c r="AG7" i="4"/>
  <c r="AG14" i="2"/>
  <c r="AH15" i="2" s="1"/>
  <c r="AG9" i="2"/>
  <c r="AH9" i="2"/>
  <c r="AK9" i="2"/>
  <c r="AG38" i="2"/>
  <c r="AG39" i="2"/>
  <c r="N41" i="4"/>
  <c r="AH38" i="3"/>
  <c r="AH36" i="3"/>
  <c r="AH28" i="3"/>
  <c r="AH25" i="3"/>
  <c r="AH24" i="3"/>
  <c r="AH17" i="3"/>
  <c r="AH16" i="3"/>
  <c r="AH8" i="3"/>
  <c r="AG25" i="2"/>
  <c r="AK25" i="2"/>
  <c r="AL25" i="2" s="1"/>
  <c r="AG19" i="2"/>
  <c r="AH19" i="2" s="1"/>
  <c r="AG15" i="2"/>
  <c r="AK15" i="2"/>
  <c r="AG13" i="2"/>
  <c r="AK13" i="2"/>
  <c r="AL14" i="2" s="1"/>
  <c r="AL13" i="2"/>
  <c r="AK14" i="2"/>
  <c r="AG10" i="2"/>
  <c r="AH10" i="2"/>
  <c r="AK10" i="2"/>
  <c r="AL10" i="2"/>
  <c r="AG36" i="2"/>
  <c r="AH36" i="2" s="1"/>
  <c r="AK36" i="2"/>
  <c r="AG35" i="2"/>
  <c r="AK35" i="2"/>
  <c r="AG34" i="2"/>
  <c r="AH34" i="2" s="1"/>
  <c r="I39" i="3"/>
  <c r="I41" i="3" s="1"/>
  <c r="I40" i="3"/>
  <c r="J39" i="3"/>
  <c r="J41" i="3"/>
  <c r="AG31" i="2"/>
  <c r="AH31" i="2" s="1"/>
  <c r="AK31" i="2"/>
  <c r="AG27" i="2"/>
  <c r="AH27" i="2" s="1"/>
  <c r="AG24" i="2"/>
  <c r="AK24" i="2"/>
  <c r="AL24" i="2" s="1"/>
  <c r="AG23" i="2"/>
  <c r="AH23" i="2" s="1"/>
  <c r="AK23" i="2"/>
  <c r="AK20" i="4"/>
  <c r="AL21" i="4" s="1"/>
  <c r="AG32" i="2"/>
  <c r="AH32" i="2"/>
  <c r="AK32" i="2"/>
  <c r="AL32" i="2" s="1"/>
  <c r="AG26" i="2"/>
  <c r="AK26" i="2"/>
  <c r="AG7" i="2"/>
  <c r="AH8" i="2" s="1"/>
  <c r="AK34" i="2"/>
  <c r="AK30" i="4"/>
  <c r="AK27" i="2"/>
  <c r="AL27" i="2" s="1"/>
  <c r="Z7" i="2"/>
  <c r="AK7" i="2"/>
  <c r="Z8" i="2"/>
  <c r="AG8" i="2"/>
  <c r="AK8" i="2"/>
  <c r="AL8" i="2" s="1"/>
  <c r="AG11" i="2"/>
  <c r="AK11" i="2"/>
  <c r="AL11" i="2" s="1"/>
  <c r="AK12" i="2"/>
  <c r="AG16" i="2"/>
  <c r="AH16" i="2" s="1"/>
  <c r="AK16" i="2"/>
  <c r="AL16" i="2"/>
  <c r="AG17" i="2"/>
  <c r="AK17" i="2"/>
  <c r="AG18" i="2"/>
  <c r="AH18" i="2" s="1"/>
  <c r="AK18" i="2"/>
  <c r="AL19" i="2" s="1"/>
  <c r="AL18" i="2"/>
  <c r="AK19" i="2"/>
  <c r="AG20" i="2"/>
  <c r="AH20" i="2" s="1"/>
  <c r="AK20" i="2"/>
  <c r="AL20" i="2"/>
  <c r="AG21" i="2"/>
  <c r="AH21" i="2" s="1"/>
  <c r="AK21" i="2"/>
  <c r="AL21" i="2"/>
  <c r="AG22" i="2"/>
  <c r="AK22" i="2"/>
  <c r="AG28" i="2"/>
  <c r="AK28" i="2"/>
  <c r="AL28" i="2"/>
  <c r="AG30" i="2"/>
  <c r="AK30" i="2"/>
  <c r="AK33" i="2"/>
  <c r="AL33" i="2"/>
  <c r="AK38" i="2"/>
  <c r="AL38" i="2" s="1"/>
  <c r="E40" i="2"/>
  <c r="G41" i="2" s="1"/>
  <c r="AB43" i="2"/>
  <c r="Z40" i="2"/>
  <c r="AA40" i="2"/>
  <c r="AB40" i="2" s="1"/>
  <c r="AB41" i="2"/>
  <c r="G39" i="3"/>
  <c r="G41" i="3" s="1"/>
  <c r="H39" i="3"/>
  <c r="H41" i="3"/>
  <c r="K39" i="3"/>
  <c r="L39" i="3"/>
  <c r="L40" i="3"/>
  <c r="M39" i="3"/>
  <c r="M40" i="3" s="1"/>
  <c r="P39" i="3"/>
  <c r="AB43" i="3"/>
  <c r="AB45" i="3" s="1"/>
  <c r="U39" i="3"/>
  <c r="Z39" i="3"/>
  <c r="Z40" i="3"/>
  <c r="AA40" i="3" s="1"/>
  <c r="AB40" i="3" s="1"/>
  <c r="AB41" i="3"/>
  <c r="U7" i="4"/>
  <c r="Z7" i="4"/>
  <c r="AK7" i="4"/>
  <c r="AL8" i="4" s="1"/>
  <c r="AK8" i="4"/>
  <c r="AK15" i="4"/>
  <c r="AL15" i="4" s="1"/>
  <c r="AK16" i="4"/>
  <c r="Z17" i="4"/>
  <c r="AK17" i="4"/>
  <c r="AK18" i="4"/>
  <c r="AL18" i="4" s="1"/>
  <c r="AK21" i="4"/>
  <c r="AK28" i="4"/>
  <c r="AL28" i="4" s="1"/>
  <c r="AK29" i="4"/>
  <c r="AK31" i="4"/>
  <c r="AL31" i="4" s="1"/>
  <c r="AK32" i="4"/>
  <c r="AL33" i="4" s="1"/>
  <c r="AK33" i="4"/>
  <c r="B39" i="4"/>
  <c r="E40" i="4"/>
  <c r="L40" i="4" s="1"/>
  <c r="I41" i="4"/>
  <c r="P39" i="4"/>
  <c r="AB43" i="4"/>
  <c r="U39" i="4"/>
  <c r="Z39" i="4"/>
  <c r="AA39" i="4" s="1"/>
  <c r="AL34" i="2"/>
  <c r="AL17" i="2"/>
  <c r="AL15" i="2"/>
  <c r="AL31" i="2"/>
  <c r="AH33" i="3"/>
  <c r="AH32" i="3"/>
  <c r="AH35" i="3"/>
  <c r="AH18" i="3"/>
  <c r="AH23" i="3"/>
  <c r="AH37" i="3"/>
  <c r="AH9" i="3"/>
  <c r="AH11" i="3"/>
  <c r="AH12" i="3"/>
  <c r="AL22" i="2"/>
  <c r="AL26" i="2"/>
  <c r="AL23" i="2"/>
  <c r="AA39" i="3"/>
  <c r="M40" i="2"/>
  <c r="AH13" i="2"/>
  <c r="AH11" i="2"/>
  <c r="AH24" i="2"/>
  <c r="AH25" i="2"/>
  <c r="AH26" i="2"/>
  <c r="AH12" i="2"/>
  <c r="AB46" i="4"/>
  <c r="AL10" i="3"/>
  <c r="AL10" i="4"/>
  <c r="AL12" i="3"/>
  <c r="AL12" i="4"/>
  <c r="AL18" i="3"/>
  <c r="AL23" i="3"/>
  <c r="AL25" i="4"/>
  <c r="AL32" i="3"/>
  <c r="AL35" i="3"/>
  <c r="AL37" i="3"/>
  <c r="AA38" i="2"/>
  <c r="AB39" i="2" s="1"/>
  <c r="AB42" i="3"/>
  <c r="AH8" i="4"/>
  <c r="AH7" i="4"/>
  <c r="AH10" i="4"/>
  <c r="AH13" i="4"/>
  <c r="AB17" i="2"/>
  <c r="AL17" i="4"/>
  <c r="U40" i="4"/>
  <c r="AA40" i="4" s="1"/>
  <c r="AB40" i="4"/>
  <c r="AL19" i="4"/>
  <c r="AL20" i="4"/>
  <c r="AH20" i="4"/>
  <c r="AB21" i="4"/>
  <c r="AL23" i="4"/>
  <c r="AB24" i="4"/>
  <c r="AH24" i="4"/>
  <c r="AH25" i="4"/>
  <c r="AB26" i="2"/>
  <c r="AH27" i="4"/>
  <c r="AL29" i="4"/>
  <c r="AB31" i="2"/>
  <c r="AB30" i="2"/>
  <c r="AL30" i="4"/>
  <c r="AH31" i="4"/>
  <c r="AB32" i="2"/>
  <c r="AB33" i="4"/>
  <c r="AB36" i="4"/>
  <c r="AL35" i="4"/>
  <c r="AL34" i="4"/>
  <c r="AH35" i="4"/>
  <c r="AH36" i="4"/>
  <c r="AB37" i="4"/>
  <c r="AL38" i="4"/>
  <c r="AH38" i="4"/>
  <c r="J41" i="4"/>
  <c r="G41" i="4"/>
  <c r="AB27" i="2" l="1"/>
  <c r="AB28" i="2"/>
  <c r="AB23" i="2"/>
  <c r="AB24" i="2"/>
  <c r="AB29" i="4"/>
  <c r="AB16" i="2"/>
  <c r="AL27" i="3"/>
  <c r="AL28" i="3"/>
  <c r="AA11" i="2"/>
  <c r="AA36" i="2"/>
  <c r="M40" i="4"/>
  <c r="AB19" i="4"/>
  <c r="AL16" i="4"/>
  <c r="AA7" i="4"/>
  <c r="AB7" i="4" s="1"/>
  <c r="AL30" i="2"/>
  <c r="AL9" i="2"/>
  <c r="AL21" i="3"/>
  <c r="AL20" i="3"/>
  <c r="AA7" i="3"/>
  <c r="AB7" i="3" s="1"/>
  <c r="AB46" i="3"/>
  <c r="AB47" i="3" s="1"/>
  <c r="AH28" i="2"/>
  <c r="AH30" i="2"/>
  <c r="AL12" i="2"/>
  <c r="AL35" i="2"/>
  <c r="AL36" i="2"/>
  <c r="AL9" i="3"/>
  <c r="AH37" i="2"/>
  <c r="AA8" i="2"/>
  <c r="AA8" i="4"/>
  <c r="AA26" i="4"/>
  <c r="AA22" i="4"/>
  <c r="AB22" i="4" s="1"/>
  <c r="AB12" i="3"/>
  <c r="AB16" i="3"/>
  <c r="AB42" i="2"/>
  <c r="AB45" i="2" s="1"/>
  <c r="AB47" i="2" s="1"/>
  <c r="AB35" i="2"/>
  <c r="L40" i="2"/>
  <c r="J40" i="2"/>
  <c r="AH17" i="2"/>
  <c r="AB46" i="2"/>
  <c r="AA7" i="2"/>
  <c r="AB7" i="2" s="1"/>
  <c r="AH35" i="2"/>
  <c r="AB12" i="4"/>
  <c r="AB11" i="4"/>
  <c r="AB14" i="4"/>
  <c r="AH33" i="4"/>
  <c r="AH34" i="4"/>
  <c r="AH29" i="4"/>
  <c r="AB9" i="3"/>
  <c r="AA15" i="2"/>
  <c r="AB15" i="2" s="1"/>
  <c r="AB22" i="2"/>
  <c r="AA38" i="4"/>
  <c r="AB38" i="4" s="1"/>
  <c r="AB45" i="4"/>
  <c r="AB47" i="4" s="1"/>
  <c r="AB38" i="2"/>
  <c r="AA31" i="4"/>
  <c r="AB11" i="3"/>
  <c r="AB15" i="3"/>
  <c r="AH22" i="2"/>
  <c r="AL32" i="4"/>
  <c r="H41" i="4"/>
  <c r="I40" i="2"/>
  <c r="AB35" i="4"/>
  <c r="AL24" i="4"/>
  <c r="AH17" i="4"/>
  <c r="AH23" i="4"/>
  <c r="AH37" i="4"/>
  <c r="AA13" i="2"/>
  <c r="AH14" i="2"/>
  <c r="AB13" i="2" l="1"/>
  <c r="AB14" i="2"/>
  <c r="AB23" i="4"/>
  <c r="AB8" i="4"/>
  <c r="AB9" i="4"/>
  <c r="AB8" i="3"/>
  <c r="AB8" i="2"/>
  <c r="AB9" i="2"/>
  <c r="AB37" i="2"/>
  <c r="AB36" i="2"/>
  <c r="AB12" i="2"/>
  <c r="AB11" i="2"/>
  <c r="AB31" i="4"/>
  <c r="AB32" i="4"/>
  <c r="AB27" i="4"/>
  <c r="AB26" i="4"/>
  <c r="AB39" i="4" l="1"/>
</calcChain>
</file>

<file path=xl/sharedStrings.xml><?xml version="1.0" encoding="utf-8"?>
<sst xmlns="http://schemas.openxmlformats.org/spreadsheetml/2006/main" count="455" uniqueCount="94">
  <si>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</si>
  <si>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</si>
  <si>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</si>
  <si>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</si>
  <si>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</si>
  <si>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</si>
  <si>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</si>
  <si>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</si>
  <si>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</si>
  <si>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</si>
  <si>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</si>
  <si>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</si>
  <si>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</si>
  <si>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</si>
  <si>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</si>
  <si>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</si>
  <si>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</si>
  <si>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</si>
  <si>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</si>
  <si>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</si>
  <si>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</si>
  <si>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</si>
  <si>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</si>
  <si>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</si>
  <si>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</si>
  <si>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Oil in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</si>
  <si>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</si>
  <si>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</si>
  <si>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</si>
  <si>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</si>
  <si>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</si>
  <si>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</si>
  <si>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</si>
  <si>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</si>
  <si>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</si>
  <si>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</si>
  <si>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</si>
  <si>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</si>
  <si>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</si>
  <si>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</si>
  <si>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</si>
  <si>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</si>
  <si>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</si>
  <si>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</si>
  <si>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</si>
  <si>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</si>
  <si>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</si>
  <si>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</si>
  <si>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</si>
  <si>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</si>
  <si>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</si>
  <si>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</si>
  <si>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</si>
  <si>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</si>
  <si>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</si>
  <si>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</si>
  <si>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</si>
  <si>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Bradford #1</t>
  </si>
  <si>
    <t>Bradford</t>
  </si>
  <si>
    <t>Kinder-Morgan</t>
  </si>
  <si>
    <t>Tank #2</t>
  </si>
  <si>
    <t>Pettus Hiers #1</t>
  </si>
  <si>
    <t>COUNTY: Golaid</t>
  </si>
  <si>
    <t>Pettus</t>
  </si>
  <si>
    <t>DCP</t>
  </si>
  <si>
    <t>Oil TK 300724</t>
  </si>
  <si>
    <t>Shut In</t>
  </si>
  <si>
    <t>2</t>
  </si>
  <si>
    <t>15</t>
  </si>
  <si>
    <t>8</t>
  </si>
  <si>
    <t>16</t>
  </si>
  <si>
    <t>9</t>
  </si>
  <si>
    <t>7</t>
  </si>
  <si>
    <t>0</t>
  </si>
  <si>
    <t>Oct.   2019</t>
  </si>
  <si>
    <t>3</t>
  </si>
  <si>
    <t>Shut in for Tbg. B/U</t>
  </si>
  <si>
    <t>6</t>
  </si>
  <si>
    <t>1</t>
  </si>
  <si>
    <t>5</t>
  </si>
  <si>
    <t>17</t>
  </si>
  <si>
    <t>Started Comp.</t>
  </si>
  <si>
    <t>10</t>
  </si>
  <si>
    <t>18</t>
  </si>
  <si>
    <t>Comp. Down Restarted</t>
  </si>
  <si>
    <t>19</t>
  </si>
  <si>
    <t>Shut in</t>
  </si>
  <si>
    <t>Nov.  2019</t>
  </si>
  <si>
    <t>11</t>
  </si>
  <si>
    <t>4</t>
  </si>
  <si>
    <t>13</t>
  </si>
  <si>
    <t>12</t>
  </si>
  <si>
    <t>14</t>
  </si>
  <si>
    <t>Wtr.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</si>
</sst>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.00;[Red]#,##0.00"/>
    <numFmt numFmtId="166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2" xfId="0" applyFill="1" applyBorder="1"/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0" fillId="3" borderId="16" xfId="0" applyFill="1" applyBorder="1"/>
    <xf numFmtId="0" fontId="0" fillId="3" borderId="10" xfId="0" applyFill="1" applyBorder="1"/>
    <xf numFmtId="0" fontId="2" fillId="3" borderId="1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1" xfId="0" applyNumberFormat="1" applyFont="1" applyFill="1" applyBorder="1" applyAlignment="1">
      <alignment horizontal="center"/>
    </xf>
    <xf numFmtId="166" fontId="2" fillId="3" borderId="18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9" xfId="0" applyNumberFormat="1" applyFont="1" applyFill="1" applyBorder="1" applyAlignment="1">
      <alignment horizontal="center"/>
    </xf>
    <xf numFmtId="166" fontId="0" fillId="3" borderId="20" xfId="0" applyNumberFormat="1" applyFill="1" applyBorder="1"/>
    <xf numFmtId="166" fontId="2" fillId="3" borderId="21" xfId="0" applyNumberFormat="1" applyFont="1" applyFill="1" applyBorder="1" applyAlignment="1">
      <alignment horizontal="center"/>
    </xf>
    <xf numFmtId="49" fontId="2" fillId="3" borderId="22" xfId="0" applyNumberFormat="1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6" xfId="0" applyNumberFormat="1" applyFont="1" applyFill="1" applyBorder="1" applyAlignment="1">
      <alignment horizontal="center"/>
    </xf>
    <xf numFmtId="2" fontId="6" fillId="3" borderId="21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1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1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9" xfId="0" applyFont="1" applyFill="1" applyBorder="1"/>
    <xf numFmtId="0" fontId="2" fillId="3" borderId="11" xfId="0" applyFont="1" applyFill="1" applyBorder="1"/>
    <xf numFmtId="0" fontId="0" fillId="4" borderId="17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2" fontId="2" fillId="4" borderId="17" xfId="0" applyNumberFormat="1" applyFont="1" applyFill="1" applyBorder="1"/>
    <xf numFmtId="0" fontId="2" fillId="4" borderId="17" xfId="0" applyNumberFormat="1" applyFont="1" applyFill="1" applyBorder="1" applyAlignment="1">
      <alignment horizontal="center"/>
    </xf>
    <xf numFmtId="0" fontId="2" fillId="4" borderId="19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66" fontId="2" fillId="4" borderId="21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2" fontId="2" fillId="2" borderId="10" xfId="0" applyNumberFormat="1" applyFont="1" applyFill="1" applyBorder="1"/>
    <xf numFmtId="0" fontId="0" fillId="4" borderId="9" xfId="0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1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/>
    </xf>
    <xf numFmtId="166" fontId="2" fillId="5" borderId="21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1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7" borderId="25" xfId="0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7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1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0" fillId="3" borderId="17" xfId="0" applyFill="1" applyBorder="1" applyAlignment="1">
      <alignment horizontal="centerContinuous"/>
    </xf>
    <xf numFmtId="0" fontId="2" fillId="3" borderId="17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1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5" xfId="0" applyFont="1" applyFill="1" applyBorder="1" applyAlignment="1">
      <alignment horizontal="centerContinuous"/>
    </xf>
    <xf numFmtId="0" fontId="2" fillId="3" borderId="2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7" xfId="0" applyFont="1" applyFill="1" applyBorder="1" applyAlignment="1"/>
    <xf numFmtId="0" fontId="2" fillId="3" borderId="9" xfId="0" applyFont="1" applyFill="1" applyBorder="1" applyAlignment="1"/>
    <xf numFmtId="0" fontId="2" fillId="3" borderId="11" xfId="0" applyFont="1" applyFill="1" applyBorder="1" applyAlignment="1"/>
    <xf numFmtId="2" fontId="2" fillId="3" borderId="17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1" xfId="0" applyNumberFormat="1" applyFont="1" applyFill="1" applyBorder="1" applyAlignment="1">
      <alignment horizontal="centerContinuous"/>
    </xf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8" borderId="0" xfId="0" applyFont="1" applyFill="1"/>
    <xf numFmtId="0" fontId="11" fillId="3" borderId="17" xfId="0" applyFont="1" applyFill="1" applyBorder="1" applyAlignment="1">
      <alignment horizontal="centerContinuous"/>
    </xf>
    <xf numFmtId="0" fontId="12" fillId="3" borderId="12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7" xfId="0" applyNumberFormat="1" applyFont="1" applyFill="1" applyBorder="1" applyAlignment="1">
      <alignment horizontal="center"/>
    </xf>
    <xf numFmtId="2" fontId="2" fillId="4" borderId="19" xfId="0" applyNumberFormat="1" applyFont="1" applyFill="1" applyBorder="1" applyAlignment="1">
      <alignment horizontal="center"/>
    </xf>
    <xf numFmtId="166" fontId="0" fillId="9" borderId="20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0" fontId="2" fillId="3" borderId="23" xfId="0" applyFont="1" applyFill="1" applyBorder="1" applyAlignment="1">
      <alignment horizontal="left"/>
    </xf>
    <xf numFmtId="2" fontId="2" fillId="3" borderId="10" xfId="0" applyNumberFormat="1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7" xfId="0" applyNumberFormat="1" applyFont="1" applyFill="1" applyBorder="1" applyAlignment="1">
      <alignment horizontal="centerContinuous"/>
    </xf>
    <xf numFmtId="165" fontId="2" fillId="9" borderId="11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0" fontId="2" fillId="9" borderId="11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right"/>
    </xf>
    <xf numFmtId="2" fontId="14" fillId="3" borderId="10" xfId="0" applyNumberFormat="1" applyFont="1" applyFill="1" applyBorder="1" applyAlignment="1">
      <alignment horizontal="left"/>
    </xf>
    <xf numFmtId="0" fontId="15" fillId="7" borderId="11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8"/>
  <sheetViews>
    <sheetView showGridLines="0" topLeftCell="A16" zoomScale="106" workbookViewId="0">
      <selection activeCell="B38" sqref="B38"/>
    </sheetView>
  </sheetViews>
  <sheetFormatPr defaultRowHeight="12.75" x14ac:dyDescent="0.2"/>
  <cols>
    <col min="1" max="1" width="3.8554687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107" t="s">
        <v>0</v>
      </c>
      <c r="B1" s="107"/>
      <c r="C1" s="107"/>
      <c r="D1" s="107"/>
      <c r="E1" s="107"/>
      <c r="F1" s="107"/>
      <c r="G1" s="107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108" t="s">
        <v>52</v>
      </c>
      <c r="O2" s="109"/>
      <c r="P2" s="109"/>
      <c r="Q2" s="109"/>
      <c r="R2" s="109"/>
      <c r="S2" s="109"/>
      <c r="T2" s="109"/>
      <c r="U2" s="110"/>
      <c r="V2" s="108" t="s">
        <v>1</v>
      </c>
      <c r="W2" s="109"/>
      <c r="X2" s="109"/>
      <c r="Y2" s="109"/>
      <c r="Z2" s="109"/>
      <c r="AA2" s="110"/>
      <c r="AB2" s="111" t="s">
        <v>87</v>
      </c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3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8" t="s">
        <v>3</v>
      </c>
      <c r="O3" s="109"/>
      <c r="P3" s="109"/>
      <c r="Q3" s="109"/>
      <c r="R3" s="109"/>
      <c r="S3" s="109"/>
      <c r="T3" s="109"/>
      <c r="U3" s="110"/>
      <c r="V3" s="108" t="s">
        <v>4</v>
      </c>
      <c r="W3" s="109"/>
      <c r="X3" s="109"/>
      <c r="Y3" s="109"/>
      <c r="Z3" s="109"/>
      <c r="AA3" s="110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17" t="s">
        <v>8</v>
      </c>
      <c r="D4" s="117"/>
      <c r="E4" s="117"/>
      <c r="F4" s="118"/>
      <c r="G4" s="72" t="s">
        <v>53</v>
      </c>
      <c r="H4" s="16"/>
      <c r="I4" s="16"/>
      <c r="J4" s="83" t="s">
        <v>53</v>
      </c>
      <c r="K4" s="17"/>
      <c r="L4" s="85"/>
      <c r="M4" s="89"/>
      <c r="N4" s="102"/>
      <c r="O4" s="102"/>
      <c r="P4" s="103"/>
      <c r="Q4" s="119" t="s">
        <v>9</v>
      </c>
      <c r="R4" s="117"/>
      <c r="S4" s="117"/>
      <c r="T4" s="117"/>
      <c r="U4" s="117"/>
      <c r="V4" s="117"/>
      <c r="W4" s="117"/>
      <c r="X4" s="117"/>
      <c r="Y4" s="117"/>
      <c r="Z4" s="118"/>
      <c r="AA4" s="17" t="s">
        <v>10</v>
      </c>
      <c r="AB4" s="139"/>
      <c r="AC4" s="117"/>
      <c r="AD4" s="117"/>
      <c r="AE4" s="117"/>
      <c r="AF4" s="117"/>
      <c r="AG4" s="117"/>
      <c r="AH4" s="19"/>
      <c r="AI4" s="19"/>
      <c r="AJ4" s="19"/>
      <c r="AK4" s="19"/>
      <c r="AL4" s="19"/>
      <c r="AM4" s="20"/>
    </row>
    <row r="5" spans="1:43" x14ac:dyDescent="0.2">
      <c r="A5" s="21" t="s">
        <v>12</v>
      </c>
      <c r="B5" s="22" t="s">
        <v>13</v>
      </c>
      <c r="C5" s="23" t="s">
        <v>14</v>
      </c>
      <c r="D5" s="24" t="s">
        <v>15</v>
      </c>
      <c r="E5" s="25" t="s">
        <v>16</v>
      </c>
      <c r="F5" s="22"/>
      <c r="G5" s="73" t="s">
        <v>54</v>
      </c>
      <c r="H5" s="24"/>
      <c r="I5" s="24"/>
      <c r="J5" s="78" t="s">
        <v>55</v>
      </c>
      <c r="K5" s="27"/>
      <c r="L5" s="86"/>
      <c r="M5" s="81"/>
      <c r="N5" s="96" t="s">
        <v>18</v>
      </c>
      <c r="O5" s="104" t="s">
        <v>19</v>
      </c>
      <c r="P5" s="105" t="s">
        <v>20</v>
      </c>
      <c r="Q5" s="120"/>
      <c r="R5" s="142"/>
      <c r="S5" s="142"/>
      <c r="T5" s="121"/>
      <c r="U5" s="122"/>
      <c r="V5" s="123" t="s">
        <v>56</v>
      </c>
      <c r="W5" s="124"/>
      <c r="X5" s="124"/>
      <c r="Y5" s="124"/>
      <c r="Z5" s="125"/>
      <c r="AA5" s="28" t="s">
        <v>21</v>
      </c>
      <c r="AB5" s="92" t="s">
        <v>22</v>
      </c>
      <c r="AC5" s="22" t="s">
        <v>23</v>
      </c>
      <c r="AD5" s="22" t="s">
        <v>24</v>
      </c>
      <c r="AE5" s="29"/>
      <c r="AF5" s="29"/>
      <c r="AG5" s="140"/>
      <c r="AH5" s="23"/>
      <c r="AI5" s="23" t="s">
        <v>23</v>
      </c>
      <c r="AJ5" s="23"/>
      <c r="AK5" s="23"/>
      <c r="AL5" s="23" t="s">
        <v>26</v>
      </c>
      <c r="AM5" s="31"/>
      <c r="AN5" s="1"/>
      <c r="AO5" s="1"/>
      <c r="AP5" s="1"/>
      <c r="AQ5" s="1"/>
    </row>
    <row r="6" spans="1:43" x14ac:dyDescent="0.2">
      <c r="A6" s="32" t="s">
        <v>27</v>
      </c>
      <c r="B6" s="33" t="s">
        <v>28</v>
      </c>
      <c r="C6" s="24" t="s">
        <v>29</v>
      </c>
      <c r="D6" s="24" t="s">
        <v>29</v>
      </c>
      <c r="E6" s="24" t="s">
        <v>30</v>
      </c>
      <c r="F6" s="24" t="s">
        <v>31</v>
      </c>
      <c r="G6" s="74" t="s">
        <v>32</v>
      </c>
      <c r="H6" s="24"/>
      <c r="I6" s="24"/>
      <c r="J6" s="78" t="s">
        <v>32</v>
      </c>
      <c r="K6" s="27"/>
      <c r="L6" s="86" t="s">
        <v>33</v>
      </c>
      <c r="M6" s="81" t="s">
        <v>34</v>
      </c>
      <c r="N6" s="96" t="s">
        <v>35</v>
      </c>
      <c r="O6" s="96" t="s">
        <v>35</v>
      </c>
      <c r="P6" s="106" t="s">
        <v>36</v>
      </c>
      <c r="Q6" s="22" t="s">
        <v>37</v>
      </c>
      <c r="R6" s="22" t="s">
        <v>38</v>
      </c>
      <c r="S6" s="22"/>
      <c r="T6" s="22"/>
      <c r="U6" s="22" t="s">
        <v>36</v>
      </c>
      <c r="V6" s="22" t="s">
        <v>37</v>
      </c>
      <c r="W6" s="24" t="s">
        <v>38</v>
      </c>
      <c r="X6" s="24"/>
      <c r="Y6" s="24"/>
      <c r="Z6" s="24" t="s">
        <v>36</v>
      </c>
      <c r="AA6" s="24" t="s">
        <v>36</v>
      </c>
      <c r="AB6" s="93" t="s">
        <v>39</v>
      </c>
      <c r="AC6" s="24" t="s">
        <v>40</v>
      </c>
      <c r="AD6" s="24" t="s">
        <v>41</v>
      </c>
      <c r="AE6" s="24" t="s">
        <v>40</v>
      </c>
      <c r="AF6" s="24" t="s">
        <v>41</v>
      </c>
      <c r="AG6" s="141"/>
      <c r="AH6" s="22"/>
      <c r="AI6" s="22" t="s">
        <v>42</v>
      </c>
      <c r="AJ6" s="22"/>
      <c r="AK6" s="35"/>
      <c r="AL6" s="35" t="s">
        <v>43</v>
      </c>
      <c r="AM6" s="22"/>
    </row>
    <row r="7" spans="1:43" ht="15.95" customHeight="1" x14ac:dyDescent="0.2">
      <c r="A7" s="32">
        <v>31</v>
      </c>
      <c r="B7" s="33"/>
      <c r="C7" s="36"/>
      <c r="D7" s="24"/>
      <c r="E7" s="24"/>
      <c r="F7" s="37"/>
      <c r="G7" s="75"/>
      <c r="H7" s="38"/>
      <c r="I7" s="24"/>
      <c r="J7" s="78"/>
      <c r="K7" s="27"/>
      <c r="L7" s="86" t="s">
        <v>44</v>
      </c>
      <c r="M7" s="81" t="s">
        <v>44</v>
      </c>
      <c r="N7" s="96"/>
      <c r="O7" s="96"/>
      <c r="P7" s="97"/>
      <c r="Q7" s="24">
        <v>4</v>
      </c>
      <c r="R7" s="24">
        <v>9</v>
      </c>
      <c r="S7" s="24">
        <v>1</v>
      </c>
      <c r="T7" s="24">
        <v>1</v>
      </c>
      <c r="U7" s="36">
        <f t="shared" ref="U7:U14" si="0">((Q7*12)+R7-((S7*12)+T7))*1.16</f>
        <v>51.04</v>
      </c>
      <c r="V7" s="39">
        <v>4</v>
      </c>
      <c r="W7" s="39">
        <v>0</v>
      </c>
      <c r="X7" s="39">
        <v>0</v>
      </c>
      <c r="Y7" s="39">
        <v>6</v>
      </c>
      <c r="Z7" s="36">
        <f t="shared" ref="Z7:Z14" si="1">((V7*12)+W7-((X7*12)+Y7))*1.16</f>
        <v>48.72</v>
      </c>
      <c r="AA7" s="40">
        <f t="shared" ref="AA7:AA14" si="2">(U7+Z7)</f>
        <v>99.759999999999991</v>
      </c>
      <c r="AB7" s="87" t="e">
        <f t="shared" ref="AB7:AB13" si="3">SUM(AA7-AA6)+P7</f>
        <v>#VALUE!</v>
      </c>
      <c r="AC7" s="41"/>
      <c r="AD7" s="41"/>
      <c r="AE7" s="24"/>
      <c r="AF7" s="24"/>
      <c r="AG7" s="35">
        <f t="shared" ref="AG7:AG18" si="4">((AC7*12)+AD7-((AE7*12)+AF7))*1.16</f>
        <v>0</v>
      </c>
      <c r="AH7" s="42"/>
      <c r="AI7" s="41"/>
      <c r="AJ7" s="41"/>
      <c r="AK7" s="35">
        <f t="shared" ref="AK7:AK38" si="5">((AI7*12)+AJ7)*1.16</f>
        <v>0</v>
      </c>
      <c r="AL7" s="35"/>
      <c r="AM7" s="38"/>
    </row>
    <row r="8" spans="1:43" ht="15.95" customHeight="1" x14ac:dyDescent="0.2">
      <c r="A8" s="32">
        <v>1</v>
      </c>
      <c r="B8" s="33">
        <v>0</v>
      </c>
      <c r="C8" s="39">
        <v>4100</v>
      </c>
      <c r="D8" s="24">
        <v>0</v>
      </c>
      <c r="E8" s="39"/>
      <c r="F8" s="43"/>
      <c r="G8" s="75">
        <v>0</v>
      </c>
      <c r="H8" s="24"/>
      <c r="I8" s="43"/>
      <c r="J8" s="78">
        <v>0</v>
      </c>
      <c r="K8" s="44"/>
      <c r="L8" s="87">
        <v>0</v>
      </c>
      <c r="M8" s="82">
        <v>0</v>
      </c>
      <c r="N8" s="96"/>
      <c r="O8" s="96" t="s">
        <v>66</v>
      </c>
      <c r="P8" s="97"/>
      <c r="Q8" s="24">
        <v>4</v>
      </c>
      <c r="R8" s="24">
        <v>9</v>
      </c>
      <c r="S8" s="24">
        <v>1</v>
      </c>
      <c r="T8" s="24">
        <v>1</v>
      </c>
      <c r="U8" s="36">
        <f t="shared" si="0"/>
        <v>51.04</v>
      </c>
      <c r="V8" s="39">
        <v>4</v>
      </c>
      <c r="W8" s="39">
        <v>0</v>
      </c>
      <c r="X8" s="39">
        <v>0</v>
      </c>
      <c r="Y8" s="39">
        <v>6</v>
      </c>
      <c r="Z8" s="36">
        <f t="shared" si="1"/>
        <v>48.72</v>
      </c>
      <c r="AA8" s="40">
        <f t="shared" si="2"/>
        <v>99.759999999999991</v>
      </c>
      <c r="AB8" s="87">
        <f t="shared" si="3"/>
        <v>0</v>
      </c>
      <c r="AC8" s="41"/>
      <c r="AD8" s="41"/>
      <c r="AE8" s="24"/>
      <c r="AF8" s="24"/>
      <c r="AG8" s="35">
        <f t="shared" si="4"/>
        <v>0</v>
      </c>
      <c r="AH8" s="37">
        <f t="shared" ref="AH8:AH16" si="6">SUM(AG8-AG7)</f>
        <v>0</v>
      </c>
      <c r="AI8" s="41"/>
      <c r="AJ8" s="41"/>
      <c r="AK8" s="35">
        <f t="shared" si="5"/>
        <v>0</v>
      </c>
      <c r="AL8" s="37">
        <f t="shared" ref="AL8:AL38" si="7">SUM(AK8-AK7)</f>
        <v>0</v>
      </c>
      <c r="AM8" s="38"/>
    </row>
    <row r="9" spans="1:43" ht="15.95" customHeight="1" x14ac:dyDescent="0.2">
      <c r="A9" s="32">
        <v>2</v>
      </c>
      <c r="B9" s="33">
        <v>0</v>
      </c>
      <c r="C9" s="39">
        <v>4100</v>
      </c>
      <c r="D9" s="24">
        <v>0</v>
      </c>
      <c r="E9" s="39"/>
      <c r="F9" s="43"/>
      <c r="G9" s="75">
        <v>0</v>
      </c>
      <c r="H9" s="24"/>
      <c r="I9" s="43"/>
      <c r="J9" s="78">
        <v>0</v>
      </c>
      <c r="K9" s="44"/>
      <c r="L9" s="87">
        <v>0</v>
      </c>
      <c r="M9" s="82">
        <v>0</v>
      </c>
      <c r="N9" s="96"/>
      <c r="O9" s="96" t="s">
        <v>66</v>
      </c>
      <c r="P9" s="97"/>
      <c r="Q9" s="24">
        <v>4</v>
      </c>
      <c r="R9" s="24">
        <v>9</v>
      </c>
      <c r="S9" s="24">
        <v>1</v>
      </c>
      <c r="T9" s="24">
        <v>1</v>
      </c>
      <c r="U9" s="36">
        <f t="shared" si="0"/>
        <v>51.04</v>
      </c>
      <c r="V9" s="39">
        <v>4</v>
      </c>
      <c r="W9" s="39">
        <v>0</v>
      </c>
      <c r="X9" s="39">
        <v>0</v>
      </c>
      <c r="Y9" s="39">
        <v>6</v>
      </c>
      <c r="Z9" s="36">
        <f t="shared" si="1"/>
        <v>48.72</v>
      </c>
      <c r="AA9" s="40">
        <f t="shared" si="2"/>
        <v>99.759999999999991</v>
      </c>
      <c r="AB9" s="87">
        <f t="shared" si="3"/>
        <v>0</v>
      </c>
      <c r="AC9" s="41"/>
      <c r="AD9" s="41"/>
      <c r="AE9" s="24"/>
      <c r="AF9" s="24"/>
      <c r="AG9" s="35">
        <f>((AC9*12)+AD9-((AE9*12)+AF9))*1.16</f>
        <v>0</v>
      </c>
      <c r="AH9" s="37">
        <f>SUM(AG9-AG8)</f>
        <v>0</v>
      </c>
      <c r="AI9" s="41"/>
      <c r="AJ9" s="41"/>
      <c r="AK9" s="35">
        <f t="shared" si="5"/>
        <v>0</v>
      </c>
      <c r="AL9" s="37">
        <f t="shared" si="7"/>
        <v>0</v>
      </c>
      <c r="AM9" s="38"/>
    </row>
    <row r="10" spans="1:43" ht="15.95" customHeight="1" x14ac:dyDescent="0.2">
      <c r="A10" s="32">
        <v>3</v>
      </c>
      <c r="B10" s="33">
        <v>0</v>
      </c>
      <c r="C10" s="39">
        <v>4100</v>
      </c>
      <c r="D10" s="24">
        <v>0</v>
      </c>
      <c r="E10" s="39"/>
      <c r="F10" s="43"/>
      <c r="G10" s="75">
        <v>0</v>
      </c>
      <c r="H10" s="24"/>
      <c r="I10" s="43"/>
      <c r="J10" s="78">
        <v>0</v>
      </c>
      <c r="K10" s="44"/>
      <c r="L10" s="87">
        <v>0</v>
      </c>
      <c r="M10" s="82">
        <v>0</v>
      </c>
      <c r="N10" s="96"/>
      <c r="O10" s="96" t="s">
        <v>66</v>
      </c>
      <c r="P10" s="97"/>
      <c r="Q10" s="24">
        <v>4</v>
      </c>
      <c r="R10" s="24">
        <v>9</v>
      </c>
      <c r="S10" s="24">
        <v>1</v>
      </c>
      <c r="T10" s="24">
        <v>1</v>
      </c>
      <c r="U10" s="36">
        <f t="shared" si="0"/>
        <v>51.04</v>
      </c>
      <c r="V10" s="39">
        <v>4</v>
      </c>
      <c r="W10" s="39">
        <v>0</v>
      </c>
      <c r="X10" s="39">
        <v>0</v>
      </c>
      <c r="Y10" s="39">
        <v>6</v>
      </c>
      <c r="Z10" s="36">
        <f t="shared" si="1"/>
        <v>48.72</v>
      </c>
      <c r="AA10" s="40">
        <f t="shared" si="2"/>
        <v>99.759999999999991</v>
      </c>
      <c r="AB10" s="87">
        <f t="shared" si="3"/>
        <v>0</v>
      </c>
      <c r="AC10" s="41"/>
      <c r="AD10" s="41"/>
      <c r="AE10" s="24"/>
      <c r="AF10" s="24"/>
      <c r="AG10" s="35">
        <f>((AC10*12)+AD10-((AE10*12)+AF10))*1.16</f>
        <v>0</v>
      </c>
      <c r="AH10" s="37">
        <f>SUM(AG10-AG9)</f>
        <v>0</v>
      </c>
      <c r="AI10" s="41"/>
      <c r="AJ10" s="41"/>
      <c r="AK10" s="35">
        <f t="shared" si="5"/>
        <v>0</v>
      </c>
      <c r="AL10" s="37">
        <f t="shared" si="7"/>
        <v>0</v>
      </c>
      <c r="AM10" s="38"/>
    </row>
    <row r="11" spans="1:43" ht="15.95" customHeight="1" x14ac:dyDescent="0.2">
      <c r="A11" s="32">
        <v>4</v>
      </c>
      <c r="B11" s="33">
        <v>0</v>
      </c>
      <c r="C11" s="39">
        <v>4100</v>
      </c>
      <c r="D11" s="24">
        <v>0</v>
      </c>
      <c r="E11" s="39"/>
      <c r="F11" s="43"/>
      <c r="G11" s="75">
        <v>0</v>
      </c>
      <c r="H11" s="24"/>
      <c r="I11" s="43"/>
      <c r="J11" s="78">
        <v>0</v>
      </c>
      <c r="K11" s="44"/>
      <c r="L11" s="87">
        <v>0</v>
      </c>
      <c r="M11" s="82">
        <v>0</v>
      </c>
      <c r="N11" s="96"/>
      <c r="O11" s="96" t="s">
        <v>66</v>
      </c>
      <c r="P11" s="97"/>
      <c r="Q11" s="24">
        <v>4</v>
      </c>
      <c r="R11" s="24">
        <v>9</v>
      </c>
      <c r="S11" s="24">
        <v>1</v>
      </c>
      <c r="T11" s="24">
        <v>1</v>
      </c>
      <c r="U11" s="36">
        <f t="shared" si="0"/>
        <v>51.04</v>
      </c>
      <c r="V11" s="39">
        <v>4</v>
      </c>
      <c r="W11" s="39">
        <v>0</v>
      </c>
      <c r="X11" s="39">
        <v>0</v>
      </c>
      <c r="Y11" s="39">
        <v>6</v>
      </c>
      <c r="Z11" s="36">
        <f t="shared" si="1"/>
        <v>48.72</v>
      </c>
      <c r="AA11" s="40">
        <f t="shared" si="2"/>
        <v>99.759999999999991</v>
      </c>
      <c r="AB11" s="87">
        <f t="shared" si="3"/>
        <v>0</v>
      </c>
      <c r="AC11" s="41"/>
      <c r="AD11" s="41"/>
      <c r="AE11" s="24"/>
      <c r="AF11" s="24"/>
      <c r="AG11" s="35">
        <f t="shared" si="4"/>
        <v>0</v>
      </c>
      <c r="AH11" s="37">
        <f t="shared" si="6"/>
        <v>0</v>
      </c>
      <c r="AI11" s="41"/>
      <c r="AJ11" s="41"/>
      <c r="AK11" s="35">
        <f t="shared" si="5"/>
        <v>0</v>
      </c>
      <c r="AL11" s="37">
        <f t="shared" si="7"/>
        <v>0</v>
      </c>
      <c r="AM11" s="38"/>
    </row>
    <row r="12" spans="1:43" ht="15.95" customHeight="1" x14ac:dyDescent="0.2">
      <c r="A12" s="32">
        <v>5</v>
      </c>
      <c r="B12" s="33">
        <v>0</v>
      </c>
      <c r="C12" s="39">
        <v>4100</v>
      </c>
      <c r="D12" s="24">
        <v>0</v>
      </c>
      <c r="E12" s="39"/>
      <c r="F12" s="43"/>
      <c r="G12" s="75">
        <v>0</v>
      </c>
      <c r="H12" s="24"/>
      <c r="I12" s="43"/>
      <c r="J12" s="78">
        <v>0</v>
      </c>
      <c r="K12" s="44"/>
      <c r="L12" s="87">
        <v>0</v>
      </c>
      <c r="M12" s="82">
        <v>0</v>
      </c>
      <c r="N12" s="96"/>
      <c r="O12" s="96" t="s">
        <v>66</v>
      </c>
      <c r="P12" s="97"/>
      <c r="Q12" s="24">
        <v>4</v>
      </c>
      <c r="R12" s="24">
        <v>9</v>
      </c>
      <c r="S12" s="24">
        <v>1</v>
      </c>
      <c r="T12" s="24">
        <v>1</v>
      </c>
      <c r="U12" s="36">
        <f t="shared" si="0"/>
        <v>51.04</v>
      </c>
      <c r="V12" s="39">
        <v>4</v>
      </c>
      <c r="W12" s="39">
        <v>0</v>
      </c>
      <c r="X12" s="39">
        <v>0</v>
      </c>
      <c r="Y12" s="39">
        <v>6</v>
      </c>
      <c r="Z12" s="36">
        <f t="shared" si="1"/>
        <v>48.72</v>
      </c>
      <c r="AA12" s="40">
        <f t="shared" si="2"/>
        <v>99.759999999999991</v>
      </c>
      <c r="AB12" s="87">
        <f>SUM(AA12-AA11)+P12</f>
        <v>0</v>
      </c>
      <c r="AC12" s="41"/>
      <c r="AD12" s="41"/>
      <c r="AE12" s="24"/>
      <c r="AF12" s="24"/>
      <c r="AG12" s="35">
        <f>((AC12*12)+AD12-((AE12*12)+AF12))*1.16</f>
        <v>0</v>
      </c>
      <c r="AH12" s="37">
        <f t="shared" si="6"/>
        <v>0</v>
      </c>
      <c r="AI12" s="41"/>
      <c r="AJ12" s="41"/>
      <c r="AK12" s="35">
        <f t="shared" si="5"/>
        <v>0</v>
      </c>
      <c r="AL12" s="37">
        <f t="shared" si="7"/>
        <v>0</v>
      </c>
      <c r="AM12" s="38"/>
    </row>
    <row r="13" spans="1:43" ht="15.95" customHeight="1" x14ac:dyDescent="0.2">
      <c r="A13" s="32">
        <v>6</v>
      </c>
      <c r="B13" s="33">
        <v>0</v>
      </c>
      <c r="C13" s="39">
        <v>4100</v>
      </c>
      <c r="D13" s="24">
        <v>0</v>
      </c>
      <c r="E13" s="39"/>
      <c r="F13" s="43"/>
      <c r="G13" s="75">
        <v>0</v>
      </c>
      <c r="H13" s="24"/>
      <c r="I13" s="43"/>
      <c r="J13" s="78">
        <v>0</v>
      </c>
      <c r="K13" s="44"/>
      <c r="L13" s="87">
        <v>0</v>
      </c>
      <c r="M13" s="82">
        <v>0</v>
      </c>
      <c r="N13" s="96"/>
      <c r="O13" s="96" t="s">
        <v>66</v>
      </c>
      <c r="P13" s="97"/>
      <c r="Q13" s="24">
        <v>4</v>
      </c>
      <c r="R13" s="24">
        <v>9</v>
      </c>
      <c r="S13" s="24">
        <v>1</v>
      </c>
      <c r="T13" s="24">
        <v>1</v>
      </c>
      <c r="U13" s="36">
        <f t="shared" si="0"/>
        <v>51.04</v>
      </c>
      <c r="V13" s="39">
        <v>4</v>
      </c>
      <c r="W13" s="39">
        <v>0</v>
      </c>
      <c r="X13" s="39">
        <v>0</v>
      </c>
      <c r="Y13" s="39">
        <v>6</v>
      </c>
      <c r="Z13" s="36">
        <f t="shared" si="1"/>
        <v>48.72</v>
      </c>
      <c r="AA13" s="40">
        <f t="shared" si="2"/>
        <v>99.759999999999991</v>
      </c>
      <c r="AB13" s="87">
        <f t="shared" si="3"/>
        <v>0</v>
      </c>
      <c r="AC13" s="41"/>
      <c r="AD13" s="41"/>
      <c r="AE13" s="24"/>
      <c r="AF13" s="24"/>
      <c r="AG13" s="35">
        <f>((AC13*12)+AD13-((AE13*12)+AF13))*1.16</f>
        <v>0</v>
      </c>
      <c r="AH13" s="37">
        <f>SUM(AG13-AG12)</f>
        <v>0</v>
      </c>
      <c r="AI13" s="41"/>
      <c r="AJ13" s="41"/>
      <c r="AK13" s="35">
        <f t="shared" si="5"/>
        <v>0</v>
      </c>
      <c r="AL13" s="37">
        <f t="shared" si="7"/>
        <v>0</v>
      </c>
      <c r="AM13" s="38"/>
    </row>
    <row r="14" spans="1:43" ht="15.95" customHeight="1" x14ac:dyDescent="0.2">
      <c r="A14" s="32">
        <v>7</v>
      </c>
      <c r="B14" s="33">
        <v>0</v>
      </c>
      <c r="C14" s="39">
        <v>4100</v>
      </c>
      <c r="D14" s="24">
        <v>0</v>
      </c>
      <c r="E14" s="39"/>
      <c r="F14" s="43"/>
      <c r="G14" s="75">
        <v>0</v>
      </c>
      <c r="H14" s="24"/>
      <c r="I14" s="43"/>
      <c r="J14" s="78">
        <v>0</v>
      </c>
      <c r="K14" s="44"/>
      <c r="L14" s="87">
        <v>0</v>
      </c>
      <c r="M14" s="82">
        <v>0</v>
      </c>
      <c r="N14" s="96"/>
      <c r="O14" s="96" t="s">
        <v>66</v>
      </c>
      <c r="P14" s="97"/>
      <c r="Q14" s="24">
        <v>4</v>
      </c>
      <c r="R14" s="24">
        <v>9</v>
      </c>
      <c r="S14" s="24">
        <v>1</v>
      </c>
      <c r="T14" s="24">
        <v>1</v>
      </c>
      <c r="U14" s="36">
        <f t="shared" si="0"/>
        <v>51.04</v>
      </c>
      <c r="V14" s="39">
        <v>4</v>
      </c>
      <c r="W14" s="39">
        <v>0</v>
      </c>
      <c r="X14" s="39">
        <v>0</v>
      </c>
      <c r="Y14" s="39">
        <v>6</v>
      </c>
      <c r="Z14" s="36">
        <f t="shared" si="1"/>
        <v>48.72</v>
      </c>
      <c r="AA14" s="40">
        <f t="shared" si="2"/>
        <v>99.759999999999991</v>
      </c>
      <c r="AB14" s="87">
        <f t="shared" ref="AB14:AB20" si="8">SUM(AA14-AA13)+P14</f>
        <v>0</v>
      </c>
      <c r="AC14" s="41"/>
      <c r="AD14" s="41"/>
      <c r="AE14" s="24"/>
      <c r="AF14" s="24"/>
      <c r="AG14" s="35">
        <f>((AC14*12)+AD14-((AE14*12)+AF14))*1.16</f>
        <v>0</v>
      </c>
      <c r="AH14" s="37">
        <f>SUM(AG14-AG13)</f>
        <v>0</v>
      </c>
      <c r="AI14" s="41"/>
      <c r="AJ14" s="41"/>
      <c r="AK14" s="35">
        <f t="shared" si="5"/>
        <v>0</v>
      </c>
      <c r="AL14" s="37">
        <f t="shared" si="7"/>
        <v>0</v>
      </c>
      <c r="AM14" s="38"/>
    </row>
    <row r="15" spans="1:43" ht="15.95" customHeight="1" x14ac:dyDescent="0.2">
      <c r="A15" s="32">
        <v>8</v>
      </c>
      <c r="B15" s="33">
        <v>0</v>
      </c>
      <c r="C15" s="39">
        <v>4100</v>
      </c>
      <c r="D15" s="24">
        <v>0</v>
      </c>
      <c r="E15" s="39"/>
      <c r="F15" s="43"/>
      <c r="G15" s="75">
        <v>0</v>
      </c>
      <c r="H15" s="24"/>
      <c r="I15" s="43"/>
      <c r="J15" s="78">
        <v>0</v>
      </c>
      <c r="K15" s="44"/>
      <c r="L15" s="87">
        <v>0</v>
      </c>
      <c r="M15" s="82">
        <v>0</v>
      </c>
      <c r="N15" s="96"/>
      <c r="O15" s="96" t="s">
        <v>66</v>
      </c>
      <c r="P15" s="97"/>
      <c r="Q15" s="24">
        <v>4</v>
      </c>
      <c r="R15" s="24">
        <v>9</v>
      </c>
      <c r="S15" s="24">
        <v>1</v>
      </c>
      <c r="T15" s="24">
        <v>1</v>
      </c>
      <c r="U15" s="36">
        <f t="shared" ref="U15:U20" si="9">((Q15*12)+R15-((S15*12)+T15))*1.16</f>
        <v>51.04</v>
      </c>
      <c r="V15" s="39">
        <v>4</v>
      </c>
      <c r="W15" s="39">
        <v>0</v>
      </c>
      <c r="X15" s="39">
        <v>0</v>
      </c>
      <c r="Y15" s="39">
        <v>6</v>
      </c>
      <c r="Z15" s="36">
        <f t="shared" ref="Z15:Z25" si="10">((V15*12)+W15-((X15*12)+Y15))*1.16</f>
        <v>48.72</v>
      </c>
      <c r="AA15" s="40">
        <f>(U15+Z15)</f>
        <v>99.759999999999991</v>
      </c>
      <c r="AB15" s="87">
        <f t="shared" si="8"/>
        <v>0</v>
      </c>
      <c r="AC15" s="41"/>
      <c r="AD15" s="41"/>
      <c r="AE15" s="24"/>
      <c r="AF15" s="24"/>
      <c r="AG15" s="35">
        <f>((AC15*12)+AD15-((AE15*12)+AF15))*1.16</f>
        <v>0</v>
      </c>
      <c r="AH15" s="37">
        <f>SUM(AG15-AG14)</f>
        <v>0</v>
      </c>
      <c r="AI15" s="41"/>
      <c r="AJ15" s="41"/>
      <c r="AK15" s="35">
        <f t="shared" si="5"/>
        <v>0</v>
      </c>
      <c r="AL15" s="37">
        <f t="shared" si="7"/>
        <v>0</v>
      </c>
      <c r="AM15" s="38"/>
    </row>
    <row r="16" spans="1:43" ht="15.95" customHeight="1" x14ac:dyDescent="0.2">
      <c r="A16" s="32">
        <v>9</v>
      </c>
      <c r="B16" s="33">
        <v>0</v>
      </c>
      <c r="C16" s="39">
        <v>4100</v>
      </c>
      <c r="D16" s="24">
        <v>0</v>
      </c>
      <c r="E16" s="39"/>
      <c r="F16" s="43"/>
      <c r="G16" s="75">
        <v>0</v>
      </c>
      <c r="H16" s="24"/>
      <c r="I16" s="43"/>
      <c r="J16" s="78">
        <v>0</v>
      </c>
      <c r="K16" s="44"/>
      <c r="L16" s="87">
        <v>0</v>
      </c>
      <c r="M16" s="82">
        <v>0</v>
      </c>
      <c r="N16" s="96"/>
      <c r="O16" s="96" t="s">
        <v>66</v>
      </c>
      <c r="P16" s="97"/>
      <c r="Q16" s="24">
        <v>4</v>
      </c>
      <c r="R16" s="24">
        <v>9</v>
      </c>
      <c r="S16" s="24">
        <v>1</v>
      </c>
      <c r="T16" s="24">
        <v>1</v>
      </c>
      <c r="U16" s="36">
        <f t="shared" si="9"/>
        <v>51.04</v>
      </c>
      <c r="V16" s="39">
        <v>4</v>
      </c>
      <c r="W16" s="39">
        <v>0</v>
      </c>
      <c r="X16" s="39">
        <v>0</v>
      </c>
      <c r="Y16" s="39">
        <v>6</v>
      </c>
      <c r="Z16" s="36">
        <f t="shared" si="10"/>
        <v>48.72</v>
      </c>
      <c r="AA16" s="40">
        <f>(U16+Z16)</f>
        <v>99.759999999999991</v>
      </c>
      <c r="AB16" s="87">
        <f t="shared" si="8"/>
        <v>0</v>
      </c>
      <c r="AC16" s="41"/>
      <c r="AD16" s="41"/>
      <c r="AE16" s="24"/>
      <c r="AF16" s="24"/>
      <c r="AG16" s="35">
        <f t="shared" si="4"/>
        <v>0</v>
      </c>
      <c r="AH16" s="37">
        <f t="shared" si="6"/>
        <v>0</v>
      </c>
      <c r="AI16" s="41"/>
      <c r="AJ16" s="41"/>
      <c r="AK16" s="35">
        <f t="shared" si="5"/>
        <v>0</v>
      </c>
      <c r="AL16" s="37">
        <f t="shared" si="7"/>
        <v>0</v>
      </c>
      <c r="AM16" s="38"/>
    </row>
    <row r="17" spans="1:39" ht="15.95" customHeight="1" x14ac:dyDescent="0.2">
      <c r="A17" s="32">
        <v>10</v>
      </c>
      <c r="B17" s="33">
        <v>0</v>
      </c>
      <c r="C17" s="39">
        <v>4100</v>
      </c>
      <c r="D17" s="24">
        <v>0</v>
      </c>
      <c r="E17" s="39"/>
      <c r="F17" s="43"/>
      <c r="G17" s="75">
        <v>0</v>
      </c>
      <c r="H17" s="24"/>
      <c r="I17" s="43"/>
      <c r="J17" s="78">
        <v>0</v>
      </c>
      <c r="K17" s="44"/>
      <c r="L17" s="87">
        <v>0</v>
      </c>
      <c r="M17" s="82">
        <v>0</v>
      </c>
      <c r="N17" s="96"/>
      <c r="O17" s="96" t="s">
        <v>66</v>
      </c>
      <c r="P17" s="97"/>
      <c r="Q17" s="24">
        <v>4</v>
      </c>
      <c r="R17" s="24">
        <v>9</v>
      </c>
      <c r="S17" s="24">
        <v>1</v>
      </c>
      <c r="T17" s="24">
        <v>1</v>
      </c>
      <c r="U17" s="36">
        <f t="shared" si="9"/>
        <v>51.04</v>
      </c>
      <c r="V17" s="39">
        <v>4</v>
      </c>
      <c r="W17" s="39">
        <v>0</v>
      </c>
      <c r="X17" s="39">
        <v>0</v>
      </c>
      <c r="Y17" s="39">
        <v>6</v>
      </c>
      <c r="Z17" s="36">
        <f t="shared" si="10"/>
        <v>48.72</v>
      </c>
      <c r="AA17" s="40">
        <f>(U17+Z17)</f>
        <v>99.759999999999991</v>
      </c>
      <c r="AB17" s="87">
        <f t="shared" si="8"/>
        <v>0</v>
      </c>
      <c r="AC17" s="41"/>
      <c r="AD17" s="41"/>
      <c r="AE17" s="24"/>
      <c r="AF17" s="24"/>
      <c r="AG17" s="35">
        <f t="shared" si="4"/>
        <v>0</v>
      </c>
      <c r="AH17" s="37">
        <f t="shared" ref="AH17:AH26" si="11">SUM(AG17-AG16)</f>
        <v>0</v>
      </c>
      <c r="AI17" s="41"/>
      <c r="AJ17" s="41"/>
      <c r="AK17" s="35">
        <f t="shared" si="5"/>
        <v>0</v>
      </c>
      <c r="AL17" s="37">
        <f t="shared" si="7"/>
        <v>0</v>
      </c>
      <c r="AM17" s="38"/>
    </row>
    <row r="18" spans="1:39" ht="15.95" customHeight="1" x14ac:dyDescent="0.2">
      <c r="A18" s="32">
        <v>11</v>
      </c>
      <c r="B18" s="33">
        <v>0</v>
      </c>
      <c r="C18" s="39">
        <v>4100</v>
      </c>
      <c r="D18" s="24">
        <v>0</v>
      </c>
      <c r="E18" s="39"/>
      <c r="F18" s="43"/>
      <c r="G18" s="75">
        <v>0</v>
      </c>
      <c r="H18" s="24"/>
      <c r="I18" s="43"/>
      <c r="J18" s="78">
        <v>0</v>
      </c>
      <c r="K18" s="44"/>
      <c r="L18" s="87">
        <v>0</v>
      </c>
      <c r="M18" s="82">
        <v>0</v>
      </c>
      <c r="N18" s="96"/>
      <c r="O18" s="96" t="s">
        <v>66</v>
      </c>
      <c r="P18" s="97"/>
      <c r="Q18" s="24">
        <v>4</v>
      </c>
      <c r="R18" s="24">
        <v>9</v>
      </c>
      <c r="S18" s="24">
        <v>1</v>
      </c>
      <c r="T18" s="24">
        <v>1</v>
      </c>
      <c r="U18" s="36">
        <f t="shared" si="9"/>
        <v>51.04</v>
      </c>
      <c r="V18" s="39">
        <v>4</v>
      </c>
      <c r="W18" s="39">
        <v>0</v>
      </c>
      <c r="X18" s="39">
        <v>0</v>
      </c>
      <c r="Y18" s="39">
        <v>6</v>
      </c>
      <c r="Z18" s="36">
        <f t="shared" si="10"/>
        <v>48.72</v>
      </c>
      <c r="AA18" s="40">
        <f>(U18+Z18)</f>
        <v>99.759999999999991</v>
      </c>
      <c r="AB18" s="87">
        <f t="shared" si="8"/>
        <v>0</v>
      </c>
      <c r="AC18" s="41"/>
      <c r="AD18" s="41"/>
      <c r="AE18" s="24"/>
      <c r="AF18" s="24"/>
      <c r="AG18" s="35">
        <f t="shared" si="4"/>
        <v>0</v>
      </c>
      <c r="AH18" s="37">
        <f>SUM(AG18)</f>
        <v>0</v>
      </c>
      <c r="AI18" s="41"/>
      <c r="AJ18" s="41"/>
      <c r="AK18" s="35">
        <f t="shared" si="5"/>
        <v>0</v>
      </c>
      <c r="AL18" s="37">
        <f t="shared" si="7"/>
        <v>0</v>
      </c>
      <c r="AM18" s="38"/>
    </row>
    <row r="19" spans="1:39" ht="15.95" customHeight="1" x14ac:dyDescent="0.2">
      <c r="A19" s="32">
        <v>12</v>
      </c>
      <c r="B19" s="33">
        <v>0</v>
      </c>
      <c r="C19" s="39">
        <v>4100</v>
      </c>
      <c r="D19" s="24">
        <v>0</v>
      </c>
      <c r="E19" s="39"/>
      <c r="F19" s="43"/>
      <c r="G19" s="75">
        <v>0</v>
      </c>
      <c r="H19" s="24"/>
      <c r="I19" s="43"/>
      <c r="J19" s="78">
        <v>0</v>
      </c>
      <c r="K19" s="44"/>
      <c r="L19" s="87">
        <v>0</v>
      </c>
      <c r="M19" s="82">
        <v>0</v>
      </c>
      <c r="N19" s="96"/>
      <c r="O19" s="96" t="s">
        <v>66</v>
      </c>
      <c r="P19" s="97"/>
      <c r="Q19" s="24">
        <v>4</v>
      </c>
      <c r="R19" s="24">
        <v>9</v>
      </c>
      <c r="S19" s="24">
        <v>1</v>
      </c>
      <c r="T19" s="24">
        <v>1</v>
      </c>
      <c r="U19" s="36">
        <f t="shared" si="9"/>
        <v>51.04</v>
      </c>
      <c r="V19" s="39">
        <v>4</v>
      </c>
      <c r="W19" s="39">
        <v>0</v>
      </c>
      <c r="X19" s="39">
        <v>0</v>
      </c>
      <c r="Y19" s="39">
        <v>6</v>
      </c>
      <c r="Z19" s="36">
        <f t="shared" si="10"/>
        <v>48.72</v>
      </c>
      <c r="AA19" s="40">
        <f>(U19+Z19)</f>
        <v>99.759999999999991</v>
      </c>
      <c r="AB19" s="87">
        <f>SUM(AA19-AA18)+P19</f>
        <v>0</v>
      </c>
      <c r="AC19" s="41"/>
      <c r="AD19" s="41"/>
      <c r="AE19" s="24"/>
      <c r="AF19" s="24"/>
      <c r="AG19" s="35">
        <f>((AC19*12)+AD19-((AE19*12)+AF19))*1.16</f>
        <v>0</v>
      </c>
      <c r="AH19" s="37">
        <f>SUM(AG19)</f>
        <v>0</v>
      </c>
      <c r="AI19" s="41"/>
      <c r="AJ19" s="41"/>
      <c r="AK19" s="35">
        <f t="shared" si="5"/>
        <v>0</v>
      </c>
      <c r="AL19" s="37">
        <f t="shared" si="7"/>
        <v>0</v>
      </c>
      <c r="AM19" s="38"/>
    </row>
    <row r="20" spans="1:39" ht="15.95" customHeight="1" x14ac:dyDescent="0.2">
      <c r="A20" s="32">
        <v>13</v>
      </c>
      <c r="B20" s="33">
        <v>0</v>
      </c>
      <c r="C20" s="39">
        <v>4100</v>
      </c>
      <c r="D20" s="24">
        <v>0</v>
      </c>
      <c r="E20" s="39"/>
      <c r="F20" s="43"/>
      <c r="G20" s="75">
        <v>0</v>
      </c>
      <c r="H20" s="24"/>
      <c r="I20" s="43"/>
      <c r="J20" s="78">
        <v>0</v>
      </c>
      <c r="K20" s="44"/>
      <c r="L20" s="87">
        <v>0</v>
      </c>
      <c r="M20" s="82">
        <v>0</v>
      </c>
      <c r="N20" s="96"/>
      <c r="O20" s="96" t="s">
        <v>66</v>
      </c>
      <c r="P20" s="97"/>
      <c r="Q20" s="24">
        <v>4</v>
      </c>
      <c r="R20" s="24">
        <v>9</v>
      </c>
      <c r="S20" s="24">
        <v>1</v>
      </c>
      <c r="T20" s="24">
        <v>1</v>
      </c>
      <c r="U20" s="36">
        <f t="shared" si="9"/>
        <v>51.04</v>
      </c>
      <c r="V20" s="39">
        <v>4</v>
      </c>
      <c r="W20" s="39">
        <v>0</v>
      </c>
      <c r="X20" s="39">
        <v>0</v>
      </c>
      <c r="Y20" s="39">
        <v>6</v>
      </c>
      <c r="Z20" s="36">
        <f t="shared" si="10"/>
        <v>48.72</v>
      </c>
      <c r="AA20" s="40">
        <f t="shared" ref="AA20:AA25" si="12">(U20+Z20)</f>
        <v>99.759999999999991</v>
      </c>
      <c r="AB20" s="87">
        <f t="shared" si="8"/>
        <v>0</v>
      </c>
      <c r="AC20" s="41"/>
      <c r="AD20" s="41"/>
      <c r="AE20" s="24"/>
      <c r="AF20" s="24"/>
      <c r="AG20" s="35">
        <f t="shared" ref="AG20:AG32" si="13">((AC20*12)+AD20-((AE20*12)+AF20))*1.16</f>
        <v>0</v>
      </c>
      <c r="AH20" s="37">
        <f t="shared" si="11"/>
        <v>0</v>
      </c>
      <c r="AI20" s="41"/>
      <c r="AJ20" s="41"/>
      <c r="AK20" s="35">
        <f t="shared" si="5"/>
        <v>0</v>
      </c>
      <c r="AL20" s="37">
        <f t="shared" si="7"/>
        <v>0</v>
      </c>
      <c r="AM20" s="38"/>
    </row>
    <row r="21" spans="1:39" ht="15.95" customHeight="1" x14ac:dyDescent="0.2">
      <c r="A21" s="32">
        <v>14</v>
      </c>
      <c r="B21" s="33">
        <v>0</v>
      </c>
      <c r="C21" s="39">
        <v>4100</v>
      </c>
      <c r="D21" s="24">
        <v>0</v>
      </c>
      <c r="E21" s="39"/>
      <c r="F21" s="43"/>
      <c r="G21" s="75">
        <v>0</v>
      </c>
      <c r="H21" s="24"/>
      <c r="I21" s="43"/>
      <c r="J21" s="78">
        <v>0</v>
      </c>
      <c r="K21" s="44"/>
      <c r="L21" s="87">
        <v>0</v>
      </c>
      <c r="M21" s="82">
        <v>0</v>
      </c>
      <c r="N21" s="96"/>
      <c r="O21" s="96" t="s">
        <v>66</v>
      </c>
      <c r="P21" s="97"/>
      <c r="Q21" s="24">
        <v>4</v>
      </c>
      <c r="R21" s="24">
        <v>9</v>
      </c>
      <c r="S21" s="24">
        <v>1</v>
      </c>
      <c r="T21" s="24">
        <v>1</v>
      </c>
      <c r="U21" s="36">
        <f t="shared" ref="U21:U26" si="14">((Q21*12)+R21-((S21*12)+T21))*1.16</f>
        <v>51.04</v>
      </c>
      <c r="V21" s="39">
        <v>4</v>
      </c>
      <c r="W21" s="39">
        <v>0</v>
      </c>
      <c r="X21" s="39">
        <v>0</v>
      </c>
      <c r="Y21" s="39">
        <v>6</v>
      </c>
      <c r="Z21" s="36">
        <f t="shared" si="10"/>
        <v>48.72</v>
      </c>
      <c r="AA21" s="40">
        <f>(U21+Z21)</f>
        <v>99.759999999999991</v>
      </c>
      <c r="AB21" s="87">
        <f t="shared" ref="AB21:AB26" si="15">SUM(AA21-AA20)+P21</f>
        <v>0</v>
      </c>
      <c r="AC21" s="41"/>
      <c r="AD21" s="41"/>
      <c r="AE21" s="24"/>
      <c r="AF21" s="24"/>
      <c r="AG21" s="35">
        <f t="shared" si="13"/>
        <v>0</v>
      </c>
      <c r="AH21" s="37">
        <f t="shared" si="11"/>
        <v>0</v>
      </c>
      <c r="AI21" s="41"/>
      <c r="AJ21" s="41"/>
      <c r="AK21" s="35">
        <f t="shared" si="5"/>
        <v>0</v>
      </c>
      <c r="AL21" s="37">
        <f t="shared" si="7"/>
        <v>0</v>
      </c>
      <c r="AM21" s="38"/>
    </row>
    <row r="22" spans="1:39" ht="15.95" customHeight="1" x14ac:dyDescent="0.2">
      <c r="A22" s="32">
        <v>15</v>
      </c>
      <c r="B22" s="33">
        <v>0</v>
      </c>
      <c r="C22" s="39">
        <v>4100</v>
      </c>
      <c r="D22" s="24">
        <v>0</v>
      </c>
      <c r="E22" s="39"/>
      <c r="F22" s="43"/>
      <c r="G22" s="75">
        <v>0</v>
      </c>
      <c r="H22" s="24"/>
      <c r="I22" s="43"/>
      <c r="J22" s="78">
        <v>0</v>
      </c>
      <c r="K22" s="44"/>
      <c r="L22" s="87">
        <v>0</v>
      </c>
      <c r="M22" s="82">
        <v>0</v>
      </c>
      <c r="N22" s="96"/>
      <c r="O22" s="96" t="s">
        <v>66</v>
      </c>
      <c r="P22" s="97"/>
      <c r="Q22" s="24">
        <v>4</v>
      </c>
      <c r="R22" s="24">
        <v>9</v>
      </c>
      <c r="S22" s="24">
        <v>1</v>
      </c>
      <c r="T22" s="24">
        <v>1</v>
      </c>
      <c r="U22" s="36">
        <f t="shared" si="14"/>
        <v>51.04</v>
      </c>
      <c r="V22" s="39">
        <v>4</v>
      </c>
      <c r="W22" s="39">
        <v>0</v>
      </c>
      <c r="X22" s="39">
        <v>0</v>
      </c>
      <c r="Y22" s="39">
        <v>6</v>
      </c>
      <c r="Z22" s="36">
        <f t="shared" si="10"/>
        <v>48.72</v>
      </c>
      <c r="AA22" s="40">
        <f t="shared" si="12"/>
        <v>99.759999999999991</v>
      </c>
      <c r="AB22" s="87">
        <f t="shared" si="15"/>
        <v>0</v>
      </c>
      <c r="AC22" s="41"/>
      <c r="AD22" s="41"/>
      <c r="AE22" s="24"/>
      <c r="AF22" s="24"/>
      <c r="AG22" s="35">
        <f t="shared" si="13"/>
        <v>0</v>
      </c>
      <c r="AH22" s="37">
        <f t="shared" si="11"/>
        <v>0</v>
      </c>
      <c r="AI22" s="41"/>
      <c r="AJ22" s="41"/>
      <c r="AK22" s="35">
        <f t="shared" si="5"/>
        <v>0</v>
      </c>
      <c r="AL22" s="37">
        <f t="shared" si="7"/>
        <v>0</v>
      </c>
      <c r="AM22" s="38"/>
    </row>
    <row r="23" spans="1:39" ht="15.95" customHeight="1" x14ac:dyDescent="0.2">
      <c r="A23" s="32">
        <v>16</v>
      </c>
      <c r="B23" s="33">
        <v>0</v>
      </c>
      <c r="C23" s="39">
        <v>4100</v>
      </c>
      <c r="D23" s="24">
        <v>0</v>
      </c>
      <c r="E23" s="39"/>
      <c r="F23" s="43"/>
      <c r="G23" s="75">
        <v>0</v>
      </c>
      <c r="H23" s="24"/>
      <c r="I23" s="43"/>
      <c r="J23" s="78">
        <v>0</v>
      </c>
      <c r="K23" s="44"/>
      <c r="L23" s="87">
        <v>0</v>
      </c>
      <c r="M23" s="82">
        <v>0</v>
      </c>
      <c r="N23" s="96"/>
      <c r="O23" s="96" t="s">
        <v>66</v>
      </c>
      <c r="P23" s="97"/>
      <c r="Q23" s="24">
        <v>4</v>
      </c>
      <c r="R23" s="24">
        <v>9</v>
      </c>
      <c r="S23" s="24">
        <v>1</v>
      </c>
      <c r="T23" s="24">
        <v>1</v>
      </c>
      <c r="U23" s="36">
        <f t="shared" si="14"/>
        <v>51.04</v>
      </c>
      <c r="V23" s="39">
        <v>4</v>
      </c>
      <c r="W23" s="39">
        <v>0</v>
      </c>
      <c r="X23" s="39">
        <v>0</v>
      </c>
      <c r="Y23" s="39">
        <v>6</v>
      </c>
      <c r="Z23" s="36">
        <f t="shared" si="10"/>
        <v>48.72</v>
      </c>
      <c r="AA23" s="40">
        <f t="shared" si="12"/>
        <v>99.759999999999991</v>
      </c>
      <c r="AB23" s="87">
        <f t="shared" si="15"/>
        <v>0</v>
      </c>
      <c r="AC23" s="41"/>
      <c r="AD23" s="41"/>
      <c r="AE23" s="24"/>
      <c r="AF23" s="24"/>
      <c r="AG23" s="35">
        <f t="shared" si="13"/>
        <v>0</v>
      </c>
      <c r="AH23" s="37">
        <f t="shared" si="11"/>
        <v>0</v>
      </c>
      <c r="AI23" s="41"/>
      <c r="AJ23" s="41"/>
      <c r="AK23" s="35">
        <f t="shared" si="5"/>
        <v>0</v>
      </c>
      <c r="AL23" s="37">
        <f t="shared" si="7"/>
        <v>0</v>
      </c>
      <c r="AM23" s="38"/>
    </row>
    <row r="24" spans="1:39" ht="15.95" customHeight="1" x14ac:dyDescent="0.2">
      <c r="A24" s="32">
        <v>17</v>
      </c>
      <c r="B24" s="33">
        <v>0</v>
      </c>
      <c r="C24" s="39">
        <v>4100</v>
      </c>
      <c r="D24" s="24">
        <v>0</v>
      </c>
      <c r="E24" s="39"/>
      <c r="F24" s="43"/>
      <c r="G24" s="75">
        <v>0</v>
      </c>
      <c r="H24" s="24"/>
      <c r="I24" s="43"/>
      <c r="J24" s="78">
        <v>0</v>
      </c>
      <c r="K24" s="44"/>
      <c r="L24" s="87">
        <v>0</v>
      </c>
      <c r="M24" s="82">
        <v>0</v>
      </c>
      <c r="N24" s="96"/>
      <c r="O24" s="96" t="s">
        <v>66</v>
      </c>
      <c r="P24" s="97"/>
      <c r="Q24" s="24">
        <v>4</v>
      </c>
      <c r="R24" s="24">
        <v>9</v>
      </c>
      <c r="S24" s="24">
        <v>1</v>
      </c>
      <c r="T24" s="24">
        <v>1</v>
      </c>
      <c r="U24" s="36">
        <f t="shared" si="14"/>
        <v>51.04</v>
      </c>
      <c r="V24" s="39">
        <v>4</v>
      </c>
      <c r="W24" s="39">
        <v>0</v>
      </c>
      <c r="X24" s="39">
        <v>0</v>
      </c>
      <c r="Y24" s="39">
        <v>6</v>
      </c>
      <c r="Z24" s="36">
        <f t="shared" si="10"/>
        <v>48.72</v>
      </c>
      <c r="AA24" s="40">
        <f>(U24+Z24)</f>
        <v>99.759999999999991</v>
      </c>
      <c r="AB24" s="87">
        <f t="shared" si="15"/>
        <v>0</v>
      </c>
      <c r="AC24" s="41"/>
      <c r="AD24" s="41"/>
      <c r="AE24" s="24"/>
      <c r="AF24" s="24"/>
      <c r="AG24" s="35">
        <f t="shared" si="13"/>
        <v>0</v>
      </c>
      <c r="AH24" s="37">
        <f t="shared" si="11"/>
        <v>0</v>
      </c>
      <c r="AI24" s="41"/>
      <c r="AJ24" s="41"/>
      <c r="AK24" s="35">
        <f t="shared" si="5"/>
        <v>0</v>
      </c>
      <c r="AL24" s="37">
        <f t="shared" si="7"/>
        <v>0</v>
      </c>
      <c r="AM24" s="38"/>
    </row>
    <row r="25" spans="1:39" ht="15.95" customHeight="1" x14ac:dyDescent="0.2">
      <c r="A25" s="32">
        <v>18</v>
      </c>
      <c r="B25" s="33">
        <v>0</v>
      </c>
      <c r="C25" s="39">
        <v>4100</v>
      </c>
      <c r="D25" s="24">
        <v>0</v>
      </c>
      <c r="E25" s="39"/>
      <c r="F25" s="43"/>
      <c r="G25" s="75">
        <v>0</v>
      </c>
      <c r="H25" s="24"/>
      <c r="I25" s="43"/>
      <c r="J25" s="78">
        <v>0</v>
      </c>
      <c r="K25" s="44"/>
      <c r="L25" s="87">
        <v>0</v>
      </c>
      <c r="M25" s="82">
        <v>0</v>
      </c>
      <c r="N25" s="96"/>
      <c r="O25" s="96" t="s">
        <v>66</v>
      </c>
      <c r="P25" s="97"/>
      <c r="Q25" s="24">
        <v>4</v>
      </c>
      <c r="R25" s="24">
        <v>9</v>
      </c>
      <c r="S25" s="24">
        <v>1</v>
      </c>
      <c r="T25" s="24">
        <v>1</v>
      </c>
      <c r="U25" s="36">
        <f t="shared" si="14"/>
        <v>51.04</v>
      </c>
      <c r="V25" s="39">
        <v>4</v>
      </c>
      <c r="W25" s="39">
        <v>0</v>
      </c>
      <c r="X25" s="39">
        <v>0</v>
      </c>
      <c r="Y25" s="39">
        <v>6</v>
      </c>
      <c r="Z25" s="36">
        <f t="shared" si="10"/>
        <v>48.72</v>
      </c>
      <c r="AA25" s="40">
        <f t="shared" si="12"/>
        <v>99.759999999999991</v>
      </c>
      <c r="AB25" s="87">
        <f t="shared" si="15"/>
        <v>0</v>
      </c>
      <c r="AC25" s="41"/>
      <c r="AD25" s="41"/>
      <c r="AE25" s="24"/>
      <c r="AF25" s="24"/>
      <c r="AG25" s="35">
        <f>((AC25*12)+AD25-((AE25*12)+AF25))*1.16</f>
        <v>0</v>
      </c>
      <c r="AH25" s="37">
        <f>SUM(AG25-AG24)</f>
        <v>0</v>
      </c>
      <c r="AI25" s="41"/>
      <c r="AJ25" s="41"/>
      <c r="AK25" s="35">
        <f t="shared" si="5"/>
        <v>0</v>
      </c>
      <c r="AL25" s="37">
        <f t="shared" si="7"/>
        <v>0</v>
      </c>
      <c r="AM25" s="38"/>
    </row>
    <row r="26" spans="1:39" ht="15.95" customHeight="1" x14ac:dyDescent="0.2">
      <c r="A26" s="32">
        <v>19</v>
      </c>
      <c r="B26" s="33">
        <v>0</v>
      </c>
      <c r="C26" s="39">
        <v>4100</v>
      </c>
      <c r="D26" s="24">
        <v>0</v>
      </c>
      <c r="E26" s="39"/>
      <c r="F26" s="43"/>
      <c r="G26" s="75">
        <v>0</v>
      </c>
      <c r="H26" s="24"/>
      <c r="I26" s="43"/>
      <c r="J26" s="78">
        <v>0</v>
      </c>
      <c r="K26" s="44"/>
      <c r="L26" s="87">
        <v>0</v>
      </c>
      <c r="M26" s="82">
        <v>0</v>
      </c>
      <c r="N26" s="96"/>
      <c r="O26" s="96" t="s">
        <v>66</v>
      </c>
      <c r="P26" s="97"/>
      <c r="Q26" s="24">
        <v>4</v>
      </c>
      <c r="R26" s="24">
        <v>9</v>
      </c>
      <c r="S26" s="24">
        <v>1</v>
      </c>
      <c r="T26" s="24">
        <v>1</v>
      </c>
      <c r="U26" s="36">
        <f t="shared" si="14"/>
        <v>51.04</v>
      </c>
      <c r="V26" s="39">
        <v>4</v>
      </c>
      <c r="W26" s="39">
        <v>0</v>
      </c>
      <c r="X26" s="39">
        <v>0</v>
      </c>
      <c r="Y26" s="39">
        <v>6</v>
      </c>
      <c r="Z26" s="36">
        <f t="shared" ref="Z26:Z31" si="16">((V26*12)+W26-((X26*12)+Y26))*1.16</f>
        <v>48.72</v>
      </c>
      <c r="AA26" s="40">
        <f t="shared" ref="AA26:AA31" si="17">(U26+Z26)</f>
        <v>99.759999999999991</v>
      </c>
      <c r="AB26" s="87">
        <f t="shared" si="15"/>
        <v>0</v>
      </c>
      <c r="AC26" s="41"/>
      <c r="AD26" s="41"/>
      <c r="AE26" s="24"/>
      <c r="AF26" s="24"/>
      <c r="AG26" s="35">
        <f t="shared" si="13"/>
        <v>0</v>
      </c>
      <c r="AH26" s="37">
        <f t="shared" si="11"/>
        <v>0</v>
      </c>
      <c r="AI26" s="41"/>
      <c r="AJ26" s="41"/>
      <c r="AK26" s="35">
        <f t="shared" si="5"/>
        <v>0</v>
      </c>
      <c r="AL26" s="37">
        <f t="shared" si="7"/>
        <v>0</v>
      </c>
      <c r="AM26" s="38"/>
    </row>
    <row r="27" spans="1:39" ht="15.95" customHeight="1" x14ac:dyDescent="0.2">
      <c r="A27" s="32">
        <v>20</v>
      </c>
      <c r="B27" s="33">
        <v>0</v>
      </c>
      <c r="C27" s="39">
        <v>4100</v>
      </c>
      <c r="D27" s="24">
        <v>0</v>
      </c>
      <c r="E27" s="39"/>
      <c r="F27" s="43"/>
      <c r="G27" s="75">
        <v>0</v>
      </c>
      <c r="H27" s="24"/>
      <c r="I27" s="43"/>
      <c r="J27" s="78">
        <v>0</v>
      </c>
      <c r="K27" s="44"/>
      <c r="L27" s="87">
        <v>0</v>
      </c>
      <c r="M27" s="82">
        <v>0</v>
      </c>
      <c r="N27" s="96"/>
      <c r="O27" s="96" t="s">
        <v>66</v>
      </c>
      <c r="P27" s="97"/>
      <c r="Q27" s="24">
        <v>4</v>
      </c>
      <c r="R27" s="24">
        <v>9</v>
      </c>
      <c r="S27" s="24">
        <v>1</v>
      </c>
      <c r="T27" s="24">
        <v>1</v>
      </c>
      <c r="U27" s="36">
        <f t="shared" ref="U27:U32" si="18">((Q27*12)+R27-((S27*12)+T27))*1.16</f>
        <v>51.04</v>
      </c>
      <c r="V27" s="39">
        <v>4</v>
      </c>
      <c r="W27" s="39">
        <v>0</v>
      </c>
      <c r="X27" s="39">
        <v>0</v>
      </c>
      <c r="Y27" s="39">
        <v>6</v>
      </c>
      <c r="Z27" s="36">
        <f t="shared" si="16"/>
        <v>48.72</v>
      </c>
      <c r="AA27" s="40">
        <f t="shared" si="17"/>
        <v>99.759999999999991</v>
      </c>
      <c r="AB27" s="87">
        <f t="shared" ref="AB27:AB33" si="19">SUM(AA27-AA26)+P27</f>
        <v>0</v>
      </c>
      <c r="AC27" s="41"/>
      <c r="AD27" s="41"/>
      <c r="AE27" s="24"/>
      <c r="AF27" s="24"/>
      <c r="AG27" s="35">
        <f t="shared" si="13"/>
        <v>0</v>
      </c>
      <c r="AH27" s="37">
        <f>SUM(AG27-AG26)</f>
        <v>0</v>
      </c>
      <c r="AI27" s="41"/>
      <c r="AJ27" s="41"/>
      <c r="AK27" s="35">
        <f t="shared" si="5"/>
        <v>0</v>
      </c>
      <c r="AL27" s="37">
        <f t="shared" si="7"/>
        <v>0</v>
      </c>
      <c r="AM27" s="38"/>
    </row>
    <row r="28" spans="1:39" ht="15.95" customHeight="1" x14ac:dyDescent="0.2">
      <c r="A28" s="32">
        <v>21</v>
      </c>
      <c r="B28" s="33">
        <v>0</v>
      </c>
      <c r="C28" s="39">
        <v>4100</v>
      </c>
      <c r="D28" s="24">
        <v>0</v>
      </c>
      <c r="E28" s="39"/>
      <c r="F28" s="43"/>
      <c r="G28" s="75">
        <v>0</v>
      </c>
      <c r="H28" s="24"/>
      <c r="I28" s="43"/>
      <c r="J28" s="78">
        <v>0</v>
      </c>
      <c r="K28" s="44"/>
      <c r="L28" s="87">
        <v>0</v>
      </c>
      <c r="M28" s="82">
        <v>0</v>
      </c>
      <c r="N28" s="96"/>
      <c r="O28" s="96" t="s">
        <v>66</v>
      </c>
      <c r="P28" s="97"/>
      <c r="Q28" s="24">
        <v>4</v>
      </c>
      <c r="R28" s="24">
        <v>9</v>
      </c>
      <c r="S28" s="24">
        <v>1</v>
      </c>
      <c r="T28" s="24">
        <v>1</v>
      </c>
      <c r="U28" s="36">
        <f t="shared" si="18"/>
        <v>51.04</v>
      </c>
      <c r="V28" s="39">
        <v>4</v>
      </c>
      <c r="W28" s="39">
        <v>0</v>
      </c>
      <c r="X28" s="39">
        <v>0</v>
      </c>
      <c r="Y28" s="39">
        <v>6</v>
      </c>
      <c r="Z28" s="36">
        <f t="shared" si="16"/>
        <v>48.72</v>
      </c>
      <c r="AA28" s="40">
        <f t="shared" si="17"/>
        <v>99.759999999999991</v>
      </c>
      <c r="AB28" s="87">
        <f t="shared" si="19"/>
        <v>0</v>
      </c>
      <c r="AC28" s="41"/>
      <c r="AD28" s="41"/>
      <c r="AE28" s="24"/>
      <c r="AF28" s="24"/>
      <c r="AG28" s="35">
        <f t="shared" si="13"/>
        <v>0</v>
      </c>
      <c r="AH28" s="37">
        <f>SUM(AG28-AG27)</f>
        <v>0</v>
      </c>
      <c r="AI28" s="41"/>
      <c r="AJ28" s="41"/>
      <c r="AK28" s="35">
        <f t="shared" si="5"/>
        <v>0</v>
      </c>
      <c r="AL28" s="37">
        <f t="shared" si="7"/>
        <v>0</v>
      </c>
      <c r="AM28" s="38"/>
    </row>
    <row r="29" spans="1:39" ht="15.95" customHeight="1" x14ac:dyDescent="0.2">
      <c r="A29" s="32">
        <v>22</v>
      </c>
      <c r="B29" s="33">
        <v>0</v>
      </c>
      <c r="C29" s="39">
        <v>4100</v>
      </c>
      <c r="D29" s="24">
        <v>0</v>
      </c>
      <c r="E29" s="39"/>
      <c r="F29" s="43"/>
      <c r="G29" s="75">
        <v>0</v>
      </c>
      <c r="H29" s="24"/>
      <c r="I29" s="43"/>
      <c r="J29" s="78">
        <v>0</v>
      </c>
      <c r="K29" s="44"/>
      <c r="L29" s="87">
        <v>0</v>
      </c>
      <c r="M29" s="82">
        <v>0</v>
      </c>
      <c r="N29" s="96"/>
      <c r="O29" s="96" t="s">
        <v>66</v>
      </c>
      <c r="P29" s="97"/>
      <c r="Q29" s="24">
        <v>4</v>
      </c>
      <c r="R29" s="24">
        <v>9</v>
      </c>
      <c r="S29" s="24">
        <v>1</v>
      </c>
      <c r="T29" s="24">
        <v>1</v>
      </c>
      <c r="U29" s="36">
        <f t="shared" si="18"/>
        <v>51.04</v>
      </c>
      <c r="V29" s="39">
        <v>4</v>
      </c>
      <c r="W29" s="39">
        <v>0</v>
      </c>
      <c r="X29" s="39">
        <v>0</v>
      </c>
      <c r="Y29" s="39">
        <v>6</v>
      </c>
      <c r="Z29" s="36">
        <f t="shared" si="16"/>
        <v>48.72</v>
      </c>
      <c r="AA29" s="40">
        <f t="shared" si="17"/>
        <v>99.759999999999991</v>
      </c>
      <c r="AB29" s="87">
        <f t="shared" si="19"/>
        <v>0</v>
      </c>
      <c r="AC29" s="41"/>
      <c r="AD29" s="41"/>
      <c r="AE29" s="24"/>
      <c r="AF29" s="24"/>
      <c r="AG29" s="35">
        <f>((AC29*12)+AD29-((AE29*12)+AF29))*1.16</f>
        <v>0</v>
      </c>
      <c r="AH29" s="37">
        <f>SUM(AG29-AG28)</f>
        <v>0</v>
      </c>
      <c r="AI29" s="41"/>
      <c r="AJ29" s="41"/>
      <c r="AK29" s="35">
        <f t="shared" si="5"/>
        <v>0</v>
      </c>
      <c r="AL29" s="37">
        <f t="shared" si="7"/>
        <v>0</v>
      </c>
      <c r="AM29" s="38"/>
    </row>
    <row r="30" spans="1:39" ht="15.95" customHeight="1" x14ac:dyDescent="0.2">
      <c r="A30" s="32">
        <v>23</v>
      </c>
      <c r="B30" s="33">
        <v>0</v>
      </c>
      <c r="C30" s="39">
        <v>4100</v>
      </c>
      <c r="D30" s="24">
        <v>0</v>
      </c>
      <c r="E30" s="39"/>
      <c r="F30" s="43"/>
      <c r="G30" s="75">
        <v>0</v>
      </c>
      <c r="H30" s="24"/>
      <c r="I30" s="43"/>
      <c r="J30" s="78">
        <v>0</v>
      </c>
      <c r="K30" s="44"/>
      <c r="L30" s="87">
        <v>0</v>
      </c>
      <c r="M30" s="82">
        <v>0</v>
      </c>
      <c r="N30" s="96"/>
      <c r="O30" s="96" t="s">
        <v>66</v>
      </c>
      <c r="P30" s="97"/>
      <c r="Q30" s="24">
        <v>4</v>
      </c>
      <c r="R30" s="24">
        <v>9</v>
      </c>
      <c r="S30" s="24">
        <v>1</v>
      </c>
      <c r="T30" s="24">
        <v>1</v>
      </c>
      <c r="U30" s="36">
        <f t="shared" si="18"/>
        <v>51.04</v>
      </c>
      <c r="V30" s="39">
        <v>4</v>
      </c>
      <c r="W30" s="39">
        <v>0</v>
      </c>
      <c r="X30" s="39">
        <v>0</v>
      </c>
      <c r="Y30" s="39">
        <v>6</v>
      </c>
      <c r="Z30" s="36">
        <f t="shared" si="16"/>
        <v>48.72</v>
      </c>
      <c r="AA30" s="40">
        <f t="shared" si="17"/>
        <v>99.759999999999991</v>
      </c>
      <c r="AB30" s="87">
        <f t="shared" si="19"/>
        <v>0</v>
      </c>
      <c r="AC30" s="41"/>
      <c r="AD30" s="41"/>
      <c r="AE30" s="24"/>
      <c r="AF30" s="24"/>
      <c r="AG30" s="35">
        <f t="shared" si="13"/>
        <v>0</v>
      </c>
      <c r="AH30" s="37">
        <f>SUM(AG30-AG29)</f>
        <v>0</v>
      </c>
      <c r="AI30" s="41"/>
      <c r="AJ30" s="41"/>
      <c r="AK30" s="35">
        <f t="shared" si="5"/>
        <v>0</v>
      </c>
      <c r="AL30" s="37">
        <f t="shared" si="7"/>
        <v>0</v>
      </c>
      <c r="AM30" s="38"/>
    </row>
    <row r="31" spans="1:39" ht="15.95" customHeight="1" x14ac:dyDescent="0.2">
      <c r="A31" s="32">
        <v>24</v>
      </c>
      <c r="B31" s="33">
        <v>0</v>
      </c>
      <c r="C31" s="39">
        <v>4100</v>
      </c>
      <c r="D31" s="24">
        <v>0</v>
      </c>
      <c r="E31" s="39"/>
      <c r="F31" s="43"/>
      <c r="G31" s="75">
        <v>0</v>
      </c>
      <c r="H31" s="24"/>
      <c r="I31" s="43"/>
      <c r="J31" s="78">
        <v>0</v>
      </c>
      <c r="K31" s="44"/>
      <c r="L31" s="87">
        <v>0</v>
      </c>
      <c r="M31" s="82">
        <v>0</v>
      </c>
      <c r="N31" s="96"/>
      <c r="O31" s="96" t="s">
        <v>66</v>
      </c>
      <c r="P31" s="97"/>
      <c r="Q31" s="24">
        <v>4</v>
      </c>
      <c r="R31" s="24">
        <v>9</v>
      </c>
      <c r="S31" s="24">
        <v>1</v>
      </c>
      <c r="T31" s="24">
        <v>1</v>
      </c>
      <c r="U31" s="36">
        <f t="shared" si="18"/>
        <v>51.04</v>
      </c>
      <c r="V31" s="39">
        <v>4</v>
      </c>
      <c r="W31" s="39">
        <v>0</v>
      </c>
      <c r="X31" s="39">
        <v>0</v>
      </c>
      <c r="Y31" s="39">
        <v>6</v>
      </c>
      <c r="Z31" s="36">
        <f t="shared" si="16"/>
        <v>48.72</v>
      </c>
      <c r="AA31" s="40">
        <f t="shared" si="17"/>
        <v>99.759999999999991</v>
      </c>
      <c r="AB31" s="87">
        <f t="shared" si="19"/>
        <v>0</v>
      </c>
      <c r="AC31" s="41"/>
      <c r="AD31" s="41"/>
      <c r="AE31" s="24"/>
      <c r="AF31" s="24"/>
      <c r="AG31" s="35">
        <f t="shared" si="13"/>
        <v>0</v>
      </c>
      <c r="AH31" s="37">
        <f t="shared" ref="AH31:AH36" si="20">SUM(AG31-AG30)</f>
        <v>0</v>
      </c>
      <c r="AI31" s="41"/>
      <c r="AJ31" s="41"/>
      <c r="AK31" s="35">
        <f t="shared" si="5"/>
        <v>0</v>
      </c>
      <c r="AL31" s="37">
        <f t="shared" si="7"/>
        <v>0</v>
      </c>
      <c r="AM31" s="38"/>
    </row>
    <row r="32" spans="1:39" ht="15.95" customHeight="1" x14ac:dyDescent="0.2">
      <c r="A32" s="32">
        <v>25</v>
      </c>
      <c r="B32" s="33">
        <v>0</v>
      </c>
      <c r="C32" s="39">
        <v>4100</v>
      </c>
      <c r="D32" s="24">
        <v>0</v>
      </c>
      <c r="E32" s="39"/>
      <c r="F32" s="43"/>
      <c r="G32" s="75">
        <v>0</v>
      </c>
      <c r="H32" s="24"/>
      <c r="I32" s="43"/>
      <c r="J32" s="78">
        <v>0</v>
      </c>
      <c r="K32" s="44"/>
      <c r="L32" s="87">
        <v>0</v>
      </c>
      <c r="M32" s="82">
        <v>0</v>
      </c>
      <c r="N32" s="96"/>
      <c r="O32" s="96" t="s">
        <v>66</v>
      </c>
      <c r="P32" s="97"/>
      <c r="Q32" s="24">
        <v>4</v>
      </c>
      <c r="R32" s="24">
        <v>9</v>
      </c>
      <c r="S32" s="24">
        <v>1</v>
      </c>
      <c r="T32" s="24">
        <v>1</v>
      </c>
      <c r="U32" s="36">
        <f t="shared" si="18"/>
        <v>51.04</v>
      </c>
      <c r="V32" s="39">
        <v>4</v>
      </c>
      <c r="W32" s="39">
        <v>0</v>
      </c>
      <c r="X32" s="39">
        <v>0</v>
      </c>
      <c r="Y32" s="39">
        <v>6</v>
      </c>
      <c r="Z32" s="36">
        <f t="shared" ref="Z32:Z38" si="21">((V32*12)+W32-((X32*12)+Y32))*1.16</f>
        <v>48.72</v>
      </c>
      <c r="AA32" s="40">
        <f t="shared" ref="AA32:AA38" si="22">(U32+Z32)</f>
        <v>99.759999999999991</v>
      </c>
      <c r="AB32" s="87">
        <f t="shared" si="19"/>
        <v>0</v>
      </c>
      <c r="AC32" s="41"/>
      <c r="AD32" s="41"/>
      <c r="AE32" s="24"/>
      <c r="AF32" s="24"/>
      <c r="AG32" s="35">
        <f t="shared" si="13"/>
        <v>0</v>
      </c>
      <c r="AH32" s="37">
        <f t="shared" si="20"/>
        <v>0</v>
      </c>
      <c r="AI32" s="41"/>
      <c r="AJ32" s="41"/>
      <c r="AK32" s="35">
        <f t="shared" si="5"/>
        <v>0</v>
      </c>
      <c r="AL32" s="37">
        <f t="shared" si="7"/>
        <v>0</v>
      </c>
      <c r="AM32" s="38"/>
    </row>
    <row r="33" spans="1:39" ht="15.95" customHeight="1" x14ac:dyDescent="0.2">
      <c r="A33" s="32">
        <v>26</v>
      </c>
      <c r="B33" s="33">
        <v>0</v>
      </c>
      <c r="C33" s="39">
        <v>4100</v>
      </c>
      <c r="D33" s="24">
        <v>0</v>
      </c>
      <c r="E33" s="39"/>
      <c r="F33" s="43"/>
      <c r="G33" s="75">
        <v>0</v>
      </c>
      <c r="H33" s="24"/>
      <c r="I33" s="43"/>
      <c r="J33" s="78">
        <v>0</v>
      </c>
      <c r="K33" s="44"/>
      <c r="L33" s="87">
        <v>0</v>
      </c>
      <c r="M33" s="82">
        <v>0</v>
      </c>
      <c r="N33" s="96"/>
      <c r="O33" s="96" t="s">
        <v>66</v>
      </c>
      <c r="P33" s="97"/>
      <c r="Q33" s="24">
        <v>4</v>
      </c>
      <c r="R33" s="24">
        <v>9</v>
      </c>
      <c r="S33" s="24">
        <v>1</v>
      </c>
      <c r="T33" s="24">
        <v>1</v>
      </c>
      <c r="U33" s="36">
        <f t="shared" ref="U33:U38" si="23">((Q33*12)+R33-((S33*12)+T33))*1.16</f>
        <v>51.04</v>
      </c>
      <c r="V33" s="39">
        <v>4</v>
      </c>
      <c r="W33" s="39">
        <v>0</v>
      </c>
      <c r="X33" s="39">
        <v>0</v>
      </c>
      <c r="Y33" s="39">
        <v>6</v>
      </c>
      <c r="Z33" s="36">
        <f t="shared" si="21"/>
        <v>48.72</v>
      </c>
      <c r="AA33" s="40">
        <f t="shared" si="22"/>
        <v>99.759999999999991</v>
      </c>
      <c r="AB33" s="87">
        <f t="shared" si="19"/>
        <v>0</v>
      </c>
      <c r="AC33" s="41"/>
      <c r="AD33" s="41"/>
      <c r="AE33" s="24"/>
      <c r="AF33" s="24"/>
      <c r="AG33" s="35">
        <f>((AC33*12)+AD33-((AE33*12)+AF33))*1.16</f>
        <v>0</v>
      </c>
      <c r="AH33" s="37">
        <f>SUM(AG33-AG32)</f>
        <v>0</v>
      </c>
      <c r="AI33" s="41"/>
      <c r="AJ33" s="41"/>
      <c r="AK33" s="35">
        <f t="shared" si="5"/>
        <v>0</v>
      </c>
      <c r="AL33" s="37">
        <f t="shared" si="7"/>
        <v>0</v>
      </c>
      <c r="AM33" s="38"/>
    </row>
    <row r="34" spans="1:39" ht="15.95" customHeight="1" x14ac:dyDescent="0.2">
      <c r="A34" s="32">
        <v>27</v>
      </c>
      <c r="B34" s="33">
        <v>0</v>
      </c>
      <c r="C34" s="39">
        <v>4100</v>
      </c>
      <c r="D34" s="24">
        <v>0</v>
      </c>
      <c r="E34" s="39"/>
      <c r="F34" s="43"/>
      <c r="G34" s="75">
        <v>0</v>
      </c>
      <c r="H34" s="24"/>
      <c r="I34" s="43"/>
      <c r="J34" s="78">
        <v>0</v>
      </c>
      <c r="K34" s="44"/>
      <c r="L34" s="87">
        <v>0</v>
      </c>
      <c r="M34" s="82">
        <v>0</v>
      </c>
      <c r="N34" s="96"/>
      <c r="O34" s="96" t="s">
        <v>66</v>
      </c>
      <c r="P34" s="97"/>
      <c r="Q34" s="24">
        <v>4</v>
      </c>
      <c r="R34" s="24">
        <v>9</v>
      </c>
      <c r="S34" s="24">
        <v>1</v>
      </c>
      <c r="T34" s="24">
        <v>1</v>
      </c>
      <c r="U34" s="36">
        <f t="shared" si="23"/>
        <v>51.04</v>
      </c>
      <c r="V34" s="39">
        <v>4</v>
      </c>
      <c r="W34" s="39">
        <v>0</v>
      </c>
      <c r="X34" s="39">
        <v>0</v>
      </c>
      <c r="Y34" s="39">
        <v>6</v>
      </c>
      <c r="Z34" s="36">
        <f t="shared" si="21"/>
        <v>48.72</v>
      </c>
      <c r="AA34" s="40">
        <f t="shared" si="22"/>
        <v>99.759999999999991</v>
      </c>
      <c r="AB34" s="87">
        <f t="shared" ref="AB34:AB39" si="24">SUM(AA34-AA33)+P34</f>
        <v>0</v>
      </c>
      <c r="AC34" s="41"/>
      <c r="AD34" s="41"/>
      <c r="AE34" s="24"/>
      <c r="AF34" s="24"/>
      <c r="AG34" s="35">
        <f t="shared" ref="AG34:AG39" si="25">((AC34*12)+AD34-((AE34*12)+AF34))*1.16</f>
        <v>0</v>
      </c>
      <c r="AH34" s="37">
        <f t="shared" si="20"/>
        <v>0</v>
      </c>
      <c r="AI34" s="41"/>
      <c r="AJ34" s="41"/>
      <c r="AK34" s="35">
        <f t="shared" si="5"/>
        <v>0</v>
      </c>
      <c r="AL34" s="37">
        <f t="shared" si="7"/>
        <v>0</v>
      </c>
      <c r="AM34" s="38"/>
    </row>
    <row r="35" spans="1:39" ht="15.95" customHeight="1" x14ac:dyDescent="0.2">
      <c r="A35" s="32">
        <v>28</v>
      </c>
      <c r="B35" s="33">
        <v>0</v>
      </c>
      <c r="C35" s="39">
        <v>4100</v>
      </c>
      <c r="D35" s="24">
        <v>0</v>
      </c>
      <c r="E35" s="39"/>
      <c r="F35" s="43"/>
      <c r="G35" s="75">
        <v>0</v>
      </c>
      <c r="H35" s="24"/>
      <c r="I35" s="43"/>
      <c r="J35" s="78">
        <v>0</v>
      </c>
      <c r="K35" s="44"/>
      <c r="L35" s="87">
        <v>0</v>
      </c>
      <c r="M35" s="82">
        <v>0</v>
      </c>
      <c r="N35" s="96"/>
      <c r="O35" s="96" t="s">
        <v>66</v>
      </c>
      <c r="P35" s="97"/>
      <c r="Q35" s="24">
        <v>4</v>
      </c>
      <c r="R35" s="24">
        <v>9</v>
      </c>
      <c r="S35" s="24">
        <v>1</v>
      </c>
      <c r="T35" s="24">
        <v>1</v>
      </c>
      <c r="U35" s="36">
        <f t="shared" si="23"/>
        <v>51.04</v>
      </c>
      <c r="V35" s="39">
        <v>4</v>
      </c>
      <c r="W35" s="39">
        <v>0</v>
      </c>
      <c r="X35" s="39">
        <v>0</v>
      </c>
      <c r="Y35" s="39">
        <v>6</v>
      </c>
      <c r="Z35" s="36">
        <f t="shared" si="21"/>
        <v>48.72</v>
      </c>
      <c r="AA35" s="40">
        <f t="shared" si="22"/>
        <v>99.759999999999991</v>
      </c>
      <c r="AB35" s="87">
        <f t="shared" si="24"/>
        <v>0</v>
      </c>
      <c r="AC35" s="41"/>
      <c r="AD35" s="41"/>
      <c r="AE35" s="24"/>
      <c r="AF35" s="24"/>
      <c r="AG35" s="35">
        <f t="shared" si="25"/>
        <v>0</v>
      </c>
      <c r="AH35" s="37">
        <f t="shared" si="20"/>
        <v>0</v>
      </c>
      <c r="AI35" s="41"/>
      <c r="AJ35" s="41"/>
      <c r="AK35" s="35">
        <f t="shared" si="5"/>
        <v>0</v>
      </c>
      <c r="AL35" s="37">
        <f t="shared" si="7"/>
        <v>0</v>
      </c>
      <c r="AM35" s="38"/>
    </row>
    <row r="36" spans="1:39" ht="15.95" customHeight="1" x14ac:dyDescent="0.2">
      <c r="A36" s="32">
        <v>29</v>
      </c>
      <c r="B36" s="33">
        <v>0</v>
      </c>
      <c r="C36" s="39">
        <v>4100</v>
      </c>
      <c r="D36" s="24">
        <v>0</v>
      </c>
      <c r="E36" s="39"/>
      <c r="F36" s="43"/>
      <c r="G36" s="75">
        <v>0</v>
      </c>
      <c r="H36" s="24"/>
      <c r="I36" s="43"/>
      <c r="J36" s="78">
        <v>0</v>
      </c>
      <c r="K36" s="44"/>
      <c r="L36" s="87">
        <v>0</v>
      </c>
      <c r="M36" s="82">
        <v>0</v>
      </c>
      <c r="N36" s="96"/>
      <c r="O36" s="96" t="s">
        <v>66</v>
      </c>
      <c r="P36" s="97"/>
      <c r="Q36" s="24">
        <v>4</v>
      </c>
      <c r="R36" s="24">
        <v>9</v>
      </c>
      <c r="S36" s="24">
        <v>1</v>
      </c>
      <c r="T36" s="24">
        <v>1</v>
      </c>
      <c r="U36" s="36">
        <f t="shared" si="23"/>
        <v>51.04</v>
      </c>
      <c r="V36" s="39">
        <v>4</v>
      </c>
      <c r="W36" s="39">
        <v>0</v>
      </c>
      <c r="X36" s="39">
        <v>0</v>
      </c>
      <c r="Y36" s="39">
        <v>6</v>
      </c>
      <c r="Z36" s="36">
        <f t="shared" si="21"/>
        <v>48.72</v>
      </c>
      <c r="AA36" s="40">
        <f t="shared" si="22"/>
        <v>99.759999999999991</v>
      </c>
      <c r="AB36" s="87">
        <f t="shared" si="24"/>
        <v>0</v>
      </c>
      <c r="AC36" s="41"/>
      <c r="AD36" s="41"/>
      <c r="AE36" s="24"/>
      <c r="AF36" s="24"/>
      <c r="AG36" s="35">
        <f t="shared" si="25"/>
        <v>0</v>
      </c>
      <c r="AH36" s="37">
        <f t="shared" si="20"/>
        <v>0</v>
      </c>
      <c r="AI36" s="41"/>
      <c r="AJ36" s="41"/>
      <c r="AK36" s="35">
        <f t="shared" si="5"/>
        <v>0</v>
      </c>
      <c r="AL36" s="37">
        <f t="shared" si="7"/>
        <v>0</v>
      </c>
      <c r="AM36" s="38"/>
    </row>
    <row r="37" spans="1:39" ht="15.95" customHeight="1" x14ac:dyDescent="0.2">
      <c r="A37" s="32">
        <v>30</v>
      </c>
      <c r="B37" s="33">
        <v>0</v>
      </c>
      <c r="C37" s="39">
        <v>4100</v>
      </c>
      <c r="D37" s="24">
        <v>0</v>
      </c>
      <c r="E37" s="39"/>
      <c r="F37" s="43"/>
      <c r="G37" s="75">
        <v>0</v>
      </c>
      <c r="H37" s="24"/>
      <c r="I37" s="43"/>
      <c r="J37" s="78">
        <v>0</v>
      </c>
      <c r="K37" s="44"/>
      <c r="L37" s="87">
        <v>0</v>
      </c>
      <c r="M37" s="82">
        <v>0</v>
      </c>
      <c r="N37" s="96"/>
      <c r="O37" s="96" t="s">
        <v>66</v>
      </c>
      <c r="P37" s="97"/>
      <c r="Q37" s="24">
        <v>4</v>
      </c>
      <c r="R37" s="24">
        <v>9</v>
      </c>
      <c r="S37" s="24">
        <v>1</v>
      </c>
      <c r="T37" s="24">
        <v>1</v>
      </c>
      <c r="U37" s="36">
        <f t="shared" si="23"/>
        <v>51.04</v>
      </c>
      <c r="V37" s="39">
        <v>4</v>
      </c>
      <c r="W37" s="39">
        <v>0</v>
      </c>
      <c r="X37" s="39">
        <v>0</v>
      </c>
      <c r="Y37" s="39">
        <v>6</v>
      </c>
      <c r="Z37" s="36">
        <f t="shared" si="21"/>
        <v>48.72</v>
      </c>
      <c r="AA37" s="40">
        <f t="shared" si="22"/>
        <v>99.759999999999991</v>
      </c>
      <c r="AB37" s="87">
        <f t="shared" si="24"/>
        <v>0</v>
      </c>
      <c r="AC37" s="41"/>
      <c r="AD37" s="41"/>
      <c r="AE37" s="24"/>
      <c r="AF37" s="24"/>
      <c r="AG37" s="35">
        <f>((AC37*12)+AD37-((AE37*12)+AF37))*1.16</f>
        <v>0</v>
      </c>
      <c r="AH37" s="37">
        <f>SUM(AG37-AG36)</f>
        <v>0</v>
      </c>
      <c r="AI37" s="41"/>
      <c r="AJ37" s="41"/>
      <c r="AK37" s="35">
        <f>((AI37*12)+AJ37)*1.16</f>
        <v>0</v>
      </c>
      <c r="AL37" s="37">
        <f>SUM(AK37-AK36)</f>
        <v>0</v>
      </c>
      <c r="AM37" s="38"/>
    </row>
    <row r="38" spans="1:39" ht="15.95" customHeight="1" x14ac:dyDescent="0.2">
      <c r="A38" s="32">
        <v>31</v>
      </c>
      <c r="B38" s="33"/>
      <c r="C38" s="39"/>
      <c r="D38" s="24"/>
      <c r="E38" s="39"/>
      <c r="F38" s="43"/>
      <c r="G38" s="75"/>
      <c r="H38" s="24"/>
      <c r="I38" s="43"/>
      <c r="J38" s="78"/>
      <c r="K38" s="44"/>
      <c r="L38" s="87"/>
      <c r="M38" s="82"/>
      <c r="N38" s="96"/>
      <c r="O38" s="96"/>
      <c r="P38" s="97"/>
      <c r="Q38" s="24"/>
      <c r="R38" s="24"/>
      <c r="S38" s="24"/>
      <c r="T38" s="24"/>
      <c r="U38" s="36">
        <f t="shared" si="23"/>
        <v>0</v>
      </c>
      <c r="V38" s="39"/>
      <c r="W38" s="39"/>
      <c r="X38" s="39"/>
      <c r="Y38" s="39"/>
      <c r="Z38" s="36">
        <f t="shared" si="21"/>
        <v>0</v>
      </c>
      <c r="AA38" s="40">
        <f t="shared" si="22"/>
        <v>0</v>
      </c>
      <c r="AB38" s="87">
        <f t="shared" si="24"/>
        <v>-99.759999999999991</v>
      </c>
      <c r="AC38" s="41"/>
      <c r="AD38" s="41"/>
      <c r="AE38" s="24"/>
      <c r="AF38" s="24"/>
      <c r="AG38" s="35">
        <f t="shared" si="25"/>
        <v>0</v>
      </c>
      <c r="AH38" s="37">
        <f>SUM(AG38-AG37)</f>
        <v>0</v>
      </c>
      <c r="AI38" s="41"/>
      <c r="AJ38" s="41"/>
      <c r="AK38" s="35">
        <f t="shared" si="5"/>
        <v>0</v>
      </c>
      <c r="AL38" s="37">
        <f t="shared" si="7"/>
        <v>0</v>
      </c>
      <c r="AM38" s="38"/>
    </row>
    <row r="39" spans="1:39" ht="14.1" customHeight="1" thickBot="1" x14ac:dyDescent="0.25">
      <c r="A39" s="20"/>
      <c r="B39" s="33"/>
      <c r="C39" s="39"/>
      <c r="D39" s="24"/>
      <c r="E39" s="39"/>
      <c r="F39" s="43"/>
      <c r="G39" s="75"/>
      <c r="H39" s="24"/>
      <c r="I39" s="43"/>
      <c r="J39" s="78"/>
      <c r="K39" s="44"/>
      <c r="L39" s="87"/>
      <c r="M39" s="82"/>
      <c r="N39" s="96"/>
      <c r="O39" s="96"/>
      <c r="P39" s="97"/>
      <c r="Q39" s="24"/>
      <c r="R39" s="24"/>
      <c r="S39" s="24"/>
      <c r="T39" s="24"/>
      <c r="U39" s="36"/>
      <c r="V39" s="39"/>
      <c r="W39" s="39"/>
      <c r="X39" s="39"/>
      <c r="Y39" s="39"/>
      <c r="Z39" s="36"/>
      <c r="AA39" s="40"/>
      <c r="AB39" s="87">
        <f t="shared" si="24"/>
        <v>0</v>
      </c>
      <c r="AC39" s="41"/>
      <c r="AD39" s="41"/>
      <c r="AE39" s="24"/>
      <c r="AF39" s="24"/>
      <c r="AG39" s="35">
        <f t="shared" si="25"/>
        <v>0</v>
      </c>
      <c r="AH39" s="58"/>
      <c r="AI39" s="58"/>
      <c r="AJ39" s="58"/>
      <c r="AK39" s="58"/>
      <c r="AL39" s="58"/>
      <c r="AM39" s="38"/>
    </row>
    <row r="40" spans="1:39" ht="14.1" customHeight="1" thickBot="1" x14ac:dyDescent="0.25">
      <c r="A40" s="42"/>
      <c r="B40" s="120" t="s">
        <v>45</v>
      </c>
      <c r="C40" s="121"/>
      <c r="D40" s="121"/>
      <c r="E40" s="50">
        <f>B39/24</f>
        <v>0</v>
      </c>
      <c r="F40" s="126" t="s">
        <v>46</v>
      </c>
      <c r="G40" s="127"/>
      <c r="H40" s="128"/>
      <c r="I40" s="50" t="e">
        <f>SUM(I39)/E40</f>
        <v>#DIV/0!</v>
      </c>
      <c r="J40" s="64" t="e">
        <f>(SUM(J39)/E40)</f>
        <v>#DIV/0!</v>
      </c>
      <c r="K40" s="50"/>
      <c r="L40" s="88" t="e">
        <f>SUM(L39)/E40</f>
        <v>#DIV/0!</v>
      </c>
      <c r="M40" s="90" t="e">
        <f>SUM(M39)/E40</f>
        <v>#DIV/0!</v>
      </c>
      <c r="N40" s="42"/>
      <c r="O40" s="42"/>
      <c r="P40" s="25"/>
      <c r="Q40" s="25"/>
      <c r="R40" s="25"/>
      <c r="S40" s="25"/>
      <c r="T40" s="25"/>
      <c r="U40" s="59"/>
      <c r="V40" s="25"/>
      <c r="W40" s="60"/>
      <c r="X40" s="60"/>
      <c r="Y40" s="60"/>
      <c r="Z40" s="36">
        <f>((V40*12)+W40-((X40*12)+Y40))*1.16</f>
        <v>0</v>
      </c>
      <c r="AA40" s="40">
        <f>(U40+Z40)</f>
        <v>0</v>
      </c>
      <c r="AB40" s="87">
        <f>SUM(AA40-AA39)</f>
        <v>0</v>
      </c>
      <c r="AC40" s="47"/>
      <c r="AD40" s="47"/>
      <c r="AE40" s="61"/>
      <c r="AF40" s="61"/>
      <c r="AG40" s="61"/>
      <c r="AH40" s="61"/>
      <c r="AI40" s="47"/>
      <c r="AJ40" s="47"/>
      <c r="AK40" s="47"/>
      <c r="AL40" s="47"/>
      <c r="AM40" s="62"/>
    </row>
    <row r="41" spans="1:39" ht="15.95" customHeight="1" thickBot="1" x14ac:dyDescent="0.25">
      <c r="A41" s="63"/>
      <c r="B41" s="62"/>
      <c r="C41" s="62"/>
      <c r="D41" s="25" t="s">
        <v>47</v>
      </c>
      <c r="E41" s="62"/>
      <c r="F41" s="62"/>
      <c r="G41" s="84" t="e">
        <f>(SUM(G39)/E40)</f>
        <v>#DIV/0!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59"/>
      <c r="V41" s="25"/>
      <c r="W41" s="25"/>
      <c r="X41" s="25"/>
      <c r="Y41" s="25"/>
      <c r="Z41" s="59"/>
      <c r="AA41" s="65"/>
      <c r="AB41" s="94">
        <f>X40-Y40*1.16</f>
        <v>0</v>
      </c>
      <c r="AC41" s="55"/>
      <c r="AD41" s="55"/>
      <c r="AE41" s="25"/>
      <c r="AF41" s="25"/>
      <c r="AG41" s="25"/>
      <c r="AH41" s="25"/>
      <c r="AI41" s="25"/>
      <c r="AJ41" s="25"/>
      <c r="AK41" s="25"/>
      <c r="AL41" s="25"/>
      <c r="AM41" s="62"/>
    </row>
    <row r="42" spans="1:39" ht="14.1" customHeight="1" x14ac:dyDescent="0.2">
      <c r="A42" s="42"/>
      <c r="B42" s="66"/>
      <c r="C42" s="66"/>
      <c r="D42" s="66"/>
      <c r="E42" s="66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35" t="s">
        <v>48</v>
      </c>
      <c r="V42" s="136"/>
      <c r="W42" s="136"/>
      <c r="X42" s="136"/>
      <c r="Y42" s="136"/>
      <c r="Z42" s="136"/>
      <c r="AA42" s="137"/>
      <c r="AB42" s="114">
        <f>SUM(U38+Z38)</f>
        <v>0</v>
      </c>
      <c r="AC42" s="115"/>
      <c r="AD42" s="115"/>
      <c r="AE42" s="115"/>
      <c r="AF42" s="115"/>
      <c r="AG42" s="116"/>
      <c r="AH42" s="68"/>
      <c r="AI42" s="68"/>
      <c r="AJ42" s="68"/>
      <c r="AK42" s="68"/>
      <c r="AL42" s="68"/>
      <c r="AM42" s="62"/>
    </row>
    <row r="43" spans="1:39" ht="14.1" customHeight="1" x14ac:dyDescent="0.2">
      <c r="A43" s="4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138"/>
      <c r="N43" s="66"/>
      <c r="O43" s="66"/>
      <c r="P43" s="66"/>
      <c r="Q43" s="66"/>
      <c r="R43" s="66"/>
      <c r="S43" s="66"/>
      <c r="T43" s="66"/>
      <c r="U43" s="135" t="s">
        <v>49</v>
      </c>
      <c r="V43" s="136"/>
      <c r="W43" s="136"/>
      <c r="X43" s="136"/>
      <c r="Y43" s="136"/>
      <c r="Z43" s="136"/>
      <c r="AA43" s="137"/>
      <c r="AB43" s="132">
        <f>P39</f>
        <v>0</v>
      </c>
      <c r="AC43" s="133"/>
      <c r="AD43" s="133"/>
      <c r="AE43" s="133"/>
      <c r="AF43" s="133"/>
      <c r="AG43" s="134"/>
      <c r="AH43" s="47"/>
      <c r="AI43" s="47"/>
      <c r="AJ43" s="47"/>
      <c r="AK43" s="47"/>
      <c r="AL43" s="47"/>
      <c r="AM43" s="66"/>
    </row>
    <row r="44" spans="1:39" ht="14.1" customHeight="1" x14ac:dyDescent="0.2">
      <c r="A44" s="4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35" t="s">
        <v>50</v>
      </c>
      <c r="V44" s="136"/>
      <c r="W44" s="136"/>
      <c r="X44" s="136"/>
      <c r="Y44" s="136"/>
      <c r="Z44" s="136"/>
      <c r="AA44" s="137"/>
      <c r="AB44" s="69"/>
      <c r="AC44" s="70"/>
      <c r="AD44" s="70"/>
      <c r="AE44" s="70"/>
      <c r="AF44" s="70"/>
      <c r="AG44" s="71"/>
      <c r="AH44" s="62"/>
      <c r="AI44" s="62"/>
      <c r="AJ44" s="62"/>
      <c r="AK44" s="62"/>
      <c r="AL44" s="62"/>
      <c r="AM44" s="66"/>
    </row>
    <row r="45" spans="1:39" ht="14.1" customHeight="1" x14ac:dyDescent="0.2">
      <c r="A45" s="4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35" t="s">
        <v>10</v>
      </c>
      <c r="V45" s="136"/>
      <c r="W45" s="136"/>
      <c r="X45" s="136"/>
      <c r="Y45" s="136"/>
      <c r="Z45" s="136"/>
      <c r="AA45" s="137"/>
      <c r="AB45" s="114">
        <f>SUM(AB42+AB43)</f>
        <v>0</v>
      </c>
      <c r="AC45" s="115"/>
      <c r="AD45" s="115"/>
      <c r="AE45" s="115"/>
      <c r="AF45" s="115"/>
      <c r="AG45" s="116"/>
      <c r="AH45" s="68"/>
      <c r="AI45" s="68"/>
      <c r="AJ45" s="68"/>
      <c r="AK45" s="68"/>
      <c r="AL45" s="68"/>
      <c r="AM45" s="66"/>
    </row>
    <row r="46" spans="1:39" ht="14.1" customHeight="1" x14ac:dyDescent="0.2">
      <c r="A46" s="4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9" t="s">
        <v>51</v>
      </c>
      <c r="V46" s="130"/>
      <c r="W46" s="130"/>
      <c r="X46" s="130"/>
      <c r="Y46" s="130"/>
      <c r="Z46" s="130"/>
      <c r="AA46" s="131"/>
      <c r="AB46" s="132">
        <f>SUM(U7+Z7)</f>
        <v>99.759999999999991</v>
      </c>
      <c r="AC46" s="133"/>
      <c r="AD46" s="133"/>
      <c r="AE46" s="133"/>
      <c r="AF46" s="133"/>
      <c r="AG46" s="134"/>
      <c r="AH46" s="47"/>
      <c r="AI46" s="47"/>
      <c r="AJ46" s="47"/>
      <c r="AK46" s="47"/>
      <c r="AL46" s="47"/>
      <c r="AM46" s="66"/>
    </row>
    <row r="47" spans="1:39" ht="14.1" customHeight="1" x14ac:dyDescent="0.2">
      <c r="A47" s="4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35" t="s">
        <v>11</v>
      </c>
      <c r="V47" s="136"/>
      <c r="W47" s="136"/>
      <c r="X47" s="136"/>
      <c r="Y47" s="136"/>
      <c r="Z47" s="136"/>
      <c r="AA47" s="137"/>
      <c r="AB47" s="114">
        <f>SUM(AB45-AB46)</f>
        <v>-99.759999999999991</v>
      </c>
      <c r="AC47" s="115"/>
      <c r="AD47" s="115"/>
      <c r="AE47" s="115"/>
      <c r="AF47" s="115"/>
      <c r="AG47" s="116"/>
      <c r="AH47" s="68"/>
      <c r="AI47" s="68"/>
      <c r="AJ47" s="68"/>
      <c r="AK47" s="68"/>
      <c r="AL47" s="68"/>
      <c r="AM47" s="66"/>
    </row>
    <row r="48" spans="1:39" x14ac:dyDescent="0.2">
      <c r="A48" s="42"/>
      <c r="B48" s="42"/>
      <c r="C48" s="42">
        <f>SUM(C23:C24)</f>
        <v>8200</v>
      </c>
      <c r="D48" s="42">
        <f>SUM(D23:D24)</f>
        <v>0</v>
      </c>
      <c r="E48" s="42"/>
      <c r="F48" s="42"/>
      <c r="G48" s="147">
        <f>SUM(G23:G24)</f>
        <v>0</v>
      </c>
      <c r="H48" s="42"/>
      <c r="I48" s="42"/>
      <c r="J48" s="42">
        <f>SUM(J23:J24)</f>
        <v>0</v>
      </c>
      <c r="K48" s="42"/>
      <c r="L48" s="147">
        <f>SUM(L23:L24)</f>
        <v>0</v>
      </c>
      <c r="M48" s="147">
        <f>SUM(M23:M24)</f>
        <v>0</v>
      </c>
      <c r="N48" s="42"/>
      <c r="O48" s="42"/>
      <c r="P48" s="42"/>
      <c r="Q48" s="42">
        <f t="shared" ref="Q48:Y48" si="26">SUM(Q23:Q24)</f>
        <v>8</v>
      </c>
      <c r="R48" s="42">
        <f t="shared" si="26"/>
        <v>18</v>
      </c>
      <c r="S48" s="42">
        <f t="shared" si="26"/>
        <v>2</v>
      </c>
      <c r="T48" s="42">
        <f t="shared" si="26"/>
        <v>2</v>
      </c>
      <c r="U48" s="147">
        <f t="shared" si="26"/>
        <v>102.08</v>
      </c>
      <c r="V48" s="42">
        <f t="shared" si="26"/>
        <v>8</v>
      </c>
      <c r="W48" s="42">
        <f t="shared" si="26"/>
        <v>0</v>
      </c>
      <c r="X48" s="42">
        <f t="shared" si="26"/>
        <v>0</v>
      </c>
      <c r="Y48" s="42">
        <f t="shared" si="26"/>
        <v>12</v>
      </c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66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Q48"/>
  <sheetViews>
    <sheetView showGridLines="0" topLeftCell="A19" zoomScale="110" zoomScaleNormal="110" workbookViewId="0">
      <selection activeCell="B38" sqref="B38"/>
    </sheetView>
  </sheetViews>
  <sheetFormatPr defaultRowHeight="12.75" x14ac:dyDescent="0.2"/>
  <cols>
    <col min="1" max="1" width="3.8554687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2" width="7.85546875" customWidth="1"/>
    <col min="13" max="13" width="6.42578125" customWidth="1"/>
    <col min="14" max="14" width="9.5703125" customWidth="1"/>
    <col min="15" max="15" width="8.5703125" customWidth="1"/>
    <col min="16" max="16" width="11.855468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7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107" t="s">
        <v>0</v>
      </c>
      <c r="B1" s="107"/>
      <c r="C1" s="107"/>
      <c r="D1" s="107"/>
      <c r="E1" s="107"/>
      <c r="F1" s="107"/>
      <c r="G1" s="107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108" t="s">
        <v>57</v>
      </c>
      <c r="O2" s="109"/>
      <c r="P2" s="109"/>
      <c r="Q2" s="109"/>
      <c r="R2" s="109"/>
      <c r="S2" s="109"/>
      <c r="T2" s="109"/>
      <c r="U2" s="110"/>
      <c r="V2" s="108" t="s">
        <v>1</v>
      </c>
      <c r="W2" s="109"/>
      <c r="X2" s="109"/>
      <c r="Y2" s="109"/>
      <c r="Z2" s="109"/>
      <c r="AA2" s="110"/>
      <c r="AB2" s="111" t="s">
        <v>74</v>
      </c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3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8" t="s">
        <v>3</v>
      </c>
      <c r="O3" s="109"/>
      <c r="P3" s="109"/>
      <c r="Q3" s="109"/>
      <c r="R3" s="109"/>
      <c r="S3" s="109"/>
      <c r="T3" s="109"/>
      <c r="U3" s="110"/>
      <c r="V3" s="108" t="s">
        <v>4</v>
      </c>
      <c r="W3" s="109"/>
      <c r="X3" s="109"/>
      <c r="Y3" s="109"/>
      <c r="Z3" s="109"/>
      <c r="AA3" s="110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17" t="s">
        <v>8</v>
      </c>
      <c r="D4" s="117"/>
      <c r="E4" s="117"/>
      <c r="F4" s="118"/>
      <c r="G4" s="72" t="s">
        <v>58</v>
      </c>
      <c r="H4" s="16"/>
      <c r="I4" s="16"/>
      <c r="J4" s="83" t="s">
        <v>59</v>
      </c>
      <c r="K4" s="17"/>
      <c r="L4" s="17"/>
      <c r="M4" s="17"/>
      <c r="N4" s="17"/>
      <c r="O4" s="17"/>
      <c r="P4" s="18"/>
      <c r="Q4" s="119" t="s">
        <v>9</v>
      </c>
      <c r="R4" s="117"/>
      <c r="S4" s="117"/>
      <c r="T4" s="117"/>
      <c r="U4" s="117"/>
      <c r="V4" s="117"/>
      <c r="W4" s="117"/>
      <c r="X4" s="117"/>
      <c r="Y4" s="117"/>
      <c r="Z4" s="118"/>
      <c r="AA4" s="17" t="s">
        <v>10</v>
      </c>
      <c r="AB4" s="119" t="s">
        <v>11</v>
      </c>
      <c r="AC4" s="117"/>
      <c r="AD4" s="117"/>
      <c r="AE4" s="117"/>
      <c r="AF4" s="117"/>
      <c r="AG4" s="117"/>
      <c r="AH4" s="19"/>
      <c r="AI4" s="19"/>
      <c r="AJ4" s="19"/>
      <c r="AK4" s="19"/>
      <c r="AL4" s="19"/>
      <c r="AM4" s="20"/>
    </row>
    <row r="5" spans="1:43" x14ac:dyDescent="0.2">
      <c r="A5" s="21" t="s">
        <v>12</v>
      </c>
      <c r="B5" s="22" t="s">
        <v>13</v>
      </c>
      <c r="C5" s="23" t="s">
        <v>14</v>
      </c>
      <c r="D5" s="24" t="s">
        <v>15</v>
      </c>
      <c r="E5" s="25" t="s">
        <v>16</v>
      </c>
      <c r="F5" s="22"/>
      <c r="G5" s="73" t="s">
        <v>54</v>
      </c>
      <c r="H5" s="24"/>
      <c r="I5" s="24"/>
      <c r="J5" s="78" t="s">
        <v>55</v>
      </c>
      <c r="K5" s="27"/>
      <c r="L5" s="27"/>
      <c r="M5" s="27"/>
      <c r="N5" s="27" t="s">
        <v>18</v>
      </c>
      <c r="O5" s="28" t="s">
        <v>19</v>
      </c>
      <c r="P5" s="26" t="s">
        <v>20</v>
      </c>
      <c r="Q5" s="120" t="s">
        <v>56</v>
      </c>
      <c r="R5" s="121"/>
      <c r="S5" s="121"/>
      <c r="T5" s="121"/>
      <c r="U5" s="122"/>
      <c r="V5" s="123" t="s">
        <v>60</v>
      </c>
      <c r="W5" s="124"/>
      <c r="X5" s="124"/>
      <c r="Y5" s="124"/>
      <c r="Z5" s="125"/>
      <c r="AA5" s="28" t="s">
        <v>21</v>
      </c>
      <c r="AB5" s="22" t="s">
        <v>22</v>
      </c>
      <c r="AC5" s="22" t="s">
        <v>23</v>
      </c>
      <c r="AD5" s="22" t="s">
        <v>24</v>
      </c>
      <c r="AE5" s="29"/>
      <c r="AF5" s="29"/>
      <c r="AG5" s="30" t="s">
        <v>25</v>
      </c>
      <c r="AH5" s="23"/>
      <c r="AI5" s="23" t="s">
        <v>23</v>
      </c>
      <c r="AJ5" s="23"/>
      <c r="AK5" s="23"/>
      <c r="AL5" s="23" t="s">
        <v>26</v>
      </c>
      <c r="AM5" s="31"/>
      <c r="AN5" s="1"/>
      <c r="AO5" s="1"/>
      <c r="AP5" s="1"/>
      <c r="AQ5" s="1"/>
    </row>
    <row r="6" spans="1:43" x14ac:dyDescent="0.2">
      <c r="A6" s="32" t="s">
        <v>27</v>
      </c>
      <c r="B6" s="33" t="s">
        <v>28</v>
      </c>
      <c r="C6" s="24" t="s">
        <v>29</v>
      </c>
      <c r="D6" s="24" t="s">
        <v>29</v>
      </c>
      <c r="E6" s="24" t="s">
        <v>30</v>
      </c>
      <c r="F6" s="24" t="s">
        <v>31</v>
      </c>
      <c r="G6" s="74" t="s">
        <v>32</v>
      </c>
      <c r="H6" s="24"/>
      <c r="I6" s="24"/>
      <c r="J6" s="78" t="s">
        <v>32</v>
      </c>
      <c r="K6" s="27"/>
      <c r="L6" s="27" t="s">
        <v>33</v>
      </c>
      <c r="M6" s="27" t="s">
        <v>34</v>
      </c>
      <c r="N6" s="27" t="s">
        <v>35</v>
      </c>
      <c r="O6" s="27" t="s">
        <v>35</v>
      </c>
      <c r="P6" s="24" t="s">
        <v>36</v>
      </c>
      <c r="Q6" s="22" t="s">
        <v>37</v>
      </c>
      <c r="R6" s="22" t="s">
        <v>38</v>
      </c>
      <c r="S6" s="22"/>
      <c r="T6" s="22"/>
      <c r="U6" s="22" t="s">
        <v>36</v>
      </c>
      <c r="V6" s="22" t="s">
        <v>37</v>
      </c>
      <c r="W6" s="24" t="s">
        <v>38</v>
      </c>
      <c r="X6" s="24"/>
      <c r="Y6" s="24"/>
      <c r="Z6" s="24" t="s">
        <v>36</v>
      </c>
      <c r="AA6" s="24" t="s">
        <v>36</v>
      </c>
      <c r="AB6" s="24" t="s">
        <v>39</v>
      </c>
      <c r="AC6" s="24" t="s">
        <v>40</v>
      </c>
      <c r="AD6" s="24" t="s">
        <v>41</v>
      </c>
      <c r="AE6" s="24" t="s">
        <v>40</v>
      </c>
      <c r="AF6" s="24" t="s">
        <v>41</v>
      </c>
      <c r="AG6" s="34"/>
      <c r="AH6" s="22"/>
      <c r="AI6" s="22" t="s">
        <v>42</v>
      </c>
      <c r="AJ6" s="22"/>
      <c r="AK6" s="35"/>
      <c r="AL6" s="35" t="s">
        <v>43</v>
      </c>
      <c r="AM6" s="22"/>
    </row>
    <row r="7" spans="1:43" ht="15.95" customHeight="1" x14ac:dyDescent="0.2">
      <c r="A7" s="32">
        <v>31</v>
      </c>
      <c r="B7" s="33"/>
      <c r="C7" s="36"/>
      <c r="D7" s="24"/>
      <c r="E7" s="24"/>
      <c r="F7" s="37"/>
      <c r="G7" s="75"/>
      <c r="H7" s="38"/>
      <c r="I7" s="24"/>
      <c r="J7" s="78"/>
      <c r="K7" s="27"/>
      <c r="L7" s="27" t="s">
        <v>44</v>
      </c>
      <c r="M7" s="27" t="s">
        <v>44</v>
      </c>
      <c r="N7" s="27"/>
      <c r="O7" s="27"/>
      <c r="P7" s="35"/>
      <c r="Q7" s="24"/>
      <c r="R7" s="24"/>
      <c r="S7" s="24"/>
      <c r="T7" s="24"/>
      <c r="U7" s="36">
        <f>((Q7*12)+R7-((S7*12)+T7))*1.67</f>
        <v>0</v>
      </c>
      <c r="V7" s="39">
        <v>16</v>
      </c>
      <c r="W7" s="39">
        <v>2</v>
      </c>
      <c r="X7" s="39">
        <v>0</v>
      </c>
      <c r="Y7" s="39">
        <v>6</v>
      </c>
      <c r="Z7" s="36">
        <f t="shared" ref="Z7:Z13" si="0">((V7*12)+W7-((X7*12)+Y7))*1.67</f>
        <v>313.95999999999998</v>
      </c>
      <c r="AA7" s="40">
        <f t="shared" ref="AA7:AA13" si="1">(U7+Z7)</f>
        <v>313.95999999999998</v>
      </c>
      <c r="AB7" s="35" t="e">
        <f t="shared" ref="AB7:AB12" si="2">SUM(AA7-AA6)+P7</f>
        <v>#VALUE!</v>
      </c>
      <c r="AC7" s="41" t="s">
        <v>70</v>
      </c>
      <c r="AD7" s="41" t="s">
        <v>67</v>
      </c>
      <c r="AE7" s="24"/>
      <c r="AF7" s="24"/>
      <c r="AG7" s="35"/>
      <c r="AH7" s="37"/>
      <c r="AI7" s="41"/>
      <c r="AJ7" s="41"/>
      <c r="AK7" s="35">
        <f t="shared" ref="AK7:AK12" si="3">((AC7*12)+AD7)*1.67</f>
        <v>323.97999999999996</v>
      </c>
      <c r="AL7" s="35"/>
      <c r="AM7" s="38"/>
    </row>
    <row r="8" spans="1:43" ht="15.95" customHeight="1" x14ac:dyDescent="0.2">
      <c r="A8" s="32">
        <v>1</v>
      </c>
      <c r="B8" s="33">
        <v>24</v>
      </c>
      <c r="C8" s="39">
        <v>40</v>
      </c>
      <c r="D8" s="24">
        <v>0</v>
      </c>
      <c r="E8" s="39">
        <v>48</v>
      </c>
      <c r="F8" s="43">
        <v>456</v>
      </c>
      <c r="G8" s="76">
        <v>24</v>
      </c>
      <c r="H8" s="24"/>
      <c r="I8" s="43"/>
      <c r="J8" s="72">
        <v>21</v>
      </c>
      <c r="K8" s="44"/>
      <c r="L8" s="35">
        <v>0</v>
      </c>
      <c r="M8" s="35">
        <v>8.35</v>
      </c>
      <c r="N8" s="137"/>
      <c r="O8" s="151"/>
      <c r="P8" s="150"/>
      <c r="Q8" s="24"/>
      <c r="R8" s="24"/>
      <c r="S8" s="24"/>
      <c r="T8" s="24"/>
      <c r="U8" s="36"/>
      <c r="V8" s="39">
        <v>16</v>
      </c>
      <c r="W8" s="39">
        <v>7</v>
      </c>
      <c r="X8" s="39">
        <v>0</v>
      </c>
      <c r="Y8" s="39">
        <v>6</v>
      </c>
      <c r="Z8" s="36">
        <f t="shared" si="0"/>
        <v>322.31</v>
      </c>
      <c r="AA8" s="40">
        <f t="shared" si="1"/>
        <v>322.31</v>
      </c>
      <c r="AB8" s="35">
        <f t="shared" si="2"/>
        <v>8.3500000000000227</v>
      </c>
      <c r="AC8" s="41" t="s">
        <v>70</v>
      </c>
      <c r="AD8" s="41" t="s">
        <v>72</v>
      </c>
      <c r="AE8" s="24"/>
      <c r="AF8" s="24"/>
      <c r="AG8" s="35"/>
      <c r="AH8" s="37">
        <f>SUM(AG8-AG7)</f>
        <v>0</v>
      </c>
      <c r="AI8" s="41"/>
      <c r="AJ8" s="41"/>
      <c r="AK8" s="35">
        <f t="shared" si="3"/>
        <v>332.33</v>
      </c>
      <c r="AL8" s="37">
        <f t="shared" ref="AL8:AL14" si="4">SUM(AK8-AK7)</f>
        <v>8.3500000000000227</v>
      </c>
      <c r="AM8" s="38"/>
    </row>
    <row r="9" spans="1:43" ht="15.95" customHeight="1" x14ac:dyDescent="0.2">
      <c r="A9" s="32">
        <v>2</v>
      </c>
      <c r="B9" s="33">
        <v>24</v>
      </c>
      <c r="C9" s="39">
        <v>40</v>
      </c>
      <c r="D9" s="24">
        <v>0</v>
      </c>
      <c r="E9" s="39">
        <v>48</v>
      </c>
      <c r="F9" s="43">
        <v>468</v>
      </c>
      <c r="G9" s="76">
        <v>16</v>
      </c>
      <c r="H9" s="24"/>
      <c r="I9" s="43"/>
      <c r="J9" s="72">
        <v>13</v>
      </c>
      <c r="K9" s="44"/>
      <c r="L9" s="35">
        <v>0</v>
      </c>
      <c r="M9" s="35">
        <v>0</v>
      </c>
      <c r="N9" s="137"/>
      <c r="O9" s="151"/>
      <c r="P9" s="150"/>
      <c r="Q9" s="24"/>
      <c r="R9" s="24"/>
      <c r="S9" s="24"/>
      <c r="T9" s="24"/>
      <c r="U9" s="36"/>
      <c r="V9" s="39">
        <v>16</v>
      </c>
      <c r="W9" s="39">
        <v>7</v>
      </c>
      <c r="X9" s="39">
        <v>0</v>
      </c>
      <c r="Y9" s="39">
        <v>6</v>
      </c>
      <c r="Z9" s="36">
        <f t="shared" si="0"/>
        <v>322.31</v>
      </c>
      <c r="AA9" s="40">
        <f t="shared" si="1"/>
        <v>322.31</v>
      </c>
      <c r="AB9" s="35">
        <f t="shared" si="2"/>
        <v>0</v>
      </c>
      <c r="AC9" s="41" t="s">
        <v>70</v>
      </c>
      <c r="AD9" s="41" t="s">
        <v>72</v>
      </c>
      <c r="AE9" s="24"/>
      <c r="AF9" s="24"/>
      <c r="AG9" s="35"/>
      <c r="AH9" s="37">
        <f t="shared" ref="AH9:AH15" si="5">SUM(AG9-AG8)</f>
        <v>0</v>
      </c>
      <c r="AI9" s="41"/>
      <c r="AJ9" s="41"/>
      <c r="AK9" s="35">
        <f t="shared" si="3"/>
        <v>332.33</v>
      </c>
      <c r="AL9" s="37">
        <f t="shared" si="4"/>
        <v>0</v>
      </c>
      <c r="AM9" s="38"/>
    </row>
    <row r="10" spans="1:43" ht="15.95" customHeight="1" x14ac:dyDescent="0.2">
      <c r="A10" s="32">
        <v>3</v>
      </c>
      <c r="B10" s="33">
        <v>24</v>
      </c>
      <c r="C10" s="39">
        <v>40</v>
      </c>
      <c r="D10" s="24">
        <v>0</v>
      </c>
      <c r="E10" s="39">
        <v>48</v>
      </c>
      <c r="F10" s="43">
        <v>461</v>
      </c>
      <c r="G10" s="76">
        <v>14</v>
      </c>
      <c r="H10" s="24"/>
      <c r="I10" s="43"/>
      <c r="J10" s="72">
        <v>12</v>
      </c>
      <c r="K10" s="44"/>
      <c r="L10" s="35">
        <v>0</v>
      </c>
      <c r="M10" s="35">
        <v>8.35</v>
      </c>
      <c r="N10" s="137"/>
      <c r="O10" s="151" t="s">
        <v>76</v>
      </c>
      <c r="P10" s="150"/>
      <c r="Q10" s="24"/>
      <c r="R10" s="24"/>
      <c r="S10" s="24"/>
      <c r="T10" s="24"/>
      <c r="U10" s="36"/>
      <c r="V10" s="39">
        <v>17</v>
      </c>
      <c r="W10" s="39">
        <v>0</v>
      </c>
      <c r="X10" s="39">
        <v>0</v>
      </c>
      <c r="Y10" s="39">
        <v>6</v>
      </c>
      <c r="Z10" s="36">
        <f t="shared" si="0"/>
        <v>330.65999999999997</v>
      </c>
      <c r="AA10" s="40">
        <f t="shared" si="1"/>
        <v>330.65999999999997</v>
      </c>
      <c r="AB10" s="35">
        <f t="shared" si="2"/>
        <v>8.3499999999999659</v>
      </c>
      <c r="AC10" s="41" t="s">
        <v>70</v>
      </c>
      <c r="AD10" s="41" t="s">
        <v>72</v>
      </c>
      <c r="AE10" s="24"/>
      <c r="AF10" s="24"/>
      <c r="AG10" s="35"/>
      <c r="AH10" s="37">
        <f t="shared" si="5"/>
        <v>0</v>
      </c>
      <c r="AI10" s="41"/>
      <c r="AJ10" s="41"/>
      <c r="AK10" s="35">
        <f t="shared" si="3"/>
        <v>332.33</v>
      </c>
      <c r="AL10" s="37">
        <f t="shared" si="4"/>
        <v>0</v>
      </c>
      <c r="AM10" s="38"/>
    </row>
    <row r="11" spans="1:43" ht="15.95" customHeight="1" x14ac:dyDescent="0.2">
      <c r="A11" s="32">
        <v>4</v>
      </c>
      <c r="B11" s="33">
        <v>0</v>
      </c>
      <c r="C11" s="39">
        <v>250</v>
      </c>
      <c r="D11" s="24">
        <v>0</v>
      </c>
      <c r="E11" s="39">
        <v>48</v>
      </c>
      <c r="F11" s="43">
        <v>440</v>
      </c>
      <c r="G11" s="76">
        <v>0</v>
      </c>
      <c r="H11" s="24"/>
      <c r="I11" s="43"/>
      <c r="J11" s="72">
        <v>0</v>
      </c>
      <c r="K11" s="44"/>
      <c r="L11" s="35">
        <v>0</v>
      </c>
      <c r="M11" s="35">
        <v>0</v>
      </c>
      <c r="N11" s="137"/>
      <c r="O11" s="151" t="s">
        <v>76</v>
      </c>
      <c r="P11" s="150"/>
      <c r="Q11" s="24"/>
      <c r="R11" s="24"/>
      <c r="S11" s="24"/>
      <c r="T11" s="24"/>
      <c r="U11" s="36"/>
      <c r="V11" s="39">
        <v>17</v>
      </c>
      <c r="W11" s="39">
        <v>0</v>
      </c>
      <c r="X11" s="39">
        <v>0</v>
      </c>
      <c r="Y11" s="39">
        <v>6</v>
      </c>
      <c r="Z11" s="36">
        <f t="shared" si="0"/>
        <v>330.65999999999997</v>
      </c>
      <c r="AA11" s="40">
        <f t="shared" si="1"/>
        <v>330.65999999999997</v>
      </c>
      <c r="AB11" s="35">
        <f t="shared" si="2"/>
        <v>0</v>
      </c>
      <c r="AC11" s="41" t="s">
        <v>70</v>
      </c>
      <c r="AD11" s="41" t="s">
        <v>72</v>
      </c>
      <c r="AE11" s="24"/>
      <c r="AF11" s="24"/>
      <c r="AG11" s="35"/>
      <c r="AH11" s="37">
        <f t="shared" si="5"/>
        <v>0</v>
      </c>
      <c r="AI11" s="41"/>
      <c r="AJ11" s="41"/>
      <c r="AK11" s="35">
        <f t="shared" si="3"/>
        <v>332.33</v>
      </c>
      <c r="AL11" s="37">
        <f t="shared" si="4"/>
        <v>0</v>
      </c>
      <c r="AM11" s="38"/>
    </row>
    <row r="12" spans="1:43" ht="15.95" customHeight="1" x14ac:dyDescent="0.2">
      <c r="A12" s="32">
        <v>5</v>
      </c>
      <c r="B12" s="33">
        <v>0</v>
      </c>
      <c r="C12" s="39">
        <v>275</v>
      </c>
      <c r="D12" s="24">
        <v>0</v>
      </c>
      <c r="E12" s="39">
        <v>48</v>
      </c>
      <c r="F12" s="43">
        <v>440</v>
      </c>
      <c r="G12" s="76">
        <v>0</v>
      </c>
      <c r="H12" s="24"/>
      <c r="I12" s="43"/>
      <c r="J12" s="72">
        <v>0</v>
      </c>
      <c r="K12" s="44"/>
      <c r="L12" s="35">
        <v>0</v>
      </c>
      <c r="M12" s="35">
        <v>0</v>
      </c>
      <c r="N12" s="137"/>
      <c r="O12" s="151" t="s">
        <v>76</v>
      </c>
      <c r="P12" s="150"/>
      <c r="Q12" s="24"/>
      <c r="R12" s="24"/>
      <c r="S12" s="24"/>
      <c r="T12" s="24"/>
      <c r="U12" s="36"/>
      <c r="V12" s="39">
        <v>17</v>
      </c>
      <c r="W12" s="39">
        <v>0</v>
      </c>
      <c r="X12" s="39">
        <v>0</v>
      </c>
      <c r="Y12" s="39">
        <v>6</v>
      </c>
      <c r="Z12" s="36">
        <f t="shared" si="0"/>
        <v>330.65999999999997</v>
      </c>
      <c r="AA12" s="40">
        <f t="shared" si="1"/>
        <v>330.65999999999997</v>
      </c>
      <c r="AB12" s="35">
        <f t="shared" si="2"/>
        <v>0</v>
      </c>
      <c r="AC12" s="41" t="s">
        <v>70</v>
      </c>
      <c r="AD12" s="41" t="s">
        <v>72</v>
      </c>
      <c r="AE12" s="24"/>
      <c r="AF12" s="24"/>
      <c r="AG12" s="35"/>
      <c r="AH12" s="37">
        <f t="shared" si="5"/>
        <v>0</v>
      </c>
      <c r="AI12" s="41"/>
      <c r="AJ12" s="41"/>
      <c r="AK12" s="35">
        <f t="shared" si="3"/>
        <v>332.33</v>
      </c>
      <c r="AL12" s="37">
        <f t="shared" si="4"/>
        <v>0</v>
      </c>
      <c r="AM12" s="38"/>
    </row>
    <row r="13" spans="1:43" ht="15.95" customHeight="1" x14ac:dyDescent="0.2">
      <c r="A13" s="32">
        <v>6</v>
      </c>
      <c r="B13" s="33">
        <v>0</v>
      </c>
      <c r="C13" s="39">
        <v>300</v>
      </c>
      <c r="D13" s="24">
        <v>0</v>
      </c>
      <c r="E13" s="39">
        <v>48</v>
      </c>
      <c r="F13" s="43">
        <v>440</v>
      </c>
      <c r="G13" s="76">
        <v>0</v>
      </c>
      <c r="H13" s="24"/>
      <c r="I13" s="43"/>
      <c r="J13" s="72">
        <v>0</v>
      </c>
      <c r="K13" s="44"/>
      <c r="L13" s="35">
        <v>0</v>
      </c>
      <c r="M13" s="35">
        <v>0</v>
      </c>
      <c r="N13" s="137"/>
      <c r="O13" s="151" t="s">
        <v>76</v>
      </c>
      <c r="P13" s="150"/>
      <c r="Q13" s="24"/>
      <c r="R13" s="24"/>
      <c r="S13" s="24"/>
      <c r="T13" s="24"/>
      <c r="U13" s="36"/>
      <c r="V13" s="39">
        <v>17</v>
      </c>
      <c r="W13" s="39">
        <v>0</v>
      </c>
      <c r="X13" s="39">
        <v>0</v>
      </c>
      <c r="Y13" s="39">
        <v>6</v>
      </c>
      <c r="Z13" s="36">
        <f t="shared" si="0"/>
        <v>330.65999999999997</v>
      </c>
      <c r="AA13" s="40">
        <f t="shared" si="1"/>
        <v>330.65999999999997</v>
      </c>
      <c r="AB13" s="35">
        <f>SUM(AA13-AA12)+P13</f>
        <v>0</v>
      </c>
      <c r="AC13" s="41" t="s">
        <v>70</v>
      </c>
      <c r="AD13" s="41" t="s">
        <v>72</v>
      </c>
      <c r="AE13" s="24"/>
      <c r="AF13" s="24"/>
      <c r="AG13" s="35"/>
      <c r="AH13" s="37">
        <f>SUM(AG13-AG12)</f>
        <v>0</v>
      </c>
      <c r="AI13" s="41"/>
      <c r="AJ13" s="41"/>
      <c r="AK13" s="35">
        <f>((AC13*12)+AD13)*1.67</f>
        <v>332.33</v>
      </c>
      <c r="AL13" s="37">
        <f t="shared" si="4"/>
        <v>0</v>
      </c>
      <c r="AM13" s="38"/>
    </row>
    <row r="14" spans="1:43" ht="15.95" customHeight="1" x14ac:dyDescent="0.2">
      <c r="A14" s="32">
        <v>7</v>
      </c>
      <c r="B14" s="33">
        <v>0</v>
      </c>
      <c r="C14" s="39">
        <v>325</v>
      </c>
      <c r="D14" s="24">
        <v>0</v>
      </c>
      <c r="E14" s="39">
        <v>48</v>
      </c>
      <c r="F14" s="43">
        <v>440</v>
      </c>
      <c r="G14" s="76">
        <v>0</v>
      </c>
      <c r="H14" s="24"/>
      <c r="I14" s="43"/>
      <c r="J14" s="72">
        <v>0</v>
      </c>
      <c r="K14" s="44"/>
      <c r="L14" s="35">
        <v>0</v>
      </c>
      <c r="M14" s="35">
        <v>0</v>
      </c>
      <c r="N14" s="137"/>
      <c r="O14" s="151" t="s">
        <v>76</v>
      </c>
      <c r="P14" s="150"/>
      <c r="Q14" s="24"/>
      <c r="R14" s="24"/>
      <c r="S14" s="24"/>
      <c r="T14" s="24"/>
      <c r="U14" s="36"/>
      <c r="V14" s="39">
        <v>17</v>
      </c>
      <c r="W14" s="39">
        <v>0</v>
      </c>
      <c r="X14" s="39">
        <v>0</v>
      </c>
      <c r="Y14" s="39">
        <v>6</v>
      </c>
      <c r="Z14" s="36">
        <f t="shared" ref="Z14:Z25" si="6">((V14*12)+W14-((X14*12)+Y14))*1.67</f>
        <v>330.65999999999997</v>
      </c>
      <c r="AA14" s="40">
        <f t="shared" ref="AA14:AA25" si="7">(U14+Z14)</f>
        <v>330.65999999999997</v>
      </c>
      <c r="AB14" s="35">
        <f>SUM(AA14-AA13)+P14</f>
        <v>0</v>
      </c>
      <c r="AC14" s="41" t="s">
        <v>70</v>
      </c>
      <c r="AD14" s="41" t="s">
        <v>72</v>
      </c>
      <c r="AE14" s="24"/>
      <c r="AF14" s="24"/>
      <c r="AG14" s="35"/>
      <c r="AH14" s="37">
        <f>SUM(AG14-AG13)</f>
        <v>0</v>
      </c>
      <c r="AI14" s="41"/>
      <c r="AJ14" s="41"/>
      <c r="AK14" s="35">
        <f>((AC14*12)+AD14)*1.67</f>
        <v>332.33</v>
      </c>
      <c r="AL14" s="37">
        <f t="shared" si="4"/>
        <v>0</v>
      </c>
      <c r="AM14" s="38"/>
    </row>
    <row r="15" spans="1:43" ht="15.95" customHeight="1" x14ac:dyDescent="0.2">
      <c r="A15" s="32">
        <v>8</v>
      </c>
      <c r="B15" s="33">
        <v>0</v>
      </c>
      <c r="C15" s="39">
        <v>350</v>
      </c>
      <c r="D15" s="24">
        <v>0</v>
      </c>
      <c r="E15" s="39">
        <v>48</v>
      </c>
      <c r="F15" s="43">
        <v>440</v>
      </c>
      <c r="G15" s="76">
        <v>0</v>
      </c>
      <c r="H15" s="24"/>
      <c r="I15" s="43"/>
      <c r="J15" s="72">
        <v>0</v>
      </c>
      <c r="K15" s="44"/>
      <c r="L15" s="35">
        <v>0</v>
      </c>
      <c r="M15" s="35">
        <v>0</v>
      </c>
      <c r="N15" s="137"/>
      <c r="O15" s="151" t="s">
        <v>76</v>
      </c>
      <c r="P15" s="150"/>
      <c r="Q15" s="24"/>
      <c r="R15" s="24"/>
      <c r="S15" s="24"/>
      <c r="T15" s="24"/>
      <c r="U15" s="36"/>
      <c r="V15" s="39">
        <v>17</v>
      </c>
      <c r="W15" s="39">
        <v>0</v>
      </c>
      <c r="X15" s="39">
        <v>0</v>
      </c>
      <c r="Y15" s="39">
        <v>6</v>
      </c>
      <c r="Z15" s="36">
        <f t="shared" si="6"/>
        <v>330.65999999999997</v>
      </c>
      <c r="AA15" s="40">
        <f t="shared" si="7"/>
        <v>330.65999999999997</v>
      </c>
      <c r="AB15" s="35">
        <f>SUM(AA15-AA14)+P15</f>
        <v>0</v>
      </c>
      <c r="AC15" s="41" t="s">
        <v>70</v>
      </c>
      <c r="AD15" s="41" t="s">
        <v>72</v>
      </c>
      <c r="AE15" s="24"/>
      <c r="AF15" s="24"/>
      <c r="AG15" s="35"/>
      <c r="AH15" s="37">
        <f t="shared" si="5"/>
        <v>0</v>
      </c>
      <c r="AI15" s="41"/>
      <c r="AJ15" s="41"/>
      <c r="AK15" s="35">
        <f>((AC15*12)+AD15)*1.67</f>
        <v>332.33</v>
      </c>
      <c r="AL15" s="37">
        <f t="shared" ref="AL15:AL20" si="8">SUM(AK15-AK14)</f>
        <v>0</v>
      </c>
      <c r="AM15" s="38"/>
    </row>
    <row r="16" spans="1:43" ht="15.95" customHeight="1" x14ac:dyDescent="0.2">
      <c r="A16" s="32">
        <v>9</v>
      </c>
      <c r="B16" s="33">
        <v>0</v>
      </c>
      <c r="C16" s="39">
        <v>400</v>
      </c>
      <c r="D16" s="24">
        <v>0</v>
      </c>
      <c r="E16" s="39">
        <v>48</v>
      </c>
      <c r="F16" s="43">
        <v>440</v>
      </c>
      <c r="G16" s="76">
        <v>0</v>
      </c>
      <c r="H16" s="24"/>
      <c r="I16" s="43"/>
      <c r="J16" s="72">
        <v>0</v>
      </c>
      <c r="K16" s="44"/>
      <c r="L16" s="35">
        <v>0</v>
      </c>
      <c r="M16" s="35">
        <v>0</v>
      </c>
      <c r="N16" s="137" t="s">
        <v>81</v>
      </c>
      <c r="O16" s="151"/>
      <c r="P16" s="150"/>
      <c r="Q16" s="24"/>
      <c r="R16" s="24"/>
      <c r="S16" s="24"/>
      <c r="T16" s="24"/>
      <c r="U16" s="36"/>
      <c r="V16" s="39">
        <v>17</v>
      </c>
      <c r="W16" s="39">
        <v>0</v>
      </c>
      <c r="X16" s="39">
        <v>0</v>
      </c>
      <c r="Y16" s="39">
        <v>6</v>
      </c>
      <c r="Z16" s="36">
        <f t="shared" si="6"/>
        <v>330.65999999999997</v>
      </c>
      <c r="AA16" s="40">
        <f t="shared" si="7"/>
        <v>330.65999999999997</v>
      </c>
      <c r="AB16" s="35">
        <f>SUM(AA16-AA15)+P16</f>
        <v>0</v>
      </c>
      <c r="AC16" s="41" t="s">
        <v>70</v>
      </c>
      <c r="AD16" s="41" t="s">
        <v>72</v>
      </c>
      <c r="AE16" s="24"/>
      <c r="AF16" s="24"/>
      <c r="AG16" s="35"/>
      <c r="AH16" s="37">
        <f>SUM(AG16-AG15)</f>
        <v>0</v>
      </c>
      <c r="AI16" s="41"/>
      <c r="AJ16" s="41"/>
      <c r="AK16" s="35">
        <f t="shared" ref="AK16:AK38" si="9">((AC16*12)+AD16)*1.67</f>
        <v>332.33</v>
      </c>
      <c r="AL16" s="37">
        <f t="shared" si="8"/>
        <v>0</v>
      </c>
      <c r="AM16" s="38"/>
    </row>
    <row r="17" spans="1:39" ht="15.95" customHeight="1" x14ac:dyDescent="0.2">
      <c r="A17" s="32">
        <v>10</v>
      </c>
      <c r="B17" s="33">
        <v>24</v>
      </c>
      <c r="C17" s="39">
        <v>40</v>
      </c>
      <c r="D17" s="24">
        <v>0</v>
      </c>
      <c r="E17" s="39">
        <v>48</v>
      </c>
      <c r="F17" s="43">
        <v>455</v>
      </c>
      <c r="G17" s="76">
        <v>44</v>
      </c>
      <c r="H17" s="24"/>
      <c r="I17" s="43"/>
      <c r="J17" s="72">
        <v>42</v>
      </c>
      <c r="K17" s="44"/>
      <c r="L17" s="35">
        <v>0</v>
      </c>
      <c r="M17" s="35">
        <v>8.35</v>
      </c>
      <c r="N17" s="137"/>
      <c r="O17" s="151"/>
      <c r="P17" s="150"/>
      <c r="Q17" s="24"/>
      <c r="R17" s="24"/>
      <c r="S17" s="24"/>
      <c r="T17" s="24"/>
      <c r="U17" s="36"/>
      <c r="V17" s="39">
        <v>17</v>
      </c>
      <c r="W17" s="39">
        <v>0</v>
      </c>
      <c r="X17" s="39">
        <v>0</v>
      </c>
      <c r="Y17" s="39">
        <v>6</v>
      </c>
      <c r="Z17" s="36">
        <f t="shared" si="6"/>
        <v>330.65999999999997</v>
      </c>
      <c r="AA17" s="40">
        <f t="shared" si="7"/>
        <v>330.65999999999997</v>
      </c>
      <c r="AB17" s="35">
        <v>0</v>
      </c>
      <c r="AC17" s="41" t="s">
        <v>80</v>
      </c>
      <c r="AD17" s="41" t="s">
        <v>73</v>
      </c>
      <c r="AE17" s="24"/>
      <c r="AF17" s="24"/>
      <c r="AG17" s="35"/>
      <c r="AH17" s="37">
        <f t="shared" ref="AH17:AH23" si="10">SUM(AG17-AG16)</f>
        <v>0</v>
      </c>
      <c r="AI17" s="41"/>
      <c r="AJ17" s="41"/>
      <c r="AK17" s="35">
        <f t="shared" si="9"/>
        <v>340.68</v>
      </c>
      <c r="AL17" s="37">
        <f t="shared" si="8"/>
        <v>8.3500000000000227</v>
      </c>
      <c r="AM17" s="38"/>
    </row>
    <row r="18" spans="1:39" ht="15.95" customHeight="1" x14ac:dyDescent="0.2">
      <c r="A18" s="32">
        <v>11</v>
      </c>
      <c r="B18" s="33">
        <v>24</v>
      </c>
      <c r="C18" s="39">
        <v>450</v>
      </c>
      <c r="D18" s="24">
        <v>0</v>
      </c>
      <c r="E18" s="39">
        <v>48</v>
      </c>
      <c r="F18" s="43">
        <v>441</v>
      </c>
      <c r="G18" s="76">
        <v>8</v>
      </c>
      <c r="H18" s="24"/>
      <c r="I18" s="43"/>
      <c r="J18" s="72">
        <v>4</v>
      </c>
      <c r="K18" s="44"/>
      <c r="L18" s="35">
        <v>0</v>
      </c>
      <c r="M18" s="35">
        <v>0</v>
      </c>
      <c r="N18" s="137" t="s">
        <v>84</v>
      </c>
      <c r="O18" s="151"/>
      <c r="P18" s="150"/>
      <c r="Q18" s="24"/>
      <c r="R18" s="24"/>
      <c r="S18" s="24"/>
      <c r="T18" s="24"/>
      <c r="U18" s="36"/>
      <c r="V18" s="39">
        <v>17</v>
      </c>
      <c r="W18" s="39">
        <v>0</v>
      </c>
      <c r="X18" s="39">
        <v>0</v>
      </c>
      <c r="Y18" s="39">
        <v>6</v>
      </c>
      <c r="Z18" s="36">
        <f t="shared" si="6"/>
        <v>330.65999999999997</v>
      </c>
      <c r="AA18" s="40">
        <f t="shared" si="7"/>
        <v>330.65999999999997</v>
      </c>
      <c r="AB18" s="35">
        <v>0</v>
      </c>
      <c r="AC18" s="41" t="s">
        <v>80</v>
      </c>
      <c r="AD18" s="41" t="s">
        <v>73</v>
      </c>
      <c r="AE18" s="24"/>
      <c r="AF18" s="24"/>
      <c r="AG18" s="35"/>
      <c r="AH18" s="37">
        <f t="shared" si="10"/>
        <v>0</v>
      </c>
      <c r="AI18" s="41"/>
      <c r="AJ18" s="41"/>
      <c r="AK18" s="35">
        <f t="shared" si="9"/>
        <v>340.68</v>
      </c>
      <c r="AL18" s="37">
        <f>SUM(AK18-AK17)</f>
        <v>0</v>
      </c>
      <c r="AM18" s="38"/>
    </row>
    <row r="19" spans="1:39" ht="15.95" customHeight="1" x14ac:dyDescent="0.2">
      <c r="A19" s="32">
        <v>12</v>
      </c>
      <c r="B19" s="33">
        <v>12</v>
      </c>
      <c r="C19" s="39">
        <v>40</v>
      </c>
      <c r="D19" s="24">
        <v>0</v>
      </c>
      <c r="E19" s="39">
        <v>48</v>
      </c>
      <c r="F19" s="43">
        <v>475</v>
      </c>
      <c r="G19" s="76">
        <v>32</v>
      </c>
      <c r="H19" s="24"/>
      <c r="I19" s="43"/>
      <c r="J19" s="72">
        <v>30</v>
      </c>
      <c r="K19" s="44"/>
      <c r="L19" s="35">
        <v>0</v>
      </c>
      <c r="M19" s="35">
        <v>16.7</v>
      </c>
      <c r="N19" s="137"/>
      <c r="O19" s="151"/>
      <c r="P19" s="150"/>
      <c r="Q19" s="24"/>
      <c r="R19" s="24"/>
      <c r="S19" s="24"/>
      <c r="T19" s="24"/>
      <c r="U19" s="36"/>
      <c r="V19" s="39">
        <v>17</v>
      </c>
      <c r="W19" s="39">
        <v>0</v>
      </c>
      <c r="X19" s="39">
        <v>0</v>
      </c>
      <c r="Y19" s="39">
        <v>6</v>
      </c>
      <c r="Z19" s="36">
        <f t="shared" si="6"/>
        <v>330.65999999999997</v>
      </c>
      <c r="AA19" s="40">
        <f t="shared" si="7"/>
        <v>330.65999999999997</v>
      </c>
      <c r="AB19" s="35">
        <v>0</v>
      </c>
      <c r="AC19" s="41" t="s">
        <v>80</v>
      </c>
      <c r="AD19" s="41" t="s">
        <v>82</v>
      </c>
      <c r="AE19" s="24"/>
      <c r="AF19" s="24"/>
      <c r="AG19" s="35"/>
      <c r="AH19" s="37">
        <f>SUM(AG19-AG18)</f>
        <v>0</v>
      </c>
      <c r="AI19" s="41"/>
      <c r="AJ19" s="41"/>
      <c r="AK19" s="35">
        <f t="shared" si="9"/>
        <v>357.38</v>
      </c>
      <c r="AL19" s="37">
        <f>SUM(AK19-AK18)</f>
        <v>16.699999999999989</v>
      </c>
      <c r="AM19" s="38"/>
    </row>
    <row r="20" spans="1:39" ht="15.95" customHeight="1" x14ac:dyDescent="0.2">
      <c r="A20" s="32">
        <v>13</v>
      </c>
      <c r="B20" s="33">
        <v>24</v>
      </c>
      <c r="C20" s="39">
        <v>40</v>
      </c>
      <c r="D20" s="24">
        <v>0</v>
      </c>
      <c r="E20" s="39">
        <v>48</v>
      </c>
      <c r="F20" s="43">
        <v>474</v>
      </c>
      <c r="G20" s="76">
        <v>46</v>
      </c>
      <c r="H20" s="24"/>
      <c r="I20" s="43"/>
      <c r="J20" s="72">
        <v>42</v>
      </c>
      <c r="K20" s="44"/>
      <c r="L20" s="35">
        <v>0</v>
      </c>
      <c r="M20" s="35">
        <v>5.01</v>
      </c>
      <c r="N20" s="137"/>
      <c r="O20" s="151"/>
      <c r="P20" s="150"/>
      <c r="Q20" s="24"/>
      <c r="R20" s="24"/>
      <c r="S20" s="24"/>
      <c r="T20" s="24"/>
      <c r="U20" s="36"/>
      <c r="V20" s="39">
        <v>17</v>
      </c>
      <c r="W20" s="39">
        <v>0</v>
      </c>
      <c r="X20" s="39">
        <v>0</v>
      </c>
      <c r="Y20" s="39">
        <v>6</v>
      </c>
      <c r="Z20" s="36">
        <f t="shared" si="6"/>
        <v>330.65999999999997</v>
      </c>
      <c r="AA20" s="40">
        <f t="shared" si="7"/>
        <v>330.65999999999997</v>
      </c>
      <c r="AB20" s="35">
        <v>0</v>
      </c>
      <c r="AC20" s="41" t="s">
        <v>83</v>
      </c>
      <c r="AD20" s="41" t="s">
        <v>78</v>
      </c>
      <c r="AE20" s="24"/>
      <c r="AF20" s="24"/>
      <c r="AG20" s="35"/>
      <c r="AH20" s="37">
        <f>SUM(AG20-AG19)</f>
        <v>0</v>
      </c>
      <c r="AI20" s="41"/>
      <c r="AJ20" s="41"/>
      <c r="AK20" s="35">
        <f t="shared" si="9"/>
        <v>362.39</v>
      </c>
      <c r="AL20" s="37">
        <f t="shared" si="8"/>
        <v>5.0099999999999909</v>
      </c>
      <c r="AM20" s="38"/>
    </row>
    <row r="21" spans="1:39" ht="15.95" customHeight="1" x14ac:dyDescent="0.2">
      <c r="A21" s="32">
        <v>14</v>
      </c>
      <c r="B21" s="33">
        <v>24</v>
      </c>
      <c r="C21" s="39">
        <v>40</v>
      </c>
      <c r="D21" s="24">
        <v>0</v>
      </c>
      <c r="E21" s="39">
        <v>48</v>
      </c>
      <c r="F21" s="43">
        <v>477</v>
      </c>
      <c r="G21" s="76">
        <v>36</v>
      </c>
      <c r="H21" s="24"/>
      <c r="I21" s="43"/>
      <c r="J21" s="72">
        <v>34</v>
      </c>
      <c r="K21" s="44"/>
      <c r="L21" s="35">
        <v>0</v>
      </c>
      <c r="M21" s="35">
        <v>6.68</v>
      </c>
      <c r="N21" s="137"/>
      <c r="O21" s="151"/>
      <c r="P21" s="150"/>
      <c r="Q21" s="24"/>
      <c r="R21" s="24"/>
      <c r="S21" s="24"/>
      <c r="T21" s="24"/>
      <c r="U21" s="36"/>
      <c r="V21" s="39">
        <v>17</v>
      </c>
      <c r="W21" s="39">
        <v>0</v>
      </c>
      <c r="X21" s="39">
        <v>0</v>
      </c>
      <c r="Y21" s="39">
        <v>6</v>
      </c>
      <c r="Z21" s="36">
        <f t="shared" si="6"/>
        <v>330.65999999999997</v>
      </c>
      <c r="AA21" s="40">
        <f t="shared" si="7"/>
        <v>330.65999999999997</v>
      </c>
      <c r="AB21" s="35">
        <v>0</v>
      </c>
      <c r="AC21" s="41" t="s">
        <v>83</v>
      </c>
      <c r="AD21" s="41" t="s">
        <v>79</v>
      </c>
      <c r="AE21" s="24"/>
      <c r="AF21" s="24"/>
      <c r="AG21" s="35"/>
      <c r="AH21" s="37">
        <f t="shared" si="10"/>
        <v>0</v>
      </c>
      <c r="AI21" s="41"/>
      <c r="AJ21" s="41"/>
      <c r="AK21" s="35">
        <f t="shared" si="9"/>
        <v>369.07</v>
      </c>
      <c r="AL21" s="37">
        <f t="shared" ref="AL21:AL32" si="11">SUM(AK21-AK20)</f>
        <v>6.6800000000000068</v>
      </c>
      <c r="AM21" s="38"/>
    </row>
    <row r="22" spans="1:39" ht="15.95" customHeight="1" x14ac:dyDescent="0.2">
      <c r="A22" s="32">
        <v>15</v>
      </c>
      <c r="B22" s="33">
        <v>24</v>
      </c>
      <c r="C22" s="39">
        <v>40</v>
      </c>
      <c r="D22" s="24">
        <v>0</v>
      </c>
      <c r="E22" s="39">
        <v>48</v>
      </c>
      <c r="F22" s="43">
        <v>458</v>
      </c>
      <c r="G22" s="76">
        <v>22</v>
      </c>
      <c r="H22" s="24"/>
      <c r="I22" s="43"/>
      <c r="J22" s="72">
        <v>20</v>
      </c>
      <c r="K22" s="44"/>
      <c r="L22" s="35">
        <v>0</v>
      </c>
      <c r="M22" s="35">
        <v>16.7</v>
      </c>
      <c r="N22" s="156"/>
      <c r="O22" s="157"/>
      <c r="P22" s="150"/>
      <c r="Q22" s="24"/>
      <c r="R22" s="24"/>
      <c r="S22" s="24"/>
      <c r="T22" s="24"/>
      <c r="U22" s="36"/>
      <c r="V22" s="39">
        <v>17</v>
      </c>
      <c r="W22" s="39">
        <v>0</v>
      </c>
      <c r="X22" s="39">
        <v>0</v>
      </c>
      <c r="Y22" s="39">
        <v>6</v>
      </c>
      <c r="Z22" s="36">
        <f t="shared" si="6"/>
        <v>330.65999999999997</v>
      </c>
      <c r="AA22" s="40">
        <f t="shared" si="7"/>
        <v>330.65999999999997</v>
      </c>
      <c r="AB22" s="35">
        <v>0</v>
      </c>
      <c r="AC22" s="41" t="s">
        <v>85</v>
      </c>
      <c r="AD22" s="41" t="s">
        <v>75</v>
      </c>
      <c r="AE22" s="24"/>
      <c r="AF22" s="24"/>
      <c r="AG22" s="35"/>
      <c r="AH22" s="37">
        <f>SUM(AG22-AG21)</f>
        <v>0</v>
      </c>
      <c r="AI22" s="41"/>
      <c r="AJ22" s="41"/>
      <c r="AK22" s="35">
        <f t="shared" si="9"/>
        <v>385.77</v>
      </c>
      <c r="AL22" s="37">
        <f t="shared" si="11"/>
        <v>16.699999999999989</v>
      </c>
      <c r="AM22" s="38"/>
    </row>
    <row r="23" spans="1:39" ht="15.95" customHeight="1" x14ac:dyDescent="0.2">
      <c r="A23" s="32">
        <v>16</v>
      </c>
      <c r="B23" s="33">
        <v>24</v>
      </c>
      <c r="C23" s="39">
        <v>40</v>
      </c>
      <c r="D23" s="24">
        <v>0</v>
      </c>
      <c r="E23" s="39">
        <v>48</v>
      </c>
      <c r="F23" s="43">
        <v>460</v>
      </c>
      <c r="G23" s="76">
        <v>23</v>
      </c>
      <c r="H23" s="24"/>
      <c r="I23" s="43"/>
      <c r="J23" s="72">
        <v>19</v>
      </c>
      <c r="K23" s="44"/>
      <c r="L23" s="35">
        <v>0</v>
      </c>
      <c r="M23" s="35">
        <v>8.35</v>
      </c>
      <c r="N23" s="156"/>
      <c r="O23" s="157"/>
      <c r="P23" s="150"/>
      <c r="Q23" s="24"/>
      <c r="R23" s="24"/>
      <c r="S23" s="24"/>
      <c r="T23" s="24"/>
      <c r="U23" s="36"/>
      <c r="V23" s="39">
        <v>6</v>
      </c>
      <c r="W23" s="39">
        <v>0</v>
      </c>
      <c r="X23" s="39">
        <v>0</v>
      </c>
      <c r="Y23" s="39">
        <v>6</v>
      </c>
      <c r="Z23" s="36">
        <f t="shared" si="6"/>
        <v>110.22</v>
      </c>
      <c r="AA23" s="40">
        <f t="shared" si="7"/>
        <v>110.22</v>
      </c>
      <c r="AB23" s="35">
        <v>0</v>
      </c>
      <c r="AC23" s="41" t="s">
        <v>85</v>
      </c>
      <c r="AD23" s="41" t="s">
        <v>77</v>
      </c>
      <c r="AE23" s="24"/>
      <c r="AF23" s="24"/>
      <c r="AG23" s="35"/>
      <c r="AH23" s="37">
        <f t="shared" si="10"/>
        <v>0</v>
      </c>
      <c r="AI23" s="41"/>
      <c r="AJ23" s="41"/>
      <c r="AK23" s="35">
        <f t="shared" si="9"/>
        <v>390.78</v>
      </c>
      <c r="AL23" s="37">
        <f t="shared" si="11"/>
        <v>5.0099999999999909</v>
      </c>
      <c r="AM23" s="38"/>
    </row>
    <row r="24" spans="1:39" ht="15.95" customHeight="1" x14ac:dyDescent="0.2">
      <c r="A24" s="32">
        <v>17</v>
      </c>
      <c r="B24" s="33">
        <v>24</v>
      </c>
      <c r="C24" s="39">
        <v>40</v>
      </c>
      <c r="D24" s="24">
        <v>0</v>
      </c>
      <c r="E24" s="39">
        <v>48</v>
      </c>
      <c r="F24" s="43">
        <v>455</v>
      </c>
      <c r="G24" s="76">
        <v>16</v>
      </c>
      <c r="H24" s="24"/>
      <c r="I24" s="43"/>
      <c r="J24" s="72">
        <v>12</v>
      </c>
      <c r="K24" s="44"/>
      <c r="L24" s="35">
        <v>0</v>
      </c>
      <c r="M24" s="35">
        <v>10.02</v>
      </c>
      <c r="N24" s="137"/>
      <c r="O24" s="151" t="s">
        <v>76</v>
      </c>
      <c r="P24" s="150"/>
      <c r="Q24" s="24"/>
      <c r="R24" s="24"/>
      <c r="S24" s="24"/>
      <c r="T24" s="24"/>
      <c r="U24" s="36"/>
      <c r="V24" s="39">
        <v>6</v>
      </c>
      <c r="W24" s="39">
        <v>0</v>
      </c>
      <c r="X24" s="39">
        <v>0</v>
      </c>
      <c r="Y24" s="39">
        <v>6</v>
      </c>
      <c r="Z24" s="36">
        <f t="shared" si="6"/>
        <v>110.22</v>
      </c>
      <c r="AA24" s="40">
        <f t="shared" si="7"/>
        <v>110.22</v>
      </c>
      <c r="AB24" s="35">
        <v>0</v>
      </c>
      <c r="AC24" s="41" t="s">
        <v>85</v>
      </c>
      <c r="AD24" s="41" t="s">
        <v>77</v>
      </c>
      <c r="AE24" s="24"/>
      <c r="AF24" s="24"/>
      <c r="AG24" s="35"/>
      <c r="AH24" s="37">
        <f t="shared" ref="AH24:AH32" si="12">SUM(AG24-AG23)</f>
        <v>0</v>
      </c>
      <c r="AI24" s="41"/>
      <c r="AJ24" s="41"/>
      <c r="AK24" s="35">
        <f t="shared" si="9"/>
        <v>390.78</v>
      </c>
      <c r="AL24" s="37">
        <f t="shared" si="11"/>
        <v>0</v>
      </c>
      <c r="AM24" s="38"/>
    </row>
    <row r="25" spans="1:39" ht="15.95" customHeight="1" x14ac:dyDescent="0.2">
      <c r="A25" s="32">
        <v>18</v>
      </c>
      <c r="B25" s="33">
        <v>0</v>
      </c>
      <c r="C25" s="39">
        <v>150</v>
      </c>
      <c r="D25" s="24">
        <v>0</v>
      </c>
      <c r="E25" s="39">
        <v>48</v>
      </c>
      <c r="F25" s="43">
        <v>445</v>
      </c>
      <c r="G25" s="76">
        <v>0</v>
      </c>
      <c r="H25" s="24"/>
      <c r="I25" s="43"/>
      <c r="J25" s="72">
        <v>0</v>
      </c>
      <c r="K25" s="44"/>
      <c r="L25" s="35">
        <v>0</v>
      </c>
      <c r="M25" s="35">
        <v>0</v>
      </c>
      <c r="N25" s="137"/>
      <c r="O25" s="151" t="s">
        <v>76</v>
      </c>
      <c r="P25" s="150"/>
      <c r="Q25" s="24"/>
      <c r="R25" s="24"/>
      <c r="S25" s="24"/>
      <c r="T25" s="24"/>
      <c r="U25" s="36"/>
      <c r="V25" s="39">
        <v>6</v>
      </c>
      <c r="W25" s="39">
        <v>0</v>
      </c>
      <c r="X25" s="39">
        <v>0</v>
      </c>
      <c r="Y25" s="39">
        <v>6</v>
      </c>
      <c r="Z25" s="36">
        <f t="shared" si="6"/>
        <v>110.22</v>
      </c>
      <c r="AA25" s="40">
        <f t="shared" si="7"/>
        <v>110.22</v>
      </c>
      <c r="AB25" s="35">
        <v>0</v>
      </c>
      <c r="AC25" s="41" t="s">
        <v>85</v>
      </c>
      <c r="AD25" s="41" t="s">
        <v>77</v>
      </c>
      <c r="AE25" s="24"/>
      <c r="AF25" s="24"/>
      <c r="AG25" s="35"/>
      <c r="AH25" s="37">
        <f t="shared" si="12"/>
        <v>0</v>
      </c>
      <c r="AI25" s="41"/>
      <c r="AJ25" s="41"/>
      <c r="AK25" s="35">
        <f t="shared" si="9"/>
        <v>390.78</v>
      </c>
      <c r="AL25" s="37">
        <f t="shared" si="11"/>
        <v>0</v>
      </c>
      <c r="AM25" s="38"/>
    </row>
    <row r="26" spans="1:39" ht="15.95" customHeight="1" x14ac:dyDescent="0.2">
      <c r="A26" s="32">
        <v>19</v>
      </c>
      <c r="B26" s="33">
        <v>0</v>
      </c>
      <c r="C26" s="39">
        <v>180</v>
      </c>
      <c r="D26" s="24">
        <v>0</v>
      </c>
      <c r="E26" s="39">
        <v>48</v>
      </c>
      <c r="F26" s="43">
        <v>445</v>
      </c>
      <c r="G26" s="76">
        <v>0</v>
      </c>
      <c r="H26" s="24"/>
      <c r="I26" s="43"/>
      <c r="J26" s="72">
        <v>0</v>
      </c>
      <c r="K26" s="44"/>
      <c r="L26" s="35">
        <v>0</v>
      </c>
      <c r="M26" s="35">
        <v>0</v>
      </c>
      <c r="N26" s="137"/>
      <c r="O26" s="151" t="s">
        <v>76</v>
      </c>
      <c r="P26" s="150"/>
      <c r="Q26" s="24"/>
      <c r="R26" s="24"/>
      <c r="S26" s="24"/>
      <c r="T26" s="24"/>
      <c r="U26" s="36"/>
      <c r="V26" s="39">
        <v>6</v>
      </c>
      <c r="W26" s="39">
        <v>0</v>
      </c>
      <c r="X26" s="39">
        <v>0</v>
      </c>
      <c r="Y26" s="39">
        <v>6</v>
      </c>
      <c r="Z26" s="36">
        <f t="shared" ref="Z26:Z31" si="13">((V26*12)+W26-((X26*12)+Y26))*1.67</f>
        <v>110.22</v>
      </c>
      <c r="AA26" s="40">
        <f t="shared" ref="AA26:AA31" si="14">(U26+Z26)</f>
        <v>110.22</v>
      </c>
      <c r="AB26" s="35">
        <v>0</v>
      </c>
      <c r="AC26" s="41" t="s">
        <v>85</v>
      </c>
      <c r="AD26" s="41" t="s">
        <v>77</v>
      </c>
      <c r="AE26" s="24"/>
      <c r="AF26" s="24"/>
      <c r="AG26" s="35"/>
      <c r="AH26" s="37">
        <f>SUM(AG26-AG25)</f>
        <v>0</v>
      </c>
      <c r="AI26" s="41"/>
      <c r="AJ26" s="41"/>
      <c r="AK26" s="35">
        <f t="shared" si="9"/>
        <v>390.78</v>
      </c>
      <c r="AL26" s="37">
        <f t="shared" si="11"/>
        <v>0</v>
      </c>
      <c r="AM26" s="38"/>
    </row>
    <row r="27" spans="1:39" ht="15.95" customHeight="1" x14ac:dyDescent="0.2">
      <c r="A27" s="32">
        <v>20</v>
      </c>
      <c r="B27" s="33">
        <v>0</v>
      </c>
      <c r="C27" s="39">
        <v>200</v>
      </c>
      <c r="D27" s="24">
        <v>0</v>
      </c>
      <c r="E27" s="39">
        <v>48</v>
      </c>
      <c r="F27" s="43">
        <v>445</v>
      </c>
      <c r="G27" s="76">
        <v>0</v>
      </c>
      <c r="H27" s="24"/>
      <c r="I27" s="43"/>
      <c r="J27" s="72">
        <v>0</v>
      </c>
      <c r="K27" s="44"/>
      <c r="L27" s="35">
        <v>0</v>
      </c>
      <c r="M27" s="35">
        <v>0</v>
      </c>
      <c r="N27" s="137"/>
      <c r="O27" s="151" t="s">
        <v>76</v>
      </c>
      <c r="P27" s="150"/>
      <c r="Q27" s="24"/>
      <c r="R27" s="24"/>
      <c r="S27" s="24"/>
      <c r="T27" s="24"/>
      <c r="U27" s="36"/>
      <c r="V27" s="39">
        <v>6</v>
      </c>
      <c r="W27" s="39">
        <v>0</v>
      </c>
      <c r="X27" s="39">
        <v>0</v>
      </c>
      <c r="Y27" s="39">
        <v>6</v>
      </c>
      <c r="Z27" s="36">
        <f t="shared" si="13"/>
        <v>110.22</v>
      </c>
      <c r="AA27" s="40">
        <f t="shared" si="14"/>
        <v>110.22</v>
      </c>
      <c r="AB27" s="35">
        <v>0</v>
      </c>
      <c r="AC27" s="41" t="s">
        <v>85</v>
      </c>
      <c r="AD27" s="41" t="s">
        <v>77</v>
      </c>
      <c r="AE27" s="24"/>
      <c r="AF27" s="24"/>
      <c r="AG27" s="35"/>
      <c r="AH27" s="37">
        <f>SUM(AG27-AG26)</f>
        <v>0</v>
      </c>
      <c r="AI27" s="41"/>
      <c r="AJ27" s="41"/>
      <c r="AK27" s="35">
        <f t="shared" si="9"/>
        <v>390.78</v>
      </c>
      <c r="AL27" s="37">
        <f>SUM(AK27-AK26)</f>
        <v>0</v>
      </c>
      <c r="AM27" s="38"/>
    </row>
    <row r="28" spans="1:39" ht="15.95" customHeight="1" x14ac:dyDescent="0.2">
      <c r="A28" s="32">
        <v>21</v>
      </c>
      <c r="B28" s="33">
        <v>0</v>
      </c>
      <c r="C28" s="39">
        <v>200</v>
      </c>
      <c r="D28" s="24">
        <v>0</v>
      </c>
      <c r="E28" s="39">
        <v>48</v>
      </c>
      <c r="F28" s="43">
        <v>445</v>
      </c>
      <c r="G28" s="76">
        <v>0</v>
      </c>
      <c r="H28" s="24"/>
      <c r="I28" s="43"/>
      <c r="J28" s="72">
        <v>0</v>
      </c>
      <c r="K28" s="44"/>
      <c r="L28" s="35">
        <v>0</v>
      </c>
      <c r="M28" s="35">
        <v>0</v>
      </c>
      <c r="N28" s="137"/>
      <c r="O28" s="151" t="s">
        <v>76</v>
      </c>
      <c r="P28" s="150"/>
      <c r="Q28" s="24"/>
      <c r="R28" s="24"/>
      <c r="S28" s="24"/>
      <c r="T28" s="24"/>
      <c r="U28" s="36"/>
      <c r="V28" s="39">
        <v>6</v>
      </c>
      <c r="W28" s="39">
        <v>0</v>
      </c>
      <c r="X28" s="39">
        <v>0</v>
      </c>
      <c r="Y28" s="39">
        <v>6</v>
      </c>
      <c r="Z28" s="36">
        <f t="shared" si="13"/>
        <v>110.22</v>
      </c>
      <c r="AA28" s="40">
        <f t="shared" si="14"/>
        <v>110.22</v>
      </c>
      <c r="AB28" s="35">
        <v>0</v>
      </c>
      <c r="AC28" s="41" t="s">
        <v>85</v>
      </c>
      <c r="AD28" s="41" t="s">
        <v>77</v>
      </c>
      <c r="AE28" s="24"/>
      <c r="AF28" s="24"/>
      <c r="AG28" s="35"/>
      <c r="AH28" s="37">
        <f t="shared" si="12"/>
        <v>0</v>
      </c>
      <c r="AI28" s="41"/>
      <c r="AJ28" s="41"/>
      <c r="AK28" s="35">
        <f t="shared" si="9"/>
        <v>390.78</v>
      </c>
      <c r="AL28" s="37">
        <f t="shared" si="11"/>
        <v>0</v>
      </c>
      <c r="AM28" s="38"/>
    </row>
    <row r="29" spans="1:39" ht="15.95" customHeight="1" x14ac:dyDescent="0.2">
      <c r="A29" s="32">
        <v>22</v>
      </c>
      <c r="B29" s="33">
        <v>0</v>
      </c>
      <c r="C29" s="39">
        <v>250</v>
      </c>
      <c r="D29" s="24">
        <v>0</v>
      </c>
      <c r="E29" s="39">
        <v>48</v>
      </c>
      <c r="F29" s="43">
        <v>445</v>
      </c>
      <c r="G29" s="76">
        <v>0</v>
      </c>
      <c r="H29" s="24"/>
      <c r="I29" s="43"/>
      <c r="J29" s="72">
        <v>0</v>
      </c>
      <c r="K29" s="44"/>
      <c r="L29" s="35">
        <v>0</v>
      </c>
      <c r="M29" s="35">
        <v>0</v>
      </c>
      <c r="N29" s="137"/>
      <c r="O29" s="151" t="s">
        <v>76</v>
      </c>
      <c r="P29" s="158"/>
      <c r="Q29" s="24"/>
      <c r="R29" s="24"/>
      <c r="S29" s="24"/>
      <c r="T29" s="24"/>
      <c r="U29" s="36"/>
      <c r="V29" s="39">
        <v>6</v>
      </c>
      <c r="W29" s="39">
        <v>0</v>
      </c>
      <c r="X29" s="39">
        <v>0</v>
      </c>
      <c r="Y29" s="39">
        <v>6</v>
      </c>
      <c r="Z29" s="36">
        <f t="shared" si="13"/>
        <v>110.22</v>
      </c>
      <c r="AA29" s="40">
        <f t="shared" si="14"/>
        <v>110.22</v>
      </c>
      <c r="AB29" s="35">
        <v>0</v>
      </c>
      <c r="AC29" s="41" t="s">
        <v>85</v>
      </c>
      <c r="AD29" s="41" t="s">
        <v>77</v>
      </c>
      <c r="AE29" s="24"/>
      <c r="AF29" s="24"/>
      <c r="AG29" s="35"/>
      <c r="AH29" s="37">
        <f>SUM(AG29-AG28)</f>
        <v>0</v>
      </c>
      <c r="AI29" s="41"/>
      <c r="AJ29" s="41"/>
      <c r="AK29" s="35">
        <f t="shared" si="9"/>
        <v>390.78</v>
      </c>
      <c r="AL29" s="37">
        <f t="shared" si="11"/>
        <v>0</v>
      </c>
      <c r="AM29" s="38"/>
    </row>
    <row r="30" spans="1:39" ht="15.95" customHeight="1" x14ac:dyDescent="0.2">
      <c r="A30" s="32">
        <v>23</v>
      </c>
      <c r="B30" s="33">
        <v>0</v>
      </c>
      <c r="C30" s="39">
        <v>275</v>
      </c>
      <c r="D30" s="24">
        <v>0</v>
      </c>
      <c r="E30" s="39">
        <v>48</v>
      </c>
      <c r="F30" s="43">
        <v>445</v>
      </c>
      <c r="G30" s="76">
        <v>0</v>
      </c>
      <c r="H30" s="24"/>
      <c r="I30" s="43"/>
      <c r="J30" s="72">
        <v>0</v>
      </c>
      <c r="K30" s="44"/>
      <c r="L30" s="35">
        <v>0</v>
      </c>
      <c r="M30" s="35">
        <v>0</v>
      </c>
      <c r="N30" s="137"/>
      <c r="O30" s="151" t="s">
        <v>76</v>
      </c>
      <c r="P30" s="158"/>
      <c r="Q30" s="24"/>
      <c r="R30" s="24"/>
      <c r="S30" s="24"/>
      <c r="T30" s="24"/>
      <c r="U30" s="36"/>
      <c r="V30" s="39">
        <v>6</v>
      </c>
      <c r="W30" s="39">
        <v>0</v>
      </c>
      <c r="X30" s="39">
        <v>0</v>
      </c>
      <c r="Y30" s="39">
        <v>6</v>
      </c>
      <c r="Z30" s="36">
        <f t="shared" si="13"/>
        <v>110.22</v>
      </c>
      <c r="AA30" s="40">
        <f t="shared" si="14"/>
        <v>110.22</v>
      </c>
      <c r="AB30" s="35">
        <v>0</v>
      </c>
      <c r="AC30" s="41" t="s">
        <v>85</v>
      </c>
      <c r="AD30" s="41" t="s">
        <v>77</v>
      </c>
      <c r="AE30" s="24"/>
      <c r="AF30" s="24"/>
      <c r="AG30" s="35"/>
      <c r="AH30" s="37">
        <f>SUM(AG30-AG29)</f>
        <v>0</v>
      </c>
      <c r="AI30" s="41"/>
      <c r="AJ30" s="41"/>
      <c r="AK30" s="35">
        <f t="shared" si="9"/>
        <v>390.78</v>
      </c>
      <c r="AL30" s="37">
        <f t="shared" si="11"/>
        <v>0</v>
      </c>
      <c r="AM30" s="38"/>
    </row>
    <row r="31" spans="1:39" ht="15.95" customHeight="1" x14ac:dyDescent="0.2">
      <c r="A31" s="32">
        <v>24</v>
      </c>
      <c r="B31" s="33">
        <v>0</v>
      </c>
      <c r="C31" s="39">
        <v>300</v>
      </c>
      <c r="D31" s="24">
        <v>0</v>
      </c>
      <c r="E31" s="39">
        <v>48</v>
      </c>
      <c r="F31" s="43">
        <v>445</v>
      </c>
      <c r="G31" s="76">
        <v>0</v>
      </c>
      <c r="H31" s="24"/>
      <c r="I31" s="43"/>
      <c r="J31" s="72">
        <v>0</v>
      </c>
      <c r="K31" s="44"/>
      <c r="L31" s="35">
        <v>0</v>
      </c>
      <c r="M31" s="35">
        <v>0</v>
      </c>
      <c r="N31" s="137" t="s">
        <v>86</v>
      </c>
      <c r="O31" s="151"/>
      <c r="P31" s="150"/>
      <c r="Q31" s="24"/>
      <c r="R31" s="24"/>
      <c r="S31" s="24"/>
      <c r="T31" s="24"/>
      <c r="U31" s="36"/>
      <c r="V31" s="39">
        <v>6</v>
      </c>
      <c r="W31" s="39">
        <v>0</v>
      </c>
      <c r="X31" s="39">
        <v>0</v>
      </c>
      <c r="Y31" s="39">
        <v>6</v>
      </c>
      <c r="Z31" s="36">
        <f t="shared" si="13"/>
        <v>110.22</v>
      </c>
      <c r="AA31" s="40">
        <f t="shared" si="14"/>
        <v>110.22</v>
      </c>
      <c r="AB31" s="35">
        <v>0</v>
      </c>
      <c r="AC31" s="41" t="s">
        <v>85</v>
      </c>
      <c r="AD31" s="41" t="s">
        <v>77</v>
      </c>
      <c r="AE31" s="24"/>
      <c r="AF31" s="24"/>
      <c r="AG31" s="35"/>
      <c r="AH31" s="37">
        <f>SUM(AG31-AG30)</f>
        <v>0</v>
      </c>
      <c r="AI31" s="41"/>
      <c r="AJ31" s="41"/>
      <c r="AK31" s="35">
        <f t="shared" si="9"/>
        <v>390.78</v>
      </c>
      <c r="AL31" s="37">
        <f t="shared" si="11"/>
        <v>0</v>
      </c>
      <c r="AM31" s="38"/>
    </row>
    <row r="32" spans="1:39" ht="15.95" customHeight="1" x14ac:dyDescent="0.2">
      <c r="A32" s="32">
        <v>25</v>
      </c>
      <c r="B32" s="33">
        <v>0</v>
      </c>
      <c r="C32" s="39">
        <v>350</v>
      </c>
      <c r="D32" s="24">
        <v>0</v>
      </c>
      <c r="E32" s="39">
        <v>48</v>
      </c>
      <c r="F32" s="43">
        <v>445</v>
      </c>
      <c r="G32" s="76">
        <v>0</v>
      </c>
      <c r="H32" s="24"/>
      <c r="I32" s="43"/>
      <c r="J32" s="72">
        <v>0</v>
      </c>
      <c r="K32" s="44"/>
      <c r="L32" s="35">
        <v>0</v>
      </c>
      <c r="M32" s="35">
        <v>0</v>
      </c>
      <c r="N32" s="137" t="s">
        <v>86</v>
      </c>
      <c r="O32" s="151"/>
      <c r="P32" s="150"/>
      <c r="Q32" s="24"/>
      <c r="R32" s="24"/>
      <c r="S32" s="24"/>
      <c r="T32" s="24"/>
      <c r="U32" s="36"/>
      <c r="V32" s="39">
        <v>6</v>
      </c>
      <c r="W32" s="39">
        <v>0</v>
      </c>
      <c r="X32" s="39">
        <v>0</v>
      </c>
      <c r="Y32" s="39">
        <v>6</v>
      </c>
      <c r="Z32" s="36">
        <f t="shared" ref="Z32:Z37" si="15">((V32*12)+W32-((X32*12)+Y32))*1.67</f>
        <v>110.22</v>
      </c>
      <c r="AA32" s="40">
        <f t="shared" ref="AA32:AA37" si="16">(U32+Z32)</f>
        <v>110.22</v>
      </c>
      <c r="AB32" s="35">
        <v>0</v>
      </c>
      <c r="AC32" s="41" t="s">
        <v>85</v>
      </c>
      <c r="AD32" s="41" t="s">
        <v>77</v>
      </c>
      <c r="AE32" s="24"/>
      <c r="AF32" s="24"/>
      <c r="AG32" s="35"/>
      <c r="AH32" s="37">
        <f t="shared" si="12"/>
        <v>0</v>
      </c>
      <c r="AI32" s="41"/>
      <c r="AJ32" s="41"/>
      <c r="AK32" s="35">
        <f t="shared" si="9"/>
        <v>390.78</v>
      </c>
      <c r="AL32" s="37">
        <f t="shared" si="11"/>
        <v>0</v>
      </c>
      <c r="AM32" s="38"/>
    </row>
    <row r="33" spans="1:39" ht="15.95" customHeight="1" x14ac:dyDescent="0.2">
      <c r="A33" s="32">
        <v>26</v>
      </c>
      <c r="B33" s="33">
        <v>0</v>
      </c>
      <c r="C33" s="39">
        <v>350</v>
      </c>
      <c r="D33" s="24">
        <v>0</v>
      </c>
      <c r="E33" s="39">
        <v>48</v>
      </c>
      <c r="F33" s="43">
        <v>445</v>
      </c>
      <c r="G33" s="76">
        <v>0</v>
      </c>
      <c r="H33" s="24"/>
      <c r="I33" s="43"/>
      <c r="J33" s="72">
        <v>0</v>
      </c>
      <c r="K33" s="44"/>
      <c r="L33" s="35">
        <v>0</v>
      </c>
      <c r="M33" s="35">
        <v>0</v>
      </c>
      <c r="N33" s="137" t="s">
        <v>86</v>
      </c>
      <c r="O33" s="151"/>
      <c r="P33" s="150"/>
      <c r="Q33" s="24"/>
      <c r="R33" s="24"/>
      <c r="S33" s="24"/>
      <c r="T33" s="24"/>
      <c r="U33" s="36"/>
      <c r="V33" s="39">
        <v>6</v>
      </c>
      <c r="W33" s="39">
        <v>0</v>
      </c>
      <c r="X33" s="39">
        <v>0</v>
      </c>
      <c r="Y33" s="39">
        <v>6</v>
      </c>
      <c r="Z33" s="36">
        <f t="shared" si="15"/>
        <v>110.22</v>
      </c>
      <c r="AA33" s="40">
        <f t="shared" si="16"/>
        <v>110.22</v>
      </c>
      <c r="AB33" s="35">
        <v>0</v>
      </c>
      <c r="AC33" s="41" t="s">
        <v>85</v>
      </c>
      <c r="AD33" s="41" t="s">
        <v>77</v>
      </c>
      <c r="AE33" s="24"/>
      <c r="AF33" s="24"/>
      <c r="AG33" s="35"/>
      <c r="AH33" s="37">
        <f t="shared" ref="AH33:AH38" si="17">SUM(AG33-AG32)</f>
        <v>0</v>
      </c>
      <c r="AI33" s="41"/>
      <c r="AJ33" s="41"/>
      <c r="AK33" s="35">
        <f t="shared" si="9"/>
        <v>390.78</v>
      </c>
      <c r="AL33" s="37">
        <f t="shared" ref="AL33:AL38" si="18">SUM(AK33-AK32)</f>
        <v>0</v>
      </c>
      <c r="AM33" s="38"/>
    </row>
    <row r="34" spans="1:39" ht="15.95" customHeight="1" x14ac:dyDescent="0.2">
      <c r="A34" s="32">
        <v>27</v>
      </c>
      <c r="B34" s="33">
        <v>0</v>
      </c>
      <c r="C34" s="39">
        <v>375</v>
      </c>
      <c r="D34" s="24">
        <v>0</v>
      </c>
      <c r="E34" s="39">
        <v>48</v>
      </c>
      <c r="F34" s="43">
        <v>445</v>
      </c>
      <c r="G34" s="76">
        <v>0</v>
      </c>
      <c r="H34" s="24"/>
      <c r="I34" s="43"/>
      <c r="J34" s="72">
        <v>0</v>
      </c>
      <c r="K34" s="44"/>
      <c r="L34" s="35">
        <v>0</v>
      </c>
      <c r="M34" s="35">
        <v>0</v>
      </c>
      <c r="N34" s="137" t="s">
        <v>86</v>
      </c>
      <c r="O34" s="151"/>
      <c r="P34" s="150"/>
      <c r="Q34" s="24"/>
      <c r="R34" s="24"/>
      <c r="S34" s="24"/>
      <c r="T34" s="24"/>
      <c r="U34" s="36"/>
      <c r="V34" s="39">
        <v>6</v>
      </c>
      <c r="W34" s="39">
        <v>0</v>
      </c>
      <c r="X34" s="39">
        <v>0</v>
      </c>
      <c r="Y34" s="39">
        <v>6</v>
      </c>
      <c r="Z34" s="36">
        <f t="shared" si="15"/>
        <v>110.22</v>
      </c>
      <c r="AA34" s="40">
        <f t="shared" si="16"/>
        <v>110.22</v>
      </c>
      <c r="AB34" s="35">
        <v>0</v>
      </c>
      <c r="AC34" s="41" t="s">
        <v>85</v>
      </c>
      <c r="AD34" s="41" t="s">
        <v>77</v>
      </c>
      <c r="AE34" s="24"/>
      <c r="AF34" s="24"/>
      <c r="AG34" s="35"/>
      <c r="AH34" s="37">
        <f>SUM(AG34-AG33)</f>
        <v>0</v>
      </c>
      <c r="AI34" s="41"/>
      <c r="AJ34" s="41"/>
      <c r="AK34" s="35">
        <f t="shared" si="9"/>
        <v>390.78</v>
      </c>
      <c r="AL34" s="37">
        <f t="shared" si="18"/>
        <v>0</v>
      </c>
      <c r="AM34" s="38"/>
    </row>
    <row r="35" spans="1:39" ht="15.95" customHeight="1" x14ac:dyDescent="0.2">
      <c r="A35" s="32">
        <v>28</v>
      </c>
      <c r="B35" s="33">
        <v>0</v>
      </c>
      <c r="C35" s="39">
        <v>375</v>
      </c>
      <c r="D35" s="24">
        <v>0</v>
      </c>
      <c r="E35" s="39">
        <v>48</v>
      </c>
      <c r="F35" s="43">
        <v>445</v>
      </c>
      <c r="G35" s="76">
        <v>0</v>
      </c>
      <c r="H35" s="24"/>
      <c r="I35" s="43"/>
      <c r="J35" s="72">
        <v>0</v>
      </c>
      <c r="K35" s="44"/>
      <c r="L35" s="35">
        <v>0</v>
      </c>
      <c r="M35" s="35">
        <v>0</v>
      </c>
      <c r="N35" s="137" t="s">
        <v>86</v>
      </c>
      <c r="O35" s="151"/>
      <c r="P35" s="150"/>
      <c r="Q35" s="24"/>
      <c r="R35" s="24"/>
      <c r="S35" s="24"/>
      <c r="T35" s="24"/>
      <c r="U35" s="36"/>
      <c r="V35" s="39">
        <v>6</v>
      </c>
      <c r="W35" s="39">
        <v>0</v>
      </c>
      <c r="X35" s="39">
        <v>0</v>
      </c>
      <c r="Y35" s="39">
        <v>6</v>
      </c>
      <c r="Z35" s="36">
        <f t="shared" si="15"/>
        <v>110.22</v>
      </c>
      <c r="AA35" s="40">
        <f t="shared" si="16"/>
        <v>110.22</v>
      </c>
      <c r="AB35" s="35">
        <v>0</v>
      </c>
      <c r="AC35" s="41" t="s">
        <v>85</v>
      </c>
      <c r="AD35" s="41" t="s">
        <v>77</v>
      </c>
      <c r="AE35" s="24"/>
      <c r="AF35" s="24"/>
      <c r="AG35" s="35"/>
      <c r="AH35" s="37">
        <f t="shared" si="17"/>
        <v>0</v>
      </c>
      <c r="AI35" s="41"/>
      <c r="AJ35" s="41"/>
      <c r="AK35" s="35">
        <f t="shared" si="9"/>
        <v>390.78</v>
      </c>
      <c r="AL35" s="37">
        <f t="shared" si="18"/>
        <v>0</v>
      </c>
      <c r="AM35" s="38"/>
    </row>
    <row r="36" spans="1:39" ht="15.95" customHeight="1" x14ac:dyDescent="0.2">
      <c r="A36" s="32">
        <v>29</v>
      </c>
      <c r="B36" s="33">
        <v>0</v>
      </c>
      <c r="C36" s="39">
        <v>375</v>
      </c>
      <c r="D36" s="24">
        <v>0</v>
      </c>
      <c r="E36" s="39">
        <v>48</v>
      </c>
      <c r="F36" s="43">
        <v>445</v>
      </c>
      <c r="G36" s="76">
        <v>0</v>
      </c>
      <c r="H36" s="24"/>
      <c r="I36" s="43"/>
      <c r="J36" s="72">
        <v>0</v>
      </c>
      <c r="K36" s="44"/>
      <c r="L36" s="35">
        <v>0</v>
      </c>
      <c r="M36" s="35">
        <v>0</v>
      </c>
      <c r="N36" s="137" t="s">
        <v>86</v>
      </c>
      <c r="O36" s="151"/>
      <c r="P36" s="150"/>
      <c r="Q36" s="24"/>
      <c r="R36" s="24"/>
      <c r="S36" s="24"/>
      <c r="T36" s="24"/>
      <c r="U36" s="36"/>
      <c r="V36" s="39">
        <v>6</v>
      </c>
      <c r="W36" s="39">
        <v>0</v>
      </c>
      <c r="X36" s="39">
        <v>0</v>
      </c>
      <c r="Y36" s="39">
        <v>6</v>
      </c>
      <c r="Z36" s="36">
        <f t="shared" si="15"/>
        <v>110.22</v>
      </c>
      <c r="AA36" s="40">
        <f t="shared" si="16"/>
        <v>110.22</v>
      </c>
      <c r="AB36" s="35">
        <v>0</v>
      </c>
      <c r="AC36" s="41" t="s">
        <v>85</v>
      </c>
      <c r="AD36" s="41" t="s">
        <v>77</v>
      </c>
      <c r="AE36" s="24"/>
      <c r="AF36" s="24"/>
      <c r="AG36" s="35"/>
      <c r="AH36" s="37">
        <f t="shared" si="17"/>
        <v>0</v>
      </c>
      <c r="AI36" s="41"/>
      <c r="AJ36" s="41"/>
      <c r="AK36" s="35">
        <f t="shared" si="9"/>
        <v>390.78</v>
      </c>
      <c r="AL36" s="37">
        <f t="shared" si="18"/>
        <v>0</v>
      </c>
      <c r="AM36" s="38"/>
    </row>
    <row r="37" spans="1:39" ht="15.95" customHeight="1" x14ac:dyDescent="0.2">
      <c r="A37" s="32">
        <v>30</v>
      </c>
      <c r="B37" s="33">
        <v>0</v>
      </c>
      <c r="C37" s="39">
        <v>375</v>
      </c>
      <c r="D37" s="24">
        <v>0</v>
      </c>
      <c r="E37" s="39">
        <v>48</v>
      </c>
      <c r="F37" s="43">
        <v>445</v>
      </c>
      <c r="G37" s="76">
        <v>0</v>
      </c>
      <c r="H37" s="24"/>
      <c r="I37" s="43"/>
      <c r="J37" s="72">
        <v>0</v>
      </c>
      <c r="K37" s="44"/>
      <c r="L37" s="35">
        <v>0</v>
      </c>
      <c r="M37" s="35">
        <v>0</v>
      </c>
      <c r="N37" s="137" t="s">
        <v>86</v>
      </c>
      <c r="O37" s="151"/>
      <c r="P37" s="150"/>
      <c r="Q37" s="24"/>
      <c r="R37" s="24"/>
      <c r="S37" s="24"/>
      <c r="T37" s="24"/>
      <c r="U37" s="36"/>
      <c r="V37" s="39">
        <v>6</v>
      </c>
      <c r="W37" s="39">
        <v>0</v>
      </c>
      <c r="X37" s="39">
        <v>0</v>
      </c>
      <c r="Y37" s="39">
        <v>6</v>
      </c>
      <c r="Z37" s="36">
        <f t="shared" si="15"/>
        <v>110.22</v>
      </c>
      <c r="AA37" s="40">
        <f t="shared" si="16"/>
        <v>110.22</v>
      </c>
      <c r="AB37" s="35">
        <v>0</v>
      </c>
      <c r="AC37" s="41" t="s">
        <v>85</v>
      </c>
      <c r="AD37" s="41" t="s">
        <v>77</v>
      </c>
      <c r="AE37" s="24"/>
      <c r="AF37" s="24"/>
      <c r="AG37" s="35"/>
      <c r="AH37" s="37">
        <f t="shared" si="17"/>
        <v>0</v>
      </c>
      <c r="AI37" s="41"/>
      <c r="AJ37" s="41"/>
      <c r="AK37" s="35">
        <f t="shared" si="9"/>
        <v>390.78</v>
      </c>
      <c r="AL37" s="37">
        <f t="shared" si="18"/>
        <v>0</v>
      </c>
      <c r="AM37" s="38"/>
    </row>
    <row r="38" spans="1:39" ht="15.95" customHeight="1" thickBot="1" x14ac:dyDescent="0.25">
      <c r="A38" s="32">
        <v>31</v>
      </c>
      <c r="B38" s="33">
        <v>0</v>
      </c>
      <c r="C38" s="39">
        <v>375</v>
      </c>
      <c r="D38" s="24">
        <v>0</v>
      </c>
      <c r="E38" s="39">
        <v>48</v>
      </c>
      <c r="F38" s="43">
        <v>445</v>
      </c>
      <c r="G38" s="76">
        <v>0</v>
      </c>
      <c r="H38" s="24"/>
      <c r="I38" s="43"/>
      <c r="J38" s="72">
        <v>0</v>
      </c>
      <c r="K38" s="44"/>
      <c r="L38" s="35">
        <v>0</v>
      </c>
      <c r="M38" s="35">
        <v>0</v>
      </c>
      <c r="N38" s="137" t="s">
        <v>86</v>
      </c>
      <c r="O38" s="151"/>
      <c r="P38" s="150"/>
      <c r="Q38" s="24"/>
      <c r="R38" s="24"/>
      <c r="S38" s="24"/>
      <c r="T38" s="24"/>
      <c r="U38" s="36"/>
      <c r="V38" s="39">
        <v>6</v>
      </c>
      <c r="W38" s="39">
        <v>0</v>
      </c>
      <c r="X38" s="39">
        <v>0</v>
      </c>
      <c r="Y38" s="39">
        <v>6</v>
      </c>
      <c r="Z38" s="36">
        <f>((V38*12)+W38-((X38*12)+Y38))*1.67</f>
        <v>110.22</v>
      </c>
      <c r="AA38" s="40">
        <f>(U38+Z38)</f>
        <v>110.22</v>
      </c>
      <c r="AB38" s="35">
        <v>0</v>
      </c>
      <c r="AC38" s="41" t="s">
        <v>85</v>
      </c>
      <c r="AD38" s="41" t="s">
        <v>77</v>
      </c>
      <c r="AE38" s="24"/>
      <c r="AF38" s="24"/>
      <c r="AG38" s="35"/>
      <c r="AH38" s="37">
        <f t="shared" si="17"/>
        <v>0</v>
      </c>
      <c r="AI38" s="41"/>
      <c r="AJ38" s="41"/>
      <c r="AK38" s="35">
        <f t="shared" si="9"/>
        <v>390.78</v>
      </c>
      <c r="AL38" s="37">
        <f t="shared" si="18"/>
        <v>0</v>
      </c>
      <c r="AM38" s="38"/>
    </row>
    <row r="39" spans="1:39" ht="14.1" customHeight="1" thickBot="1" x14ac:dyDescent="0.25">
      <c r="A39" s="20"/>
      <c r="B39" s="45"/>
      <c r="C39" s="46"/>
      <c r="D39" s="25"/>
      <c r="E39" s="25"/>
      <c r="F39" s="47"/>
      <c r="G39" s="77">
        <f t="shared" ref="G39:M39" si="19">SUM(G8:G38)</f>
        <v>281</v>
      </c>
      <c r="H39" s="48">
        <f t="shared" si="19"/>
        <v>0</v>
      </c>
      <c r="I39" s="48">
        <f t="shared" si="19"/>
        <v>0</v>
      </c>
      <c r="J39" s="48">
        <f t="shared" si="19"/>
        <v>249</v>
      </c>
      <c r="K39" s="50">
        <f t="shared" si="19"/>
        <v>0</v>
      </c>
      <c r="L39" s="51">
        <f t="shared" si="19"/>
        <v>0</v>
      </c>
      <c r="M39" s="52">
        <f t="shared" si="19"/>
        <v>88.509999999999991</v>
      </c>
      <c r="N39" s="149"/>
      <c r="O39" s="53"/>
      <c r="P39" s="54">
        <f>SUM(P8:P38)</f>
        <v>0</v>
      </c>
      <c r="Q39" s="25"/>
      <c r="R39" s="25"/>
      <c r="S39" s="25"/>
      <c r="T39" s="25"/>
      <c r="U39" s="36">
        <f>((Q39*12)+R39-((S39*12)+T39))*1.16</f>
        <v>0</v>
      </c>
      <c r="V39" s="55"/>
      <c r="W39" s="55"/>
      <c r="X39" s="55"/>
      <c r="Y39" s="55"/>
      <c r="Z39" s="36">
        <f>((V39*12)+W39-((X39*12)+Y39))*1.16</f>
        <v>0</v>
      </c>
      <c r="AA39" s="40">
        <f>(U39+Z39)</f>
        <v>0</v>
      </c>
      <c r="AB39" s="35">
        <f>SUM(AA39-AA38)</f>
        <v>-110.22</v>
      </c>
      <c r="AC39" s="47"/>
      <c r="AD39" s="47"/>
      <c r="AE39" s="56"/>
      <c r="AF39" s="56"/>
      <c r="AG39" s="57"/>
      <c r="AH39" s="58"/>
      <c r="AI39" s="58"/>
      <c r="AJ39" s="58"/>
      <c r="AK39" s="58"/>
      <c r="AL39" s="58"/>
      <c r="AM39" s="38"/>
    </row>
    <row r="40" spans="1:39" ht="14.1" customHeight="1" thickBot="1" x14ac:dyDescent="0.25">
      <c r="A40" s="42"/>
      <c r="B40" s="120"/>
      <c r="C40" s="121"/>
      <c r="D40" s="121"/>
      <c r="E40" s="50"/>
      <c r="F40" s="126"/>
      <c r="G40" s="127"/>
      <c r="H40" s="128"/>
      <c r="I40" s="50" t="e">
        <f>SUM(I39)/E40</f>
        <v>#DIV/0!</v>
      </c>
      <c r="J40" s="79"/>
      <c r="K40" s="50"/>
      <c r="L40" s="50" t="e">
        <f>SUM(L39)/E40</f>
        <v>#DIV/0!</v>
      </c>
      <c r="M40" s="50" t="e">
        <f>SUM(M39)/E40</f>
        <v>#DIV/0!</v>
      </c>
      <c r="N40" s="42"/>
      <c r="O40" s="42"/>
      <c r="P40" s="25"/>
      <c r="Q40" s="25"/>
      <c r="R40" s="25"/>
      <c r="S40" s="25"/>
      <c r="T40" s="25"/>
      <c r="U40" s="59"/>
      <c r="V40" s="25"/>
      <c r="W40" s="60"/>
      <c r="X40" s="60"/>
      <c r="Y40" s="60"/>
      <c r="Z40" s="36">
        <f>((V40*12)+W40-((X40*12)+Y40))*1.16</f>
        <v>0</v>
      </c>
      <c r="AA40" s="40">
        <f>(U40+Z40)</f>
        <v>0</v>
      </c>
      <c r="AB40" s="35">
        <f>SUM(AA40-AA39)</f>
        <v>0</v>
      </c>
      <c r="AC40" s="47"/>
      <c r="AD40" s="47"/>
      <c r="AE40" s="61"/>
      <c r="AF40" s="61"/>
      <c r="AG40" s="61"/>
      <c r="AH40" s="61"/>
      <c r="AI40" s="47"/>
      <c r="AJ40" s="47"/>
      <c r="AK40" s="47"/>
      <c r="AL40" s="47"/>
      <c r="AM40" s="62"/>
    </row>
    <row r="41" spans="1:39" ht="15.95" customHeight="1" thickBot="1" x14ac:dyDescent="0.25">
      <c r="A41" s="63"/>
      <c r="B41" s="62"/>
      <c r="C41" s="62"/>
      <c r="D41" s="25"/>
      <c r="E41" s="62"/>
      <c r="F41" s="62"/>
      <c r="G41" s="64" t="e">
        <f>(SUM(G39)/E40)</f>
        <v>#DIV/0!</v>
      </c>
      <c r="H41" s="64" t="e">
        <f>(SUM(H39)/E40)</f>
        <v>#DIV/0!</v>
      </c>
      <c r="I41" s="64" t="e">
        <f>(SUM(I39)/F40)</f>
        <v>#DIV/0!</v>
      </c>
      <c r="J41" s="64" t="e">
        <f>(SUM(J39)/E40)</f>
        <v>#DIV/0!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59"/>
      <c r="V41" s="25"/>
      <c r="W41" s="25"/>
      <c r="X41" s="25"/>
      <c r="Y41" s="25"/>
      <c r="Z41" s="59"/>
      <c r="AA41" s="65"/>
      <c r="AB41" s="55">
        <f>X40-Y40*1.16</f>
        <v>0</v>
      </c>
      <c r="AC41" s="55"/>
      <c r="AD41" s="55"/>
      <c r="AE41" s="25"/>
      <c r="AF41" s="25"/>
      <c r="AG41" s="25"/>
      <c r="AH41" s="25"/>
      <c r="AI41" s="25"/>
      <c r="AJ41" s="25"/>
      <c r="AK41" s="25"/>
      <c r="AL41" s="25"/>
      <c r="AM41" s="62"/>
    </row>
    <row r="42" spans="1:39" ht="14.1" customHeight="1" x14ac:dyDescent="0.2">
      <c r="A42" s="42"/>
      <c r="B42" s="62"/>
      <c r="C42" s="62"/>
      <c r="D42" s="25"/>
      <c r="E42" s="62"/>
      <c r="F42" s="62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35" t="s">
        <v>48</v>
      </c>
      <c r="V42" s="136"/>
      <c r="W42" s="136"/>
      <c r="X42" s="136"/>
      <c r="Y42" s="136"/>
      <c r="Z42" s="136"/>
      <c r="AA42" s="137"/>
      <c r="AB42" s="114">
        <f>SUM(U38+Z38)</f>
        <v>110.22</v>
      </c>
      <c r="AC42" s="115"/>
      <c r="AD42" s="115"/>
      <c r="AE42" s="115"/>
      <c r="AF42" s="115"/>
      <c r="AG42" s="116"/>
      <c r="AH42" s="68"/>
      <c r="AI42" s="68"/>
      <c r="AJ42" s="68"/>
      <c r="AK42" s="68"/>
      <c r="AL42" s="68"/>
      <c r="AM42" s="62"/>
    </row>
    <row r="43" spans="1:39" ht="14.1" customHeight="1" x14ac:dyDescent="0.2">
      <c r="A43" s="42"/>
      <c r="B43" s="62">
        <v>24</v>
      </c>
      <c r="C43" s="62">
        <v>2.4571000000000001</v>
      </c>
      <c r="D43" s="25"/>
      <c r="E43" s="62">
        <v>454</v>
      </c>
      <c r="F43" s="62">
        <v>22</v>
      </c>
      <c r="G43" s="66">
        <f>SQRT(E43*F43)*C43*B43/24</f>
        <v>245.56252974564345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35" t="s">
        <v>49</v>
      </c>
      <c r="V43" s="136"/>
      <c r="W43" s="136"/>
      <c r="X43" s="136"/>
      <c r="Y43" s="136"/>
      <c r="Z43" s="136"/>
      <c r="AA43" s="137"/>
      <c r="AB43" s="132">
        <f>P39</f>
        <v>0</v>
      </c>
      <c r="AC43" s="133"/>
      <c r="AD43" s="133"/>
      <c r="AE43" s="133"/>
      <c r="AF43" s="133"/>
      <c r="AG43" s="134"/>
      <c r="AH43" s="47"/>
      <c r="AI43" s="47"/>
      <c r="AJ43" s="47"/>
      <c r="AK43" s="47"/>
      <c r="AL43" s="47"/>
      <c r="AM43" s="66"/>
    </row>
    <row r="44" spans="1:39" ht="14.1" customHeight="1" x14ac:dyDescent="0.2">
      <c r="A44" s="4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35" t="s">
        <v>50</v>
      </c>
      <c r="V44" s="136"/>
      <c r="W44" s="136"/>
      <c r="X44" s="136"/>
      <c r="Y44" s="136"/>
      <c r="Z44" s="136"/>
      <c r="AA44" s="137"/>
      <c r="AB44" s="69"/>
      <c r="AC44" s="70"/>
      <c r="AD44" s="70"/>
      <c r="AE44" s="70"/>
      <c r="AF44" s="70"/>
      <c r="AG44" s="71"/>
      <c r="AH44" s="62"/>
      <c r="AI44" s="62"/>
      <c r="AJ44" s="62"/>
      <c r="AK44" s="62"/>
      <c r="AL44" s="62"/>
      <c r="AM44" s="66"/>
    </row>
    <row r="45" spans="1:39" ht="14.1" customHeight="1" x14ac:dyDescent="0.2">
      <c r="A45" s="4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35" t="s">
        <v>10</v>
      </c>
      <c r="V45" s="136"/>
      <c r="W45" s="136"/>
      <c r="X45" s="136"/>
      <c r="Y45" s="136"/>
      <c r="Z45" s="136"/>
      <c r="AA45" s="137"/>
      <c r="AB45" s="114">
        <f>SUM(AB42+AB43)</f>
        <v>110.22</v>
      </c>
      <c r="AC45" s="115"/>
      <c r="AD45" s="115"/>
      <c r="AE45" s="115"/>
      <c r="AF45" s="115"/>
      <c r="AG45" s="116"/>
      <c r="AH45" s="68"/>
      <c r="AI45" s="68"/>
      <c r="AJ45" s="68"/>
      <c r="AK45" s="68"/>
      <c r="AL45" s="68"/>
      <c r="AM45" s="66"/>
    </row>
    <row r="46" spans="1:39" ht="14.1" customHeight="1" x14ac:dyDescent="0.2">
      <c r="A46" s="4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9" t="s">
        <v>51</v>
      </c>
      <c r="V46" s="130"/>
      <c r="W46" s="130"/>
      <c r="X46" s="130"/>
      <c r="Y46" s="130"/>
      <c r="Z46" s="130"/>
      <c r="AA46" s="131"/>
      <c r="AB46" s="132">
        <f>SUM(U7+Z7)</f>
        <v>313.95999999999998</v>
      </c>
      <c r="AC46" s="133"/>
      <c r="AD46" s="133"/>
      <c r="AE46" s="133"/>
      <c r="AF46" s="133"/>
      <c r="AG46" s="134"/>
      <c r="AH46" s="47"/>
      <c r="AI46" s="47"/>
      <c r="AJ46" s="47"/>
      <c r="AK46" s="47"/>
      <c r="AL46" s="47"/>
      <c r="AM46" s="66"/>
    </row>
    <row r="47" spans="1:39" ht="14.1" customHeight="1" x14ac:dyDescent="0.2">
      <c r="A47" s="4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35" t="s">
        <v>11</v>
      </c>
      <c r="V47" s="136"/>
      <c r="W47" s="136"/>
      <c r="X47" s="136"/>
      <c r="Y47" s="136"/>
      <c r="Z47" s="136"/>
      <c r="AA47" s="137"/>
      <c r="AB47" s="114">
        <f>SUM(AB45-AB46)</f>
        <v>-203.73999999999998</v>
      </c>
      <c r="AC47" s="115"/>
      <c r="AD47" s="115"/>
      <c r="AE47" s="115"/>
      <c r="AF47" s="115"/>
      <c r="AG47" s="116"/>
      <c r="AH47" s="68"/>
      <c r="AI47" s="68"/>
      <c r="AJ47" s="68"/>
      <c r="AK47" s="68"/>
      <c r="AL47" s="68"/>
      <c r="AM47" s="66"/>
    </row>
    <row r="48" spans="1:39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66"/>
    </row>
  </sheetData>
  <pageMargins left="0" right="0" top="0" bottom="0" header="0.5" footer="0"/>
  <pageSetup paperSize="5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Q48"/>
  <sheetViews>
    <sheetView showGridLines="0" tabSelected="1" topLeftCell="A18" zoomScale="110" zoomScaleNormal="110" workbookViewId="0">
      <pane xSplit="23550" topLeftCell="AM1"/>
      <selection activeCell="L38" sqref="L38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10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107" t="s">
        <v>0</v>
      </c>
      <c r="B1" s="107"/>
      <c r="C1" s="107"/>
      <c r="D1" s="107"/>
      <c r="E1" s="107"/>
      <c r="F1" s="107"/>
      <c r="G1" s="107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108" t="s">
        <v>61</v>
      </c>
      <c r="O2" s="109"/>
      <c r="P2" s="109"/>
      <c r="Q2" s="109"/>
      <c r="R2" s="109"/>
      <c r="S2" s="109"/>
      <c r="T2" s="109"/>
      <c r="U2" s="110"/>
      <c r="V2" s="108" t="s">
        <v>62</v>
      </c>
      <c r="W2" s="109"/>
      <c r="X2" s="109"/>
      <c r="Y2" s="109"/>
      <c r="Z2" s="109"/>
      <c r="AA2" s="110"/>
      <c r="AB2" s="111" t="s">
        <v>87</v>
      </c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3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8" t="s">
        <v>3</v>
      </c>
      <c r="O3" s="109"/>
      <c r="P3" s="109"/>
      <c r="Q3" s="109"/>
      <c r="R3" s="109"/>
      <c r="S3" s="109"/>
      <c r="T3" s="109"/>
      <c r="U3" s="110"/>
      <c r="V3" s="108" t="s">
        <v>4</v>
      </c>
      <c r="W3" s="109"/>
      <c r="X3" s="109"/>
      <c r="Y3" s="109"/>
      <c r="Z3" s="109"/>
      <c r="AA3" s="110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17" t="s">
        <v>8</v>
      </c>
      <c r="D4" s="117"/>
      <c r="E4" s="117"/>
      <c r="F4" s="118"/>
      <c r="G4" s="72" t="s">
        <v>63</v>
      </c>
      <c r="H4" s="16"/>
      <c r="I4" s="16"/>
      <c r="J4" s="83" t="s">
        <v>64</v>
      </c>
      <c r="K4" s="17"/>
      <c r="L4" s="17"/>
      <c r="M4" s="17"/>
      <c r="N4" s="102"/>
      <c r="O4" s="102"/>
      <c r="P4" s="103"/>
      <c r="Q4" s="119" t="s">
        <v>9</v>
      </c>
      <c r="R4" s="117"/>
      <c r="S4" s="117"/>
      <c r="T4" s="117"/>
      <c r="U4" s="117"/>
      <c r="V4" s="117"/>
      <c r="W4" s="117"/>
      <c r="X4" s="117"/>
      <c r="Y4" s="117"/>
      <c r="Z4" s="118"/>
      <c r="AA4" s="17" t="s">
        <v>10</v>
      </c>
      <c r="AB4" s="119" t="s">
        <v>11</v>
      </c>
      <c r="AC4" s="117"/>
      <c r="AD4" s="117"/>
      <c r="AE4" s="117"/>
      <c r="AF4" s="117"/>
      <c r="AG4" s="117"/>
      <c r="AH4" s="19"/>
      <c r="AI4" s="19"/>
      <c r="AJ4" s="19"/>
      <c r="AK4" s="19"/>
      <c r="AL4" s="19"/>
      <c r="AM4" s="20"/>
    </row>
    <row r="5" spans="1:43" x14ac:dyDescent="0.2">
      <c r="A5" s="21" t="s">
        <v>12</v>
      </c>
      <c r="B5" s="22" t="s">
        <v>13</v>
      </c>
      <c r="C5" s="23" t="s">
        <v>14</v>
      </c>
      <c r="D5" s="24" t="s">
        <v>15</v>
      </c>
      <c r="E5" s="25" t="s">
        <v>16</v>
      </c>
      <c r="F5" s="22"/>
      <c r="G5" s="73" t="s">
        <v>17</v>
      </c>
      <c r="H5" s="24"/>
      <c r="I5" s="24"/>
      <c r="J5" s="78" t="s">
        <v>55</v>
      </c>
      <c r="K5" s="27"/>
      <c r="L5" s="86"/>
      <c r="M5" s="80"/>
      <c r="N5" s="96" t="s">
        <v>18</v>
      </c>
      <c r="O5" s="104" t="s">
        <v>19</v>
      </c>
      <c r="P5" s="105" t="s">
        <v>20</v>
      </c>
      <c r="Q5" s="135"/>
      <c r="R5" s="121"/>
      <c r="S5" s="121" t="s">
        <v>65</v>
      </c>
      <c r="T5" s="121"/>
      <c r="U5" s="122"/>
      <c r="V5" s="123" t="s">
        <v>56</v>
      </c>
      <c r="W5" s="124"/>
      <c r="X5" s="124"/>
      <c r="Y5" s="124"/>
      <c r="Z5" s="125"/>
      <c r="AA5" s="28" t="s">
        <v>21</v>
      </c>
      <c r="AB5" s="92" t="s">
        <v>22</v>
      </c>
      <c r="AC5" s="22"/>
      <c r="AD5" s="22"/>
      <c r="AE5" s="29"/>
      <c r="AF5" s="29"/>
      <c r="AG5" s="30"/>
      <c r="AH5" s="23"/>
      <c r="AI5" s="23" t="s">
        <v>23</v>
      </c>
      <c r="AJ5" s="23"/>
      <c r="AK5" s="23"/>
      <c r="AL5" s="23" t="s">
        <v>26</v>
      </c>
      <c r="AM5" s="31"/>
      <c r="AN5" s="1"/>
      <c r="AO5" s="1"/>
      <c r="AP5" s="1"/>
      <c r="AQ5" s="1"/>
    </row>
    <row r="6" spans="1:43" x14ac:dyDescent="0.2">
      <c r="A6" s="32" t="s">
        <v>27</v>
      </c>
      <c r="B6" s="33" t="s">
        <v>28</v>
      </c>
      <c r="C6" s="24" t="s">
        <v>29</v>
      </c>
      <c r="D6" s="24" t="s">
        <v>29</v>
      </c>
      <c r="E6" s="24" t="s">
        <v>30</v>
      </c>
      <c r="F6" s="24" t="s">
        <v>31</v>
      </c>
      <c r="G6" s="74" t="s">
        <v>32</v>
      </c>
      <c r="H6" s="24"/>
      <c r="I6" s="24"/>
      <c r="J6" s="78" t="s">
        <v>32</v>
      </c>
      <c r="K6" s="27"/>
      <c r="L6" s="86" t="s">
        <v>33</v>
      </c>
      <c r="M6" s="80" t="s">
        <v>34</v>
      </c>
      <c r="N6" s="96" t="s">
        <v>35</v>
      </c>
      <c r="O6" s="96" t="s">
        <v>35</v>
      </c>
      <c r="P6" s="106" t="s">
        <v>36</v>
      </c>
      <c r="Q6" s="22" t="s">
        <v>37</v>
      </c>
      <c r="R6" s="22" t="s">
        <v>38</v>
      </c>
      <c r="S6" s="22"/>
      <c r="T6" s="22"/>
      <c r="U6" s="22" t="s">
        <v>36</v>
      </c>
      <c r="V6" s="22" t="s">
        <v>37</v>
      </c>
      <c r="W6" s="24" t="s">
        <v>38</v>
      </c>
      <c r="X6" s="24"/>
      <c r="Y6" s="24"/>
      <c r="Z6" s="24" t="s">
        <v>36</v>
      </c>
      <c r="AA6" s="24" t="s">
        <v>36</v>
      </c>
      <c r="AB6" s="93" t="s">
        <v>39</v>
      </c>
      <c r="AC6" s="24" t="s">
        <v>40</v>
      </c>
      <c r="AD6" s="24" t="s">
        <v>41</v>
      </c>
      <c r="AE6" s="24" t="s">
        <v>40</v>
      </c>
      <c r="AF6" s="24" t="s">
        <v>41</v>
      </c>
      <c r="AG6" s="30"/>
      <c r="AH6" s="22"/>
      <c r="AI6" s="22" t="s">
        <v>42</v>
      </c>
      <c r="AJ6" s="22"/>
      <c r="AK6" s="35"/>
      <c r="AL6" s="35" t="s">
        <v>43</v>
      </c>
      <c r="AM6" s="22"/>
    </row>
    <row r="7" spans="1:43" ht="15.95" customHeight="1" x14ac:dyDescent="0.2">
      <c r="A7" s="32">
        <v>31</v>
      </c>
      <c r="B7" s="33"/>
      <c r="C7" s="36"/>
      <c r="D7" s="24"/>
      <c r="E7" s="24"/>
      <c r="F7" s="37"/>
      <c r="G7" s="75"/>
      <c r="H7" s="38"/>
      <c r="I7" s="24"/>
      <c r="J7" s="78"/>
      <c r="K7" s="27"/>
      <c r="L7" s="86" t="s">
        <v>44</v>
      </c>
      <c r="M7" s="80" t="s">
        <v>44</v>
      </c>
      <c r="N7" s="96"/>
      <c r="O7" s="96"/>
      <c r="P7" s="97"/>
      <c r="Q7" s="24">
        <v>3</v>
      </c>
      <c r="R7" s="24">
        <v>6</v>
      </c>
      <c r="S7" s="24">
        <v>0</v>
      </c>
      <c r="T7" s="24">
        <v>7</v>
      </c>
      <c r="U7" s="36">
        <f>((Q7*12)+R7-((S7*12)+T7))*1.67</f>
        <v>58.449999999999996</v>
      </c>
      <c r="V7" s="39">
        <v>2</v>
      </c>
      <c r="W7" s="39">
        <v>10</v>
      </c>
      <c r="X7" s="39">
        <v>0</v>
      </c>
      <c r="Y7" s="39">
        <v>6</v>
      </c>
      <c r="Z7" s="36">
        <f t="shared" ref="Z7:Z14" si="0">((V7*12)+W7-((X7*12)+Y7))*1.67</f>
        <v>46.76</v>
      </c>
      <c r="AA7" s="40">
        <f t="shared" ref="AA7:AA13" si="1">(U7+Z7)</f>
        <v>105.21</v>
      </c>
      <c r="AB7" s="87" t="e">
        <f t="shared" ref="AB7:AB14" si="2">SUM(AA7-AA6)+P7</f>
        <v>#VALUE!</v>
      </c>
      <c r="AC7" s="41" t="s">
        <v>80</v>
      </c>
      <c r="AD7" s="41" t="s">
        <v>71</v>
      </c>
      <c r="AE7" s="24">
        <v>15</v>
      </c>
      <c r="AF7" s="24">
        <v>5</v>
      </c>
      <c r="AG7" s="35">
        <f t="shared" ref="AG7:AG37" si="3">((AC7*12)+AD7-((AE7*12)+AF7))*1.67</f>
        <v>46.76</v>
      </c>
      <c r="AH7" s="37">
        <f>SUM(AG7-AG6)</f>
        <v>46.76</v>
      </c>
      <c r="AI7" s="41" t="s">
        <v>68</v>
      </c>
      <c r="AJ7" s="41" t="s">
        <v>79</v>
      </c>
      <c r="AK7" s="35">
        <f>((AI7*12)+AJ7)*1.67</f>
        <v>308.95</v>
      </c>
      <c r="AL7" s="35"/>
      <c r="AM7" s="38"/>
    </row>
    <row r="8" spans="1:43" ht="15.95" customHeight="1" x14ac:dyDescent="0.2">
      <c r="A8" s="32">
        <v>1</v>
      </c>
      <c r="B8" s="33">
        <v>24</v>
      </c>
      <c r="C8" s="39">
        <v>120</v>
      </c>
      <c r="D8" s="24">
        <v>0</v>
      </c>
      <c r="E8" s="39">
        <v>48</v>
      </c>
      <c r="F8" s="43">
        <v>100</v>
      </c>
      <c r="G8" s="144">
        <v>76</v>
      </c>
      <c r="H8" s="38"/>
      <c r="I8" s="24"/>
      <c r="J8" s="78">
        <v>72</v>
      </c>
      <c r="K8" s="44"/>
      <c r="L8" s="87">
        <v>1.67</v>
      </c>
      <c r="M8" s="95">
        <v>5.01</v>
      </c>
      <c r="N8" s="96"/>
      <c r="O8" s="96"/>
      <c r="P8" s="97"/>
      <c r="Q8" s="24">
        <v>3</v>
      </c>
      <c r="R8" s="24">
        <v>7</v>
      </c>
      <c r="S8" s="24">
        <v>0</v>
      </c>
      <c r="T8" s="24">
        <v>7</v>
      </c>
      <c r="U8" s="36">
        <f>((Q8*12)+R8-((S8*12)+T8))*1.67</f>
        <v>60.12</v>
      </c>
      <c r="V8" s="39">
        <v>2</v>
      </c>
      <c r="W8" s="39">
        <v>10</v>
      </c>
      <c r="X8" s="39">
        <v>0</v>
      </c>
      <c r="Y8" s="39">
        <v>6</v>
      </c>
      <c r="Z8" s="36">
        <f t="shared" si="0"/>
        <v>46.76</v>
      </c>
      <c r="AA8" s="40">
        <f t="shared" si="1"/>
        <v>106.88</v>
      </c>
      <c r="AB8" s="87">
        <f t="shared" si="2"/>
        <v>1.6700000000000017</v>
      </c>
      <c r="AC8" s="41" t="s">
        <v>83</v>
      </c>
      <c r="AD8" s="41" t="s">
        <v>78</v>
      </c>
      <c r="AE8" s="24">
        <v>15</v>
      </c>
      <c r="AF8" s="24">
        <v>8</v>
      </c>
      <c r="AG8" s="35">
        <f t="shared" si="3"/>
        <v>48.43</v>
      </c>
      <c r="AH8" s="37">
        <f>SUM(AG8-AG7)</f>
        <v>1.6700000000000017</v>
      </c>
      <c r="AI8" s="41" t="s">
        <v>68</v>
      </c>
      <c r="AJ8" s="41" t="s">
        <v>69</v>
      </c>
      <c r="AK8" s="35">
        <f>((AI8*12)+AJ8)*1.67</f>
        <v>313.95999999999998</v>
      </c>
      <c r="AL8" s="37">
        <f>SUM(AK8-AK7)</f>
        <v>5.0099999999999909</v>
      </c>
      <c r="AM8" s="38"/>
    </row>
    <row r="9" spans="1:43" ht="15.95" customHeight="1" x14ac:dyDescent="0.2">
      <c r="A9" s="32">
        <v>2</v>
      </c>
      <c r="B9" s="33">
        <v>24</v>
      </c>
      <c r="C9" s="39">
        <v>150</v>
      </c>
      <c r="D9" s="24">
        <v>0</v>
      </c>
      <c r="E9" s="39">
        <v>48</v>
      </c>
      <c r="F9" s="43">
        <v>132</v>
      </c>
      <c r="G9" s="144">
        <v>74</v>
      </c>
      <c r="H9" s="38"/>
      <c r="I9" s="24"/>
      <c r="J9" s="78">
        <v>69</v>
      </c>
      <c r="K9" s="44"/>
      <c r="L9" s="87">
        <v>0</v>
      </c>
      <c r="M9" s="95">
        <v>5.01</v>
      </c>
      <c r="N9" s="96"/>
      <c r="O9" s="96"/>
      <c r="P9" s="97"/>
      <c r="Q9" s="24">
        <v>3</v>
      </c>
      <c r="R9" s="24">
        <v>7</v>
      </c>
      <c r="S9" s="24">
        <v>0</v>
      </c>
      <c r="T9" s="24">
        <v>7</v>
      </c>
      <c r="U9" s="36">
        <f>((Q9*12)+R9-((S9*12)+T9))*1.67</f>
        <v>60.12</v>
      </c>
      <c r="V9" s="39">
        <v>2</v>
      </c>
      <c r="W9" s="39">
        <v>10</v>
      </c>
      <c r="X9" s="39">
        <v>0</v>
      </c>
      <c r="Y9" s="39">
        <v>6</v>
      </c>
      <c r="Z9" s="36">
        <f t="shared" si="0"/>
        <v>46.76</v>
      </c>
      <c r="AA9" s="40">
        <f t="shared" si="1"/>
        <v>106.88</v>
      </c>
      <c r="AB9" s="87">
        <f t="shared" si="2"/>
        <v>0</v>
      </c>
      <c r="AC9" s="41" t="s">
        <v>83</v>
      </c>
      <c r="AD9" s="41" t="s">
        <v>89</v>
      </c>
      <c r="AE9" s="24">
        <v>15</v>
      </c>
      <c r="AF9" s="24">
        <v>11</v>
      </c>
      <c r="AG9" s="35">
        <f t="shared" si="3"/>
        <v>48.43</v>
      </c>
      <c r="AH9" s="37">
        <f>SUM(AG9-AG8)</f>
        <v>0</v>
      </c>
      <c r="AI9" s="41" t="s">
        <v>68</v>
      </c>
      <c r="AJ9" s="41" t="s">
        <v>88</v>
      </c>
      <c r="AK9" s="35">
        <f t="shared" ref="AK9:AK14" si="4">((AI9*12)+AJ9)*1.67</f>
        <v>318.96999999999997</v>
      </c>
      <c r="AL9" s="37">
        <f>SUM(AK9-AK8)</f>
        <v>5.0099999999999909</v>
      </c>
      <c r="AM9" s="38"/>
    </row>
    <row r="10" spans="1:43" ht="15.95" customHeight="1" x14ac:dyDescent="0.2">
      <c r="A10" s="32">
        <v>3</v>
      </c>
      <c r="B10" s="33">
        <v>24</v>
      </c>
      <c r="C10" s="39">
        <v>150</v>
      </c>
      <c r="D10" s="24">
        <v>0</v>
      </c>
      <c r="E10" s="39">
        <v>48</v>
      </c>
      <c r="F10" s="43">
        <v>133</v>
      </c>
      <c r="G10" s="144">
        <v>77</v>
      </c>
      <c r="H10" s="38"/>
      <c r="I10" s="24"/>
      <c r="J10" s="78">
        <v>73</v>
      </c>
      <c r="K10" s="44"/>
      <c r="L10" s="87">
        <v>1.67</v>
      </c>
      <c r="M10" s="95">
        <v>8.35</v>
      </c>
      <c r="N10" s="96"/>
      <c r="O10" s="96"/>
      <c r="P10" s="97"/>
      <c r="Q10" s="24">
        <v>3</v>
      </c>
      <c r="R10" s="24">
        <v>8</v>
      </c>
      <c r="S10" s="24">
        <v>0</v>
      </c>
      <c r="T10" s="24">
        <v>7</v>
      </c>
      <c r="U10" s="36">
        <f t="shared" ref="U10:U16" si="5">((Q10*12)+R10-((S10*12)+T10))*1.67</f>
        <v>61.79</v>
      </c>
      <c r="V10" s="39">
        <v>2</v>
      </c>
      <c r="W10" s="39">
        <v>10</v>
      </c>
      <c r="X10" s="39">
        <v>0</v>
      </c>
      <c r="Y10" s="39">
        <v>6</v>
      </c>
      <c r="Z10" s="36">
        <f t="shared" si="0"/>
        <v>46.76</v>
      </c>
      <c r="AA10" s="40">
        <f t="shared" si="1"/>
        <v>108.55</v>
      </c>
      <c r="AB10" s="87">
        <f t="shared" si="2"/>
        <v>1.6700000000000017</v>
      </c>
      <c r="AC10" s="41" t="s">
        <v>83</v>
      </c>
      <c r="AD10" s="41" t="s">
        <v>82</v>
      </c>
      <c r="AE10" s="24">
        <v>16</v>
      </c>
      <c r="AF10" s="24">
        <v>4</v>
      </c>
      <c r="AG10" s="35">
        <f t="shared" si="3"/>
        <v>50.099999999999994</v>
      </c>
      <c r="AH10" s="37">
        <f t="shared" ref="AH10:AH15" si="6">SUM(AG10-AG9)</f>
        <v>1.6699999999999946</v>
      </c>
      <c r="AI10" s="41" t="s">
        <v>70</v>
      </c>
      <c r="AJ10" s="41" t="s">
        <v>89</v>
      </c>
      <c r="AK10" s="35">
        <f t="shared" si="4"/>
        <v>327.32</v>
      </c>
      <c r="AL10" s="37">
        <f t="shared" ref="AL10:AL33" si="7">SUM(AK10-AK9)</f>
        <v>8.3500000000000227</v>
      </c>
      <c r="AM10" s="38"/>
    </row>
    <row r="11" spans="1:43" ht="15.95" customHeight="1" x14ac:dyDescent="0.2">
      <c r="A11" s="32">
        <v>4</v>
      </c>
      <c r="B11" s="33">
        <v>24</v>
      </c>
      <c r="C11" s="39">
        <v>150</v>
      </c>
      <c r="D11" s="24">
        <v>0</v>
      </c>
      <c r="E11" s="39">
        <v>48</v>
      </c>
      <c r="F11" s="43">
        <v>130</v>
      </c>
      <c r="G11" s="144">
        <v>78</v>
      </c>
      <c r="H11" s="38"/>
      <c r="I11" s="24"/>
      <c r="J11" s="78">
        <v>75</v>
      </c>
      <c r="K11" s="44"/>
      <c r="L11" s="87">
        <v>1.67</v>
      </c>
      <c r="M11" s="95">
        <v>6.68</v>
      </c>
      <c r="N11" s="96"/>
      <c r="O11" s="96"/>
      <c r="P11" s="97"/>
      <c r="Q11" s="24">
        <v>3</v>
      </c>
      <c r="R11" s="24">
        <v>9</v>
      </c>
      <c r="S11" s="24">
        <v>0</v>
      </c>
      <c r="T11" s="24">
        <v>7</v>
      </c>
      <c r="U11" s="36">
        <f t="shared" si="5"/>
        <v>63.459999999999994</v>
      </c>
      <c r="V11" s="39">
        <v>2</v>
      </c>
      <c r="W11" s="39">
        <v>10</v>
      </c>
      <c r="X11" s="39">
        <v>0</v>
      </c>
      <c r="Y11" s="39">
        <v>6</v>
      </c>
      <c r="Z11" s="36">
        <f t="shared" si="0"/>
        <v>46.76</v>
      </c>
      <c r="AA11" s="40">
        <f t="shared" si="1"/>
        <v>110.22</v>
      </c>
      <c r="AB11" s="87">
        <f t="shared" si="2"/>
        <v>1.6700000000000017</v>
      </c>
      <c r="AC11" s="41" t="s">
        <v>85</v>
      </c>
      <c r="AD11" s="41" t="s">
        <v>78</v>
      </c>
      <c r="AE11" s="24">
        <v>16</v>
      </c>
      <c r="AF11" s="24">
        <v>8</v>
      </c>
      <c r="AG11" s="35">
        <f t="shared" si="3"/>
        <v>48.43</v>
      </c>
      <c r="AH11" s="37">
        <f t="shared" si="6"/>
        <v>-1.6699999999999946</v>
      </c>
      <c r="AI11" s="41" t="s">
        <v>70</v>
      </c>
      <c r="AJ11" s="41" t="s">
        <v>69</v>
      </c>
      <c r="AK11" s="35">
        <f t="shared" si="4"/>
        <v>334</v>
      </c>
      <c r="AL11" s="37">
        <f>SUM(AK11-AK10)</f>
        <v>6.6800000000000068</v>
      </c>
      <c r="AM11" s="38"/>
    </row>
    <row r="12" spans="1:43" ht="15.95" customHeight="1" x14ac:dyDescent="0.2">
      <c r="A12" s="32">
        <v>5</v>
      </c>
      <c r="B12" s="33">
        <v>24</v>
      </c>
      <c r="C12" s="39">
        <v>170</v>
      </c>
      <c r="D12" s="24">
        <v>0</v>
      </c>
      <c r="E12" s="39">
        <v>48</v>
      </c>
      <c r="F12" s="43">
        <v>164</v>
      </c>
      <c r="G12" s="144">
        <v>76</v>
      </c>
      <c r="H12" s="38"/>
      <c r="I12" s="24"/>
      <c r="J12" s="78">
        <v>73</v>
      </c>
      <c r="K12" s="44"/>
      <c r="L12" s="87">
        <v>1.67</v>
      </c>
      <c r="M12" s="95">
        <v>5.01</v>
      </c>
      <c r="N12" s="96"/>
      <c r="O12" s="96"/>
      <c r="P12" s="97"/>
      <c r="Q12" s="24">
        <v>3</v>
      </c>
      <c r="R12" s="24">
        <v>10</v>
      </c>
      <c r="S12" s="24">
        <v>0</v>
      </c>
      <c r="T12" s="24">
        <v>7</v>
      </c>
      <c r="U12" s="36">
        <f>((Q12*12)+R12-((S12*12)+T12))*1.67</f>
        <v>65.13</v>
      </c>
      <c r="V12" s="39">
        <v>2</v>
      </c>
      <c r="W12" s="39">
        <v>10</v>
      </c>
      <c r="X12" s="39">
        <v>0</v>
      </c>
      <c r="Y12" s="39">
        <v>6</v>
      </c>
      <c r="Z12" s="36">
        <f t="shared" si="0"/>
        <v>46.76</v>
      </c>
      <c r="AA12" s="40">
        <f t="shared" si="1"/>
        <v>111.88999999999999</v>
      </c>
      <c r="AB12" s="87">
        <f t="shared" si="2"/>
        <v>1.6699999999999875</v>
      </c>
      <c r="AC12" s="41" t="s">
        <v>85</v>
      </c>
      <c r="AD12" s="41" t="s">
        <v>79</v>
      </c>
      <c r="AE12" s="24">
        <v>16</v>
      </c>
      <c r="AF12" s="24">
        <v>11</v>
      </c>
      <c r="AG12" s="35">
        <f t="shared" si="3"/>
        <v>50.099999999999994</v>
      </c>
      <c r="AH12" s="37">
        <f t="shared" si="6"/>
        <v>1.6699999999999946</v>
      </c>
      <c r="AI12" s="41" t="s">
        <v>70</v>
      </c>
      <c r="AJ12" s="41" t="s">
        <v>88</v>
      </c>
      <c r="AK12" s="35">
        <f t="shared" si="4"/>
        <v>339.01</v>
      </c>
      <c r="AL12" s="37">
        <f>SUM(AK12-AK11)</f>
        <v>5.0099999999999909</v>
      </c>
      <c r="AM12" s="38"/>
    </row>
    <row r="13" spans="1:43" ht="15.95" customHeight="1" x14ac:dyDescent="0.2">
      <c r="A13" s="32">
        <v>6</v>
      </c>
      <c r="B13" s="33">
        <v>24</v>
      </c>
      <c r="C13" s="39">
        <v>170</v>
      </c>
      <c r="D13" s="24">
        <v>0</v>
      </c>
      <c r="E13" s="39">
        <v>48</v>
      </c>
      <c r="F13" s="43">
        <v>165</v>
      </c>
      <c r="G13" s="144">
        <v>90</v>
      </c>
      <c r="H13" s="38"/>
      <c r="I13" s="24"/>
      <c r="J13" s="78">
        <v>85</v>
      </c>
      <c r="K13" s="44"/>
      <c r="L13" s="87">
        <v>1.67</v>
      </c>
      <c r="M13" s="95">
        <v>6.68</v>
      </c>
      <c r="N13" s="96"/>
      <c r="O13" s="96"/>
      <c r="P13" s="97"/>
      <c r="Q13" s="24">
        <v>3</v>
      </c>
      <c r="R13" s="24">
        <v>11</v>
      </c>
      <c r="S13" s="24">
        <v>0</v>
      </c>
      <c r="T13" s="24">
        <v>7</v>
      </c>
      <c r="U13" s="36">
        <f>((Q13*12)+R13-((S13*12)+T13))*1.67</f>
        <v>66.8</v>
      </c>
      <c r="V13" s="39">
        <v>2</v>
      </c>
      <c r="W13" s="39">
        <v>10</v>
      </c>
      <c r="X13" s="39">
        <v>0</v>
      </c>
      <c r="Y13" s="39">
        <v>6</v>
      </c>
      <c r="Z13" s="36">
        <f t="shared" si="0"/>
        <v>46.76</v>
      </c>
      <c r="AA13" s="40">
        <f t="shared" si="1"/>
        <v>113.56</v>
      </c>
      <c r="AB13" s="87">
        <f t="shared" si="2"/>
        <v>1.6700000000000159</v>
      </c>
      <c r="AC13" s="41" t="s">
        <v>85</v>
      </c>
      <c r="AD13" s="41" t="s">
        <v>79</v>
      </c>
      <c r="AE13" s="24">
        <v>17</v>
      </c>
      <c r="AF13" s="24">
        <v>3</v>
      </c>
      <c r="AG13" s="35">
        <f t="shared" si="3"/>
        <v>43.42</v>
      </c>
      <c r="AH13" s="37">
        <f t="shared" si="6"/>
        <v>-6.6799999999999926</v>
      </c>
      <c r="AI13" s="41" t="s">
        <v>80</v>
      </c>
      <c r="AJ13" s="41" t="s">
        <v>75</v>
      </c>
      <c r="AK13" s="35">
        <f t="shared" si="4"/>
        <v>345.69</v>
      </c>
      <c r="AL13" s="37">
        <f>SUM(AK13-AK12)</f>
        <v>6.6800000000000068</v>
      </c>
      <c r="AM13" s="38"/>
    </row>
    <row r="14" spans="1:43" ht="15.95" customHeight="1" x14ac:dyDescent="0.2">
      <c r="A14" s="32">
        <v>7</v>
      </c>
      <c r="B14" s="33">
        <v>24</v>
      </c>
      <c r="C14" s="39">
        <v>170</v>
      </c>
      <c r="D14" s="24">
        <v>0</v>
      </c>
      <c r="E14" s="39">
        <v>48</v>
      </c>
      <c r="F14" s="43">
        <v>160</v>
      </c>
      <c r="G14" s="144">
        <v>70</v>
      </c>
      <c r="H14" s="38"/>
      <c r="I14" s="24"/>
      <c r="J14" s="78">
        <v>66</v>
      </c>
      <c r="K14" s="44"/>
      <c r="L14" s="87">
        <v>3.34</v>
      </c>
      <c r="M14" s="95">
        <v>5.01</v>
      </c>
      <c r="N14" s="96"/>
      <c r="O14" s="96"/>
      <c r="P14" s="97"/>
      <c r="Q14" s="24">
        <v>4</v>
      </c>
      <c r="R14" s="24">
        <v>1</v>
      </c>
      <c r="S14" s="24">
        <v>0</v>
      </c>
      <c r="T14" s="24">
        <v>7</v>
      </c>
      <c r="U14" s="36">
        <f>((Q14*12)+R14-((S14*12)+T14))*1.67</f>
        <v>70.14</v>
      </c>
      <c r="V14" s="39">
        <v>2</v>
      </c>
      <c r="W14" s="39">
        <v>10</v>
      </c>
      <c r="X14" s="39">
        <v>0</v>
      </c>
      <c r="Y14" s="39">
        <v>6</v>
      </c>
      <c r="Z14" s="36">
        <f t="shared" si="0"/>
        <v>46.76</v>
      </c>
      <c r="AA14" s="40">
        <f t="shared" ref="AA14:AA29" si="8">(U14+Z14)</f>
        <v>116.9</v>
      </c>
      <c r="AB14" s="87">
        <f t="shared" si="2"/>
        <v>3.3400000000000034</v>
      </c>
      <c r="AC14" s="41" t="s">
        <v>85</v>
      </c>
      <c r="AD14" s="41" t="s">
        <v>79</v>
      </c>
      <c r="AE14" s="24">
        <v>17</v>
      </c>
      <c r="AF14" s="24">
        <v>5</v>
      </c>
      <c r="AG14" s="35">
        <f t="shared" si="3"/>
        <v>40.08</v>
      </c>
      <c r="AH14" s="37">
        <f t="shared" si="6"/>
        <v>-3.3400000000000034</v>
      </c>
      <c r="AI14" s="41" t="s">
        <v>80</v>
      </c>
      <c r="AJ14" s="39">
        <v>6</v>
      </c>
      <c r="AK14" s="35">
        <f t="shared" si="4"/>
        <v>350.7</v>
      </c>
      <c r="AL14" s="37">
        <f>SUM(AK14-AK13)</f>
        <v>5.0099999999999909</v>
      </c>
      <c r="AM14" s="38"/>
    </row>
    <row r="15" spans="1:43" ht="15.95" customHeight="1" x14ac:dyDescent="0.2">
      <c r="A15" s="32">
        <v>8</v>
      </c>
      <c r="B15" s="33">
        <v>24</v>
      </c>
      <c r="C15" s="39">
        <v>170</v>
      </c>
      <c r="D15" s="24">
        <v>0</v>
      </c>
      <c r="E15" s="39">
        <v>48</v>
      </c>
      <c r="F15" s="43">
        <v>165</v>
      </c>
      <c r="G15" s="144">
        <v>76</v>
      </c>
      <c r="H15" s="38"/>
      <c r="I15" s="24"/>
      <c r="J15" s="78">
        <v>72</v>
      </c>
      <c r="K15" s="44"/>
      <c r="L15" s="87">
        <v>1.67</v>
      </c>
      <c r="M15" s="95">
        <v>5.01</v>
      </c>
      <c r="N15" s="96"/>
      <c r="O15" s="96"/>
      <c r="P15" s="97"/>
      <c r="Q15" s="24">
        <v>4</v>
      </c>
      <c r="R15" s="24">
        <v>2</v>
      </c>
      <c r="S15" s="24">
        <v>0</v>
      </c>
      <c r="T15" s="24">
        <v>7</v>
      </c>
      <c r="U15" s="36">
        <f t="shared" si="5"/>
        <v>71.81</v>
      </c>
      <c r="V15" s="39">
        <v>2</v>
      </c>
      <c r="W15" s="39">
        <v>10</v>
      </c>
      <c r="X15" s="39">
        <v>0</v>
      </c>
      <c r="Y15" s="39">
        <v>6</v>
      </c>
      <c r="Z15" s="36">
        <f t="shared" ref="Z15:Z24" si="9">((V15*12)+W15-((X15*12)+Y15))*1.67</f>
        <v>46.76</v>
      </c>
      <c r="AA15" s="40">
        <f t="shared" si="8"/>
        <v>118.57</v>
      </c>
      <c r="AB15" s="87">
        <f t="shared" ref="AB15:AB21" si="10">SUM(AA15-AA14)+P15</f>
        <v>1.6699999999999875</v>
      </c>
      <c r="AC15" s="41" t="s">
        <v>90</v>
      </c>
      <c r="AD15" s="41" t="s">
        <v>75</v>
      </c>
      <c r="AE15" s="24">
        <v>11</v>
      </c>
      <c r="AF15" s="24">
        <v>8</v>
      </c>
      <c r="AG15" s="35">
        <f t="shared" si="3"/>
        <v>31.729999999999997</v>
      </c>
      <c r="AH15" s="37">
        <f t="shared" si="6"/>
        <v>-8.3500000000000014</v>
      </c>
      <c r="AI15" s="41" t="s">
        <v>88</v>
      </c>
      <c r="AJ15" s="41" t="s">
        <v>69</v>
      </c>
      <c r="AK15" s="35">
        <f t="shared" ref="AK15:AK21" si="11">((AI15*12)+AJ15)*1.67</f>
        <v>233.79999999999998</v>
      </c>
      <c r="AL15" s="37">
        <f t="shared" si="7"/>
        <v>-116.9</v>
      </c>
      <c r="AM15" s="38"/>
    </row>
    <row r="16" spans="1:43" ht="15.95" customHeight="1" x14ac:dyDescent="0.2">
      <c r="A16" s="32">
        <v>9</v>
      </c>
      <c r="B16" s="33">
        <v>24</v>
      </c>
      <c r="C16" s="39">
        <v>150</v>
      </c>
      <c r="D16" s="24">
        <v>0</v>
      </c>
      <c r="E16" s="39">
        <v>48</v>
      </c>
      <c r="F16" s="43">
        <v>121</v>
      </c>
      <c r="G16" s="144">
        <v>80</v>
      </c>
      <c r="H16" s="38"/>
      <c r="I16" s="24"/>
      <c r="J16" s="78">
        <v>76</v>
      </c>
      <c r="K16" s="44"/>
      <c r="L16" s="87">
        <v>0</v>
      </c>
      <c r="M16" s="95">
        <v>11.69</v>
      </c>
      <c r="N16" s="96"/>
      <c r="O16" s="96"/>
      <c r="P16" s="97"/>
      <c r="Q16" s="24">
        <v>4</v>
      </c>
      <c r="R16" s="24">
        <v>2</v>
      </c>
      <c r="S16" s="24">
        <v>0</v>
      </c>
      <c r="T16" s="24">
        <v>7</v>
      </c>
      <c r="U16" s="36">
        <f t="shared" si="5"/>
        <v>71.81</v>
      </c>
      <c r="V16" s="39">
        <v>2</v>
      </c>
      <c r="W16" s="39">
        <v>10</v>
      </c>
      <c r="X16" s="39">
        <v>0</v>
      </c>
      <c r="Y16" s="39">
        <v>6</v>
      </c>
      <c r="Z16" s="36">
        <f t="shared" si="9"/>
        <v>46.76</v>
      </c>
      <c r="AA16" s="40">
        <f t="shared" si="8"/>
        <v>118.57</v>
      </c>
      <c r="AB16" s="87">
        <f t="shared" si="10"/>
        <v>0</v>
      </c>
      <c r="AC16" s="41" t="s">
        <v>90</v>
      </c>
      <c r="AD16" s="41" t="s">
        <v>82</v>
      </c>
      <c r="AE16" s="24">
        <v>12</v>
      </c>
      <c r="AF16" s="24">
        <v>3</v>
      </c>
      <c r="AG16" s="35">
        <f t="shared" si="3"/>
        <v>31.729999999999997</v>
      </c>
      <c r="AH16" s="37">
        <f t="shared" ref="AH16:AH22" si="12">SUM(AG16-AG15)</f>
        <v>0</v>
      </c>
      <c r="AI16" s="41" t="s">
        <v>91</v>
      </c>
      <c r="AJ16" s="41" t="s">
        <v>75</v>
      </c>
      <c r="AK16" s="35">
        <f t="shared" si="11"/>
        <v>245.48999999999998</v>
      </c>
      <c r="AL16" s="37">
        <f t="shared" si="7"/>
        <v>11.689999999999998</v>
      </c>
      <c r="AM16" s="38"/>
    </row>
    <row r="17" spans="1:39" ht="15.95" customHeight="1" x14ac:dyDescent="0.2">
      <c r="A17" s="32">
        <v>10</v>
      </c>
      <c r="B17" s="33">
        <v>24</v>
      </c>
      <c r="C17" s="39">
        <v>170</v>
      </c>
      <c r="D17" s="24">
        <v>0</v>
      </c>
      <c r="E17" s="39">
        <v>48</v>
      </c>
      <c r="F17" s="43">
        <v>164</v>
      </c>
      <c r="G17" s="144">
        <v>74</v>
      </c>
      <c r="H17" s="38"/>
      <c r="I17" s="24"/>
      <c r="J17" s="78">
        <v>70</v>
      </c>
      <c r="K17" s="44"/>
      <c r="L17" s="87">
        <v>1.67</v>
      </c>
      <c r="M17" s="95">
        <v>8.35</v>
      </c>
      <c r="N17" s="96"/>
      <c r="O17" s="96"/>
      <c r="P17" s="97"/>
      <c r="Q17" s="24">
        <v>4</v>
      </c>
      <c r="R17" s="24">
        <v>3</v>
      </c>
      <c r="S17" s="24">
        <v>0</v>
      </c>
      <c r="T17" s="24">
        <v>7</v>
      </c>
      <c r="U17" s="36">
        <f t="shared" ref="U17:U23" si="13">((Q17*12)+R17-((S17*12)+T17))*1.67</f>
        <v>73.47999999999999</v>
      </c>
      <c r="V17" s="39">
        <v>2</v>
      </c>
      <c r="W17" s="39">
        <v>10</v>
      </c>
      <c r="X17" s="39">
        <v>0</v>
      </c>
      <c r="Y17" s="39">
        <v>6</v>
      </c>
      <c r="Z17" s="36">
        <f t="shared" si="9"/>
        <v>46.76</v>
      </c>
      <c r="AA17" s="40">
        <f t="shared" si="8"/>
        <v>120.23999999999998</v>
      </c>
      <c r="AB17" s="87">
        <f t="shared" si="10"/>
        <v>1.6699999999999875</v>
      </c>
      <c r="AC17" s="41" t="s">
        <v>92</v>
      </c>
      <c r="AD17" s="41" t="s">
        <v>89</v>
      </c>
      <c r="AE17" s="24">
        <v>12</v>
      </c>
      <c r="AF17" s="24">
        <v>8</v>
      </c>
      <c r="AG17" s="35">
        <f t="shared" si="3"/>
        <v>33.4</v>
      </c>
      <c r="AH17" s="37">
        <f t="shared" si="12"/>
        <v>1.6700000000000017</v>
      </c>
      <c r="AI17" s="41" t="s">
        <v>91</v>
      </c>
      <c r="AJ17" s="41" t="s">
        <v>69</v>
      </c>
      <c r="AK17" s="35">
        <f t="shared" si="11"/>
        <v>253.83999999999997</v>
      </c>
      <c r="AL17" s="37">
        <f t="shared" si="7"/>
        <v>8.3499999999999943</v>
      </c>
      <c r="AM17" s="38"/>
    </row>
    <row r="18" spans="1:39" ht="15.95" customHeight="1" x14ac:dyDescent="0.2">
      <c r="A18" s="32">
        <v>11</v>
      </c>
      <c r="B18" s="33">
        <v>24</v>
      </c>
      <c r="C18" s="39">
        <v>170</v>
      </c>
      <c r="D18" s="24">
        <v>0</v>
      </c>
      <c r="E18" s="39">
        <v>48</v>
      </c>
      <c r="F18" s="43">
        <v>166</v>
      </c>
      <c r="G18" s="144">
        <v>76</v>
      </c>
      <c r="H18" s="38"/>
      <c r="I18" s="24"/>
      <c r="J18" s="78">
        <v>72</v>
      </c>
      <c r="K18" s="44"/>
      <c r="L18" s="87">
        <v>1.67</v>
      </c>
      <c r="M18" s="95">
        <v>6.68</v>
      </c>
      <c r="N18" s="96"/>
      <c r="O18" s="96"/>
      <c r="P18" s="97"/>
      <c r="Q18" s="24">
        <v>4</v>
      </c>
      <c r="R18" s="24">
        <v>4</v>
      </c>
      <c r="S18" s="24">
        <v>0</v>
      </c>
      <c r="T18" s="24">
        <v>7</v>
      </c>
      <c r="U18" s="36">
        <f t="shared" si="13"/>
        <v>75.149999999999991</v>
      </c>
      <c r="V18" s="39">
        <v>2</v>
      </c>
      <c r="W18" s="39">
        <v>10</v>
      </c>
      <c r="X18" s="39">
        <v>0</v>
      </c>
      <c r="Y18" s="39">
        <v>6</v>
      </c>
      <c r="Z18" s="36">
        <f t="shared" si="9"/>
        <v>46.76</v>
      </c>
      <c r="AA18" s="40">
        <f t="shared" si="8"/>
        <v>121.91</v>
      </c>
      <c r="AB18" s="87">
        <f t="shared" si="10"/>
        <v>1.6700000000000159</v>
      </c>
      <c r="AC18" s="41" t="s">
        <v>92</v>
      </c>
      <c r="AD18" s="41" t="s">
        <v>71</v>
      </c>
      <c r="AE18" s="24">
        <v>13</v>
      </c>
      <c r="AF18" s="24">
        <v>0</v>
      </c>
      <c r="AG18" s="35">
        <f t="shared" si="3"/>
        <v>35.07</v>
      </c>
      <c r="AH18" s="37">
        <f t="shared" si="12"/>
        <v>1.6700000000000017</v>
      </c>
      <c r="AI18" s="41" t="s">
        <v>90</v>
      </c>
      <c r="AJ18" s="41" t="s">
        <v>73</v>
      </c>
      <c r="AK18" s="35">
        <f t="shared" si="11"/>
        <v>260.52</v>
      </c>
      <c r="AL18" s="37">
        <f t="shared" si="7"/>
        <v>6.6800000000000068</v>
      </c>
      <c r="AM18" s="38"/>
    </row>
    <row r="19" spans="1:39" ht="15.95" customHeight="1" x14ac:dyDescent="0.25">
      <c r="A19" s="32">
        <v>12</v>
      </c>
      <c r="B19" s="33">
        <v>24</v>
      </c>
      <c r="C19" s="39">
        <v>120</v>
      </c>
      <c r="D19" s="24">
        <v>0</v>
      </c>
      <c r="E19" s="39">
        <v>48</v>
      </c>
      <c r="F19" s="43">
        <v>103</v>
      </c>
      <c r="G19" s="144">
        <v>75</v>
      </c>
      <c r="H19" s="38"/>
      <c r="I19" s="24"/>
      <c r="J19" s="78">
        <v>71</v>
      </c>
      <c r="K19" s="44"/>
      <c r="L19" s="87">
        <v>0</v>
      </c>
      <c r="M19" s="95">
        <v>3.34</v>
      </c>
      <c r="N19" s="161"/>
      <c r="O19" s="159"/>
      <c r="P19" s="160"/>
      <c r="Q19" s="24">
        <v>4</v>
      </c>
      <c r="R19" s="24">
        <v>4</v>
      </c>
      <c r="S19" s="24">
        <v>0</v>
      </c>
      <c r="T19" s="24">
        <v>7</v>
      </c>
      <c r="U19" s="36">
        <f t="shared" si="13"/>
        <v>75.149999999999991</v>
      </c>
      <c r="V19" s="39">
        <v>2</v>
      </c>
      <c r="W19" s="39">
        <v>10</v>
      </c>
      <c r="X19" s="39">
        <v>0</v>
      </c>
      <c r="Y19" s="39">
        <v>6</v>
      </c>
      <c r="Z19" s="36">
        <f t="shared" si="9"/>
        <v>46.76</v>
      </c>
      <c r="AA19" s="40">
        <f t="shared" si="8"/>
        <v>121.91</v>
      </c>
      <c r="AB19" s="87">
        <f t="shared" si="10"/>
        <v>0</v>
      </c>
      <c r="AC19" s="41" t="s">
        <v>92</v>
      </c>
      <c r="AD19" s="41" t="s">
        <v>88</v>
      </c>
      <c r="AE19" s="24">
        <v>13</v>
      </c>
      <c r="AF19" s="24">
        <v>2</v>
      </c>
      <c r="AG19" s="35">
        <f>((AC19*12)+AD19-((AE19*12)+AF19))*1.67</f>
        <v>35.07</v>
      </c>
      <c r="AH19" s="37">
        <f>SUM(AG19-AG18)</f>
        <v>0</v>
      </c>
      <c r="AI19" s="41" t="s">
        <v>90</v>
      </c>
      <c r="AJ19" s="41" t="s">
        <v>67</v>
      </c>
      <c r="AK19" s="35">
        <f t="shared" si="11"/>
        <v>263.86</v>
      </c>
      <c r="AL19" s="37">
        <f t="shared" si="7"/>
        <v>3.3400000000000318</v>
      </c>
      <c r="AM19" s="38"/>
    </row>
    <row r="20" spans="1:39" ht="15.95" customHeight="1" x14ac:dyDescent="0.25">
      <c r="A20" s="32">
        <v>13</v>
      </c>
      <c r="B20" s="33">
        <v>24</v>
      </c>
      <c r="C20" s="39">
        <v>130</v>
      </c>
      <c r="D20" s="24">
        <v>0</v>
      </c>
      <c r="E20" s="39">
        <v>48</v>
      </c>
      <c r="F20" s="43">
        <v>123</v>
      </c>
      <c r="G20" s="144">
        <v>78</v>
      </c>
      <c r="H20" s="38"/>
      <c r="I20" s="24"/>
      <c r="J20" s="78">
        <v>74</v>
      </c>
      <c r="K20" s="44"/>
      <c r="L20" s="87">
        <v>1.67</v>
      </c>
      <c r="M20" s="95">
        <v>6.68</v>
      </c>
      <c r="N20" s="161"/>
      <c r="O20" s="159"/>
      <c r="P20" s="160"/>
      <c r="Q20" s="24">
        <v>4</v>
      </c>
      <c r="R20" s="24">
        <v>5</v>
      </c>
      <c r="S20" s="24">
        <v>0</v>
      </c>
      <c r="T20" s="24">
        <v>7</v>
      </c>
      <c r="U20" s="36">
        <f t="shared" si="13"/>
        <v>76.819999999999993</v>
      </c>
      <c r="V20" s="39">
        <v>2</v>
      </c>
      <c r="W20" s="39">
        <v>10</v>
      </c>
      <c r="X20" s="39">
        <v>0</v>
      </c>
      <c r="Y20" s="39">
        <v>6</v>
      </c>
      <c r="Z20" s="36">
        <f t="shared" si="9"/>
        <v>46.76</v>
      </c>
      <c r="AA20" s="40">
        <f t="shared" ref="AA20:AA27" si="14">(U20+Z20)</f>
        <v>123.57999999999998</v>
      </c>
      <c r="AB20" s="87">
        <f t="shared" si="10"/>
        <v>1.6699999999999875</v>
      </c>
      <c r="AC20" s="41" t="s">
        <v>68</v>
      </c>
      <c r="AD20" s="41" t="s">
        <v>89</v>
      </c>
      <c r="AE20" s="24">
        <v>13</v>
      </c>
      <c r="AF20" s="24">
        <v>6</v>
      </c>
      <c r="AG20" s="35">
        <f t="shared" si="3"/>
        <v>36.739999999999995</v>
      </c>
      <c r="AH20" s="37">
        <f t="shared" si="12"/>
        <v>1.6699999999999946</v>
      </c>
      <c r="AI20" s="41" t="s">
        <v>90</v>
      </c>
      <c r="AJ20" s="41" t="s">
        <v>77</v>
      </c>
      <c r="AK20" s="35">
        <f t="shared" si="11"/>
        <v>270.53999999999996</v>
      </c>
      <c r="AL20" s="37">
        <f t="shared" si="7"/>
        <v>6.67999999999995</v>
      </c>
      <c r="AM20" s="38"/>
    </row>
    <row r="21" spans="1:39" ht="15.95" customHeight="1" x14ac:dyDescent="0.25">
      <c r="A21" s="32">
        <v>14</v>
      </c>
      <c r="B21" s="33">
        <v>24</v>
      </c>
      <c r="C21" s="39">
        <v>140</v>
      </c>
      <c r="D21" s="24">
        <v>0</v>
      </c>
      <c r="E21" s="39">
        <v>48</v>
      </c>
      <c r="F21" s="43">
        <v>128</v>
      </c>
      <c r="G21" s="144">
        <v>76</v>
      </c>
      <c r="H21" s="38"/>
      <c r="I21" s="24"/>
      <c r="J21" s="78">
        <v>73</v>
      </c>
      <c r="K21" s="44"/>
      <c r="L21" s="87">
        <v>1.67</v>
      </c>
      <c r="M21" s="95">
        <v>8.35</v>
      </c>
      <c r="N21" s="161"/>
      <c r="O21" s="159"/>
      <c r="P21" s="160"/>
      <c r="Q21" s="24">
        <v>4</v>
      </c>
      <c r="R21" s="24">
        <v>6</v>
      </c>
      <c r="S21" s="24">
        <v>0</v>
      </c>
      <c r="T21" s="24">
        <v>7</v>
      </c>
      <c r="U21" s="36">
        <f t="shared" si="13"/>
        <v>78.489999999999995</v>
      </c>
      <c r="V21" s="39">
        <v>2</v>
      </c>
      <c r="W21" s="39">
        <v>10</v>
      </c>
      <c r="X21" s="39">
        <v>0</v>
      </c>
      <c r="Y21" s="39">
        <v>6</v>
      </c>
      <c r="Z21" s="36">
        <f t="shared" si="9"/>
        <v>46.76</v>
      </c>
      <c r="AA21" s="40">
        <f t="shared" si="14"/>
        <v>125.25</v>
      </c>
      <c r="AB21" s="87">
        <f t="shared" si="10"/>
        <v>1.6700000000000159</v>
      </c>
      <c r="AC21" s="41" t="s">
        <v>68</v>
      </c>
      <c r="AD21" s="41" t="s">
        <v>82</v>
      </c>
      <c r="AE21" s="24">
        <v>13</v>
      </c>
      <c r="AF21" s="24">
        <v>11</v>
      </c>
      <c r="AG21" s="35">
        <f>((AC21*12)+AD21-((AE21*12)+AF21))*1.67</f>
        <v>38.409999999999997</v>
      </c>
      <c r="AH21" s="37">
        <f>SUM(AG21-AG20)</f>
        <v>1.6700000000000017</v>
      </c>
      <c r="AI21" s="41" t="s">
        <v>90</v>
      </c>
      <c r="AJ21" s="41" t="s">
        <v>88</v>
      </c>
      <c r="AK21" s="35">
        <f t="shared" si="11"/>
        <v>278.89</v>
      </c>
      <c r="AL21" s="37">
        <f t="shared" si="7"/>
        <v>8.3500000000000227</v>
      </c>
      <c r="AM21" s="38"/>
    </row>
    <row r="22" spans="1:39" ht="15.95" customHeight="1" x14ac:dyDescent="0.25">
      <c r="A22" s="32">
        <v>15</v>
      </c>
      <c r="B22" s="33">
        <v>24</v>
      </c>
      <c r="C22" s="39">
        <v>110</v>
      </c>
      <c r="D22" s="24">
        <v>0</v>
      </c>
      <c r="E22" s="39">
        <v>48</v>
      </c>
      <c r="F22" s="43">
        <v>98</v>
      </c>
      <c r="G22" s="144">
        <v>80</v>
      </c>
      <c r="H22" s="38"/>
      <c r="I22" s="24"/>
      <c r="J22" s="78">
        <v>77</v>
      </c>
      <c r="K22" s="44"/>
      <c r="L22" s="87">
        <v>1.67</v>
      </c>
      <c r="M22" s="95">
        <v>6.68</v>
      </c>
      <c r="N22" s="161"/>
      <c r="O22" s="159"/>
      <c r="P22" s="160"/>
      <c r="Q22" s="24">
        <v>4</v>
      </c>
      <c r="R22" s="24">
        <v>7</v>
      </c>
      <c r="S22" s="24">
        <v>0</v>
      </c>
      <c r="T22" s="24">
        <v>7</v>
      </c>
      <c r="U22" s="36">
        <f t="shared" si="13"/>
        <v>80.16</v>
      </c>
      <c r="V22" s="39">
        <v>2</v>
      </c>
      <c r="W22" s="39">
        <v>10</v>
      </c>
      <c r="X22" s="39">
        <v>0</v>
      </c>
      <c r="Y22" s="39">
        <v>6</v>
      </c>
      <c r="Z22" s="36">
        <f t="shared" si="9"/>
        <v>46.76</v>
      </c>
      <c r="AA22" s="40">
        <f t="shared" si="14"/>
        <v>126.91999999999999</v>
      </c>
      <c r="AB22" s="87">
        <f t="shared" ref="AB22:AB27" si="15">SUM(AA22-AA21)+P22</f>
        <v>1.6699999999999875</v>
      </c>
      <c r="AC22" s="41" t="s">
        <v>70</v>
      </c>
      <c r="AD22" s="41" t="s">
        <v>75</v>
      </c>
      <c r="AE22" s="24">
        <v>14</v>
      </c>
      <c r="AF22" s="24">
        <v>3</v>
      </c>
      <c r="AG22" s="35">
        <f t="shared" si="3"/>
        <v>40.08</v>
      </c>
      <c r="AH22" s="37">
        <f t="shared" si="12"/>
        <v>1.6700000000000017</v>
      </c>
      <c r="AI22" s="41" t="s">
        <v>92</v>
      </c>
      <c r="AJ22" s="41" t="s">
        <v>75</v>
      </c>
      <c r="AK22" s="35">
        <f t="shared" ref="AK22:AK27" si="16">((AI22*12)+AJ22)*1.67</f>
        <v>285.57</v>
      </c>
      <c r="AL22" s="37">
        <f>SUM(AK22-AK21)</f>
        <v>6.6800000000000068</v>
      </c>
      <c r="AM22" s="38"/>
    </row>
    <row r="23" spans="1:39" ht="15.95" customHeight="1" x14ac:dyDescent="0.25">
      <c r="A23" s="32">
        <v>16</v>
      </c>
      <c r="B23" s="33">
        <v>24</v>
      </c>
      <c r="C23" s="39">
        <v>150</v>
      </c>
      <c r="D23" s="24">
        <v>0</v>
      </c>
      <c r="E23" s="39">
        <v>48</v>
      </c>
      <c r="F23" s="43">
        <v>143</v>
      </c>
      <c r="G23" s="144">
        <v>72</v>
      </c>
      <c r="H23" s="38"/>
      <c r="I23" s="24"/>
      <c r="J23" s="78">
        <v>68</v>
      </c>
      <c r="K23" s="44"/>
      <c r="L23" s="87">
        <v>1.67</v>
      </c>
      <c r="M23" s="95">
        <v>8.35</v>
      </c>
      <c r="N23" s="161"/>
      <c r="O23" s="159"/>
      <c r="P23" s="160"/>
      <c r="Q23" s="24">
        <v>4</v>
      </c>
      <c r="R23" s="24">
        <v>8</v>
      </c>
      <c r="S23" s="24">
        <v>0</v>
      </c>
      <c r="T23" s="24">
        <v>7</v>
      </c>
      <c r="U23" s="36">
        <f t="shared" si="13"/>
        <v>81.83</v>
      </c>
      <c r="V23" s="39">
        <v>2</v>
      </c>
      <c r="W23" s="39">
        <v>10</v>
      </c>
      <c r="X23" s="39">
        <v>0</v>
      </c>
      <c r="Y23" s="39">
        <v>6</v>
      </c>
      <c r="Z23" s="36">
        <f t="shared" si="9"/>
        <v>46.76</v>
      </c>
      <c r="AA23" s="40">
        <f t="shared" si="14"/>
        <v>128.59</v>
      </c>
      <c r="AB23" s="87">
        <f t="shared" si="15"/>
        <v>1.6700000000000159</v>
      </c>
      <c r="AC23" s="41" t="s">
        <v>70</v>
      </c>
      <c r="AD23" s="41" t="s">
        <v>71</v>
      </c>
      <c r="AE23" s="24">
        <v>14</v>
      </c>
      <c r="AF23" s="24">
        <v>8</v>
      </c>
      <c r="AG23" s="35">
        <f>((AC23*12)+AD23-((AE23*12)+AF23))*1.67</f>
        <v>41.75</v>
      </c>
      <c r="AH23" s="37">
        <f>SUM(AG23-AG22)</f>
        <v>1.6700000000000017</v>
      </c>
      <c r="AI23" s="41" t="s">
        <v>92</v>
      </c>
      <c r="AJ23" s="41" t="s">
        <v>69</v>
      </c>
      <c r="AK23" s="35">
        <f t="shared" si="16"/>
        <v>293.91999999999996</v>
      </c>
      <c r="AL23" s="37">
        <f>SUM(AK23-AK22)</f>
        <v>8.3499999999999659</v>
      </c>
      <c r="AM23" s="38"/>
    </row>
    <row r="24" spans="1:39" ht="15.95" customHeight="1" x14ac:dyDescent="0.25">
      <c r="A24" s="32">
        <v>17</v>
      </c>
      <c r="B24" s="33">
        <v>24</v>
      </c>
      <c r="C24" s="39">
        <v>150</v>
      </c>
      <c r="D24" s="24">
        <v>0</v>
      </c>
      <c r="E24" s="39">
        <v>48</v>
      </c>
      <c r="F24" s="43">
        <v>120</v>
      </c>
      <c r="G24" s="144">
        <v>78</v>
      </c>
      <c r="H24" s="38"/>
      <c r="I24" s="24"/>
      <c r="J24" s="78">
        <v>76</v>
      </c>
      <c r="K24" s="44"/>
      <c r="L24" s="87">
        <v>1.67</v>
      </c>
      <c r="M24" s="95">
        <v>13.36</v>
      </c>
      <c r="N24" s="161"/>
      <c r="O24" s="159"/>
      <c r="P24" s="160"/>
      <c r="Q24" s="24">
        <v>4</v>
      </c>
      <c r="R24" s="24">
        <v>9</v>
      </c>
      <c r="S24" s="24">
        <v>0</v>
      </c>
      <c r="T24" s="24">
        <v>7</v>
      </c>
      <c r="U24" s="36">
        <f t="shared" ref="U24:U29" si="17">((Q24*12)+R24-((S24*12)+T24))*1.67</f>
        <v>83.5</v>
      </c>
      <c r="V24" s="39">
        <v>2</v>
      </c>
      <c r="W24" s="39">
        <v>10</v>
      </c>
      <c r="X24" s="39">
        <v>0</v>
      </c>
      <c r="Y24" s="39">
        <v>6</v>
      </c>
      <c r="Z24" s="36">
        <f t="shared" si="9"/>
        <v>46.76</v>
      </c>
      <c r="AA24" s="40">
        <f t="shared" si="14"/>
        <v>130.26</v>
      </c>
      <c r="AB24" s="87">
        <f t="shared" si="15"/>
        <v>1.6699999999999875</v>
      </c>
      <c r="AC24" s="41" t="s">
        <v>80</v>
      </c>
      <c r="AD24" s="41" t="s">
        <v>77</v>
      </c>
      <c r="AE24" s="24">
        <v>15</v>
      </c>
      <c r="AF24" s="24">
        <v>4</v>
      </c>
      <c r="AG24" s="35">
        <f>((AC24*12)+AD24-((AE24*12)+AF24))*1.67</f>
        <v>43.42</v>
      </c>
      <c r="AH24" s="37">
        <f>SUM(AG24-AG23)</f>
        <v>1.6700000000000017</v>
      </c>
      <c r="AI24" s="41" t="s">
        <v>68</v>
      </c>
      <c r="AJ24" s="41" t="s">
        <v>89</v>
      </c>
      <c r="AK24" s="35">
        <f t="shared" si="16"/>
        <v>307.27999999999997</v>
      </c>
      <c r="AL24" s="37">
        <f t="shared" si="7"/>
        <v>13.360000000000014</v>
      </c>
      <c r="AM24" s="38"/>
    </row>
    <row r="25" spans="1:39" ht="15.95" customHeight="1" x14ac:dyDescent="0.25">
      <c r="A25" s="32">
        <v>18</v>
      </c>
      <c r="B25" s="33">
        <v>24</v>
      </c>
      <c r="C25" s="39">
        <v>150</v>
      </c>
      <c r="D25" s="24">
        <v>0</v>
      </c>
      <c r="E25" s="39">
        <v>48</v>
      </c>
      <c r="F25" s="43">
        <v>122</v>
      </c>
      <c r="G25" s="144">
        <v>82</v>
      </c>
      <c r="H25" s="38"/>
      <c r="I25" s="24"/>
      <c r="J25" s="78">
        <v>78</v>
      </c>
      <c r="K25" s="44"/>
      <c r="L25" s="87">
        <v>1.67</v>
      </c>
      <c r="M25" s="95">
        <v>5.01</v>
      </c>
      <c r="N25" s="161"/>
      <c r="O25" s="159"/>
      <c r="P25" s="160"/>
      <c r="Q25" s="24">
        <v>4</v>
      </c>
      <c r="R25" s="24">
        <v>10</v>
      </c>
      <c r="S25" s="24">
        <v>0</v>
      </c>
      <c r="T25" s="24">
        <v>7</v>
      </c>
      <c r="U25" s="36">
        <f t="shared" si="17"/>
        <v>85.17</v>
      </c>
      <c r="V25" s="39">
        <v>2</v>
      </c>
      <c r="W25" s="39">
        <v>10</v>
      </c>
      <c r="X25" s="39">
        <v>0</v>
      </c>
      <c r="Y25" s="39">
        <v>6</v>
      </c>
      <c r="Z25" s="36">
        <f t="shared" ref="Z25:Z30" si="18">((V25*12)+W25-((X25*12)+Y25))*1.67</f>
        <v>46.76</v>
      </c>
      <c r="AA25" s="40">
        <f>(U25+Z25)</f>
        <v>131.93</v>
      </c>
      <c r="AB25" s="87">
        <f>SUM(AA25-AA24)+P25</f>
        <v>1.6700000000000159</v>
      </c>
      <c r="AC25" s="41" t="s">
        <v>80</v>
      </c>
      <c r="AD25" s="41" t="s">
        <v>82</v>
      </c>
      <c r="AE25" s="24">
        <v>15</v>
      </c>
      <c r="AF25" s="24">
        <v>7</v>
      </c>
      <c r="AG25" s="35">
        <f>((AC25*12)+AD25-((AE25*12)+AF25))*1.67</f>
        <v>45.089999999999996</v>
      </c>
      <c r="AH25" s="37">
        <f>SUM(AG25-AG24)</f>
        <v>1.6699999999999946</v>
      </c>
      <c r="AI25" s="41" t="s">
        <v>68</v>
      </c>
      <c r="AJ25" s="41" t="s">
        <v>72</v>
      </c>
      <c r="AK25" s="35">
        <f t="shared" si="16"/>
        <v>312.28999999999996</v>
      </c>
      <c r="AL25" s="37">
        <f>SUM(AK25-AK24)</f>
        <v>5.0099999999999909</v>
      </c>
      <c r="AM25" s="38"/>
    </row>
    <row r="26" spans="1:39" ht="15.95" customHeight="1" x14ac:dyDescent="0.25">
      <c r="A26" s="32">
        <v>19</v>
      </c>
      <c r="B26" s="33">
        <v>24</v>
      </c>
      <c r="C26" s="39">
        <v>160</v>
      </c>
      <c r="D26" s="24">
        <v>0</v>
      </c>
      <c r="E26" s="39">
        <v>48</v>
      </c>
      <c r="F26" s="43">
        <v>151</v>
      </c>
      <c r="G26" s="144">
        <v>79</v>
      </c>
      <c r="H26" s="38"/>
      <c r="I26" s="24"/>
      <c r="J26" s="78">
        <v>75</v>
      </c>
      <c r="K26" s="44"/>
      <c r="L26" s="87">
        <v>3.34</v>
      </c>
      <c r="M26" s="95">
        <v>5.01</v>
      </c>
      <c r="N26" s="161"/>
      <c r="O26" s="159"/>
      <c r="P26" s="160"/>
      <c r="Q26" s="24">
        <v>5</v>
      </c>
      <c r="R26" s="24">
        <v>0</v>
      </c>
      <c r="S26" s="24">
        <v>0</v>
      </c>
      <c r="T26" s="24">
        <v>7</v>
      </c>
      <c r="U26" s="36">
        <f t="shared" si="17"/>
        <v>88.509999999999991</v>
      </c>
      <c r="V26" s="39">
        <v>2</v>
      </c>
      <c r="W26" s="39">
        <v>10</v>
      </c>
      <c r="X26" s="39">
        <v>0</v>
      </c>
      <c r="Y26" s="39">
        <v>6</v>
      </c>
      <c r="Z26" s="36">
        <f t="shared" si="18"/>
        <v>46.76</v>
      </c>
      <c r="AA26" s="40">
        <f>(U26+Z26)</f>
        <v>135.26999999999998</v>
      </c>
      <c r="AB26" s="87">
        <f>SUM(AA26-AA25)+P26</f>
        <v>3.339999999999975</v>
      </c>
      <c r="AC26" s="41" t="s">
        <v>83</v>
      </c>
      <c r="AD26" s="41" t="s">
        <v>75</v>
      </c>
      <c r="AE26" s="24">
        <v>15</v>
      </c>
      <c r="AF26" s="24">
        <v>10</v>
      </c>
      <c r="AG26" s="35">
        <f t="shared" si="3"/>
        <v>48.43</v>
      </c>
      <c r="AH26" s="37">
        <f t="shared" ref="AH26:AH32" si="19">SUM(AG26-AG25)</f>
        <v>3.3400000000000034</v>
      </c>
      <c r="AI26" s="41" t="s">
        <v>68</v>
      </c>
      <c r="AJ26" s="41" t="s">
        <v>82</v>
      </c>
      <c r="AK26" s="35">
        <f t="shared" si="16"/>
        <v>317.3</v>
      </c>
      <c r="AL26" s="37">
        <f>SUM(AK26-AK25)</f>
        <v>5.0100000000000477</v>
      </c>
      <c r="AM26" s="38"/>
    </row>
    <row r="27" spans="1:39" ht="15.95" customHeight="1" x14ac:dyDescent="0.2">
      <c r="A27" s="32">
        <v>20</v>
      </c>
      <c r="B27" s="33">
        <v>24</v>
      </c>
      <c r="C27" s="39">
        <v>160</v>
      </c>
      <c r="D27" s="24">
        <v>0</v>
      </c>
      <c r="E27" s="39">
        <v>48</v>
      </c>
      <c r="F27" s="43">
        <v>152</v>
      </c>
      <c r="G27" s="144">
        <v>78</v>
      </c>
      <c r="H27" s="38"/>
      <c r="I27" s="24"/>
      <c r="J27" s="78">
        <v>74</v>
      </c>
      <c r="K27" s="44"/>
      <c r="L27" s="87">
        <v>1.67</v>
      </c>
      <c r="M27" s="95">
        <v>6.68</v>
      </c>
      <c r="N27" s="96"/>
      <c r="O27" s="96"/>
      <c r="P27" s="97"/>
      <c r="Q27" s="24">
        <v>5</v>
      </c>
      <c r="R27" s="24">
        <v>1</v>
      </c>
      <c r="S27" s="24">
        <v>0</v>
      </c>
      <c r="T27" s="24">
        <v>7</v>
      </c>
      <c r="U27" s="36">
        <f t="shared" si="17"/>
        <v>90.179999999999993</v>
      </c>
      <c r="V27" s="39">
        <v>2</v>
      </c>
      <c r="W27" s="39">
        <v>10</v>
      </c>
      <c r="X27" s="39">
        <v>0</v>
      </c>
      <c r="Y27" s="39">
        <v>6</v>
      </c>
      <c r="Z27" s="36">
        <f t="shared" si="18"/>
        <v>46.76</v>
      </c>
      <c r="AA27" s="40">
        <f t="shared" si="14"/>
        <v>136.94</v>
      </c>
      <c r="AB27" s="87">
        <f t="shared" si="15"/>
        <v>1.6700000000000159</v>
      </c>
      <c r="AC27" s="41" t="s">
        <v>83</v>
      </c>
      <c r="AD27" s="41" t="s">
        <v>69</v>
      </c>
      <c r="AE27" s="24">
        <v>16</v>
      </c>
      <c r="AF27" s="24">
        <v>2</v>
      </c>
      <c r="AG27" s="35">
        <f t="shared" si="3"/>
        <v>50.099999999999994</v>
      </c>
      <c r="AH27" s="37">
        <f t="shared" si="19"/>
        <v>1.6699999999999946</v>
      </c>
      <c r="AI27" s="41" t="s">
        <v>70</v>
      </c>
      <c r="AJ27" s="41" t="s">
        <v>67</v>
      </c>
      <c r="AK27" s="35">
        <f t="shared" si="16"/>
        <v>323.97999999999996</v>
      </c>
      <c r="AL27" s="37">
        <f t="shared" si="7"/>
        <v>6.67999999999995</v>
      </c>
      <c r="AM27" s="38"/>
    </row>
    <row r="28" spans="1:39" ht="15.95" customHeight="1" x14ac:dyDescent="0.2">
      <c r="A28" s="32">
        <v>21</v>
      </c>
      <c r="B28" s="33">
        <v>24</v>
      </c>
      <c r="C28" s="39">
        <v>160</v>
      </c>
      <c r="D28" s="24">
        <v>0</v>
      </c>
      <c r="E28" s="39">
        <v>48</v>
      </c>
      <c r="F28" s="43">
        <v>154</v>
      </c>
      <c r="G28" s="144">
        <v>76</v>
      </c>
      <c r="H28" s="38"/>
      <c r="I28" s="24"/>
      <c r="J28" s="78">
        <v>72</v>
      </c>
      <c r="K28" s="44"/>
      <c r="L28" s="87">
        <v>1.67</v>
      </c>
      <c r="M28" s="95">
        <v>8.35</v>
      </c>
      <c r="N28" s="96"/>
      <c r="O28" s="96"/>
      <c r="P28" s="97"/>
      <c r="Q28" s="24">
        <v>5</v>
      </c>
      <c r="R28" s="24">
        <v>2</v>
      </c>
      <c r="S28" s="24">
        <v>0</v>
      </c>
      <c r="T28" s="24">
        <v>7</v>
      </c>
      <c r="U28" s="36">
        <f t="shared" si="17"/>
        <v>91.85</v>
      </c>
      <c r="V28" s="39">
        <v>2</v>
      </c>
      <c r="W28" s="39">
        <v>10</v>
      </c>
      <c r="X28" s="39">
        <v>0</v>
      </c>
      <c r="Y28" s="39">
        <v>6</v>
      </c>
      <c r="Z28" s="36">
        <f t="shared" si="18"/>
        <v>46.76</v>
      </c>
      <c r="AA28" s="40">
        <f t="shared" si="8"/>
        <v>138.60999999999999</v>
      </c>
      <c r="AB28" s="87">
        <f>SUM(AA28-AA27)+P28</f>
        <v>1.6699999999999875</v>
      </c>
      <c r="AC28" s="41" t="s">
        <v>85</v>
      </c>
      <c r="AD28" s="41" t="s">
        <v>67</v>
      </c>
      <c r="AE28" s="24">
        <v>16</v>
      </c>
      <c r="AF28" s="24">
        <v>7</v>
      </c>
      <c r="AG28" s="35">
        <f t="shared" si="3"/>
        <v>51.769999999999996</v>
      </c>
      <c r="AH28" s="37">
        <f t="shared" si="19"/>
        <v>1.6700000000000017</v>
      </c>
      <c r="AI28" s="41" t="s">
        <v>70</v>
      </c>
      <c r="AJ28" s="41" t="s">
        <v>72</v>
      </c>
      <c r="AK28" s="35">
        <f t="shared" ref="AK28:AK38" si="20">((AI28*12)+AJ28)*1.67</f>
        <v>332.33</v>
      </c>
      <c r="AL28" s="37">
        <f>SUM(AK28-AK27)</f>
        <v>8.3500000000000227</v>
      </c>
      <c r="AM28" s="38"/>
    </row>
    <row r="29" spans="1:39" ht="15.95" customHeight="1" x14ac:dyDescent="0.2">
      <c r="A29" s="32">
        <v>22</v>
      </c>
      <c r="B29" s="33">
        <v>24</v>
      </c>
      <c r="C29" s="39">
        <v>150</v>
      </c>
      <c r="D29" s="24">
        <v>0</v>
      </c>
      <c r="E29" s="39">
        <v>48</v>
      </c>
      <c r="F29" s="43">
        <v>147</v>
      </c>
      <c r="G29" s="144">
        <v>78</v>
      </c>
      <c r="H29" s="38"/>
      <c r="I29" s="24"/>
      <c r="J29" s="78">
        <v>74</v>
      </c>
      <c r="K29" s="44"/>
      <c r="L29" s="87">
        <v>0</v>
      </c>
      <c r="M29" s="95">
        <v>5.01</v>
      </c>
      <c r="N29" s="96"/>
      <c r="O29" s="96"/>
      <c r="P29" s="97"/>
      <c r="Q29" s="24">
        <v>5</v>
      </c>
      <c r="R29" s="24">
        <v>2</v>
      </c>
      <c r="S29" s="24">
        <v>0</v>
      </c>
      <c r="T29" s="24">
        <v>7</v>
      </c>
      <c r="U29" s="36">
        <f t="shared" si="17"/>
        <v>91.85</v>
      </c>
      <c r="V29" s="39">
        <v>2</v>
      </c>
      <c r="W29" s="39">
        <v>10</v>
      </c>
      <c r="X29" s="39">
        <v>0</v>
      </c>
      <c r="Y29" s="39">
        <v>6</v>
      </c>
      <c r="Z29" s="36">
        <f t="shared" si="18"/>
        <v>46.76</v>
      </c>
      <c r="AA29" s="40">
        <f t="shared" si="8"/>
        <v>138.60999999999999</v>
      </c>
      <c r="AB29" s="87">
        <f>SUM(AA29-AA28)+P29</f>
        <v>0</v>
      </c>
      <c r="AC29" s="41" t="s">
        <v>85</v>
      </c>
      <c r="AD29" s="41" t="s">
        <v>79</v>
      </c>
      <c r="AE29" s="24">
        <v>16</v>
      </c>
      <c r="AF29" s="24">
        <v>10</v>
      </c>
      <c r="AG29" s="35">
        <f t="shared" si="3"/>
        <v>51.769999999999996</v>
      </c>
      <c r="AH29" s="37">
        <f t="shared" si="19"/>
        <v>0</v>
      </c>
      <c r="AI29" s="41" t="s">
        <v>70</v>
      </c>
      <c r="AJ29" s="41" t="s">
        <v>82</v>
      </c>
      <c r="AK29" s="35">
        <f t="shared" si="20"/>
        <v>337.34</v>
      </c>
      <c r="AL29" s="37">
        <f t="shared" si="7"/>
        <v>5.0099999999999909</v>
      </c>
      <c r="AM29" s="38"/>
    </row>
    <row r="30" spans="1:39" ht="15.95" customHeight="1" x14ac:dyDescent="0.2">
      <c r="A30" s="32">
        <v>23</v>
      </c>
      <c r="B30" s="33">
        <v>24</v>
      </c>
      <c r="C30" s="39">
        <v>150</v>
      </c>
      <c r="D30" s="24">
        <v>0</v>
      </c>
      <c r="E30" s="39">
        <v>48</v>
      </c>
      <c r="F30" s="43">
        <v>148</v>
      </c>
      <c r="G30" s="144">
        <v>75</v>
      </c>
      <c r="H30" s="38"/>
      <c r="I30" s="24"/>
      <c r="J30" s="78">
        <v>71</v>
      </c>
      <c r="K30" s="44"/>
      <c r="L30" s="87">
        <v>3.34</v>
      </c>
      <c r="M30" s="95">
        <v>6.68</v>
      </c>
      <c r="N30" s="96"/>
      <c r="O30" s="98"/>
      <c r="P30" s="97"/>
      <c r="Q30" s="24">
        <v>5</v>
      </c>
      <c r="R30" s="24">
        <v>4</v>
      </c>
      <c r="S30" s="24">
        <v>0</v>
      </c>
      <c r="T30" s="24">
        <v>7</v>
      </c>
      <c r="U30" s="36">
        <f t="shared" ref="U30:U37" si="21">((Q30*12)+R30-((S30*12)+T30))*1.67</f>
        <v>95.19</v>
      </c>
      <c r="V30" s="39">
        <v>2</v>
      </c>
      <c r="W30" s="39">
        <v>10</v>
      </c>
      <c r="X30" s="39">
        <v>0</v>
      </c>
      <c r="Y30" s="39">
        <v>6</v>
      </c>
      <c r="Z30" s="36">
        <f t="shared" si="18"/>
        <v>46.76</v>
      </c>
      <c r="AA30" s="40">
        <f t="shared" ref="AA30:AA35" si="22">(U30+Z30)</f>
        <v>141.94999999999999</v>
      </c>
      <c r="AB30" s="87">
        <f t="shared" ref="AB30:AB35" si="23">SUM(AA30-AA29)+P30</f>
        <v>3.3400000000000034</v>
      </c>
      <c r="AC30" s="41" t="s">
        <v>85</v>
      </c>
      <c r="AD30" s="41" t="s">
        <v>79</v>
      </c>
      <c r="AE30" s="24">
        <v>17</v>
      </c>
      <c r="AF30" s="24">
        <v>2</v>
      </c>
      <c r="AG30" s="35">
        <f t="shared" si="3"/>
        <v>45.089999999999996</v>
      </c>
      <c r="AH30" s="37">
        <f t="shared" si="19"/>
        <v>-6.68</v>
      </c>
      <c r="AI30" s="41" t="s">
        <v>80</v>
      </c>
      <c r="AJ30" s="41" t="s">
        <v>67</v>
      </c>
      <c r="AK30" s="35">
        <f t="shared" si="20"/>
        <v>344.02</v>
      </c>
      <c r="AL30" s="37">
        <f t="shared" si="7"/>
        <v>6.6800000000000068</v>
      </c>
      <c r="AM30" s="38"/>
    </row>
    <row r="31" spans="1:39" ht="15.95" customHeight="1" x14ac:dyDescent="0.2">
      <c r="A31" s="32">
        <v>24</v>
      </c>
      <c r="B31" s="33">
        <v>24</v>
      </c>
      <c r="C31" s="39">
        <v>150</v>
      </c>
      <c r="D31" s="24">
        <v>0</v>
      </c>
      <c r="E31" s="39">
        <v>48</v>
      </c>
      <c r="F31" s="43">
        <v>138</v>
      </c>
      <c r="G31" s="144">
        <v>76</v>
      </c>
      <c r="H31" s="38"/>
      <c r="I31" s="24"/>
      <c r="J31" s="78">
        <v>72</v>
      </c>
      <c r="K31" s="44"/>
      <c r="L31" s="87">
        <v>1.67</v>
      </c>
      <c r="M31" s="95">
        <v>6.68</v>
      </c>
      <c r="N31" s="96"/>
      <c r="O31" s="98"/>
      <c r="P31" s="97"/>
      <c r="Q31" s="24">
        <v>5</v>
      </c>
      <c r="R31" s="24">
        <v>5</v>
      </c>
      <c r="S31" s="24">
        <v>0</v>
      </c>
      <c r="T31" s="24">
        <v>7</v>
      </c>
      <c r="U31" s="36">
        <f t="shared" si="21"/>
        <v>96.86</v>
      </c>
      <c r="V31" s="39">
        <v>2</v>
      </c>
      <c r="W31" s="39">
        <v>10</v>
      </c>
      <c r="X31" s="39">
        <v>0</v>
      </c>
      <c r="Y31" s="39">
        <v>6</v>
      </c>
      <c r="Z31" s="36">
        <f t="shared" ref="Z31:Z38" si="24">((V31*12)+W31-((X31*12)+Y31))*1.67</f>
        <v>46.76</v>
      </c>
      <c r="AA31" s="40">
        <f t="shared" si="22"/>
        <v>143.62</v>
      </c>
      <c r="AB31" s="87">
        <f t="shared" si="23"/>
        <v>1.6700000000000159</v>
      </c>
      <c r="AC31" s="41" t="s">
        <v>85</v>
      </c>
      <c r="AD31" s="41" t="s">
        <v>79</v>
      </c>
      <c r="AE31" s="24">
        <v>17</v>
      </c>
      <c r="AF31" s="24">
        <v>6</v>
      </c>
      <c r="AG31" s="35">
        <f t="shared" si="3"/>
        <v>38.409999999999997</v>
      </c>
      <c r="AH31" s="37">
        <f t="shared" si="19"/>
        <v>-6.68</v>
      </c>
      <c r="AI31" s="41" t="s">
        <v>80</v>
      </c>
      <c r="AJ31" s="41" t="s">
        <v>77</v>
      </c>
      <c r="AK31" s="35">
        <f t="shared" si="20"/>
        <v>350.7</v>
      </c>
      <c r="AL31" s="37">
        <f t="shared" si="7"/>
        <v>6.6800000000000068</v>
      </c>
      <c r="AM31" s="38"/>
    </row>
    <row r="32" spans="1:39" ht="15.95" customHeight="1" x14ac:dyDescent="0.2">
      <c r="A32" s="32">
        <v>25</v>
      </c>
      <c r="B32" s="33">
        <v>24</v>
      </c>
      <c r="C32" s="39">
        <v>120</v>
      </c>
      <c r="D32" s="24">
        <v>0</v>
      </c>
      <c r="E32" s="39">
        <v>48</v>
      </c>
      <c r="F32" s="43">
        <v>108</v>
      </c>
      <c r="G32" s="144">
        <v>80</v>
      </c>
      <c r="H32" s="38"/>
      <c r="I32" s="24"/>
      <c r="J32" s="78">
        <v>76</v>
      </c>
      <c r="K32" s="44"/>
      <c r="L32" s="87">
        <v>1.67</v>
      </c>
      <c r="M32" s="95">
        <v>5.01</v>
      </c>
      <c r="N32" s="96"/>
      <c r="O32" s="96"/>
      <c r="P32" s="97"/>
      <c r="Q32" s="24">
        <v>5</v>
      </c>
      <c r="R32" s="24">
        <v>9</v>
      </c>
      <c r="S32" s="24">
        <v>0</v>
      </c>
      <c r="T32" s="24">
        <v>10</v>
      </c>
      <c r="U32" s="36">
        <f t="shared" si="21"/>
        <v>98.53</v>
      </c>
      <c r="V32" s="39">
        <v>2</v>
      </c>
      <c r="W32" s="39">
        <v>10</v>
      </c>
      <c r="X32" s="39">
        <v>0</v>
      </c>
      <c r="Y32" s="39">
        <v>6</v>
      </c>
      <c r="Z32" s="36">
        <f t="shared" si="24"/>
        <v>46.76</v>
      </c>
      <c r="AA32" s="40">
        <f t="shared" si="22"/>
        <v>145.29</v>
      </c>
      <c r="AB32" s="87">
        <f t="shared" si="23"/>
        <v>1.6699999999999875</v>
      </c>
      <c r="AC32" s="41" t="s">
        <v>85</v>
      </c>
      <c r="AD32" s="41" t="s">
        <v>79</v>
      </c>
      <c r="AE32" s="24">
        <v>17</v>
      </c>
      <c r="AF32" s="24">
        <v>9</v>
      </c>
      <c r="AG32" s="35">
        <f t="shared" si="3"/>
        <v>33.4</v>
      </c>
      <c r="AH32" s="37">
        <f t="shared" si="19"/>
        <v>-5.009999999999998</v>
      </c>
      <c r="AI32" s="41" t="s">
        <v>80</v>
      </c>
      <c r="AJ32" s="41" t="s">
        <v>71</v>
      </c>
      <c r="AK32" s="35">
        <f t="shared" si="20"/>
        <v>355.71</v>
      </c>
      <c r="AL32" s="37">
        <f t="shared" si="7"/>
        <v>5.0099999999999909</v>
      </c>
      <c r="AM32" s="38"/>
    </row>
    <row r="33" spans="1:39" ht="15.95" customHeight="1" x14ac:dyDescent="0.2">
      <c r="A33" s="32">
        <v>26</v>
      </c>
      <c r="B33" s="33">
        <v>24</v>
      </c>
      <c r="C33" s="39">
        <v>120</v>
      </c>
      <c r="D33" s="24">
        <v>0</v>
      </c>
      <c r="E33" s="39">
        <v>48</v>
      </c>
      <c r="F33" s="43">
        <v>100</v>
      </c>
      <c r="G33" s="144">
        <v>75</v>
      </c>
      <c r="H33" s="38"/>
      <c r="I33" s="24"/>
      <c r="J33" s="78">
        <v>71</v>
      </c>
      <c r="K33" s="44"/>
      <c r="L33" s="87">
        <v>1.67</v>
      </c>
      <c r="M33" s="95">
        <v>6.68</v>
      </c>
      <c r="N33" s="96"/>
      <c r="O33" s="96"/>
      <c r="P33" s="97"/>
      <c r="Q33" s="24">
        <v>5</v>
      </c>
      <c r="R33" s="24">
        <v>10</v>
      </c>
      <c r="S33" s="24">
        <v>0</v>
      </c>
      <c r="T33" s="24">
        <v>10</v>
      </c>
      <c r="U33" s="36">
        <f t="shared" si="21"/>
        <v>100.19999999999999</v>
      </c>
      <c r="V33" s="39">
        <v>2</v>
      </c>
      <c r="W33" s="39">
        <v>10</v>
      </c>
      <c r="X33" s="39">
        <v>0</v>
      </c>
      <c r="Y33" s="39">
        <v>6</v>
      </c>
      <c r="Z33" s="36">
        <f t="shared" si="24"/>
        <v>46.76</v>
      </c>
      <c r="AA33" s="40">
        <f t="shared" si="22"/>
        <v>146.95999999999998</v>
      </c>
      <c r="AB33" s="87">
        <f t="shared" si="23"/>
        <v>1.6699999999999875</v>
      </c>
      <c r="AC33" s="41" t="s">
        <v>85</v>
      </c>
      <c r="AD33" s="41" t="s">
        <v>79</v>
      </c>
      <c r="AE33" s="24">
        <v>18</v>
      </c>
      <c r="AF33" s="24">
        <v>1</v>
      </c>
      <c r="AG33" s="35">
        <f t="shared" si="3"/>
        <v>26.72</v>
      </c>
      <c r="AH33" s="37">
        <f t="shared" ref="AH33:AH38" si="25">SUM(AG33-AG32)</f>
        <v>-6.68</v>
      </c>
      <c r="AI33" s="41" t="s">
        <v>83</v>
      </c>
      <c r="AJ33" s="41" t="s">
        <v>78</v>
      </c>
      <c r="AK33" s="35">
        <f t="shared" si="20"/>
        <v>362.39</v>
      </c>
      <c r="AL33" s="37">
        <f t="shared" si="7"/>
        <v>6.6800000000000068</v>
      </c>
      <c r="AM33" s="38"/>
    </row>
    <row r="34" spans="1:39" ht="15.95" customHeight="1" x14ac:dyDescent="0.2">
      <c r="A34" s="32">
        <v>27</v>
      </c>
      <c r="B34" s="33">
        <v>24</v>
      </c>
      <c r="C34" s="39">
        <v>120</v>
      </c>
      <c r="D34" s="24">
        <v>0</v>
      </c>
      <c r="E34" s="39">
        <v>48</v>
      </c>
      <c r="F34" s="43">
        <v>102</v>
      </c>
      <c r="G34" s="144">
        <v>78</v>
      </c>
      <c r="H34" s="38"/>
      <c r="I34" s="24"/>
      <c r="J34" s="78">
        <v>74</v>
      </c>
      <c r="K34" s="44"/>
      <c r="L34" s="87">
        <v>1.67</v>
      </c>
      <c r="M34" s="95">
        <v>5.01</v>
      </c>
      <c r="N34" s="96"/>
      <c r="O34" s="96"/>
      <c r="P34" s="97"/>
      <c r="Q34" s="24">
        <v>5</v>
      </c>
      <c r="R34" s="24">
        <v>11</v>
      </c>
      <c r="S34" s="24">
        <v>0</v>
      </c>
      <c r="T34" s="24">
        <v>10</v>
      </c>
      <c r="U34" s="36">
        <f t="shared" si="21"/>
        <v>101.86999999999999</v>
      </c>
      <c r="V34" s="39">
        <v>2</v>
      </c>
      <c r="W34" s="39">
        <v>10</v>
      </c>
      <c r="X34" s="39">
        <v>0</v>
      </c>
      <c r="Y34" s="39">
        <v>6</v>
      </c>
      <c r="Z34" s="36">
        <f t="shared" si="24"/>
        <v>46.76</v>
      </c>
      <c r="AA34" s="40">
        <f t="shared" si="22"/>
        <v>148.63</v>
      </c>
      <c r="AB34" s="87">
        <f t="shared" si="23"/>
        <v>1.6700000000000159</v>
      </c>
      <c r="AC34" s="41" t="s">
        <v>91</v>
      </c>
      <c r="AD34" s="41" t="s">
        <v>78</v>
      </c>
      <c r="AE34" s="24">
        <v>10</v>
      </c>
      <c r="AF34" s="24">
        <v>7</v>
      </c>
      <c r="AG34" s="35">
        <f t="shared" si="3"/>
        <v>30.06</v>
      </c>
      <c r="AH34" s="37">
        <f t="shared" si="25"/>
        <v>3.34</v>
      </c>
      <c r="AI34" s="41" t="s">
        <v>82</v>
      </c>
      <c r="AJ34" s="41" t="s">
        <v>72</v>
      </c>
      <c r="AK34" s="35">
        <f t="shared" si="20"/>
        <v>212.09</v>
      </c>
      <c r="AL34" s="37">
        <f>SUM(AK34-AK33)</f>
        <v>-150.29999999999998</v>
      </c>
      <c r="AM34" s="38" t="s">
        <v>93</v>
      </c>
    </row>
    <row r="35" spans="1:39" ht="15.95" customHeight="1" x14ac:dyDescent="0.2">
      <c r="A35" s="32">
        <v>28</v>
      </c>
      <c r="B35" s="33">
        <v>24</v>
      </c>
      <c r="C35" s="39">
        <v>120</v>
      </c>
      <c r="D35" s="24">
        <v>0</v>
      </c>
      <c r="E35" s="39">
        <v>48</v>
      </c>
      <c r="F35" s="43">
        <v>114</v>
      </c>
      <c r="G35" s="144">
        <v>75</v>
      </c>
      <c r="H35" s="38"/>
      <c r="I35" s="24"/>
      <c r="J35" s="78">
        <v>69</v>
      </c>
      <c r="K35" s="44"/>
      <c r="L35" s="87">
        <v>1.67</v>
      </c>
      <c r="M35" s="95">
        <v>10.02</v>
      </c>
      <c r="N35" s="96"/>
      <c r="O35" s="96"/>
      <c r="P35" s="97"/>
      <c r="Q35" s="24">
        <v>6</v>
      </c>
      <c r="R35" s="24">
        <v>0</v>
      </c>
      <c r="S35" s="24">
        <v>0</v>
      </c>
      <c r="T35" s="24">
        <v>10</v>
      </c>
      <c r="U35" s="36">
        <f t="shared" si="21"/>
        <v>103.53999999999999</v>
      </c>
      <c r="V35" s="39">
        <v>2</v>
      </c>
      <c r="W35" s="39">
        <v>10</v>
      </c>
      <c r="X35" s="39">
        <v>0</v>
      </c>
      <c r="Y35" s="39">
        <v>6</v>
      </c>
      <c r="Z35" s="36">
        <f t="shared" si="24"/>
        <v>46.76</v>
      </c>
      <c r="AA35" s="40">
        <f t="shared" si="22"/>
        <v>150.29999999999998</v>
      </c>
      <c r="AB35" s="87">
        <f t="shared" si="23"/>
        <v>1.6699999999999875</v>
      </c>
      <c r="AC35" s="41" t="s">
        <v>91</v>
      </c>
      <c r="AD35" s="41" t="s">
        <v>69</v>
      </c>
      <c r="AE35" s="24">
        <v>11</v>
      </c>
      <c r="AF35" s="24">
        <v>1</v>
      </c>
      <c r="AG35" s="35">
        <f t="shared" si="3"/>
        <v>31.729999999999997</v>
      </c>
      <c r="AH35" s="37">
        <f t="shared" si="25"/>
        <v>1.6699999999999982</v>
      </c>
      <c r="AI35" s="41" t="s">
        <v>88</v>
      </c>
      <c r="AJ35" s="41" t="s">
        <v>78</v>
      </c>
      <c r="AK35" s="35">
        <f t="shared" si="20"/>
        <v>222.10999999999999</v>
      </c>
      <c r="AL35" s="37">
        <f>SUM(AK35-AK34)</f>
        <v>10.019999999999982</v>
      </c>
      <c r="AM35" s="38"/>
    </row>
    <row r="36" spans="1:39" ht="15.95" customHeight="1" x14ac:dyDescent="0.2">
      <c r="A36" s="32">
        <v>29</v>
      </c>
      <c r="B36" s="33">
        <v>24</v>
      </c>
      <c r="C36" s="39">
        <v>120</v>
      </c>
      <c r="D36" s="24">
        <v>0</v>
      </c>
      <c r="E36" s="39">
        <v>48</v>
      </c>
      <c r="F36" s="43">
        <v>118</v>
      </c>
      <c r="G36" s="144">
        <v>79</v>
      </c>
      <c r="H36" s="38"/>
      <c r="I36" s="24"/>
      <c r="J36" s="78">
        <v>75</v>
      </c>
      <c r="K36" s="44"/>
      <c r="L36" s="87">
        <v>1.67</v>
      </c>
      <c r="M36" s="95">
        <v>5.01</v>
      </c>
      <c r="N36" s="96"/>
      <c r="O36" s="96"/>
      <c r="P36" s="97"/>
      <c r="Q36" s="24">
        <v>6</v>
      </c>
      <c r="R36" s="24">
        <v>1</v>
      </c>
      <c r="S36" s="24">
        <v>0</v>
      </c>
      <c r="T36" s="24">
        <v>10</v>
      </c>
      <c r="U36" s="36">
        <f t="shared" si="21"/>
        <v>105.21</v>
      </c>
      <c r="V36" s="39">
        <v>2</v>
      </c>
      <c r="W36" s="39">
        <v>10</v>
      </c>
      <c r="X36" s="39">
        <v>0</v>
      </c>
      <c r="Y36" s="39">
        <v>6</v>
      </c>
      <c r="Z36" s="36">
        <f t="shared" si="24"/>
        <v>46.76</v>
      </c>
      <c r="AA36" s="40">
        <f>(U36+Z36)</f>
        <v>151.97</v>
      </c>
      <c r="AB36" s="87">
        <f>SUM(AA36-AA35)+P36</f>
        <v>1.6700000000000159</v>
      </c>
      <c r="AC36" s="41" t="s">
        <v>90</v>
      </c>
      <c r="AD36" s="41" t="s">
        <v>73</v>
      </c>
      <c r="AE36" s="24">
        <v>11</v>
      </c>
      <c r="AF36" s="24">
        <v>4</v>
      </c>
      <c r="AG36" s="35">
        <f t="shared" si="3"/>
        <v>33.4</v>
      </c>
      <c r="AH36" s="37">
        <f t="shared" si="25"/>
        <v>1.6700000000000017</v>
      </c>
      <c r="AI36" s="41" t="s">
        <v>88</v>
      </c>
      <c r="AJ36" s="41" t="s">
        <v>89</v>
      </c>
      <c r="AK36" s="35">
        <f t="shared" si="20"/>
        <v>227.12</v>
      </c>
      <c r="AL36" s="37">
        <f>SUM(AK36-AK35)</f>
        <v>5.0100000000000193</v>
      </c>
      <c r="AM36" s="38"/>
    </row>
    <row r="37" spans="1:39" ht="15.95" customHeight="1" x14ac:dyDescent="0.2">
      <c r="A37" s="32">
        <v>30</v>
      </c>
      <c r="B37" s="33">
        <v>24</v>
      </c>
      <c r="C37" s="39">
        <v>130</v>
      </c>
      <c r="D37" s="24">
        <v>0</v>
      </c>
      <c r="E37" s="39">
        <v>48</v>
      </c>
      <c r="F37" s="43">
        <v>123</v>
      </c>
      <c r="G37" s="144">
        <v>74</v>
      </c>
      <c r="H37" s="38"/>
      <c r="I37" s="24"/>
      <c r="J37" s="78">
        <v>70</v>
      </c>
      <c r="K37" s="44"/>
      <c r="L37" s="87">
        <v>1.67</v>
      </c>
      <c r="M37" s="95">
        <v>3.34</v>
      </c>
      <c r="N37" s="96"/>
      <c r="O37" s="96"/>
      <c r="P37" s="97"/>
      <c r="Q37" s="24">
        <v>6</v>
      </c>
      <c r="R37" s="24">
        <v>2</v>
      </c>
      <c r="S37" s="24">
        <v>0</v>
      </c>
      <c r="T37" s="24">
        <v>10</v>
      </c>
      <c r="U37" s="36">
        <f t="shared" si="21"/>
        <v>106.88</v>
      </c>
      <c r="V37" s="39">
        <v>2</v>
      </c>
      <c r="W37" s="39">
        <v>10</v>
      </c>
      <c r="X37" s="39">
        <v>0</v>
      </c>
      <c r="Y37" s="39">
        <v>6</v>
      </c>
      <c r="Z37" s="36">
        <f t="shared" si="24"/>
        <v>46.76</v>
      </c>
      <c r="AA37" s="40">
        <f>(U37+Z37)</f>
        <v>153.63999999999999</v>
      </c>
      <c r="AB37" s="87">
        <f>SUM(AA37-AA36)+P37</f>
        <v>1.6699999999999875</v>
      </c>
      <c r="AC37" s="41" t="s">
        <v>90</v>
      </c>
      <c r="AD37" s="41" t="s">
        <v>75</v>
      </c>
      <c r="AE37" s="24">
        <v>11</v>
      </c>
      <c r="AF37" s="24">
        <v>6</v>
      </c>
      <c r="AG37" s="35">
        <f t="shared" si="3"/>
        <v>35.07</v>
      </c>
      <c r="AH37" s="37">
        <f t="shared" si="25"/>
        <v>1.6700000000000017</v>
      </c>
      <c r="AI37" s="41" t="s">
        <v>88</v>
      </c>
      <c r="AJ37" s="41" t="s">
        <v>77</v>
      </c>
      <c r="AK37" s="35">
        <f t="shared" si="20"/>
        <v>230.45999999999998</v>
      </c>
      <c r="AL37" s="37">
        <f>SUM(AK37-AK36)</f>
        <v>3.339999999999975</v>
      </c>
      <c r="AM37" s="38"/>
    </row>
    <row r="38" spans="1:39" ht="15.95" customHeight="1" thickBot="1" x14ac:dyDescent="0.25">
      <c r="A38" s="32">
        <v>31</v>
      </c>
      <c r="B38" s="33"/>
      <c r="C38" s="39"/>
      <c r="D38" s="24"/>
      <c r="E38" s="39">
        <v>48</v>
      </c>
      <c r="F38" s="43"/>
      <c r="G38" s="144"/>
      <c r="H38" s="38"/>
      <c r="I38" s="24"/>
      <c r="J38" s="78"/>
      <c r="K38" s="44"/>
      <c r="L38" s="87"/>
      <c r="M38" s="95"/>
      <c r="N38" s="96"/>
      <c r="O38" s="96"/>
      <c r="P38" s="97"/>
      <c r="Q38" s="24">
        <v>6</v>
      </c>
      <c r="R38" s="24">
        <v>2</v>
      </c>
      <c r="S38" s="24">
        <v>0</v>
      </c>
      <c r="T38" s="24">
        <v>10</v>
      </c>
      <c r="U38" s="36">
        <f>((Q38*12)+R38-((S38*12)+T38))*1.67</f>
        <v>106.88</v>
      </c>
      <c r="V38" s="39">
        <v>2</v>
      </c>
      <c r="W38" s="39">
        <v>10</v>
      </c>
      <c r="X38" s="39">
        <v>0</v>
      </c>
      <c r="Y38" s="39">
        <v>6</v>
      </c>
      <c r="Z38" s="36">
        <f t="shared" si="24"/>
        <v>46.76</v>
      </c>
      <c r="AA38" s="155">
        <f>(U38+Z38)</f>
        <v>153.63999999999999</v>
      </c>
      <c r="AB38" s="87">
        <f>SUM(AA38-AA37)+P38</f>
        <v>0</v>
      </c>
      <c r="AC38" s="41" t="s">
        <v>90</v>
      </c>
      <c r="AD38" s="41" t="s">
        <v>75</v>
      </c>
      <c r="AE38" s="24">
        <v>11</v>
      </c>
      <c r="AF38" s="24">
        <v>6</v>
      </c>
      <c r="AG38" s="35">
        <f>((AC38*12)+AD38-((AE38*12)+AF38))*1.67</f>
        <v>35.07</v>
      </c>
      <c r="AH38" s="37">
        <f t="shared" si="25"/>
        <v>0</v>
      </c>
      <c r="AI38" s="41" t="s">
        <v>88</v>
      </c>
      <c r="AJ38" s="41" t="s">
        <v>77</v>
      </c>
      <c r="AK38" s="35">
        <f t="shared" si="20"/>
        <v>230.45999999999998</v>
      </c>
      <c r="AL38" s="37">
        <f>SUM(AK38-AK37)</f>
        <v>0</v>
      </c>
      <c r="AM38" s="38"/>
    </row>
    <row r="39" spans="1:39" ht="14.1" customHeight="1" thickBot="1" x14ac:dyDescent="0.25">
      <c r="A39" s="20"/>
      <c r="B39" s="45">
        <f>SUM(B8:B38)</f>
        <v>720</v>
      </c>
      <c r="C39" s="46"/>
      <c r="D39" s="25"/>
      <c r="E39" s="25"/>
      <c r="F39" s="47"/>
      <c r="G39" s="145">
        <f>SUM(G8:G38)</f>
        <v>2311</v>
      </c>
      <c r="H39" s="48"/>
      <c r="I39" s="49"/>
      <c r="J39" s="146">
        <f>SUM(J8:J38)</f>
        <v>2193</v>
      </c>
      <c r="K39" s="146">
        <f>SUM(K8:K38)</f>
        <v>0</v>
      </c>
      <c r="L39" s="146">
        <f>SUM(L8:L38)</f>
        <v>48.430000000000021</v>
      </c>
      <c r="M39" s="146">
        <f>SUM(M8:M38)</f>
        <v>198.73</v>
      </c>
      <c r="N39" s="99"/>
      <c r="O39" s="100"/>
      <c r="P39" s="101">
        <f>SUM(P8:P38)</f>
        <v>0</v>
      </c>
      <c r="Q39" s="25"/>
      <c r="R39" s="25"/>
      <c r="S39" s="25"/>
      <c r="T39" s="25"/>
      <c r="U39" s="36">
        <f>((Q39*12)+R39-((S39*12)+T39))*1.16</f>
        <v>0</v>
      </c>
      <c r="V39" s="55"/>
      <c r="W39" s="55"/>
      <c r="X39" s="55"/>
      <c r="Y39" s="55"/>
      <c r="Z39" s="36">
        <f>((V39*12)+W39-((X39*12)+Y39))*1.16</f>
        <v>0</v>
      </c>
      <c r="AA39" s="40">
        <f>(U39+Z39)</f>
        <v>0</v>
      </c>
      <c r="AB39" s="87">
        <f>SUM(AB8:AB38)</f>
        <v>48.429999999999993</v>
      </c>
      <c r="AC39" s="47"/>
      <c r="AD39" s="47"/>
      <c r="AE39" s="56"/>
      <c r="AF39" s="56"/>
      <c r="AG39" s="57"/>
      <c r="AH39" s="58"/>
      <c r="AI39" s="58"/>
      <c r="AJ39" s="58"/>
      <c r="AK39" s="58"/>
      <c r="AL39" s="58"/>
      <c r="AM39" s="38"/>
    </row>
    <row r="40" spans="1:39" ht="14.1" customHeight="1" thickBot="1" x14ac:dyDescent="0.25">
      <c r="A40" s="42"/>
      <c r="B40" s="120" t="s">
        <v>45</v>
      </c>
      <c r="C40" s="121"/>
      <c r="D40" s="121"/>
      <c r="E40" s="50">
        <f>B39/24</f>
        <v>30</v>
      </c>
      <c r="F40" s="126" t="s">
        <v>46</v>
      </c>
      <c r="G40" s="127"/>
      <c r="H40" s="128"/>
      <c r="I40" s="50"/>
      <c r="J40" s="64"/>
      <c r="K40" s="50"/>
      <c r="L40" s="91">
        <f>SUM(L39)/E40</f>
        <v>1.6143333333333341</v>
      </c>
      <c r="M40" s="91">
        <f>SUM(M39)/E40</f>
        <v>6.6243333333333334</v>
      </c>
      <c r="N40" s="143">
        <v>1.67</v>
      </c>
      <c r="O40" s="42"/>
      <c r="P40" s="25"/>
      <c r="Q40" s="25">
        <f t="shared" ref="Q40:Y40" si="26">SUM(Q17:Q18)</f>
        <v>8</v>
      </c>
      <c r="R40" s="25">
        <f t="shared" si="26"/>
        <v>7</v>
      </c>
      <c r="S40" s="25">
        <f t="shared" si="26"/>
        <v>0</v>
      </c>
      <c r="T40" s="25">
        <f t="shared" si="26"/>
        <v>14</v>
      </c>
      <c r="U40" s="148">
        <f t="shared" si="26"/>
        <v>148.63</v>
      </c>
      <c r="V40" s="25">
        <f t="shared" si="26"/>
        <v>4</v>
      </c>
      <c r="W40" s="60">
        <f t="shared" si="26"/>
        <v>20</v>
      </c>
      <c r="X40" s="60">
        <f t="shared" si="26"/>
        <v>0</v>
      </c>
      <c r="Y40" s="60">
        <f t="shared" si="26"/>
        <v>12</v>
      </c>
      <c r="Z40" s="36">
        <f>((V40*12)+W40-((X40*12)+Y40))*1.16</f>
        <v>64.959999999999994</v>
      </c>
      <c r="AA40" s="40">
        <f>(U40+Z40)</f>
        <v>213.58999999999997</v>
      </c>
      <c r="AB40" s="87">
        <f>SUM(AA40-AA39)</f>
        <v>213.58999999999997</v>
      </c>
      <c r="AC40" s="47"/>
      <c r="AD40" s="47"/>
      <c r="AE40" s="61"/>
      <c r="AF40" s="61"/>
      <c r="AG40" s="61"/>
      <c r="AH40" s="61"/>
      <c r="AI40" s="47"/>
      <c r="AJ40" s="47"/>
      <c r="AK40" s="47"/>
      <c r="AL40" s="47"/>
      <c r="AM40" s="62"/>
    </row>
    <row r="41" spans="1:39" ht="15.95" customHeight="1" thickBot="1" x14ac:dyDescent="0.25">
      <c r="A41" s="63"/>
      <c r="B41" s="62"/>
      <c r="C41" s="62"/>
      <c r="D41" s="25" t="s">
        <v>47</v>
      </c>
      <c r="E41" s="62"/>
      <c r="F41" s="62"/>
      <c r="G41" s="64">
        <f>(SUM(G39)/E40)</f>
        <v>77.033333333333331</v>
      </c>
      <c r="H41" s="64">
        <f>(SUM(H39)/E40)</f>
        <v>0</v>
      </c>
      <c r="I41" s="64" t="e">
        <f>(SUM(I39)/F40)</f>
        <v>#VALUE!</v>
      </c>
      <c r="J41" s="64">
        <f>(SUM(J39)/E40)</f>
        <v>73.099999999999994</v>
      </c>
      <c r="K41" s="25"/>
      <c r="L41" s="25"/>
      <c r="M41" s="25"/>
      <c r="N41" s="25">
        <f>N39/N40</f>
        <v>0</v>
      </c>
      <c r="O41" s="25"/>
      <c r="P41" s="25"/>
      <c r="Q41" s="25"/>
      <c r="R41" s="25"/>
      <c r="S41" s="25"/>
      <c r="T41" s="25"/>
      <c r="U41" s="59"/>
      <c r="V41" s="25"/>
      <c r="W41" s="25"/>
      <c r="X41" s="25"/>
      <c r="Y41" s="25"/>
      <c r="Z41" s="59"/>
      <c r="AA41" s="65"/>
      <c r="AB41" s="94">
        <f>X40-Y40*1.16</f>
        <v>-13.919999999999998</v>
      </c>
      <c r="AC41" s="55"/>
      <c r="AD41" s="55"/>
      <c r="AE41" s="25"/>
      <c r="AF41" s="25"/>
      <c r="AG41" s="25"/>
      <c r="AH41" s="25"/>
      <c r="AI41" s="25"/>
      <c r="AJ41" s="25"/>
      <c r="AK41" s="25"/>
      <c r="AL41" s="25"/>
      <c r="AM41" s="62"/>
    </row>
    <row r="42" spans="1:39" ht="14.1" customHeight="1" x14ac:dyDescent="0.2">
      <c r="A42" s="42"/>
      <c r="B42" s="66">
        <v>24</v>
      </c>
      <c r="C42" s="66">
        <v>2.4571000000000001</v>
      </c>
      <c r="D42" s="66">
        <v>203</v>
      </c>
      <c r="E42" s="66">
        <v>5.25</v>
      </c>
      <c r="F42" s="66">
        <f>SQRT(D42*E42)*C42*B42/24</f>
        <v>80.214060749705851</v>
      </c>
      <c r="G42" s="67"/>
      <c r="H42" s="66">
        <v>0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35" t="s">
        <v>48</v>
      </c>
      <c r="V42" s="136"/>
      <c r="W42" s="136"/>
      <c r="X42" s="136"/>
      <c r="Y42" s="136"/>
      <c r="Z42" s="136"/>
      <c r="AA42" s="137"/>
      <c r="AB42" s="153">
        <f>SUM(U38+Z38)</f>
        <v>153.63999999999999</v>
      </c>
      <c r="AC42" s="152"/>
      <c r="AD42" s="152"/>
      <c r="AE42" s="152"/>
      <c r="AF42" s="152"/>
      <c r="AG42" s="154"/>
      <c r="AH42" s="68"/>
      <c r="AI42" s="68"/>
      <c r="AJ42" s="68"/>
      <c r="AK42" s="68"/>
      <c r="AL42" s="68"/>
      <c r="AM42" s="62"/>
    </row>
    <row r="43" spans="1:39" ht="14.1" customHeight="1" x14ac:dyDescent="0.2">
      <c r="A43" s="4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35" t="s">
        <v>49</v>
      </c>
      <c r="V43" s="136"/>
      <c r="W43" s="136"/>
      <c r="X43" s="136"/>
      <c r="Y43" s="136"/>
      <c r="Z43" s="136"/>
      <c r="AA43" s="137"/>
      <c r="AB43" s="132">
        <f>P39</f>
        <v>0</v>
      </c>
      <c r="AC43" s="133"/>
      <c r="AD43" s="133"/>
      <c r="AE43" s="133"/>
      <c r="AF43" s="133"/>
      <c r="AG43" s="134"/>
      <c r="AH43" s="47"/>
      <c r="AI43" s="47"/>
      <c r="AJ43" s="47"/>
      <c r="AK43" s="47"/>
      <c r="AL43" s="47"/>
      <c r="AM43" s="66"/>
    </row>
    <row r="44" spans="1:39" ht="14.1" customHeight="1" x14ac:dyDescent="0.2">
      <c r="A44" s="4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35" t="s">
        <v>50</v>
      </c>
      <c r="V44" s="136"/>
      <c r="W44" s="136"/>
      <c r="X44" s="136"/>
      <c r="Y44" s="136"/>
      <c r="Z44" s="136"/>
      <c r="AA44" s="137"/>
      <c r="AB44" s="69"/>
      <c r="AC44" s="70"/>
      <c r="AD44" s="70"/>
      <c r="AE44" s="70"/>
      <c r="AF44" s="70"/>
      <c r="AG44" s="71"/>
      <c r="AH44" s="62"/>
      <c r="AI44" s="62"/>
      <c r="AJ44" s="62"/>
      <c r="AK44" s="62"/>
      <c r="AL44" s="62"/>
      <c r="AM44" s="66"/>
    </row>
    <row r="45" spans="1:39" ht="14.1" customHeight="1" x14ac:dyDescent="0.2">
      <c r="A45" s="4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35" t="s">
        <v>10</v>
      </c>
      <c r="V45" s="136"/>
      <c r="W45" s="136"/>
      <c r="X45" s="136"/>
      <c r="Y45" s="136"/>
      <c r="Z45" s="136"/>
      <c r="AA45" s="137"/>
      <c r="AB45" s="114">
        <f>SUM(AB42+AB43)</f>
        <v>153.63999999999999</v>
      </c>
      <c r="AC45" s="115"/>
      <c r="AD45" s="115"/>
      <c r="AE45" s="115"/>
      <c r="AF45" s="115"/>
      <c r="AG45" s="116"/>
      <c r="AH45" s="68"/>
      <c r="AI45" s="68"/>
      <c r="AJ45" s="68"/>
      <c r="AK45" s="68"/>
      <c r="AL45" s="68"/>
      <c r="AM45" s="66"/>
    </row>
    <row r="46" spans="1:39" ht="14.1" customHeight="1" x14ac:dyDescent="0.2">
      <c r="A46" s="4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9" t="s">
        <v>51</v>
      </c>
      <c r="V46" s="130"/>
      <c r="W46" s="130"/>
      <c r="X46" s="130"/>
      <c r="Y46" s="130"/>
      <c r="Z46" s="130"/>
      <c r="AA46" s="131"/>
      <c r="AB46" s="132">
        <f>SUM(U7+Z7)</f>
        <v>105.21</v>
      </c>
      <c r="AC46" s="133"/>
      <c r="AD46" s="133"/>
      <c r="AE46" s="133"/>
      <c r="AF46" s="133"/>
      <c r="AG46" s="134"/>
      <c r="AH46" s="47"/>
      <c r="AI46" s="47"/>
      <c r="AJ46" s="47"/>
      <c r="AK46" s="47"/>
      <c r="AL46" s="47"/>
      <c r="AM46" s="66"/>
    </row>
    <row r="47" spans="1:39" ht="14.1" customHeight="1" x14ac:dyDescent="0.2">
      <c r="A47" s="4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35" t="s">
        <v>11</v>
      </c>
      <c r="V47" s="136"/>
      <c r="W47" s="136"/>
      <c r="X47" s="136"/>
      <c r="Y47" s="136"/>
      <c r="Z47" s="136"/>
      <c r="AA47" s="137"/>
      <c r="AB47" s="153">
        <f>SUM(AB45-AB46)</f>
        <v>48.429999999999993</v>
      </c>
      <c r="AC47" s="152"/>
      <c r="AD47" s="152"/>
      <c r="AE47" s="152"/>
      <c r="AF47" s="152"/>
      <c r="AG47" s="154"/>
      <c r="AH47" s="68"/>
      <c r="AI47" s="68"/>
      <c r="AJ47" s="68"/>
      <c r="AK47" s="68"/>
      <c r="AL47" s="68"/>
      <c r="AM47" s="66"/>
    </row>
    <row r="48" spans="1:39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66"/>
    </row>
  </sheetData>
  <pageMargins left="0" right="0" top="0" bottom="0" header="0.5" footer="0"/>
  <pageSetup paperSize="5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Algea #3</vt:lpstr>
      <vt:lpstr>Bradford #1</vt:lpstr>
      <vt:lpstr>Pettus Heirs</vt:lpstr>
      <vt:lpstr>Sheet1</vt:lpstr>
      <vt:lpstr>'Algea #3'!Print_Area</vt:lpstr>
      <vt:lpstr>'Bradford #1'!Print_Area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2018-11-19T23:19:39Z</cp:lastPrinted>
  <dcterms:created xsi:type="dcterms:W3CDTF">2000-01-07T20:41:39Z</dcterms:created>
  <dcterms:modified xsi:type="dcterms:W3CDTF">2020-01-21T17:24:18Z</dcterms:modified>
</cp:coreProperties>
</file>