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2f8fc76e805e71/Workfiles/Excel Files/"/>
    </mc:Choice>
  </mc:AlternateContent>
  <xr:revisionPtr revIDLastSave="972" documentId="8_{F4D81A65-E4BC-4806-ABCD-DD273FC4E861}" xr6:coauthVersionLast="47" xr6:coauthVersionMax="47" xr10:uidLastSave="{5EA90EC4-5D2B-40DE-B3F8-AB235C102D72}"/>
  <bookViews>
    <workbookView xWindow="-110" yWindow="-110" windowWidth="19420" windowHeight="11500" tabRatio="779" activeTab="8" xr2:uid="{C5FDCD88-A10E-43F9-88DF-E352085C4880}"/>
  </bookViews>
  <sheets>
    <sheet name="Dashboard" sheetId="1" r:id="rId1"/>
    <sheet name="Customers" sheetId="2" r:id="rId2"/>
    <sheet name="Products" sheetId="3" r:id="rId3"/>
    <sheet name="Vendors" sheetId="4" r:id="rId4"/>
    <sheet name="New Entry" sheetId="5" r:id="rId5"/>
    <sheet name="Purchase" sheetId="6" r:id="rId6"/>
    <sheet name="Sales" sheetId="7" r:id="rId7"/>
    <sheet name="Inventory" sheetId="8" r:id="rId8"/>
    <sheet name="Pivots" sheetId="9" r:id="rId9"/>
  </sheets>
  <definedNames>
    <definedName name="Cust_ID">Customersdata[Cust_ID]</definedName>
    <definedName name="hsncode">Productsdata[HSN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8" l="1"/>
  <c r="H15" i="8"/>
  <c r="H12" i="8"/>
  <c r="E16" i="6"/>
  <c r="F16" i="6"/>
  <c r="I16" i="6"/>
  <c r="J16" i="6" s="1"/>
  <c r="E15" i="6"/>
  <c r="F15" i="6"/>
  <c r="I15" i="6"/>
  <c r="J15" i="6" s="1"/>
  <c r="E14" i="6"/>
  <c r="F14" i="6"/>
  <c r="I14" i="6"/>
  <c r="J14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E6" i="8"/>
  <c r="F6" i="8"/>
  <c r="D6" i="8"/>
  <c r="K6" i="7"/>
  <c r="L6" i="7" s="1"/>
  <c r="K7" i="7"/>
  <c r="K8" i="7"/>
  <c r="K9" i="7"/>
  <c r="K10" i="7"/>
  <c r="K11" i="7"/>
  <c r="K12" i="7"/>
  <c r="L12" i="7" s="1"/>
  <c r="K13" i="7"/>
  <c r="K14" i="7"/>
  <c r="K15" i="7"/>
  <c r="G6" i="7"/>
  <c r="G7" i="7"/>
  <c r="G8" i="7"/>
  <c r="G9" i="7"/>
  <c r="G10" i="7"/>
  <c r="G11" i="7"/>
  <c r="G12" i="7"/>
  <c r="G13" i="7"/>
  <c r="G14" i="7"/>
  <c r="G15" i="7"/>
  <c r="H11" i="8" s="1"/>
  <c r="E6" i="7"/>
  <c r="E7" i="7"/>
  <c r="E8" i="7"/>
  <c r="E9" i="7"/>
  <c r="E10" i="7"/>
  <c r="E11" i="7"/>
  <c r="E12" i="7"/>
  <c r="E13" i="7"/>
  <c r="E14" i="7"/>
  <c r="E15" i="7"/>
  <c r="F6" i="6"/>
  <c r="F7" i="6"/>
  <c r="F8" i="6"/>
  <c r="F9" i="6"/>
  <c r="F10" i="6"/>
  <c r="F11" i="6"/>
  <c r="F12" i="6"/>
  <c r="F13" i="6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E6" i="6"/>
  <c r="E7" i="6"/>
  <c r="E8" i="6"/>
  <c r="E9" i="6"/>
  <c r="E10" i="6"/>
  <c r="G19" i="8" s="1"/>
  <c r="E11" i="6"/>
  <c r="E12" i="6"/>
  <c r="E13" i="6"/>
  <c r="C15" i="9"/>
  <c r="C12" i="9"/>
  <c r="C9" i="9"/>
  <c r="C6" i="9"/>
  <c r="C3" i="9"/>
  <c r="C18" i="9" l="1"/>
  <c r="G10" i="8"/>
  <c r="G8" i="8"/>
  <c r="G18" i="8"/>
  <c r="G15" i="8"/>
  <c r="G17" i="8"/>
  <c r="G16" i="8"/>
  <c r="G7" i="8"/>
  <c r="G6" i="8"/>
  <c r="I6" i="8" s="1"/>
  <c r="K6" i="8" s="1"/>
  <c r="I7" i="7"/>
  <c r="J6" i="8"/>
  <c r="G14" i="8"/>
  <c r="G13" i="8"/>
  <c r="G12" i="8"/>
  <c r="G11" i="8"/>
  <c r="I11" i="8" s="1"/>
  <c r="K11" i="8" s="1"/>
  <c r="G9" i="8"/>
  <c r="H17" i="8"/>
  <c r="H9" i="8"/>
  <c r="H8" i="8"/>
  <c r="H13" i="8"/>
  <c r="H19" i="8"/>
  <c r="I19" i="8" s="1"/>
  <c r="H7" i="8"/>
  <c r="I7" i="8" s="1"/>
  <c r="K7" i="8" s="1"/>
  <c r="H16" i="8"/>
  <c r="H14" i="8"/>
  <c r="H10" i="8"/>
  <c r="H18" i="8"/>
  <c r="L11" i="7"/>
  <c r="L10" i="7"/>
  <c r="L8" i="7"/>
  <c r="L14" i="7"/>
  <c r="L7" i="7"/>
  <c r="L15" i="7"/>
  <c r="L13" i="7"/>
  <c r="L9" i="7"/>
  <c r="I10" i="7" l="1"/>
  <c r="J7" i="8"/>
  <c r="I16" i="8"/>
  <c r="J19" i="8"/>
  <c r="K19" i="8"/>
  <c r="I8" i="8"/>
  <c r="I12" i="7" s="1"/>
  <c r="I13" i="8"/>
  <c r="K13" i="8" s="1"/>
  <c r="I9" i="8"/>
  <c r="K9" i="8" s="1"/>
  <c r="I17" i="8"/>
  <c r="I12" i="8"/>
  <c r="K12" i="8" s="1"/>
  <c r="I15" i="8"/>
  <c r="I18" i="8"/>
  <c r="I14" i="8"/>
  <c r="K14" i="8" s="1"/>
  <c r="I10" i="8"/>
  <c r="J10" i="8" s="1"/>
  <c r="J11" i="8"/>
  <c r="I14" i="7"/>
  <c r="J13" i="8" l="1"/>
  <c r="I9" i="7"/>
  <c r="J12" i="8"/>
  <c r="J9" i="8"/>
  <c r="I8" i="7"/>
  <c r="J14" i="8"/>
  <c r="I11" i="7"/>
  <c r="J8" i="8"/>
  <c r="K8" i="8"/>
  <c r="J17" i="8"/>
  <c r="K17" i="8"/>
  <c r="J16" i="8"/>
  <c r="K16" i="8"/>
  <c r="J18" i="8"/>
  <c r="K18" i="8"/>
  <c r="J15" i="8"/>
  <c r="K15" i="8"/>
  <c r="I15" i="7"/>
  <c r="I13" i="7"/>
  <c r="I6" i="7"/>
  <c r="K10" i="8"/>
  <c r="M11" i="1" l="1" a="1"/>
  <c r="M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<sst xmlns="http://schemas.openxmlformats.org/spreadsheetml/2006/main" count="192" uniqueCount="93">
  <si>
    <t>Email</t>
  </si>
  <si>
    <t>Address</t>
  </si>
  <si>
    <t>Cust_ID</t>
  </si>
  <si>
    <t>HSN Code</t>
  </si>
  <si>
    <t>Product Name</t>
  </si>
  <si>
    <t>Cost</t>
  </si>
  <si>
    <t>Selling Price</t>
  </si>
  <si>
    <t>N1001</t>
  </si>
  <si>
    <t>Smart Watch</t>
  </si>
  <si>
    <t>N1002</t>
  </si>
  <si>
    <t>Laptop HP xyz</t>
  </si>
  <si>
    <t>N1003</t>
  </si>
  <si>
    <t>Wireless Print</t>
  </si>
  <si>
    <t>N1004</t>
  </si>
  <si>
    <t>Desktop</t>
  </si>
  <si>
    <t>N1005</t>
  </si>
  <si>
    <t>Mouse</t>
  </si>
  <si>
    <t>N1006</t>
  </si>
  <si>
    <t>Rgb Keyboard</t>
  </si>
  <si>
    <t>N1007</t>
  </si>
  <si>
    <t>Camera</t>
  </si>
  <si>
    <t>N1008</t>
  </si>
  <si>
    <t>Headphones</t>
  </si>
  <si>
    <t>N1009</t>
  </si>
  <si>
    <t>Speakers</t>
  </si>
  <si>
    <t>N1010</t>
  </si>
  <si>
    <t>Tablets</t>
  </si>
  <si>
    <t>Vendor Name</t>
  </si>
  <si>
    <t>Phone</t>
  </si>
  <si>
    <t>Tech99</t>
  </si>
  <si>
    <t>9812xxxxxx</t>
  </si>
  <si>
    <t>Faridabad, 121101</t>
  </si>
  <si>
    <t>Faridabad, 121102</t>
  </si>
  <si>
    <t>Faridabad, 121103</t>
  </si>
  <si>
    <t>GG Traders</t>
  </si>
  <si>
    <t>9813xxxxxx</t>
  </si>
  <si>
    <t>Gurgaon, Sec-15</t>
  </si>
  <si>
    <t>Gurgaon, Sec-16</t>
  </si>
  <si>
    <t>Gurgaon, Sec-17</t>
  </si>
  <si>
    <t>Gurgaon, Sec-18</t>
  </si>
  <si>
    <t>Compac</t>
  </si>
  <si>
    <t>9814xxxxxx</t>
  </si>
  <si>
    <t>New Delhi, 110012</t>
  </si>
  <si>
    <t>New Delhi, 110013</t>
  </si>
  <si>
    <t>New Delhi, 110014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</si>
  <si>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</si>
  <si>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</si>
  <si>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</si>
  <si>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</si>
  <si>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</si>
  <si>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</si>
  <si>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</si>
  <si>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MK@gmail.com</t>
  </si>
  <si>
    <t>99store</t>
  </si>
  <si>
    <t>99s@gmail.com</t>
  </si>
  <si>
    <t>Agra, UP</t>
  </si>
  <si>
    <t>Rajesh Kumar</t>
  </si>
  <si>
    <t>Raj@gmail.com</t>
  </si>
  <si>
    <t>New Delhi, 110011</t>
  </si>
  <si>
    <t>Amit</t>
  </si>
  <si>
    <t>Ami@gmail.com</t>
  </si>
  <si>
    <t>Jain Tel.</t>
  </si>
  <si>
    <t>Jai@gmail.com</t>
  </si>
  <si>
    <t>Janpath, New Delhi</t>
  </si>
  <si>
    <t>Purchase Entry</t>
  </si>
  <si>
    <t>Sale Entry</t>
  </si>
  <si>
    <t xml:space="preserve">Product Name </t>
  </si>
  <si>
    <t>Date</t>
  </si>
  <si>
    <t xml:space="preserve">cost </t>
  </si>
  <si>
    <t>Amount</t>
  </si>
  <si>
    <t>Units</t>
  </si>
  <si>
    <t>Stock (Units)</t>
  </si>
  <si>
    <t>Price</t>
  </si>
  <si>
    <t>Cust_Name</t>
  </si>
  <si>
    <t>Stock Amount</t>
  </si>
  <si>
    <t>Purchase Units</t>
  </si>
  <si>
    <t>Sale Units</t>
  </si>
  <si>
    <t xml:space="preserve">Stock </t>
  </si>
  <si>
    <t>Count of Cust_Name</t>
  </si>
  <si>
    <t>Customers</t>
  </si>
  <si>
    <t>Count of Product Name</t>
  </si>
  <si>
    <t>Products</t>
  </si>
  <si>
    <t>Sum of Amount</t>
  </si>
  <si>
    <t>Purchase Amount</t>
  </si>
  <si>
    <t>Sale Amount</t>
  </si>
  <si>
    <t>Sum of Stock Amount</t>
  </si>
  <si>
    <t>P/L</t>
  </si>
  <si>
    <t>Row Labels</t>
  </si>
  <si>
    <t>Grand Total</t>
  </si>
  <si>
    <t>Sum of Sale Units</t>
  </si>
  <si>
    <t>Notifications!</t>
  </si>
  <si>
    <t>Notifications</t>
  </si>
  <si>
    <t xml:space="preserve">Sum of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</si>
</sst>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/>
    <xf numFmtId="0" fontId="3" fillId="2" borderId="0" xfId="1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51">
    <dxf>
      <numFmt numFmtId="0" formatCode="General"/>
    </dxf>
    <dxf>
      <numFmt numFmtId="164" formatCode="&quot;₹&quot;\ #,##0"/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[Automated Inventory Management System.xlsx]Pivots!PivotTable6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Pivots!$F$2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Pivots!$E$3:$E$8</c:f>
              <c:strCache>
                <c:ptCount val="5"/>
                <c:pt idx="0">
                  <c:v>Desktop</c:v>
                </c:pt>
                <c:pt idx="1">
                  <c:v>Headphones</c:v>
                </c:pt>
                <c:pt idx="2">
                  <c:v>Mouse</c:v>
                </c:pt>
                <c:pt idx="3">
                  <c:v>Smart Watch</c:v>
                </c:pt>
                <c:pt idx="4">
                  <c:v>Speakers</c:v>
                </c:pt>
              </c:strCache>
            </c:strRef>
          </c:cat>
          <c:val>
            <c:numRef>
              <c:f>Pivots!$F$3:$F$8</c:f>
              <c:numCache>
                <c:formatCode>General</c:formatCode>
                <c:ptCount val="5"/>
                <c:pt idx="0">
                  <c:v>345</c:v>
                </c:pt>
                <c:pt idx="1">
                  <c:v>198</c:v>
                </c:pt>
                <c:pt idx="2">
                  <c:v>178</c:v>
                </c:pt>
                <c:pt idx="3">
                  <c:v>234</c:v>
                </c:pt>
                <c:pt idx="4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8-4D17-8D88-F24E3F2D16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032062480"/>
        <c:axId val="1032061520"/>
      </c:barChart>
      <c:catAx>
        <c:axId val="1032062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61520"/>
        <c:crosses val="autoZero"/>
        <c:auto val="1"/>
        <c:lblAlgn val="ctr"/>
        <c:lblOffset val="100"/>
        <c:noMultiLvlLbl val="0"/>
      </c:catAx>
      <c:valAx>
        <c:axId val="103206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6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[Automated Inventory Management System.xlsx]Pivots!PivotTable8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Pivots!$I$2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Pivots!$H$3:$H$13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</c:v>
                </c:pt>
              </c:strCache>
            </c:strRef>
          </c:cat>
          <c:val>
            <c:numRef>
              <c:f>Pivots!$I$3:$I$13</c:f>
              <c:numCache>
                <c:formatCode>General</c:formatCode>
                <c:ptCount val="10"/>
                <c:pt idx="0">
                  <c:v>78</c:v>
                </c:pt>
                <c:pt idx="1">
                  <c:v>25</c:v>
                </c:pt>
                <c:pt idx="2">
                  <c:v>2</c:v>
                </c:pt>
                <c:pt idx="3">
                  <c:v>27</c:v>
                </c:pt>
                <c:pt idx="4">
                  <c:v>72</c:v>
                </c:pt>
                <c:pt idx="5">
                  <c:v>101</c:v>
                </c:pt>
                <c:pt idx="6">
                  <c:v>116</c:v>
                </c:pt>
                <c:pt idx="7">
                  <c:v>220</c:v>
                </c:pt>
                <c:pt idx="8">
                  <c:v>143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4-40FB-98BF-97A1EDAC9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13515232"/>
        <c:axId val="1113530592"/>
        <c:axId val="0"/>
      </c:bar3DChart>
      <c:catAx>
        <c:axId val="111351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30592"/>
        <c:crosses val="autoZero"/>
        <c:auto val="1"/>
        <c:lblAlgn val="ctr"/>
        <c:lblOffset val="100"/>
        <c:noMultiLvlLbl val="0"/>
      </c:catAx>
      <c:valAx>
        <c:axId val="11135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1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[Automated Inventory Management System.xlsx]Pivots!PivotTable7</c:name>
    <c:fmtId val="5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2.0554984583761563E-3"/>
              <c:y val="-2.402402402402402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1.6443987667009326E-2"/>
              <c:y val="-6.606606606606606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4.1109969167523125E-3"/>
              <c:y val="-3.003003003003014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2.0554984583761563E-3"/>
              <c:y val="-2.402402402402402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1.6443987667009326E-2"/>
              <c:y val="-6.606606606606606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4.1109969167523125E-3"/>
              <c:y val="-3.003003003003014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dLbl>
          <c:idx val="0"/>
          <c:layout>
            <c:manualLayout>
              <c:x val="2.0554984583761563E-3"/>
              <c:y val="-2.40240240240240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dLbl>
          <c:idx val="0"/>
          <c:layout>
            <c:manualLayout>
              <c:x val="-1.6443987667009326E-2"/>
              <c:y val="-6.606606606606606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dLbl>
          <c:idx val="0"/>
          <c:layout>
            <c:manualLayout>
              <c:x val="-4.1109969167523125E-3"/>
              <c:y val="-3.00300300300301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Pivots!$F$10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Pt>
            <c:idx val="2"/>
            <c:invertIfNegative val="0"/>
            <c:bubble3D val="0"/>
            <c:spPr>
              <a:pattFill prst="ltDn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solidFill>
                  <a:schemeClr val="accent1"/>
                </a:solidFill>
              </a:ln>
              <a:effectLst/>
              <a:sp3d>
                <a:contourClr>
                  <a:schemeClr val="accen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0-89B2-4223-9617-667DB3FA14DB}"/>
              </c:ext>
            </c:extLst>
          </c:dPt>
          <c:dPt>
            <c:idx val="3"/>
            <c:invertIfNegative val="0"/>
            <c:bubble3D val="0"/>
            <c:spPr>
              <a:pattFill prst="ltDn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solidFill>
                  <a:schemeClr val="accent1"/>
                </a:solidFill>
              </a:ln>
              <a:effectLst/>
              <a:sp3d>
                <a:contourClr>
                  <a:schemeClr val="accen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9B2-4223-9617-667DB3FA14DB}"/>
              </c:ext>
            </c:extLst>
          </c:dPt>
          <c:dPt>
            <c:idx val="4"/>
            <c:invertIfNegative val="0"/>
            <c:bubble3D val="0"/>
            <c:spPr>
              <a:pattFill prst="ltDn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solidFill>
                  <a:schemeClr val="accent1"/>
                </a:solidFill>
              </a:ln>
              <a:effectLst/>
              <a:sp3d>
                <a:contourClr>
                  <a:schemeClr val="accen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89B2-4223-9617-667DB3FA14DB}"/>
              </c:ext>
            </c:extLst>
          </c:dPt>
          <c:dLbls>
            <c:dLbl>
              <c:idx val="2"/>
              <c:layout>
                <c:manualLayout>
                  <c:x val="2.0554984583761563E-3"/>
                  <c:y val="-2.40240240240240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9B2-4223-9617-667DB3FA14DB}"/>
                </c:ext>
              </c:extLst>
            </c:dLbl>
            <c:dLbl>
              <c:idx val="3"/>
              <c:layout>
                <c:manualLayout>
                  <c:x val="-1.6443987667009326E-2"/>
                  <c:y val="-6.60660660660660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B2-4223-9617-667DB3FA14DB}"/>
                </c:ext>
              </c:extLst>
            </c:dLbl>
            <c:dLbl>
              <c:idx val="4"/>
              <c:layout>
                <c:manualLayout>
                  <c:x val="-4.1109969167523125E-3"/>
                  <c:y val="-3.00300300300301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B2-4223-9617-667DB3FA14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Pivots!$E$11:$E$16</c:f>
              <c:strCache>
                <c:ptCount val="5"/>
                <c:pt idx="0">
                  <c:v>MK Tech.</c:v>
                </c:pt>
                <c:pt idx="1">
                  <c:v>Rajesh Kumar</c:v>
                </c:pt>
                <c:pt idx="2">
                  <c:v>Jain Tel.</c:v>
                </c:pt>
                <c:pt idx="3">
                  <c:v>Atul Ltd.</c:v>
                </c:pt>
                <c:pt idx="4">
                  <c:v>99store</c:v>
                </c:pt>
              </c:strCache>
            </c:strRef>
          </c:cat>
          <c:val>
            <c:numRef>
              <c:f>Pivots!$F$11:$F$16</c:f>
              <c:numCache>
                <c:formatCode>"₹"\ #,##0</c:formatCode>
                <c:ptCount val="5"/>
                <c:pt idx="0">
                  <c:v>11711400</c:v>
                </c:pt>
                <c:pt idx="1">
                  <c:v>10084920</c:v>
                </c:pt>
                <c:pt idx="2">
                  <c:v>772800</c:v>
                </c:pt>
                <c:pt idx="3">
                  <c:v>275184</c:v>
                </c:pt>
                <c:pt idx="4">
                  <c:v>189842.4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B2-4223-9617-667DB3FA14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1094124528"/>
        <c:axId val="1094125488"/>
        <c:axId val="0"/>
      </c:bar3DChart>
      <c:catAx>
        <c:axId val="109412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125488"/>
        <c:crosses val="autoZero"/>
        <c:auto val="1"/>
        <c:lblAlgn val="ctr"/>
        <c:lblOffset val="100"/>
        <c:noMultiLvlLbl val="0"/>
      </c:catAx>
      <c:valAx>
        <c:axId val="1094125488"/>
        <c:scaling>
          <c:orientation val="minMax"/>
        </c:scaling>
        <c:delete val="0"/>
        <c:axPos val="l"/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12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svg"/><Relationship Id="rId18" Type="http://schemas.openxmlformats.org/officeDocument/2006/relationships/image" Target="../media/image11.png"/><Relationship Id="rId26" Type="http://schemas.openxmlformats.org/officeDocument/2006/relationships/chart" Target="../charts/chart1.xml"/><Relationship Id="rId3" Type="http://schemas.openxmlformats.org/officeDocument/2006/relationships/hyperlink" Target="#Dashboard!A1"/><Relationship Id="rId21" Type="http://schemas.openxmlformats.org/officeDocument/2006/relationships/image" Target="../media/image14.svg"/><Relationship Id="rId7" Type="http://schemas.openxmlformats.org/officeDocument/2006/relationships/hyperlink" Target="#'New Entry'!A1"/><Relationship Id="rId12" Type="http://schemas.openxmlformats.org/officeDocument/2006/relationships/image" Target="../media/image5.png"/><Relationship Id="rId17" Type="http://schemas.openxmlformats.org/officeDocument/2006/relationships/image" Target="../media/image10.svg"/><Relationship Id="rId25" Type="http://schemas.openxmlformats.org/officeDocument/2006/relationships/image" Target="../media/image18.svg"/><Relationship Id="rId2" Type="http://schemas.openxmlformats.org/officeDocument/2006/relationships/image" Target="../media/image2.svg"/><Relationship Id="rId16" Type="http://schemas.openxmlformats.org/officeDocument/2006/relationships/image" Target="../media/image9.png"/><Relationship Id="rId20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4.svg"/><Relationship Id="rId24" Type="http://schemas.openxmlformats.org/officeDocument/2006/relationships/image" Target="../media/image17.png"/><Relationship Id="rId5" Type="http://schemas.openxmlformats.org/officeDocument/2006/relationships/hyperlink" Target="#Products!A1"/><Relationship Id="rId15" Type="http://schemas.openxmlformats.org/officeDocument/2006/relationships/image" Target="../media/image8.svg"/><Relationship Id="rId23" Type="http://schemas.openxmlformats.org/officeDocument/2006/relationships/image" Target="../media/image16.svg"/><Relationship Id="rId28" Type="http://schemas.openxmlformats.org/officeDocument/2006/relationships/chart" Target="../charts/chart3.xml"/><Relationship Id="rId10" Type="http://schemas.openxmlformats.org/officeDocument/2006/relationships/image" Target="../media/image3.png"/><Relationship Id="rId19" Type="http://schemas.openxmlformats.org/officeDocument/2006/relationships/image" Target="../media/image12.svg"/><Relationship Id="rId4" Type="http://schemas.openxmlformats.org/officeDocument/2006/relationships/hyperlink" Target="#Customers!A1"/><Relationship Id="rId9" Type="http://schemas.openxmlformats.org/officeDocument/2006/relationships/hyperlink" Target="#Inventory!A1"/><Relationship Id="rId14" Type="http://schemas.openxmlformats.org/officeDocument/2006/relationships/image" Target="../media/image7.png"/><Relationship Id="rId22" Type="http://schemas.openxmlformats.org/officeDocument/2006/relationships/image" Target="../media/image15.png"/><Relationship Id="rId27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21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22.svg"/><Relationship Id="rId22" Type="http://schemas.openxmlformats.org/officeDocument/2006/relationships/image" Target="../media/image1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24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23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26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25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28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27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svg"/><Relationship Id="rId18" Type="http://schemas.openxmlformats.org/officeDocument/2006/relationships/image" Target="../media/image11.png"/><Relationship Id="rId26" Type="http://schemas.openxmlformats.org/officeDocument/2006/relationships/image" Target="../media/image29.png"/><Relationship Id="rId3" Type="http://schemas.openxmlformats.org/officeDocument/2006/relationships/hyperlink" Target="#Dashboard!A1"/><Relationship Id="rId21" Type="http://schemas.openxmlformats.org/officeDocument/2006/relationships/image" Target="../media/image14.svg"/><Relationship Id="rId7" Type="http://schemas.openxmlformats.org/officeDocument/2006/relationships/hyperlink" Target="#'New Entry'!A1"/><Relationship Id="rId12" Type="http://schemas.openxmlformats.org/officeDocument/2006/relationships/image" Target="../media/image5.png"/><Relationship Id="rId17" Type="http://schemas.openxmlformats.org/officeDocument/2006/relationships/image" Target="../media/image10.svg"/><Relationship Id="rId25" Type="http://schemas.openxmlformats.org/officeDocument/2006/relationships/image" Target="../media/image18.svg"/><Relationship Id="rId2" Type="http://schemas.openxmlformats.org/officeDocument/2006/relationships/image" Target="../media/image2.svg"/><Relationship Id="rId16" Type="http://schemas.openxmlformats.org/officeDocument/2006/relationships/image" Target="../media/image9.png"/><Relationship Id="rId20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20.svg"/><Relationship Id="rId24" Type="http://schemas.openxmlformats.org/officeDocument/2006/relationships/image" Target="../media/image17.png"/><Relationship Id="rId5" Type="http://schemas.openxmlformats.org/officeDocument/2006/relationships/hyperlink" Target="#Products!A1"/><Relationship Id="rId15" Type="http://schemas.openxmlformats.org/officeDocument/2006/relationships/image" Target="../media/image8.svg"/><Relationship Id="rId23" Type="http://schemas.openxmlformats.org/officeDocument/2006/relationships/image" Target="../media/image16.svg"/><Relationship Id="rId10" Type="http://schemas.openxmlformats.org/officeDocument/2006/relationships/image" Target="../media/image19.png"/><Relationship Id="rId19" Type="http://schemas.openxmlformats.org/officeDocument/2006/relationships/image" Target="../media/image12.svg"/><Relationship Id="rId4" Type="http://schemas.openxmlformats.org/officeDocument/2006/relationships/hyperlink" Target="#Customers!A1"/><Relationship Id="rId9" Type="http://schemas.openxmlformats.org/officeDocument/2006/relationships/hyperlink" Target="#Inventory!A1"/><Relationship Id="rId14" Type="http://schemas.openxmlformats.org/officeDocument/2006/relationships/image" Target="../media/image7.png"/><Relationship Id="rId22" Type="http://schemas.openxmlformats.org/officeDocument/2006/relationships/image" Target="../media/image15.png"/><Relationship Id="rId27" Type="http://schemas.openxmlformats.org/officeDocument/2006/relationships/image" Target="../media/image30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7.png"/><Relationship Id="rId18" Type="http://schemas.openxmlformats.org/officeDocument/2006/relationships/image" Target="../media/image12.svg"/><Relationship Id="rId3" Type="http://schemas.openxmlformats.org/officeDocument/2006/relationships/hyperlink" Target="#Dashboard!A1"/><Relationship Id="rId21" Type="http://schemas.openxmlformats.org/officeDocument/2006/relationships/image" Target="../media/image15.png"/><Relationship Id="rId7" Type="http://schemas.openxmlformats.org/officeDocument/2006/relationships/hyperlink" Target="#'New Entry'!A1"/><Relationship Id="rId12" Type="http://schemas.openxmlformats.org/officeDocument/2006/relationships/image" Target="../media/image6.svg"/><Relationship Id="rId17" Type="http://schemas.openxmlformats.org/officeDocument/2006/relationships/image" Target="../media/image11.png"/><Relationship Id="rId2" Type="http://schemas.openxmlformats.org/officeDocument/2006/relationships/image" Target="../media/image2.svg"/><Relationship Id="rId16" Type="http://schemas.openxmlformats.org/officeDocument/2006/relationships/image" Target="../media/image10.svg"/><Relationship Id="rId20" Type="http://schemas.openxmlformats.org/officeDocument/2006/relationships/image" Target="../media/image3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5.png"/><Relationship Id="rId24" Type="http://schemas.openxmlformats.org/officeDocument/2006/relationships/image" Target="../media/image18.svg"/><Relationship Id="rId5" Type="http://schemas.openxmlformats.org/officeDocument/2006/relationships/hyperlink" Target="#Products!A1"/><Relationship Id="rId15" Type="http://schemas.openxmlformats.org/officeDocument/2006/relationships/image" Target="../media/image9.png"/><Relationship Id="rId23" Type="http://schemas.openxmlformats.org/officeDocument/2006/relationships/image" Target="../media/image17.png"/><Relationship Id="rId10" Type="http://schemas.openxmlformats.org/officeDocument/2006/relationships/image" Target="../media/image20.svg"/><Relationship Id="rId19" Type="http://schemas.openxmlformats.org/officeDocument/2006/relationships/image" Target="../media/image31.png"/><Relationship Id="rId4" Type="http://schemas.openxmlformats.org/officeDocument/2006/relationships/hyperlink" Target="#Customers!A1"/><Relationship Id="rId9" Type="http://schemas.openxmlformats.org/officeDocument/2006/relationships/image" Target="../media/image19.png"/><Relationship Id="rId14" Type="http://schemas.openxmlformats.org/officeDocument/2006/relationships/image" Target="../media/image8.svg"/><Relationship Id="rId22" Type="http://schemas.openxmlformats.org/officeDocument/2006/relationships/image" Target="../media/image16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7.png"/><Relationship Id="rId18" Type="http://schemas.openxmlformats.org/officeDocument/2006/relationships/image" Target="../media/image12.svg"/><Relationship Id="rId3" Type="http://schemas.openxmlformats.org/officeDocument/2006/relationships/hyperlink" Target="#Dashboard!A1"/><Relationship Id="rId21" Type="http://schemas.openxmlformats.org/officeDocument/2006/relationships/image" Target="../media/image15.png"/><Relationship Id="rId7" Type="http://schemas.openxmlformats.org/officeDocument/2006/relationships/hyperlink" Target="#Inventory!A1"/><Relationship Id="rId12" Type="http://schemas.openxmlformats.org/officeDocument/2006/relationships/image" Target="../media/image6.svg"/><Relationship Id="rId17" Type="http://schemas.openxmlformats.org/officeDocument/2006/relationships/image" Target="../media/image11.png"/><Relationship Id="rId2" Type="http://schemas.openxmlformats.org/officeDocument/2006/relationships/image" Target="../media/image2.svg"/><Relationship Id="rId16" Type="http://schemas.openxmlformats.org/officeDocument/2006/relationships/image" Target="../media/image10.svg"/><Relationship Id="rId20" Type="http://schemas.openxmlformats.org/officeDocument/2006/relationships/image" Target="../media/image14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5.png"/><Relationship Id="rId24" Type="http://schemas.openxmlformats.org/officeDocument/2006/relationships/image" Target="../media/image34.svg"/><Relationship Id="rId5" Type="http://schemas.openxmlformats.org/officeDocument/2006/relationships/hyperlink" Target="#Products!A1"/><Relationship Id="rId15" Type="http://schemas.openxmlformats.org/officeDocument/2006/relationships/image" Target="../media/image9.png"/><Relationship Id="rId23" Type="http://schemas.openxmlformats.org/officeDocument/2006/relationships/image" Target="../media/image33.png"/><Relationship Id="rId10" Type="http://schemas.openxmlformats.org/officeDocument/2006/relationships/image" Target="../media/image20.svg"/><Relationship Id="rId19" Type="http://schemas.openxmlformats.org/officeDocument/2006/relationships/image" Target="../media/image13.png"/><Relationship Id="rId4" Type="http://schemas.openxmlformats.org/officeDocument/2006/relationships/hyperlink" Target="#Customers!A1"/><Relationship Id="rId9" Type="http://schemas.openxmlformats.org/officeDocument/2006/relationships/image" Target="../media/image19.png"/><Relationship Id="rId14" Type="http://schemas.openxmlformats.org/officeDocument/2006/relationships/image" Target="../media/image8.svg"/><Relationship Id="rId22" Type="http://schemas.openxmlformats.org/officeDocument/2006/relationships/image" Target="../media/image1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539750</xdr:colOff>
      <xdr:row>1</xdr:row>
      <xdr:rowOff>146050</xdr:rowOff>
    </xdr:from>
    <xdr:to>
      <xdr:col>1</xdr:col>
      <xdr:colOff>1066800</xdr:colOff>
      <xdr:row>4</xdr:row>
      <xdr:rowOff>120650</xdr:rowOff>
    </xdr:to>
    <xdr:pic>
      <xdr:nvPicPr>
        <xdr:cNvPr id="3" name="Graphic 2" descr="City with solid fill">
          <a:extLst>
            <a:ext uri="{FF2B5EF4-FFF2-40B4-BE49-F238E27FC236}">
              <a16:creationId xmlns:a16="http://schemas.microsoft.com/office/drawing/2014/main" id="{EAAF928D-C1ED-B053-B30D-7C3CF4DE3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400" y="330200"/>
          <a:ext cx="527050" cy="527050"/>
        </a:xfrm>
        <a:prstGeom prst="rect">
          <a:avLst/>
        </a:prstGeom>
      </xdr:spPr>
    </xdr:pic>
    <xdr:clientData/>
  </xdr:twoCellAnchor>
  <xdr:twoCellAnchor>
    <xdr:from>
      <xdr:col>1</xdr:col>
      <xdr:colOff>6350</xdr:colOff>
      <xdr:row>4</xdr:row>
      <xdr:rowOff>107950</xdr:rowOff>
    </xdr:from>
    <xdr:to>
      <xdr:col>2</xdr:col>
      <xdr:colOff>12700</xdr:colOff>
      <xdr:row>8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26173DE-ACFC-CD96-10D9-2E9C09C51423}"/>
            </a:ext>
          </a:extLst>
        </xdr:cNvPr>
        <xdr:cNvSpPr/>
      </xdr:nvSpPr>
      <xdr:spPr>
        <a:xfrm>
          <a:off x="254000" y="844550"/>
          <a:ext cx="16129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25400</xdr:colOff>
      <xdr:row>8</xdr:row>
      <xdr:rowOff>158750</xdr:rowOff>
    </xdr:from>
    <xdr:to>
      <xdr:col>2</xdr:col>
      <xdr:colOff>31750</xdr:colOff>
      <xdr:row>12</xdr:row>
      <xdr:rowOff>127000</xdr:rowOff>
    </xdr:to>
    <xdr:sp macro="" textlink="">
      <xdr:nvSpPr>
        <xdr:cNvPr id="6" name="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3E2F4B-4628-9F33-0B6F-273B7D0CF268}"/>
            </a:ext>
          </a:extLst>
        </xdr:cNvPr>
        <xdr:cNvSpPr/>
      </xdr:nvSpPr>
      <xdr:spPr>
        <a:xfrm>
          <a:off x="273050" y="1631950"/>
          <a:ext cx="16129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25400</xdr:colOff>
      <xdr:row>10</xdr:row>
      <xdr:rowOff>145143</xdr:rowOff>
    </xdr:from>
    <xdr:to>
      <xdr:col>2</xdr:col>
      <xdr:colOff>31750</xdr:colOff>
      <xdr:row>14</xdr:row>
      <xdr:rowOff>113393</xdr:rowOff>
    </xdr:to>
    <xdr:sp macro="" textlink="">
      <xdr:nvSpPr>
        <xdr:cNvPr id="7" name="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5B42407-0E33-5BA7-C8D5-77E49C701697}"/>
            </a:ext>
          </a:extLst>
        </xdr:cNvPr>
        <xdr:cNvSpPr/>
      </xdr:nvSpPr>
      <xdr:spPr>
        <a:xfrm>
          <a:off x="273050" y="1986643"/>
          <a:ext cx="16129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25400</xdr:colOff>
      <xdr:row>12</xdr:row>
      <xdr:rowOff>131536</xdr:rowOff>
    </xdr:from>
    <xdr:to>
      <xdr:col>2</xdr:col>
      <xdr:colOff>31750</xdr:colOff>
      <xdr:row>16</xdr:row>
      <xdr:rowOff>99786</xdr:rowOff>
    </xdr:to>
    <xdr:sp macro="" textlink="">
      <xdr:nvSpPr>
        <xdr:cNvPr id="8" name="Rectangle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5CCAE57-82F2-DBBF-173B-4C8733FA9E32}"/>
            </a:ext>
          </a:extLst>
        </xdr:cNvPr>
        <xdr:cNvSpPr/>
      </xdr:nvSpPr>
      <xdr:spPr>
        <a:xfrm>
          <a:off x="273050" y="2341336"/>
          <a:ext cx="16129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25400</xdr:colOff>
      <xdr:row>14</xdr:row>
      <xdr:rowOff>117929</xdr:rowOff>
    </xdr:from>
    <xdr:to>
      <xdr:col>2</xdr:col>
      <xdr:colOff>31750</xdr:colOff>
      <xdr:row>18</xdr:row>
      <xdr:rowOff>86179</xdr:rowOff>
    </xdr:to>
    <xdr:sp macro="" textlink="">
      <xdr:nvSpPr>
        <xdr:cNvPr id="11" name="Rectangle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66ACE7-5978-990C-4B39-89C5C7993964}"/>
            </a:ext>
          </a:extLst>
        </xdr:cNvPr>
        <xdr:cNvSpPr/>
      </xdr:nvSpPr>
      <xdr:spPr>
        <a:xfrm>
          <a:off x="273050" y="2696029"/>
          <a:ext cx="16129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25400</xdr:colOff>
      <xdr:row>16</xdr:row>
      <xdr:rowOff>104322</xdr:rowOff>
    </xdr:from>
    <xdr:to>
      <xdr:col>2</xdr:col>
      <xdr:colOff>31750</xdr:colOff>
      <xdr:row>20</xdr:row>
      <xdr:rowOff>72572</xdr:rowOff>
    </xdr:to>
    <xdr:sp macro="" textlink="">
      <xdr:nvSpPr>
        <xdr:cNvPr id="14" name="Rectangle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AF6FC8A-F6B7-3EBD-736D-24221BFAF5E4}"/>
            </a:ext>
          </a:extLst>
        </xdr:cNvPr>
        <xdr:cNvSpPr/>
      </xdr:nvSpPr>
      <xdr:spPr>
        <a:xfrm>
          <a:off x="273050" y="3050722"/>
          <a:ext cx="16129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25400</xdr:colOff>
      <xdr:row>18</xdr:row>
      <xdr:rowOff>90715</xdr:rowOff>
    </xdr:from>
    <xdr:to>
      <xdr:col>2</xdr:col>
      <xdr:colOff>31750</xdr:colOff>
      <xdr:row>22</xdr:row>
      <xdr:rowOff>58965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E8EAD69-AD80-CC20-56AD-27C2C0DE5939}"/>
            </a:ext>
          </a:extLst>
        </xdr:cNvPr>
        <xdr:cNvSpPr/>
      </xdr:nvSpPr>
      <xdr:spPr>
        <a:xfrm>
          <a:off x="273050" y="3405415"/>
          <a:ext cx="16129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25400</xdr:colOff>
      <xdr:row>20</xdr:row>
      <xdr:rowOff>77108</xdr:rowOff>
    </xdr:from>
    <xdr:to>
      <xdr:col>2</xdr:col>
      <xdr:colOff>31750</xdr:colOff>
      <xdr:row>24</xdr:row>
      <xdr:rowOff>45358</xdr:rowOff>
    </xdr:to>
    <xdr:sp macro="" textlink="">
      <xdr:nvSpPr>
        <xdr:cNvPr id="16" name="Rectangle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32B2891-6B71-7A83-48A7-700B982698EA}"/>
            </a:ext>
          </a:extLst>
        </xdr:cNvPr>
        <xdr:cNvSpPr/>
      </xdr:nvSpPr>
      <xdr:spPr>
        <a:xfrm>
          <a:off x="273050" y="3760108"/>
          <a:ext cx="16129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25400</xdr:colOff>
      <xdr:row>22</xdr:row>
      <xdr:rowOff>63500</xdr:rowOff>
    </xdr:from>
    <xdr:to>
      <xdr:col>2</xdr:col>
      <xdr:colOff>31750</xdr:colOff>
      <xdr:row>26</xdr:row>
      <xdr:rowOff>31750</xdr:rowOff>
    </xdr:to>
    <xdr:sp macro="" textlink="">
      <xdr:nvSpPr>
        <xdr:cNvPr id="17" name="Rectangle 1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1F3978-CD56-B866-3E3F-20F878B0DD5F}"/>
            </a:ext>
          </a:extLst>
        </xdr:cNvPr>
        <xdr:cNvSpPr/>
      </xdr:nvSpPr>
      <xdr:spPr>
        <a:xfrm>
          <a:off x="273050" y="4114800"/>
          <a:ext cx="16129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107950</xdr:colOff>
      <xdr:row>8</xdr:row>
      <xdr:rowOff>133350</xdr:rowOff>
    </xdr:from>
    <xdr:to>
      <xdr:col>1</xdr:col>
      <xdr:colOff>395950</xdr:colOff>
      <xdr:row>10</xdr:row>
      <xdr:rowOff>53050</xdr:rowOff>
    </xdr:to>
    <xdr:pic>
      <xdr:nvPicPr>
        <xdr:cNvPr id="39" name="Graphic 38" descr="Internet with solid fill">
          <a:extLst>
            <a:ext uri="{FF2B5EF4-FFF2-40B4-BE49-F238E27FC236}">
              <a16:creationId xmlns:a16="http://schemas.microsoft.com/office/drawing/2014/main" id="{E60B5FC5-3232-88D4-B0E1-E0346955A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55600" y="16065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10</xdr:row>
      <xdr:rowOff>120650</xdr:rowOff>
    </xdr:from>
    <xdr:to>
      <xdr:col>1</xdr:col>
      <xdr:colOff>395950</xdr:colOff>
      <xdr:row>12</xdr:row>
      <xdr:rowOff>40350</xdr:rowOff>
    </xdr:to>
    <xdr:pic>
      <xdr:nvPicPr>
        <xdr:cNvPr id="41" name="Graphic 40" descr="Customer review with solid fill">
          <a:extLst>
            <a:ext uri="{FF2B5EF4-FFF2-40B4-BE49-F238E27FC236}">
              <a16:creationId xmlns:a16="http://schemas.microsoft.com/office/drawing/2014/main" id="{9D461F41-2CFD-6601-AA92-5A4C97B1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55600" y="1962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12</xdr:row>
      <xdr:rowOff>146050</xdr:rowOff>
    </xdr:from>
    <xdr:to>
      <xdr:col>1</xdr:col>
      <xdr:colOff>395950</xdr:colOff>
      <xdr:row>14</xdr:row>
      <xdr:rowOff>65750</xdr:rowOff>
    </xdr:to>
    <xdr:pic>
      <xdr:nvPicPr>
        <xdr:cNvPr id="43" name="Graphic 42" descr="Balloons with solid fill">
          <a:extLst>
            <a:ext uri="{FF2B5EF4-FFF2-40B4-BE49-F238E27FC236}">
              <a16:creationId xmlns:a16="http://schemas.microsoft.com/office/drawing/2014/main" id="{762C6CCE-51C9-0EB8-1F37-999295CD3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55600" y="23558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14</xdr:row>
      <xdr:rowOff>107950</xdr:rowOff>
    </xdr:from>
    <xdr:to>
      <xdr:col>1</xdr:col>
      <xdr:colOff>395950</xdr:colOff>
      <xdr:row>16</xdr:row>
      <xdr:rowOff>27650</xdr:rowOff>
    </xdr:to>
    <xdr:pic>
      <xdr:nvPicPr>
        <xdr:cNvPr id="45" name="Graphic 44" descr="Man with solid fill">
          <a:extLst>
            <a:ext uri="{FF2B5EF4-FFF2-40B4-BE49-F238E27FC236}">
              <a16:creationId xmlns:a16="http://schemas.microsoft.com/office/drawing/2014/main" id="{299FD499-6596-AB22-1A8A-535DB9A27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55600" y="26860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16</xdr:row>
      <xdr:rowOff>101600</xdr:rowOff>
    </xdr:from>
    <xdr:to>
      <xdr:col>1</xdr:col>
      <xdr:colOff>395950</xdr:colOff>
      <xdr:row>18</xdr:row>
      <xdr:rowOff>21300</xdr:rowOff>
    </xdr:to>
    <xdr:pic>
      <xdr:nvPicPr>
        <xdr:cNvPr id="47" name="Graphic 46" descr="Apple with solid fill">
          <a:extLst>
            <a:ext uri="{FF2B5EF4-FFF2-40B4-BE49-F238E27FC236}">
              <a16:creationId xmlns:a16="http://schemas.microsoft.com/office/drawing/2014/main" id="{4D4B57CC-C7FB-B81C-AF0B-F93E05DAC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55600" y="30480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20</xdr:row>
      <xdr:rowOff>57150</xdr:rowOff>
    </xdr:from>
    <xdr:to>
      <xdr:col>1</xdr:col>
      <xdr:colOff>395950</xdr:colOff>
      <xdr:row>21</xdr:row>
      <xdr:rowOff>161000</xdr:rowOff>
    </xdr:to>
    <xdr:pic>
      <xdr:nvPicPr>
        <xdr:cNvPr id="49" name="Graphic 48" descr="Teacher with solid fill">
          <a:extLst>
            <a:ext uri="{FF2B5EF4-FFF2-40B4-BE49-F238E27FC236}">
              <a16:creationId xmlns:a16="http://schemas.microsoft.com/office/drawing/2014/main" id="{47ADBF93-8B09-9868-029F-DA4C5149D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55600" y="3740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18</xdr:row>
      <xdr:rowOff>101600</xdr:rowOff>
    </xdr:from>
    <xdr:to>
      <xdr:col>1</xdr:col>
      <xdr:colOff>395950</xdr:colOff>
      <xdr:row>20</xdr:row>
      <xdr:rowOff>21300</xdr:rowOff>
    </xdr:to>
    <xdr:pic>
      <xdr:nvPicPr>
        <xdr:cNvPr id="51" name="Graphic 50" descr="Checklist with solid fill">
          <a:extLst>
            <a:ext uri="{FF2B5EF4-FFF2-40B4-BE49-F238E27FC236}">
              <a16:creationId xmlns:a16="http://schemas.microsoft.com/office/drawing/2014/main" id="{5A6BADB7-6C26-A9C8-3CE4-97A78D27D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355600" y="3416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22</xdr:row>
      <xdr:rowOff>25400</xdr:rowOff>
    </xdr:from>
    <xdr:to>
      <xdr:col>1</xdr:col>
      <xdr:colOff>395950</xdr:colOff>
      <xdr:row>23</xdr:row>
      <xdr:rowOff>129250</xdr:rowOff>
    </xdr:to>
    <xdr:pic>
      <xdr:nvPicPr>
        <xdr:cNvPr id="53" name="Graphic 52" descr="Shopping cart with solid fill">
          <a:extLst>
            <a:ext uri="{FF2B5EF4-FFF2-40B4-BE49-F238E27FC236}">
              <a16:creationId xmlns:a16="http://schemas.microsoft.com/office/drawing/2014/main" id="{3F26399B-DDE2-9F48-42F0-CA263EE16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355600" y="407670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330200</xdr:colOff>
      <xdr:row>1</xdr:row>
      <xdr:rowOff>12700</xdr:rowOff>
    </xdr:from>
    <xdr:to>
      <xdr:col>18</xdr:col>
      <xdr:colOff>38100</xdr:colOff>
      <xdr:row>3</xdr:row>
      <xdr:rowOff>127000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FCD4DA6-B6D4-03D8-6C7F-F3BCCBB70F13}"/>
            </a:ext>
          </a:extLst>
        </xdr:cNvPr>
        <xdr:cNvSpPr/>
      </xdr:nvSpPr>
      <xdr:spPr>
        <a:xfrm>
          <a:off x="2336800" y="196850"/>
          <a:ext cx="9188450" cy="4826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>
              <a:solidFill>
                <a:schemeClr val="tx1"/>
              </a:solidFill>
            </a:rPr>
            <a:t>   INVENTORY</a:t>
          </a:r>
          <a:r>
            <a:rPr lang="en-IN" sz="2800" b="1" baseline="0">
              <a:solidFill>
                <a:schemeClr val="tx1"/>
              </a:solidFill>
            </a:rPr>
            <a:t> MANAGEMENT SYSTEM</a:t>
          </a:r>
          <a:endParaRPr lang="en-IN" sz="2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0</xdr:colOff>
      <xdr:row>4</xdr:row>
      <xdr:rowOff>120650</xdr:rowOff>
    </xdr:from>
    <xdr:to>
      <xdr:col>5</xdr:col>
      <xdr:colOff>241300</xdr:colOff>
      <xdr:row>7</xdr:row>
      <xdr:rowOff>127000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FA176F5-BFAF-87EE-DEC1-40E4B1DBBEA9}"/>
            </a:ext>
          </a:extLst>
        </xdr:cNvPr>
        <xdr:cNvSpPr/>
      </xdr:nvSpPr>
      <xdr:spPr>
        <a:xfrm>
          <a:off x="2343150" y="857250"/>
          <a:ext cx="1460500" cy="5588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  </a:t>
          </a:r>
          <a:r>
            <a:rPr lang="en-IN" sz="1600" baseline="0">
              <a:solidFill>
                <a:schemeClr val="tx1"/>
              </a:solidFill>
            </a:rPr>
            <a:t>   </a:t>
          </a:r>
          <a:r>
            <a:rPr lang="en-IN" sz="1200" b="1" baseline="0">
              <a:solidFill>
                <a:schemeClr val="tx1"/>
              </a:solidFill>
            </a:rPr>
            <a:t>Customers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6350</xdr:colOff>
      <xdr:row>4</xdr:row>
      <xdr:rowOff>127000</xdr:rowOff>
    </xdr:from>
    <xdr:to>
      <xdr:col>3</xdr:col>
      <xdr:colOff>165100</xdr:colOff>
      <xdr:row>7</xdr:row>
      <xdr:rowOff>120650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91424FD6-243B-EE4B-FE24-785D34D3CA44}"/>
            </a:ext>
          </a:extLst>
        </xdr:cNvPr>
        <xdr:cNvSpPr/>
      </xdr:nvSpPr>
      <xdr:spPr>
        <a:xfrm>
          <a:off x="2349500" y="863600"/>
          <a:ext cx="158750" cy="546100"/>
        </a:xfrm>
        <a:prstGeom prst="rect">
          <a:avLst/>
        </a:prstGeom>
        <a:solidFill>
          <a:srgbClr val="00B0F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5</xdr:col>
      <xdr:colOff>323850</xdr:colOff>
      <xdr:row>4</xdr:row>
      <xdr:rowOff>120650</xdr:rowOff>
    </xdr:from>
    <xdr:to>
      <xdr:col>7</xdr:col>
      <xdr:colOff>565150</xdr:colOff>
      <xdr:row>7</xdr:row>
      <xdr:rowOff>127000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2CBFE68A-C181-B05E-F495-EA09AA86FB64}"/>
            </a:ext>
          </a:extLst>
        </xdr:cNvPr>
        <xdr:cNvSpPr/>
      </xdr:nvSpPr>
      <xdr:spPr>
        <a:xfrm>
          <a:off x="3886200" y="857250"/>
          <a:ext cx="1460500" cy="5588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  </a:t>
          </a:r>
          <a:r>
            <a:rPr lang="en-IN" sz="1600" baseline="0">
              <a:solidFill>
                <a:schemeClr val="tx1"/>
              </a:solidFill>
            </a:rPr>
            <a:t>   </a:t>
          </a:r>
          <a:r>
            <a:rPr lang="en-IN" sz="1200" b="1" baseline="0">
              <a:solidFill>
                <a:schemeClr val="tx1"/>
              </a:solidFill>
            </a:rPr>
            <a:t>Products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330200</xdr:colOff>
      <xdr:row>4</xdr:row>
      <xdr:rowOff>127000</xdr:rowOff>
    </xdr:from>
    <xdr:to>
      <xdr:col>5</xdr:col>
      <xdr:colOff>488950</xdr:colOff>
      <xdr:row>7</xdr:row>
      <xdr:rowOff>120650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F50931F8-4FC4-B76D-0EC1-82C843F664E8}"/>
            </a:ext>
          </a:extLst>
        </xdr:cNvPr>
        <xdr:cNvSpPr/>
      </xdr:nvSpPr>
      <xdr:spPr>
        <a:xfrm>
          <a:off x="3892550" y="863600"/>
          <a:ext cx="158750" cy="546100"/>
        </a:xfrm>
        <a:prstGeom prst="rect">
          <a:avLst/>
        </a:prstGeom>
        <a:solidFill>
          <a:srgbClr val="00B05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B050"/>
            </a:solidFill>
          </a:endParaRPr>
        </a:p>
      </xdr:txBody>
    </xdr:sp>
    <xdr:clientData/>
  </xdr:twoCellAnchor>
  <xdr:twoCellAnchor editAs="absolute">
    <xdr:from>
      <xdr:col>8</xdr:col>
      <xdr:colOff>25400</xdr:colOff>
      <xdr:row>4</xdr:row>
      <xdr:rowOff>120650</xdr:rowOff>
    </xdr:from>
    <xdr:to>
      <xdr:col>10</xdr:col>
      <xdr:colOff>266700</xdr:colOff>
      <xdr:row>7</xdr:row>
      <xdr:rowOff>127000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A0119AA9-FC16-9452-1701-4C9E3051E947}"/>
            </a:ext>
          </a:extLst>
        </xdr:cNvPr>
        <xdr:cNvSpPr/>
      </xdr:nvSpPr>
      <xdr:spPr>
        <a:xfrm>
          <a:off x="5416550" y="857250"/>
          <a:ext cx="1460500" cy="5588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</a:t>
          </a:r>
          <a:r>
            <a:rPr lang="en-IN" sz="1200" b="1" baseline="0">
              <a:solidFill>
                <a:schemeClr val="tx1"/>
              </a:solidFill>
            </a:rPr>
            <a:t>Purchase Amount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31750</xdr:colOff>
      <xdr:row>4</xdr:row>
      <xdr:rowOff>127000</xdr:rowOff>
    </xdr:from>
    <xdr:to>
      <xdr:col>8</xdr:col>
      <xdr:colOff>190500</xdr:colOff>
      <xdr:row>7</xdr:row>
      <xdr:rowOff>120650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9785738C-89D2-7C84-A924-B0FF1611E2CB}"/>
            </a:ext>
          </a:extLst>
        </xdr:cNvPr>
        <xdr:cNvSpPr/>
      </xdr:nvSpPr>
      <xdr:spPr>
        <a:xfrm>
          <a:off x="5422900" y="863600"/>
          <a:ext cx="158750" cy="546100"/>
        </a:xfrm>
        <a:prstGeom prst="rect">
          <a:avLst/>
        </a:prstGeom>
        <a:solidFill>
          <a:srgbClr val="FF00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10</xdr:col>
      <xdr:colOff>323850</xdr:colOff>
      <xdr:row>4</xdr:row>
      <xdr:rowOff>127000</xdr:rowOff>
    </xdr:from>
    <xdr:to>
      <xdr:col>12</xdr:col>
      <xdr:colOff>565150</xdr:colOff>
      <xdr:row>7</xdr:row>
      <xdr:rowOff>133350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B001339F-4C85-3A9B-EE00-023E99977A68}"/>
            </a:ext>
          </a:extLst>
        </xdr:cNvPr>
        <xdr:cNvSpPr/>
      </xdr:nvSpPr>
      <xdr:spPr>
        <a:xfrm>
          <a:off x="6934200" y="863600"/>
          <a:ext cx="1460500" cy="5588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  </a:t>
          </a:r>
          <a:r>
            <a:rPr lang="en-IN" sz="1200" b="1" baseline="0">
              <a:solidFill>
                <a:schemeClr val="tx1"/>
              </a:solidFill>
            </a:rPr>
            <a:t>Sales Amount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10</xdr:col>
      <xdr:colOff>330200</xdr:colOff>
      <xdr:row>4</xdr:row>
      <xdr:rowOff>133350</xdr:rowOff>
    </xdr:from>
    <xdr:to>
      <xdr:col>10</xdr:col>
      <xdr:colOff>488950</xdr:colOff>
      <xdr:row>7</xdr:row>
      <xdr:rowOff>127000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9852D44-B005-42B2-7AD9-380AB9914BC1}"/>
            </a:ext>
          </a:extLst>
        </xdr:cNvPr>
        <xdr:cNvSpPr/>
      </xdr:nvSpPr>
      <xdr:spPr>
        <a:xfrm>
          <a:off x="6940550" y="869950"/>
          <a:ext cx="158750" cy="546100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13</xdr:col>
      <xdr:colOff>57150</xdr:colOff>
      <xdr:row>4</xdr:row>
      <xdr:rowOff>127000</xdr:rowOff>
    </xdr:from>
    <xdr:to>
      <xdr:col>15</xdr:col>
      <xdr:colOff>298450</xdr:colOff>
      <xdr:row>7</xdr:row>
      <xdr:rowOff>133350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4F89E6B2-0B81-537D-2C11-0D2624717253}"/>
            </a:ext>
          </a:extLst>
        </xdr:cNvPr>
        <xdr:cNvSpPr/>
      </xdr:nvSpPr>
      <xdr:spPr>
        <a:xfrm>
          <a:off x="8496300" y="863600"/>
          <a:ext cx="1460500" cy="5588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 </a:t>
          </a:r>
          <a:r>
            <a:rPr lang="en-IN" sz="1200" b="1">
              <a:solidFill>
                <a:schemeClr val="tx1"/>
              </a:solidFill>
            </a:rPr>
            <a:t>Stock Amount</a:t>
          </a:r>
        </a:p>
      </xdr:txBody>
    </xdr:sp>
    <xdr:clientData/>
  </xdr:twoCellAnchor>
  <xdr:twoCellAnchor editAs="absolute">
    <xdr:from>
      <xdr:col>13</xdr:col>
      <xdr:colOff>63500</xdr:colOff>
      <xdr:row>4</xdr:row>
      <xdr:rowOff>133350</xdr:rowOff>
    </xdr:from>
    <xdr:to>
      <xdr:col>13</xdr:col>
      <xdr:colOff>222250</xdr:colOff>
      <xdr:row>7</xdr:row>
      <xdr:rowOff>127000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B162CD7B-07CF-F9AA-E4F2-1E48C8FDA03E}"/>
            </a:ext>
          </a:extLst>
        </xdr:cNvPr>
        <xdr:cNvSpPr/>
      </xdr:nvSpPr>
      <xdr:spPr>
        <a:xfrm>
          <a:off x="8502650" y="869950"/>
          <a:ext cx="158750" cy="546100"/>
        </a:xfrm>
        <a:prstGeom prst="rect">
          <a:avLst/>
        </a:prstGeom>
        <a:solidFill>
          <a:schemeClr val="accent4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3</xdr:col>
      <xdr:colOff>304800</xdr:colOff>
      <xdr:row>6</xdr:row>
      <xdr:rowOff>44450</xdr:rowOff>
    </xdr:from>
    <xdr:to>
      <xdr:col>5</xdr:col>
      <xdr:colOff>88900</xdr:colOff>
      <xdr:row>7</xdr:row>
      <xdr:rowOff>57150</xdr:rowOff>
    </xdr:to>
    <xdr:sp macro="" textlink="Pivots!C3">
      <xdr:nvSpPr>
        <xdr:cNvPr id="90" name="Rectangle 89">
          <a:extLst>
            <a:ext uri="{FF2B5EF4-FFF2-40B4-BE49-F238E27FC236}">
              <a16:creationId xmlns:a16="http://schemas.microsoft.com/office/drawing/2014/main" id="{7AC7210E-4F51-F0F7-E97E-489F8A1916F8}"/>
            </a:ext>
          </a:extLst>
        </xdr:cNvPr>
        <xdr:cNvSpPr/>
      </xdr:nvSpPr>
      <xdr:spPr>
        <a:xfrm>
          <a:off x="2647950" y="1149350"/>
          <a:ext cx="1003300" cy="196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A7E10E5-9BC2-48D2-95D2-48B478B7CD75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7</a:t>
          </a:fld>
          <a:endParaRPr lang="en-IN" sz="1100" b="1"/>
        </a:p>
      </xdr:txBody>
    </xdr:sp>
    <xdr:clientData/>
  </xdr:twoCellAnchor>
  <xdr:twoCellAnchor editAs="absolute">
    <xdr:from>
      <xdr:col>5</xdr:col>
      <xdr:colOff>596900</xdr:colOff>
      <xdr:row>6</xdr:row>
      <xdr:rowOff>38100</xdr:rowOff>
    </xdr:from>
    <xdr:to>
      <xdr:col>7</xdr:col>
      <xdr:colOff>381000</xdr:colOff>
      <xdr:row>7</xdr:row>
      <xdr:rowOff>50800</xdr:rowOff>
    </xdr:to>
    <xdr:sp macro="" textlink="Pivots!C6">
      <xdr:nvSpPr>
        <xdr:cNvPr id="102" name="Rectangle 101">
          <a:extLst>
            <a:ext uri="{FF2B5EF4-FFF2-40B4-BE49-F238E27FC236}">
              <a16:creationId xmlns:a16="http://schemas.microsoft.com/office/drawing/2014/main" id="{7A71CBCE-B7B1-A6AA-0E87-A4EC34F42085}"/>
            </a:ext>
          </a:extLst>
        </xdr:cNvPr>
        <xdr:cNvSpPr/>
      </xdr:nvSpPr>
      <xdr:spPr>
        <a:xfrm>
          <a:off x="4159250" y="1143000"/>
          <a:ext cx="1003300" cy="196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B9913A8-51D7-4417-B68E-AB996F644EE7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</a:t>
          </a:fld>
          <a:endParaRPr lang="en-IN" sz="1100" b="1"/>
        </a:p>
      </xdr:txBody>
    </xdr:sp>
    <xdr:clientData/>
  </xdr:twoCellAnchor>
  <xdr:twoCellAnchor editAs="absolute">
    <xdr:from>
      <xdr:col>8</xdr:col>
      <xdr:colOff>336550</xdr:colOff>
      <xdr:row>6</xdr:row>
      <xdr:rowOff>44450</xdr:rowOff>
    </xdr:from>
    <xdr:to>
      <xdr:col>10</xdr:col>
      <xdr:colOff>120650</xdr:colOff>
      <xdr:row>7</xdr:row>
      <xdr:rowOff>57150</xdr:rowOff>
    </xdr:to>
    <xdr:sp macro="" textlink="Pivots!C9">
      <xdr:nvSpPr>
        <xdr:cNvPr id="103" name="Rectangle 102">
          <a:extLst>
            <a:ext uri="{FF2B5EF4-FFF2-40B4-BE49-F238E27FC236}">
              <a16:creationId xmlns:a16="http://schemas.microsoft.com/office/drawing/2014/main" id="{EA431FB3-8604-F2C9-98C5-68DFEE99E494}"/>
            </a:ext>
          </a:extLst>
        </xdr:cNvPr>
        <xdr:cNvSpPr/>
      </xdr:nvSpPr>
      <xdr:spPr>
        <a:xfrm>
          <a:off x="5727700" y="1149350"/>
          <a:ext cx="1003300" cy="196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DBC7C77-5AD5-41CE-AB2D-99B44BEF0702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2,85,73,000</a:t>
          </a:fld>
          <a:endParaRPr lang="en-IN" sz="1100" b="1"/>
        </a:p>
      </xdr:txBody>
    </xdr:sp>
    <xdr:clientData/>
  </xdr:twoCellAnchor>
  <xdr:twoCellAnchor editAs="absolute">
    <xdr:from>
      <xdr:col>11</xdr:col>
      <xdr:colOff>0</xdr:colOff>
      <xdr:row>6</xdr:row>
      <xdr:rowOff>50800</xdr:rowOff>
    </xdr:from>
    <xdr:to>
      <xdr:col>12</xdr:col>
      <xdr:colOff>393700</xdr:colOff>
      <xdr:row>7</xdr:row>
      <xdr:rowOff>63500</xdr:rowOff>
    </xdr:to>
    <xdr:sp macro="" textlink="Pivots!C12">
      <xdr:nvSpPr>
        <xdr:cNvPr id="104" name="Rectangle 103">
          <a:extLst>
            <a:ext uri="{FF2B5EF4-FFF2-40B4-BE49-F238E27FC236}">
              <a16:creationId xmlns:a16="http://schemas.microsoft.com/office/drawing/2014/main" id="{DC81284B-FE0E-DC27-71BF-9F03A9585A27}"/>
            </a:ext>
          </a:extLst>
        </xdr:cNvPr>
        <xdr:cNvSpPr/>
      </xdr:nvSpPr>
      <xdr:spPr>
        <a:xfrm>
          <a:off x="7219950" y="1155700"/>
          <a:ext cx="1003300" cy="196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671C2CD3-7873-4B1E-99B7-7F97C36AF17C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2,31,17,258</a:t>
          </a:fld>
          <a:endParaRPr lang="en-IN" sz="1100" b="1"/>
        </a:p>
      </xdr:txBody>
    </xdr:sp>
    <xdr:clientData/>
  </xdr:twoCellAnchor>
  <xdr:twoCellAnchor editAs="absolute">
    <xdr:from>
      <xdr:col>13</xdr:col>
      <xdr:colOff>342900</xdr:colOff>
      <xdr:row>6</xdr:row>
      <xdr:rowOff>50800</xdr:rowOff>
    </xdr:from>
    <xdr:to>
      <xdr:col>15</xdr:col>
      <xdr:colOff>127000</xdr:colOff>
      <xdr:row>7</xdr:row>
      <xdr:rowOff>63500</xdr:rowOff>
    </xdr:to>
    <xdr:sp macro="" textlink="Pivots!C15">
      <xdr:nvSpPr>
        <xdr:cNvPr id="118" name="Rectangle 117">
          <a:extLst>
            <a:ext uri="{FF2B5EF4-FFF2-40B4-BE49-F238E27FC236}">
              <a16:creationId xmlns:a16="http://schemas.microsoft.com/office/drawing/2014/main" id="{8FC89EE7-EFDE-7DD1-2E57-C60C017D9C6F}"/>
            </a:ext>
          </a:extLst>
        </xdr:cNvPr>
        <xdr:cNvSpPr/>
      </xdr:nvSpPr>
      <xdr:spPr>
        <a:xfrm>
          <a:off x="8782050" y="1155700"/>
          <a:ext cx="1003300" cy="196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6A0201F6-C8C5-4C31-BB09-61C1FC244615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93,08,618</a:t>
          </a:fld>
          <a:endParaRPr lang="en-IN" sz="1100" b="1"/>
        </a:p>
      </xdr:txBody>
    </xdr:sp>
    <xdr:clientData/>
  </xdr:twoCellAnchor>
  <xdr:twoCellAnchor editAs="absolute">
    <xdr:from>
      <xdr:col>15</xdr:col>
      <xdr:colOff>400050</xdr:colOff>
      <xdr:row>4</xdr:row>
      <xdr:rowOff>133350</xdr:rowOff>
    </xdr:from>
    <xdr:to>
      <xdr:col>18</xdr:col>
      <xdr:colOff>31750</xdr:colOff>
      <xdr:row>7</xdr:row>
      <xdr:rowOff>139700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5F9A6E6E-F684-2F36-0E05-9CADCEC779A3}"/>
            </a:ext>
          </a:extLst>
        </xdr:cNvPr>
        <xdr:cNvSpPr/>
      </xdr:nvSpPr>
      <xdr:spPr>
        <a:xfrm>
          <a:off x="10058400" y="869950"/>
          <a:ext cx="1460500" cy="5588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tx1"/>
              </a:solidFill>
            </a:rPr>
            <a:t>      </a:t>
          </a:r>
          <a:r>
            <a:rPr lang="en-IN" sz="1200" b="1">
              <a:solidFill>
                <a:schemeClr val="tx1"/>
              </a:solidFill>
            </a:rPr>
            <a:t>Profit/Loss</a:t>
          </a:r>
        </a:p>
      </xdr:txBody>
    </xdr:sp>
    <xdr:clientData/>
  </xdr:twoCellAnchor>
  <xdr:twoCellAnchor editAs="absolute">
    <xdr:from>
      <xdr:col>15</xdr:col>
      <xdr:colOff>406400</xdr:colOff>
      <xdr:row>4</xdr:row>
      <xdr:rowOff>139700</xdr:rowOff>
    </xdr:from>
    <xdr:to>
      <xdr:col>15</xdr:col>
      <xdr:colOff>565150</xdr:colOff>
      <xdr:row>7</xdr:row>
      <xdr:rowOff>133350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74E9DE8C-4445-CF6B-63E0-33F65BCF8176}"/>
            </a:ext>
          </a:extLst>
        </xdr:cNvPr>
        <xdr:cNvSpPr/>
      </xdr:nvSpPr>
      <xdr:spPr>
        <a:xfrm>
          <a:off x="10064750" y="876300"/>
          <a:ext cx="158750" cy="546100"/>
        </a:xfrm>
        <a:prstGeom prst="rect">
          <a:avLst/>
        </a:prstGeom>
        <a:solidFill>
          <a:schemeClr val="accent2">
            <a:lumMod val="7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16</xdr:col>
      <xdr:colOff>25400</xdr:colOff>
      <xdr:row>6</xdr:row>
      <xdr:rowOff>50800</xdr:rowOff>
    </xdr:from>
    <xdr:to>
      <xdr:col>17</xdr:col>
      <xdr:colOff>419100</xdr:colOff>
      <xdr:row>7</xdr:row>
      <xdr:rowOff>63500</xdr:rowOff>
    </xdr:to>
    <xdr:sp macro="" textlink="Pivots!C18">
      <xdr:nvSpPr>
        <xdr:cNvPr id="147" name="Rectangle 146">
          <a:extLst>
            <a:ext uri="{FF2B5EF4-FFF2-40B4-BE49-F238E27FC236}">
              <a16:creationId xmlns:a16="http://schemas.microsoft.com/office/drawing/2014/main" id="{DDBF64AD-DAAE-5916-49B7-51727BA3F467}"/>
            </a:ext>
          </a:extLst>
        </xdr:cNvPr>
        <xdr:cNvSpPr/>
      </xdr:nvSpPr>
      <xdr:spPr>
        <a:xfrm>
          <a:off x="10293350" y="1155700"/>
          <a:ext cx="1003300" cy="196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5E87D22-C344-4A91-A480-3B1609687782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38,52,876</a:t>
          </a:fld>
          <a:endParaRPr lang="en-IN" sz="1100" b="1"/>
        </a:p>
      </xdr:txBody>
    </xdr:sp>
    <xdr:clientData/>
  </xdr:twoCellAnchor>
  <xdr:twoCellAnchor>
    <xdr:from>
      <xdr:col>2</xdr:col>
      <xdr:colOff>323850</xdr:colOff>
      <xdr:row>8</xdr:row>
      <xdr:rowOff>177800</xdr:rowOff>
    </xdr:from>
    <xdr:to>
      <xdr:col>7</xdr:col>
      <xdr:colOff>101599</xdr:colOff>
      <xdr:row>17</xdr:row>
      <xdr:rowOff>38100</xdr:rowOff>
    </xdr:to>
    <xdr:graphicFrame macro="">
      <xdr:nvGraphicFramePr>
        <xdr:cNvPr id="152" name="Chart 151">
          <a:extLst>
            <a:ext uri="{FF2B5EF4-FFF2-40B4-BE49-F238E27FC236}">
              <a16:creationId xmlns:a16="http://schemas.microsoft.com/office/drawing/2014/main" id="{B1A34918-41B7-4C45-839D-647458BDC1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184150</xdr:colOff>
      <xdr:row>9</xdr:row>
      <xdr:rowOff>0</xdr:rowOff>
    </xdr:from>
    <xdr:to>
      <xdr:col>11</xdr:col>
      <xdr:colOff>558800</xdr:colOff>
      <xdr:row>17</xdr:row>
      <xdr:rowOff>44450</xdr:rowOff>
    </xdr:to>
    <xdr:graphicFrame macro="">
      <xdr:nvGraphicFramePr>
        <xdr:cNvPr id="154" name="Chart 153">
          <a:extLst>
            <a:ext uri="{FF2B5EF4-FFF2-40B4-BE49-F238E27FC236}">
              <a16:creationId xmlns:a16="http://schemas.microsoft.com/office/drawing/2014/main" id="{00861848-DE8F-4A64-AD31-FEB47319C9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</xdr:col>
      <xdr:colOff>317500</xdr:colOff>
      <xdr:row>17</xdr:row>
      <xdr:rowOff>95250</xdr:rowOff>
    </xdr:from>
    <xdr:to>
      <xdr:col>11</xdr:col>
      <xdr:colOff>571500</xdr:colOff>
      <xdr:row>26</xdr:row>
      <xdr:rowOff>0</xdr:rowOff>
    </xdr:to>
    <xdr:graphicFrame macro="">
      <xdr:nvGraphicFramePr>
        <xdr:cNvPr id="155" name="Chart 154">
          <a:extLst>
            <a:ext uri="{FF2B5EF4-FFF2-40B4-BE49-F238E27FC236}">
              <a16:creationId xmlns:a16="http://schemas.microsoft.com/office/drawing/2014/main" id="{6C562DD4-611D-493B-996F-BA95FB7CA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539750</xdr:colOff>
      <xdr:row>1</xdr:row>
      <xdr:rowOff>146050</xdr:rowOff>
    </xdr:from>
    <xdr:to>
      <xdr:col>1</xdr:col>
      <xdr:colOff>1066800</xdr:colOff>
      <xdr:row>4</xdr:row>
      <xdr:rowOff>120650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95B4FC02-7DCE-4422-A61D-98134045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400" y="330200"/>
          <a:ext cx="527050" cy="527050"/>
        </a:xfrm>
        <a:prstGeom prst="rect">
          <a:avLst/>
        </a:prstGeom>
      </xdr:spPr>
    </xdr:pic>
    <xdr:clientData/>
  </xdr:twoCellAnchor>
  <xdr:twoCellAnchor>
    <xdr:from>
      <xdr:col>1</xdr:col>
      <xdr:colOff>6350</xdr:colOff>
      <xdr:row>4</xdr:row>
      <xdr:rowOff>107950</xdr:rowOff>
    </xdr:from>
    <xdr:to>
      <xdr:col>2</xdr:col>
      <xdr:colOff>12700</xdr:colOff>
      <xdr:row>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220111D-85FC-4B57-B25A-0ADF9E1E6CF5}"/>
            </a:ext>
          </a:extLst>
        </xdr:cNvPr>
        <xdr:cNvSpPr/>
      </xdr:nvSpPr>
      <xdr:spPr>
        <a:xfrm>
          <a:off x="254000" y="8445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25400</xdr:colOff>
      <xdr:row>8</xdr:row>
      <xdr:rowOff>158750</xdr:rowOff>
    </xdr:from>
    <xdr:to>
      <xdr:col>2</xdr:col>
      <xdr:colOff>31750</xdr:colOff>
      <xdr:row>12</xdr:row>
      <xdr:rowOff>127000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181E13-7F1C-4E13-9728-DEC388663941}"/>
            </a:ext>
          </a:extLst>
        </xdr:cNvPr>
        <xdr:cNvSpPr/>
      </xdr:nvSpPr>
      <xdr:spPr>
        <a:xfrm>
          <a:off x="273050" y="16319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25400</xdr:colOff>
      <xdr:row>10</xdr:row>
      <xdr:rowOff>145143</xdr:rowOff>
    </xdr:from>
    <xdr:to>
      <xdr:col>2</xdr:col>
      <xdr:colOff>31750</xdr:colOff>
      <xdr:row>14</xdr:row>
      <xdr:rowOff>113393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202811C-1802-4A91-8EC2-1F9903F0D541}"/>
            </a:ext>
          </a:extLst>
        </xdr:cNvPr>
        <xdr:cNvSpPr/>
      </xdr:nvSpPr>
      <xdr:spPr>
        <a:xfrm>
          <a:off x="273050" y="1986643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25400</xdr:colOff>
      <xdr:row>12</xdr:row>
      <xdr:rowOff>131536</xdr:rowOff>
    </xdr:from>
    <xdr:to>
      <xdr:col>2</xdr:col>
      <xdr:colOff>31750</xdr:colOff>
      <xdr:row>16</xdr:row>
      <xdr:rowOff>99786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21DE53-0374-409E-B49F-132D8ED18573}"/>
            </a:ext>
          </a:extLst>
        </xdr:cNvPr>
        <xdr:cNvSpPr/>
      </xdr:nvSpPr>
      <xdr:spPr>
        <a:xfrm>
          <a:off x="273050" y="2341336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25400</xdr:colOff>
      <xdr:row>14</xdr:row>
      <xdr:rowOff>117929</xdr:rowOff>
    </xdr:from>
    <xdr:to>
      <xdr:col>2</xdr:col>
      <xdr:colOff>31750</xdr:colOff>
      <xdr:row>18</xdr:row>
      <xdr:rowOff>86179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08E0E50-A697-4FE2-93C9-2B7C7F911DB3}"/>
            </a:ext>
          </a:extLst>
        </xdr:cNvPr>
        <xdr:cNvSpPr/>
      </xdr:nvSpPr>
      <xdr:spPr>
        <a:xfrm>
          <a:off x="273050" y="2696029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25400</xdr:colOff>
      <xdr:row>16</xdr:row>
      <xdr:rowOff>104322</xdr:rowOff>
    </xdr:from>
    <xdr:to>
      <xdr:col>2</xdr:col>
      <xdr:colOff>31750</xdr:colOff>
      <xdr:row>20</xdr:row>
      <xdr:rowOff>72572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9B0A424-42AB-4BBC-B92E-1DECEF0CF847}"/>
            </a:ext>
          </a:extLst>
        </xdr:cNvPr>
        <xdr:cNvSpPr/>
      </xdr:nvSpPr>
      <xdr:spPr>
        <a:xfrm>
          <a:off x="273050" y="3050722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25400</xdr:colOff>
      <xdr:row>18</xdr:row>
      <xdr:rowOff>90715</xdr:rowOff>
    </xdr:from>
    <xdr:to>
      <xdr:col>2</xdr:col>
      <xdr:colOff>31750</xdr:colOff>
      <xdr:row>22</xdr:row>
      <xdr:rowOff>58965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28B4A2F-BB99-410D-B2F7-62B3EFE10EFA}"/>
            </a:ext>
          </a:extLst>
        </xdr:cNvPr>
        <xdr:cNvSpPr/>
      </xdr:nvSpPr>
      <xdr:spPr>
        <a:xfrm>
          <a:off x="273050" y="3405415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25400</xdr:colOff>
      <xdr:row>20</xdr:row>
      <xdr:rowOff>77108</xdr:rowOff>
    </xdr:from>
    <xdr:to>
      <xdr:col>2</xdr:col>
      <xdr:colOff>31750</xdr:colOff>
      <xdr:row>24</xdr:row>
      <xdr:rowOff>45358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2E086F-9A2E-44BD-B5D7-5ED0665CD544}"/>
            </a:ext>
          </a:extLst>
        </xdr:cNvPr>
        <xdr:cNvSpPr/>
      </xdr:nvSpPr>
      <xdr:spPr>
        <a:xfrm>
          <a:off x="273050" y="3760108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25400</xdr:colOff>
      <xdr:row>22</xdr:row>
      <xdr:rowOff>63500</xdr:rowOff>
    </xdr:from>
    <xdr:to>
      <xdr:col>2</xdr:col>
      <xdr:colOff>31750</xdr:colOff>
      <xdr:row>26</xdr:row>
      <xdr:rowOff>31750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08887C0-2A93-407A-A8B4-BA4A316611E0}"/>
            </a:ext>
          </a:extLst>
        </xdr:cNvPr>
        <xdr:cNvSpPr/>
      </xdr:nvSpPr>
      <xdr:spPr>
        <a:xfrm>
          <a:off x="273050" y="411480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107950</xdr:colOff>
      <xdr:row>8</xdr:row>
      <xdr:rowOff>133350</xdr:rowOff>
    </xdr:from>
    <xdr:to>
      <xdr:col>1</xdr:col>
      <xdr:colOff>395950</xdr:colOff>
      <xdr:row>10</xdr:row>
      <xdr:rowOff>53050</xdr:rowOff>
    </xdr:to>
    <xdr:pic>
      <xdr:nvPicPr>
        <xdr:cNvPr id="12" name="Graphic 11" descr="Internet with solid fill">
          <a:extLst>
            <a:ext uri="{FF2B5EF4-FFF2-40B4-BE49-F238E27FC236}">
              <a16:creationId xmlns:a16="http://schemas.microsoft.com/office/drawing/2014/main" id="{3935721F-DF4C-46A0-9FDF-6D453B897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55600" y="16065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10</xdr:row>
      <xdr:rowOff>120650</xdr:rowOff>
    </xdr:from>
    <xdr:to>
      <xdr:col>1</xdr:col>
      <xdr:colOff>395950</xdr:colOff>
      <xdr:row>12</xdr:row>
      <xdr:rowOff>40350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1DACB963-5637-4AEC-BD97-467DE0345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55600" y="1962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12</xdr:row>
      <xdr:rowOff>146050</xdr:rowOff>
    </xdr:from>
    <xdr:to>
      <xdr:col>1</xdr:col>
      <xdr:colOff>395950</xdr:colOff>
      <xdr:row>14</xdr:row>
      <xdr:rowOff>65750</xdr:rowOff>
    </xdr:to>
    <xdr:pic>
      <xdr:nvPicPr>
        <xdr:cNvPr id="14" name="Graphic 13" descr="Balloons with solid fill">
          <a:extLst>
            <a:ext uri="{FF2B5EF4-FFF2-40B4-BE49-F238E27FC236}">
              <a16:creationId xmlns:a16="http://schemas.microsoft.com/office/drawing/2014/main" id="{D8D24763-B167-40B8-BC7F-7EE851F21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55600" y="23558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14</xdr:row>
      <xdr:rowOff>107950</xdr:rowOff>
    </xdr:from>
    <xdr:to>
      <xdr:col>1</xdr:col>
      <xdr:colOff>395950</xdr:colOff>
      <xdr:row>16</xdr:row>
      <xdr:rowOff>27650</xdr:rowOff>
    </xdr:to>
    <xdr:pic>
      <xdr:nvPicPr>
        <xdr:cNvPr id="15" name="Graphic 14" descr="Man with solid fill">
          <a:extLst>
            <a:ext uri="{FF2B5EF4-FFF2-40B4-BE49-F238E27FC236}">
              <a16:creationId xmlns:a16="http://schemas.microsoft.com/office/drawing/2014/main" id="{14D4552D-3762-4961-855D-FE5D88E4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55600" y="26860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16</xdr:row>
      <xdr:rowOff>101600</xdr:rowOff>
    </xdr:from>
    <xdr:to>
      <xdr:col>1</xdr:col>
      <xdr:colOff>395950</xdr:colOff>
      <xdr:row>18</xdr:row>
      <xdr:rowOff>21300</xdr:rowOff>
    </xdr:to>
    <xdr:pic>
      <xdr:nvPicPr>
        <xdr:cNvPr id="16" name="Graphic 15" descr="Apple with solid fill">
          <a:extLst>
            <a:ext uri="{FF2B5EF4-FFF2-40B4-BE49-F238E27FC236}">
              <a16:creationId xmlns:a16="http://schemas.microsoft.com/office/drawing/2014/main" id="{4961F203-D80E-43DB-AB6C-8FC1BF5D8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55600" y="30480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20</xdr:row>
      <xdr:rowOff>57150</xdr:rowOff>
    </xdr:from>
    <xdr:to>
      <xdr:col>1</xdr:col>
      <xdr:colOff>395950</xdr:colOff>
      <xdr:row>21</xdr:row>
      <xdr:rowOff>161000</xdr:rowOff>
    </xdr:to>
    <xdr:pic>
      <xdr:nvPicPr>
        <xdr:cNvPr id="17" name="Graphic 16" descr="Teacher with solid fill">
          <a:extLst>
            <a:ext uri="{FF2B5EF4-FFF2-40B4-BE49-F238E27FC236}">
              <a16:creationId xmlns:a16="http://schemas.microsoft.com/office/drawing/2014/main" id="{CA69741B-B704-4C0A-9A40-6F199A0FE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55600" y="3740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18</xdr:row>
      <xdr:rowOff>101600</xdr:rowOff>
    </xdr:from>
    <xdr:to>
      <xdr:col>1</xdr:col>
      <xdr:colOff>395950</xdr:colOff>
      <xdr:row>20</xdr:row>
      <xdr:rowOff>21300</xdr:rowOff>
    </xdr:to>
    <xdr:pic>
      <xdr:nvPicPr>
        <xdr:cNvPr id="18" name="Graphic 17" descr="Checklist with solid fill">
          <a:extLst>
            <a:ext uri="{FF2B5EF4-FFF2-40B4-BE49-F238E27FC236}">
              <a16:creationId xmlns:a16="http://schemas.microsoft.com/office/drawing/2014/main" id="{ADEFDC9D-6C29-46C1-ADF4-93AB730AA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55600" y="3416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22</xdr:row>
      <xdr:rowOff>25400</xdr:rowOff>
    </xdr:from>
    <xdr:to>
      <xdr:col>1</xdr:col>
      <xdr:colOff>395950</xdr:colOff>
      <xdr:row>23</xdr:row>
      <xdr:rowOff>129250</xdr:rowOff>
    </xdr:to>
    <xdr:pic>
      <xdr:nvPicPr>
        <xdr:cNvPr id="19" name="Graphic 18" descr="Shopping cart with solid fill">
          <a:extLst>
            <a:ext uri="{FF2B5EF4-FFF2-40B4-BE49-F238E27FC236}">
              <a16:creationId xmlns:a16="http://schemas.microsoft.com/office/drawing/2014/main" id="{4DCCFB75-A2AB-434E-AB99-3B1474EA9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55600" y="407670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12700</xdr:rowOff>
    </xdr:from>
    <xdr:to>
      <xdr:col>14</xdr:col>
      <xdr:colOff>209550</xdr:colOff>
      <xdr:row>3</xdr:row>
      <xdr:rowOff>127000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932C59F-D22E-4F36-B05D-E3146B020F3D}"/>
            </a:ext>
          </a:extLst>
        </xdr:cNvPr>
        <xdr:cNvSpPr/>
      </xdr:nvSpPr>
      <xdr:spPr>
        <a:xfrm>
          <a:off x="2336800" y="196850"/>
          <a:ext cx="9315450" cy="4826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>
              <a:solidFill>
                <a:schemeClr val="tx1"/>
              </a:solidFill>
            </a:rPr>
            <a:t>   CUSTOMERS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539750</xdr:colOff>
      <xdr:row>1</xdr:row>
      <xdr:rowOff>146050</xdr:rowOff>
    </xdr:from>
    <xdr:to>
      <xdr:col>1</xdr:col>
      <xdr:colOff>1066800</xdr:colOff>
      <xdr:row>4</xdr:row>
      <xdr:rowOff>120650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AB636FBE-91BA-42AB-A4CA-74EB7D67B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400" y="330200"/>
          <a:ext cx="527050" cy="527050"/>
        </a:xfrm>
        <a:prstGeom prst="rect">
          <a:avLst/>
        </a:prstGeom>
      </xdr:spPr>
    </xdr:pic>
    <xdr:clientData/>
  </xdr:twoCellAnchor>
  <xdr:twoCellAnchor>
    <xdr:from>
      <xdr:col>1</xdr:col>
      <xdr:colOff>6350</xdr:colOff>
      <xdr:row>4</xdr:row>
      <xdr:rowOff>107950</xdr:rowOff>
    </xdr:from>
    <xdr:to>
      <xdr:col>2</xdr:col>
      <xdr:colOff>12700</xdr:colOff>
      <xdr:row>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73A78B7-9812-457D-AA86-F3CFA02FB15E}"/>
            </a:ext>
          </a:extLst>
        </xdr:cNvPr>
        <xdr:cNvSpPr/>
      </xdr:nvSpPr>
      <xdr:spPr>
        <a:xfrm>
          <a:off x="254000" y="8445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25400</xdr:colOff>
      <xdr:row>8</xdr:row>
      <xdr:rowOff>158750</xdr:rowOff>
    </xdr:from>
    <xdr:to>
      <xdr:col>2</xdr:col>
      <xdr:colOff>31750</xdr:colOff>
      <xdr:row>12</xdr:row>
      <xdr:rowOff>127000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736CA6-01D0-4682-B531-107AA99B7A65}"/>
            </a:ext>
          </a:extLst>
        </xdr:cNvPr>
        <xdr:cNvSpPr/>
      </xdr:nvSpPr>
      <xdr:spPr>
        <a:xfrm>
          <a:off x="273050" y="16319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25400</xdr:colOff>
      <xdr:row>10</xdr:row>
      <xdr:rowOff>145143</xdr:rowOff>
    </xdr:from>
    <xdr:to>
      <xdr:col>2</xdr:col>
      <xdr:colOff>31750</xdr:colOff>
      <xdr:row>14</xdr:row>
      <xdr:rowOff>113393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002042-3562-48D4-BC22-0638688E8EC2}"/>
            </a:ext>
          </a:extLst>
        </xdr:cNvPr>
        <xdr:cNvSpPr/>
      </xdr:nvSpPr>
      <xdr:spPr>
        <a:xfrm>
          <a:off x="273050" y="1986643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25400</xdr:colOff>
      <xdr:row>12</xdr:row>
      <xdr:rowOff>131536</xdr:rowOff>
    </xdr:from>
    <xdr:to>
      <xdr:col>2</xdr:col>
      <xdr:colOff>31750</xdr:colOff>
      <xdr:row>16</xdr:row>
      <xdr:rowOff>99786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DBF23EB-7452-4272-906A-07DE4A1CC882}"/>
            </a:ext>
          </a:extLst>
        </xdr:cNvPr>
        <xdr:cNvSpPr/>
      </xdr:nvSpPr>
      <xdr:spPr>
        <a:xfrm>
          <a:off x="273050" y="2341336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25400</xdr:colOff>
      <xdr:row>14</xdr:row>
      <xdr:rowOff>117929</xdr:rowOff>
    </xdr:from>
    <xdr:to>
      <xdr:col>2</xdr:col>
      <xdr:colOff>31750</xdr:colOff>
      <xdr:row>18</xdr:row>
      <xdr:rowOff>86179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4660B29-4B67-48F0-8019-C32FE79F14D7}"/>
            </a:ext>
          </a:extLst>
        </xdr:cNvPr>
        <xdr:cNvSpPr/>
      </xdr:nvSpPr>
      <xdr:spPr>
        <a:xfrm>
          <a:off x="273050" y="2696029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25400</xdr:colOff>
      <xdr:row>16</xdr:row>
      <xdr:rowOff>104322</xdr:rowOff>
    </xdr:from>
    <xdr:to>
      <xdr:col>2</xdr:col>
      <xdr:colOff>31750</xdr:colOff>
      <xdr:row>20</xdr:row>
      <xdr:rowOff>72572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711FEFF-D16D-407D-8615-0954CBAAA187}"/>
            </a:ext>
          </a:extLst>
        </xdr:cNvPr>
        <xdr:cNvSpPr/>
      </xdr:nvSpPr>
      <xdr:spPr>
        <a:xfrm>
          <a:off x="273050" y="3050722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25400</xdr:colOff>
      <xdr:row>18</xdr:row>
      <xdr:rowOff>90715</xdr:rowOff>
    </xdr:from>
    <xdr:to>
      <xdr:col>2</xdr:col>
      <xdr:colOff>31750</xdr:colOff>
      <xdr:row>22</xdr:row>
      <xdr:rowOff>58965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9B8C21-7CB5-48F5-A4E3-8961FF2EA0CA}"/>
            </a:ext>
          </a:extLst>
        </xdr:cNvPr>
        <xdr:cNvSpPr/>
      </xdr:nvSpPr>
      <xdr:spPr>
        <a:xfrm>
          <a:off x="273050" y="3405415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25400</xdr:colOff>
      <xdr:row>20</xdr:row>
      <xdr:rowOff>77108</xdr:rowOff>
    </xdr:from>
    <xdr:to>
      <xdr:col>2</xdr:col>
      <xdr:colOff>31750</xdr:colOff>
      <xdr:row>24</xdr:row>
      <xdr:rowOff>45358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65EFEF5-7094-48CE-B534-E44F7CCA24DC}"/>
            </a:ext>
          </a:extLst>
        </xdr:cNvPr>
        <xdr:cNvSpPr/>
      </xdr:nvSpPr>
      <xdr:spPr>
        <a:xfrm>
          <a:off x="273050" y="3760108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25400</xdr:colOff>
      <xdr:row>22</xdr:row>
      <xdr:rowOff>63500</xdr:rowOff>
    </xdr:from>
    <xdr:to>
      <xdr:col>2</xdr:col>
      <xdr:colOff>31750</xdr:colOff>
      <xdr:row>26</xdr:row>
      <xdr:rowOff>31750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992BDEE-F795-44A9-8614-60F074103BAC}"/>
            </a:ext>
          </a:extLst>
        </xdr:cNvPr>
        <xdr:cNvSpPr/>
      </xdr:nvSpPr>
      <xdr:spPr>
        <a:xfrm>
          <a:off x="273050" y="411480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107950</xdr:colOff>
      <xdr:row>8</xdr:row>
      <xdr:rowOff>133350</xdr:rowOff>
    </xdr:from>
    <xdr:to>
      <xdr:col>1</xdr:col>
      <xdr:colOff>395950</xdr:colOff>
      <xdr:row>10</xdr:row>
      <xdr:rowOff>53050</xdr:rowOff>
    </xdr:to>
    <xdr:pic>
      <xdr:nvPicPr>
        <xdr:cNvPr id="12" name="Graphic 11" descr="Internet with solid fill">
          <a:extLst>
            <a:ext uri="{FF2B5EF4-FFF2-40B4-BE49-F238E27FC236}">
              <a16:creationId xmlns:a16="http://schemas.microsoft.com/office/drawing/2014/main" id="{CB23FE8E-014F-40EF-B4FF-7D7FAE023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55600" y="16065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10</xdr:row>
      <xdr:rowOff>120650</xdr:rowOff>
    </xdr:from>
    <xdr:to>
      <xdr:col>1</xdr:col>
      <xdr:colOff>395950</xdr:colOff>
      <xdr:row>12</xdr:row>
      <xdr:rowOff>40350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8246E6D1-CBB2-4CEB-B250-174735FB5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55600" y="1962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12</xdr:row>
      <xdr:rowOff>146050</xdr:rowOff>
    </xdr:from>
    <xdr:to>
      <xdr:col>1</xdr:col>
      <xdr:colOff>395950</xdr:colOff>
      <xdr:row>14</xdr:row>
      <xdr:rowOff>65750</xdr:rowOff>
    </xdr:to>
    <xdr:pic>
      <xdr:nvPicPr>
        <xdr:cNvPr id="14" name="Graphic 13" descr="Balloons with solid fill">
          <a:extLst>
            <a:ext uri="{FF2B5EF4-FFF2-40B4-BE49-F238E27FC236}">
              <a16:creationId xmlns:a16="http://schemas.microsoft.com/office/drawing/2014/main" id="{05516C59-E644-4F50-855F-1C39B4816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55600" y="23558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14</xdr:row>
      <xdr:rowOff>107950</xdr:rowOff>
    </xdr:from>
    <xdr:to>
      <xdr:col>1</xdr:col>
      <xdr:colOff>395950</xdr:colOff>
      <xdr:row>16</xdr:row>
      <xdr:rowOff>27650</xdr:rowOff>
    </xdr:to>
    <xdr:pic>
      <xdr:nvPicPr>
        <xdr:cNvPr id="15" name="Graphic 14" descr="Man with solid fill">
          <a:extLst>
            <a:ext uri="{FF2B5EF4-FFF2-40B4-BE49-F238E27FC236}">
              <a16:creationId xmlns:a16="http://schemas.microsoft.com/office/drawing/2014/main" id="{18A5158B-98CA-4036-A22A-D79C2401C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55600" y="26860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16</xdr:row>
      <xdr:rowOff>101600</xdr:rowOff>
    </xdr:from>
    <xdr:to>
      <xdr:col>1</xdr:col>
      <xdr:colOff>395950</xdr:colOff>
      <xdr:row>18</xdr:row>
      <xdr:rowOff>21300</xdr:rowOff>
    </xdr:to>
    <xdr:pic>
      <xdr:nvPicPr>
        <xdr:cNvPr id="16" name="Graphic 15" descr="Apple with solid fill">
          <a:extLst>
            <a:ext uri="{FF2B5EF4-FFF2-40B4-BE49-F238E27FC236}">
              <a16:creationId xmlns:a16="http://schemas.microsoft.com/office/drawing/2014/main" id="{410F695E-71CA-49B9-AB07-8EE2F24B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55600" y="30480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20</xdr:row>
      <xdr:rowOff>57150</xdr:rowOff>
    </xdr:from>
    <xdr:to>
      <xdr:col>1</xdr:col>
      <xdr:colOff>395950</xdr:colOff>
      <xdr:row>21</xdr:row>
      <xdr:rowOff>161000</xdr:rowOff>
    </xdr:to>
    <xdr:pic>
      <xdr:nvPicPr>
        <xdr:cNvPr id="17" name="Graphic 16" descr="Teacher with solid fill">
          <a:extLst>
            <a:ext uri="{FF2B5EF4-FFF2-40B4-BE49-F238E27FC236}">
              <a16:creationId xmlns:a16="http://schemas.microsoft.com/office/drawing/2014/main" id="{212F523C-30A8-4EE4-9600-EE8E16D3A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55600" y="3740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18</xdr:row>
      <xdr:rowOff>101600</xdr:rowOff>
    </xdr:from>
    <xdr:to>
      <xdr:col>1</xdr:col>
      <xdr:colOff>395950</xdr:colOff>
      <xdr:row>20</xdr:row>
      <xdr:rowOff>21300</xdr:rowOff>
    </xdr:to>
    <xdr:pic>
      <xdr:nvPicPr>
        <xdr:cNvPr id="18" name="Graphic 17" descr="Checklist with solid fill">
          <a:extLst>
            <a:ext uri="{FF2B5EF4-FFF2-40B4-BE49-F238E27FC236}">
              <a16:creationId xmlns:a16="http://schemas.microsoft.com/office/drawing/2014/main" id="{FB5C78B7-811A-4FAF-89FC-98EDFBEB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55600" y="3416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22</xdr:row>
      <xdr:rowOff>25400</xdr:rowOff>
    </xdr:from>
    <xdr:to>
      <xdr:col>1</xdr:col>
      <xdr:colOff>395950</xdr:colOff>
      <xdr:row>23</xdr:row>
      <xdr:rowOff>129250</xdr:rowOff>
    </xdr:to>
    <xdr:pic>
      <xdr:nvPicPr>
        <xdr:cNvPr id="19" name="Graphic 18" descr="Shopping cart with solid fill">
          <a:extLst>
            <a:ext uri="{FF2B5EF4-FFF2-40B4-BE49-F238E27FC236}">
              <a16:creationId xmlns:a16="http://schemas.microsoft.com/office/drawing/2014/main" id="{E9FA9E1B-C04A-43E4-A456-CCD36E351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55600" y="407670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12700</xdr:rowOff>
    </xdr:from>
    <xdr:to>
      <xdr:col>16</xdr:col>
      <xdr:colOff>12700</xdr:colOff>
      <xdr:row>3</xdr:row>
      <xdr:rowOff>127000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F480555-47E0-44C9-AC36-D0A6C58E8353}"/>
            </a:ext>
          </a:extLst>
        </xdr:cNvPr>
        <xdr:cNvSpPr/>
      </xdr:nvSpPr>
      <xdr:spPr>
        <a:xfrm>
          <a:off x="2336800" y="196850"/>
          <a:ext cx="9201150" cy="4826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>
              <a:solidFill>
                <a:schemeClr val="tx1"/>
              </a:solidFill>
            </a:rPr>
            <a:t>   PRODUCTS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539750</xdr:colOff>
      <xdr:row>1</xdr:row>
      <xdr:rowOff>146050</xdr:rowOff>
    </xdr:from>
    <xdr:to>
      <xdr:col>1</xdr:col>
      <xdr:colOff>1066800</xdr:colOff>
      <xdr:row>4</xdr:row>
      <xdr:rowOff>120650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49F37B76-A551-4FB2-84BB-3B27E971E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400" y="330200"/>
          <a:ext cx="527050" cy="527050"/>
        </a:xfrm>
        <a:prstGeom prst="rect">
          <a:avLst/>
        </a:prstGeom>
      </xdr:spPr>
    </xdr:pic>
    <xdr:clientData/>
  </xdr:twoCellAnchor>
  <xdr:twoCellAnchor>
    <xdr:from>
      <xdr:col>1</xdr:col>
      <xdr:colOff>6350</xdr:colOff>
      <xdr:row>4</xdr:row>
      <xdr:rowOff>107950</xdr:rowOff>
    </xdr:from>
    <xdr:to>
      <xdr:col>2</xdr:col>
      <xdr:colOff>12700</xdr:colOff>
      <xdr:row>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EEAF828-182E-4CA7-B322-AD68B9FB2502}"/>
            </a:ext>
          </a:extLst>
        </xdr:cNvPr>
        <xdr:cNvSpPr/>
      </xdr:nvSpPr>
      <xdr:spPr>
        <a:xfrm>
          <a:off x="254000" y="8445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25400</xdr:colOff>
      <xdr:row>8</xdr:row>
      <xdr:rowOff>158750</xdr:rowOff>
    </xdr:from>
    <xdr:to>
      <xdr:col>2</xdr:col>
      <xdr:colOff>31750</xdr:colOff>
      <xdr:row>12</xdr:row>
      <xdr:rowOff>127000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DDDD33-05DC-466A-9125-954E40DEB87F}"/>
            </a:ext>
          </a:extLst>
        </xdr:cNvPr>
        <xdr:cNvSpPr/>
      </xdr:nvSpPr>
      <xdr:spPr>
        <a:xfrm>
          <a:off x="273050" y="16319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25400</xdr:colOff>
      <xdr:row>10</xdr:row>
      <xdr:rowOff>145143</xdr:rowOff>
    </xdr:from>
    <xdr:to>
      <xdr:col>2</xdr:col>
      <xdr:colOff>31750</xdr:colOff>
      <xdr:row>14</xdr:row>
      <xdr:rowOff>113393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DB9390-0814-48CF-ADA0-25FBEECF76AB}"/>
            </a:ext>
          </a:extLst>
        </xdr:cNvPr>
        <xdr:cNvSpPr/>
      </xdr:nvSpPr>
      <xdr:spPr>
        <a:xfrm>
          <a:off x="273050" y="1986643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25400</xdr:colOff>
      <xdr:row>12</xdr:row>
      <xdr:rowOff>131536</xdr:rowOff>
    </xdr:from>
    <xdr:to>
      <xdr:col>2</xdr:col>
      <xdr:colOff>31750</xdr:colOff>
      <xdr:row>16</xdr:row>
      <xdr:rowOff>99786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9EFE911-B564-4E3C-9F5C-4E374C4EB449}"/>
            </a:ext>
          </a:extLst>
        </xdr:cNvPr>
        <xdr:cNvSpPr/>
      </xdr:nvSpPr>
      <xdr:spPr>
        <a:xfrm>
          <a:off x="273050" y="2341336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25400</xdr:colOff>
      <xdr:row>14</xdr:row>
      <xdr:rowOff>117929</xdr:rowOff>
    </xdr:from>
    <xdr:to>
      <xdr:col>2</xdr:col>
      <xdr:colOff>31750</xdr:colOff>
      <xdr:row>18</xdr:row>
      <xdr:rowOff>86179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6977DA9-5D85-4DC4-B4C6-CF48191915F7}"/>
            </a:ext>
          </a:extLst>
        </xdr:cNvPr>
        <xdr:cNvSpPr/>
      </xdr:nvSpPr>
      <xdr:spPr>
        <a:xfrm>
          <a:off x="273050" y="2696029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>
    <xdr:from>
      <xdr:col>1</xdr:col>
      <xdr:colOff>25400</xdr:colOff>
      <xdr:row>16</xdr:row>
      <xdr:rowOff>104322</xdr:rowOff>
    </xdr:from>
    <xdr:to>
      <xdr:col>2</xdr:col>
      <xdr:colOff>31750</xdr:colOff>
      <xdr:row>20</xdr:row>
      <xdr:rowOff>72572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2901057-2365-4830-8E87-79FDA433F4E9}"/>
            </a:ext>
          </a:extLst>
        </xdr:cNvPr>
        <xdr:cNvSpPr/>
      </xdr:nvSpPr>
      <xdr:spPr>
        <a:xfrm>
          <a:off x="273050" y="3050722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25400</xdr:colOff>
      <xdr:row>18</xdr:row>
      <xdr:rowOff>90715</xdr:rowOff>
    </xdr:from>
    <xdr:to>
      <xdr:col>2</xdr:col>
      <xdr:colOff>31750</xdr:colOff>
      <xdr:row>22</xdr:row>
      <xdr:rowOff>58965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53E3FC-F844-4F39-8908-09353A042BA5}"/>
            </a:ext>
          </a:extLst>
        </xdr:cNvPr>
        <xdr:cNvSpPr/>
      </xdr:nvSpPr>
      <xdr:spPr>
        <a:xfrm>
          <a:off x="273050" y="3405415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25400</xdr:colOff>
      <xdr:row>20</xdr:row>
      <xdr:rowOff>77108</xdr:rowOff>
    </xdr:from>
    <xdr:to>
      <xdr:col>2</xdr:col>
      <xdr:colOff>31750</xdr:colOff>
      <xdr:row>24</xdr:row>
      <xdr:rowOff>45358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CD38CEA-5864-4419-9292-3CB6FEF3FC07}"/>
            </a:ext>
          </a:extLst>
        </xdr:cNvPr>
        <xdr:cNvSpPr/>
      </xdr:nvSpPr>
      <xdr:spPr>
        <a:xfrm>
          <a:off x="273050" y="3760108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25400</xdr:colOff>
      <xdr:row>22</xdr:row>
      <xdr:rowOff>63500</xdr:rowOff>
    </xdr:from>
    <xdr:to>
      <xdr:col>2</xdr:col>
      <xdr:colOff>31750</xdr:colOff>
      <xdr:row>26</xdr:row>
      <xdr:rowOff>31750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1B8D2A9-E79A-432A-9DDE-D787FAE7982A}"/>
            </a:ext>
          </a:extLst>
        </xdr:cNvPr>
        <xdr:cNvSpPr/>
      </xdr:nvSpPr>
      <xdr:spPr>
        <a:xfrm>
          <a:off x="273050" y="411480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107950</xdr:colOff>
      <xdr:row>8</xdr:row>
      <xdr:rowOff>133350</xdr:rowOff>
    </xdr:from>
    <xdr:to>
      <xdr:col>1</xdr:col>
      <xdr:colOff>395950</xdr:colOff>
      <xdr:row>10</xdr:row>
      <xdr:rowOff>53050</xdr:rowOff>
    </xdr:to>
    <xdr:pic>
      <xdr:nvPicPr>
        <xdr:cNvPr id="12" name="Graphic 11" descr="Internet with solid fill">
          <a:extLst>
            <a:ext uri="{FF2B5EF4-FFF2-40B4-BE49-F238E27FC236}">
              <a16:creationId xmlns:a16="http://schemas.microsoft.com/office/drawing/2014/main" id="{3BDE4D54-618B-4C60-98C8-B265FF9F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55600" y="16065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10</xdr:row>
      <xdr:rowOff>120650</xdr:rowOff>
    </xdr:from>
    <xdr:to>
      <xdr:col>1</xdr:col>
      <xdr:colOff>395950</xdr:colOff>
      <xdr:row>12</xdr:row>
      <xdr:rowOff>40350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9B036085-438A-455E-B018-AAB06A971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55600" y="1962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12</xdr:row>
      <xdr:rowOff>146050</xdr:rowOff>
    </xdr:from>
    <xdr:to>
      <xdr:col>1</xdr:col>
      <xdr:colOff>395950</xdr:colOff>
      <xdr:row>14</xdr:row>
      <xdr:rowOff>65750</xdr:rowOff>
    </xdr:to>
    <xdr:pic>
      <xdr:nvPicPr>
        <xdr:cNvPr id="14" name="Graphic 13" descr="Balloons with solid fill">
          <a:extLst>
            <a:ext uri="{FF2B5EF4-FFF2-40B4-BE49-F238E27FC236}">
              <a16:creationId xmlns:a16="http://schemas.microsoft.com/office/drawing/2014/main" id="{5FAD6662-019A-4426-9F0D-204C3C75B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55600" y="23558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14</xdr:row>
      <xdr:rowOff>107950</xdr:rowOff>
    </xdr:from>
    <xdr:to>
      <xdr:col>1</xdr:col>
      <xdr:colOff>395950</xdr:colOff>
      <xdr:row>16</xdr:row>
      <xdr:rowOff>27650</xdr:rowOff>
    </xdr:to>
    <xdr:pic>
      <xdr:nvPicPr>
        <xdr:cNvPr id="15" name="Graphic 14" descr="Man with solid fill">
          <a:extLst>
            <a:ext uri="{FF2B5EF4-FFF2-40B4-BE49-F238E27FC236}">
              <a16:creationId xmlns:a16="http://schemas.microsoft.com/office/drawing/2014/main" id="{6D571B02-1018-4826-9E01-5C4A26915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55600" y="26860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16</xdr:row>
      <xdr:rowOff>101600</xdr:rowOff>
    </xdr:from>
    <xdr:to>
      <xdr:col>1</xdr:col>
      <xdr:colOff>395950</xdr:colOff>
      <xdr:row>18</xdr:row>
      <xdr:rowOff>21300</xdr:rowOff>
    </xdr:to>
    <xdr:pic>
      <xdr:nvPicPr>
        <xdr:cNvPr id="16" name="Graphic 15" descr="Apple with solid fill">
          <a:extLst>
            <a:ext uri="{FF2B5EF4-FFF2-40B4-BE49-F238E27FC236}">
              <a16:creationId xmlns:a16="http://schemas.microsoft.com/office/drawing/2014/main" id="{F895C8B5-AACF-4A37-BE8A-D64E3E94F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55600" y="30480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20</xdr:row>
      <xdr:rowOff>57150</xdr:rowOff>
    </xdr:from>
    <xdr:to>
      <xdr:col>1</xdr:col>
      <xdr:colOff>395950</xdr:colOff>
      <xdr:row>21</xdr:row>
      <xdr:rowOff>161000</xdr:rowOff>
    </xdr:to>
    <xdr:pic>
      <xdr:nvPicPr>
        <xdr:cNvPr id="17" name="Graphic 16" descr="Teacher with solid fill">
          <a:extLst>
            <a:ext uri="{FF2B5EF4-FFF2-40B4-BE49-F238E27FC236}">
              <a16:creationId xmlns:a16="http://schemas.microsoft.com/office/drawing/2014/main" id="{585CA605-4D78-40C1-910C-16FD3619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55600" y="3740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18</xdr:row>
      <xdr:rowOff>101600</xdr:rowOff>
    </xdr:from>
    <xdr:to>
      <xdr:col>1</xdr:col>
      <xdr:colOff>395950</xdr:colOff>
      <xdr:row>20</xdr:row>
      <xdr:rowOff>21300</xdr:rowOff>
    </xdr:to>
    <xdr:pic>
      <xdr:nvPicPr>
        <xdr:cNvPr id="18" name="Graphic 17" descr="Checklist with solid fill">
          <a:extLst>
            <a:ext uri="{FF2B5EF4-FFF2-40B4-BE49-F238E27FC236}">
              <a16:creationId xmlns:a16="http://schemas.microsoft.com/office/drawing/2014/main" id="{D77AD513-ABB5-4065-A62D-79F9B2171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55600" y="3416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22</xdr:row>
      <xdr:rowOff>25400</xdr:rowOff>
    </xdr:from>
    <xdr:to>
      <xdr:col>1</xdr:col>
      <xdr:colOff>395950</xdr:colOff>
      <xdr:row>23</xdr:row>
      <xdr:rowOff>129250</xdr:rowOff>
    </xdr:to>
    <xdr:pic>
      <xdr:nvPicPr>
        <xdr:cNvPr id="19" name="Graphic 18" descr="Shopping cart with solid fill">
          <a:extLst>
            <a:ext uri="{FF2B5EF4-FFF2-40B4-BE49-F238E27FC236}">
              <a16:creationId xmlns:a16="http://schemas.microsoft.com/office/drawing/2014/main" id="{DAA38E18-698F-465F-B8F2-22BC07289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55600" y="407670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330200</xdr:colOff>
      <xdr:row>1</xdr:row>
      <xdr:rowOff>12700</xdr:rowOff>
    </xdr:from>
    <xdr:to>
      <xdr:col>14</xdr:col>
      <xdr:colOff>463550</xdr:colOff>
      <xdr:row>3</xdr:row>
      <xdr:rowOff>127000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ED61D1C-DF21-4A7B-950E-97CD2DE6A2A9}"/>
            </a:ext>
          </a:extLst>
        </xdr:cNvPr>
        <xdr:cNvSpPr/>
      </xdr:nvSpPr>
      <xdr:spPr>
        <a:xfrm>
          <a:off x="2336800" y="196850"/>
          <a:ext cx="9201150" cy="4826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>
              <a:solidFill>
                <a:schemeClr val="tx1"/>
              </a:solidFill>
            </a:rPr>
            <a:t>   VENDORS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539750</xdr:colOff>
      <xdr:row>1</xdr:row>
      <xdr:rowOff>146050</xdr:rowOff>
    </xdr:from>
    <xdr:to>
      <xdr:col>1</xdr:col>
      <xdr:colOff>1066800</xdr:colOff>
      <xdr:row>4</xdr:row>
      <xdr:rowOff>120650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EB26627D-5B0F-45A8-A590-BB135A082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400" y="330200"/>
          <a:ext cx="527050" cy="527050"/>
        </a:xfrm>
        <a:prstGeom prst="rect">
          <a:avLst/>
        </a:prstGeom>
      </xdr:spPr>
    </xdr:pic>
    <xdr:clientData/>
  </xdr:twoCellAnchor>
  <xdr:twoCellAnchor>
    <xdr:from>
      <xdr:col>1</xdr:col>
      <xdr:colOff>6350</xdr:colOff>
      <xdr:row>4</xdr:row>
      <xdr:rowOff>107950</xdr:rowOff>
    </xdr:from>
    <xdr:to>
      <xdr:col>2</xdr:col>
      <xdr:colOff>12700</xdr:colOff>
      <xdr:row>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F1260D-2EE0-4CFB-AE40-068A994AA6BB}"/>
            </a:ext>
          </a:extLst>
        </xdr:cNvPr>
        <xdr:cNvSpPr/>
      </xdr:nvSpPr>
      <xdr:spPr>
        <a:xfrm>
          <a:off x="254000" y="8445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25400</xdr:colOff>
      <xdr:row>8</xdr:row>
      <xdr:rowOff>158750</xdr:rowOff>
    </xdr:from>
    <xdr:to>
      <xdr:col>2</xdr:col>
      <xdr:colOff>31750</xdr:colOff>
      <xdr:row>12</xdr:row>
      <xdr:rowOff>127000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316713-B0F1-43F2-B4ED-9C942B88E2B8}"/>
            </a:ext>
          </a:extLst>
        </xdr:cNvPr>
        <xdr:cNvSpPr/>
      </xdr:nvSpPr>
      <xdr:spPr>
        <a:xfrm>
          <a:off x="273050" y="16319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25400</xdr:colOff>
      <xdr:row>10</xdr:row>
      <xdr:rowOff>145143</xdr:rowOff>
    </xdr:from>
    <xdr:to>
      <xdr:col>2</xdr:col>
      <xdr:colOff>31750</xdr:colOff>
      <xdr:row>14</xdr:row>
      <xdr:rowOff>113393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0A84C3-7105-4B97-9E3B-184DC00D0FCF}"/>
            </a:ext>
          </a:extLst>
        </xdr:cNvPr>
        <xdr:cNvSpPr/>
      </xdr:nvSpPr>
      <xdr:spPr>
        <a:xfrm>
          <a:off x="273050" y="1986643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25400</xdr:colOff>
      <xdr:row>12</xdr:row>
      <xdr:rowOff>131536</xdr:rowOff>
    </xdr:from>
    <xdr:to>
      <xdr:col>2</xdr:col>
      <xdr:colOff>31750</xdr:colOff>
      <xdr:row>16</xdr:row>
      <xdr:rowOff>99786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2D8A23-CCC1-47E2-9E15-2C72885B9DFB}"/>
            </a:ext>
          </a:extLst>
        </xdr:cNvPr>
        <xdr:cNvSpPr/>
      </xdr:nvSpPr>
      <xdr:spPr>
        <a:xfrm>
          <a:off x="273050" y="2341336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25400</xdr:colOff>
      <xdr:row>14</xdr:row>
      <xdr:rowOff>117929</xdr:rowOff>
    </xdr:from>
    <xdr:to>
      <xdr:col>2</xdr:col>
      <xdr:colOff>31750</xdr:colOff>
      <xdr:row>18</xdr:row>
      <xdr:rowOff>86179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F4A38E-CBB8-4AA2-9011-0D5CF10E0586}"/>
            </a:ext>
          </a:extLst>
        </xdr:cNvPr>
        <xdr:cNvSpPr/>
      </xdr:nvSpPr>
      <xdr:spPr>
        <a:xfrm>
          <a:off x="273050" y="2696029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25400</xdr:colOff>
      <xdr:row>16</xdr:row>
      <xdr:rowOff>104322</xdr:rowOff>
    </xdr:from>
    <xdr:to>
      <xdr:col>2</xdr:col>
      <xdr:colOff>31750</xdr:colOff>
      <xdr:row>20</xdr:row>
      <xdr:rowOff>72572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E222BD-0209-44FA-8A2A-3C8AC837827B}"/>
            </a:ext>
          </a:extLst>
        </xdr:cNvPr>
        <xdr:cNvSpPr/>
      </xdr:nvSpPr>
      <xdr:spPr>
        <a:xfrm>
          <a:off x="273050" y="3050722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New</a:t>
          </a:r>
          <a:r>
            <a:rPr lang="en-IN" sz="1100" b="1" baseline="0">
              <a:solidFill>
                <a:schemeClr val="tx1"/>
              </a:solidFill>
            </a:rPr>
            <a:t> Entry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25400</xdr:colOff>
      <xdr:row>18</xdr:row>
      <xdr:rowOff>90715</xdr:rowOff>
    </xdr:from>
    <xdr:to>
      <xdr:col>2</xdr:col>
      <xdr:colOff>31750</xdr:colOff>
      <xdr:row>22</xdr:row>
      <xdr:rowOff>58965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3B068E7-AB9B-4966-9146-28B9D523DDD2}"/>
            </a:ext>
          </a:extLst>
        </xdr:cNvPr>
        <xdr:cNvSpPr/>
      </xdr:nvSpPr>
      <xdr:spPr>
        <a:xfrm>
          <a:off x="273050" y="3405415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25400</xdr:colOff>
      <xdr:row>20</xdr:row>
      <xdr:rowOff>77108</xdr:rowOff>
    </xdr:from>
    <xdr:to>
      <xdr:col>2</xdr:col>
      <xdr:colOff>31750</xdr:colOff>
      <xdr:row>24</xdr:row>
      <xdr:rowOff>45358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141C1FA-87E5-44DF-876D-70F36890255B}"/>
            </a:ext>
          </a:extLst>
        </xdr:cNvPr>
        <xdr:cNvSpPr/>
      </xdr:nvSpPr>
      <xdr:spPr>
        <a:xfrm>
          <a:off x="273050" y="3760108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25400</xdr:colOff>
      <xdr:row>22</xdr:row>
      <xdr:rowOff>63500</xdr:rowOff>
    </xdr:from>
    <xdr:to>
      <xdr:col>2</xdr:col>
      <xdr:colOff>31750</xdr:colOff>
      <xdr:row>26</xdr:row>
      <xdr:rowOff>31750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C10B0FE-37D8-4C02-B191-91D7042E78D4}"/>
            </a:ext>
          </a:extLst>
        </xdr:cNvPr>
        <xdr:cNvSpPr/>
      </xdr:nvSpPr>
      <xdr:spPr>
        <a:xfrm>
          <a:off x="273050" y="411480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107950</xdr:colOff>
      <xdr:row>8</xdr:row>
      <xdr:rowOff>133350</xdr:rowOff>
    </xdr:from>
    <xdr:to>
      <xdr:col>1</xdr:col>
      <xdr:colOff>395950</xdr:colOff>
      <xdr:row>10</xdr:row>
      <xdr:rowOff>53050</xdr:rowOff>
    </xdr:to>
    <xdr:pic>
      <xdr:nvPicPr>
        <xdr:cNvPr id="12" name="Graphic 11" descr="Internet with solid fill">
          <a:extLst>
            <a:ext uri="{FF2B5EF4-FFF2-40B4-BE49-F238E27FC236}">
              <a16:creationId xmlns:a16="http://schemas.microsoft.com/office/drawing/2014/main" id="{E826C785-38F5-4E25-99FA-F566A90FB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55600" y="16065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10</xdr:row>
      <xdr:rowOff>120650</xdr:rowOff>
    </xdr:from>
    <xdr:to>
      <xdr:col>1</xdr:col>
      <xdr:colOff>395950</xdr:colOff>
      <xdr:row>12</xdr:row>
      <xdr:rowOff>40350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F48CA975-235C-46E0-94D9-F041E5701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55600" y="1962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12</xdr:row>
      <xdr:rowOff>146050</xdr:rowOff>
    </xdr:from>
    <xdr:to>
      <xdr:col>1</xdr:col>
      <xdr:colOff>395950</xdr:colOff>
      <xdr:row>14</xdr:row>
      <xdr:rowOff>65750</xdr:rowOff>
    </xdr:to>
    <xdr:pic>
      <xdr:nvPicPr>
        <xdr:cNvPr id="14" name="Graphic 13" descr="Balloons with solid fill">
          <a:extLst>
            <a:ext uri="{FF2B5EF4-FFF2-40B4-BE49-F238E27FC236}">
              <a16:creationId xmlns:a16="http://schemas.microsoft.com/office/drawing/2014/main" id="{F6B61D7A-A281-403F-BF8F-9C9A4B6B7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55600" y="23558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14</xdr:row>
      <xdr:rowOff>107950</xdr:rowOff>
    </xdr:from>
    <xdr:to>
      <xdr:col>1</xdr:col>
      <xdr:colOff>395950</xdr:colOff>
      <xdr:row>16</xdr:row>
      <xdr:rowOff>27650</xdr:rowOff>
    </xdr:to>
    <xdr:pic>
      <xdr:nvPicPr>
        <xdr:cNvPr id="15" name="Graphic 14" descr="Man with solid fill">
          <a:extLst>
            <a:ext uri="{FF2B5EF4-FFF2-40B4-BE49-F238E27FC236}">
              <a16:creationId xmlns:a16="http://schemas.microsoft.com/office/drawing/2014/main" id="{A9C4F42D-97D3-45CB-8096-67B36BE34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55600" y="26860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16</xdr:row>
      <xdr:rowOff>101600</xdr:rowOff>
    </xdr:from>
    <xdr:to>
      <xdr:col>1</xdr:col>
      <xdr:colOff>395950</xdr:colOff>
      <xdr:row>18</xdr:row>
      <xdr:rowOff>21300</xdr:rowOff>
    </xdr:to>
    <xdr:pic>
      <xdr:nvPicPr>
        <xdr:cNvPr id="16" name="Graphic 15" descr="Apple with solid fill">
          <a:extLst>
            <a:ext uri="{FF2B5EF4-FFF2-40B4-BE49-F238E27FC236}">
              <a16:creationId xmlns:a16="http://schemas.microsoft.com/office/drawing/2014/main" id="{EBCB56A3-E0E0-4372-8E56-A9BE50962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55600" y="30480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20</xdr:row>
      <xdr:rowOff>57150</xdr:rowOff>
    </xdr:from>
    <xdr:to>
      <xdr:col>1</xdr:col>
      <xdr:colOff>395950</xdr:colOff>
      <xdr:row>21</xdr:row>
      <xdr:rowOff>161000</xdr:rowOff>
    </xdr:to>
    <xdr:pic>
      <xdr:nvPicPr>
        <xdr:cNvPr id="17" name="Graphic 16" descr="Teacher with solid fill">
          <a:extLst>
            <a:ext uri="{FF2B5EF4-FFF2-40B4-BE49-F238E27FC236}">
              <a16:creationId xmlns:a16="http://schemas.microsoft.com/office/drawing/2014/main" id="{1F88F954-410C-4FD1-A95F-55EF04058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55600" y="3740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18</xdr:row>
      <xdr:rowOff>101600</xdr:rowOff>
    </xdr:from>
    <xdr:to>
      <xdr:col>1</xdr:col>
      <xdr:colOff>395950</xdr:colOff>
      <xdr:row>20</xdr:row>
      <xdr:rowOff>21300</xdr:rowOff>
    </xdr:to>
    <xdr:pic>
      <xdr:nvPicPr>
        <xdr:cNvPr id="18" name="Graphic 17" descr="Checklist with solid fill">
          <a:extLst>
            <a:ext uri="{FF2B5EF4-FFF2-40B4-BE49-F238E27FC236}">
              <a16:creationId xmlns:a16="http://schemas.microsoft.com/office/drawing/2014/main" id="{64D93D7D-FEE4-498B-8229-B3BC2DCF9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55600" y="3416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22</xdr:row>
      <xdr:rowOff>25400</xdr:rowOff>
    </xdr:from>
    <xdr:to>
      <xdr:col>1</xdr:col>
      <xdr:colOff>395950</xdr:colOff>
      <xdr:row>23</xdr:row>
      <xdr:rowOff>129250</xdr:rowOff>
    </xdr:to>
    <xdr:pic>
      <xdr:nvPicPr>
        <xdr:cNvPr id="19" name="Graphic 18" descr="Shopping cart with solid fill">
          <a:extLst>
            <a:ext uri="{FF2B5EF4-FFF2-40B4-BE49-F238E27FC236}">
              <a16:creationId xmlns:a16="http://schemas.microsoft.com/office/drawing/2014/main" id="{22A3B4D5-7467-44CD-A48B-0C8A7EE64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55600" y="407670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12700</xdr:rowOff>
    </xdr:from>
    <xdr:to>
      <xdr:col>18</xdr:col>
      <xdr:colOff>57150</xdr:colOff>
      <xdr:row>3</xdr:row>
      <xdr:rowOff>127000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DC7BE43-A69B-4DBD-AAF8-5EC6FF73F904}"/>
            </a:ext>
          </a:extLst>
        </xdr:cNvPr>
        <xdr:cNvSpPr/>
      </xdr:nvSpPr>
      <xdr:spPr>
        <a:xfrm>
          <a:off x="2336800" y="196850"/>
          <a:ext cx="9201150" cy="4826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>
              <a:solidFill>
                <a:schemeClr val="tx1"/>
              </a:solidFill>
            </a:rPr>
            <a:t>   NEW ENTRY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539750</xdr:colOff>
      <xdr:row>1</xdr:row>
      <xdr:rowOff>146050</xdr:rowOff>
    </xdr:from>
    <xdr:to>
      <xdr:col>1</xdr:col>
      <xdr:colOff>1066800</xdr:colOff>
      <xdr:row>4</xdr:row>
      <xdr:rowOff>120650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B22A2C0F-50E9-468A-B27F-73E909065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400" y="330200"/>
          <a:ext cx="527050" cy="527050"/>
        </a:xfrm>
        <a:prstGeom prst="rect">
          <a:avLst/>
        </a:prstGeom>
      </xdr:spPr>
    </xdr:pic>
    <xdr:clientData/>
  </xdr:twoCellAnchor>
  <xdr:twoCellAnchor>
    <xdr:from>
      <xdr:col>1</xdr:col>
      <xdr:colOff>6350</xdr:colOff>
      <xdr:row>4</xdr:row>
      <xdr:rowOff>107950</xdr:rowOff>
    </xdr:from>
    <xdr:to>
      <xdr:col>2</xdr:col>
      <xdr:colOff>12700</xdr:colOff>
      <xdr:row>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4304ECA-BCD7-4381-A99C-7F0F21FA7A74}"/>
            </a:ext>
          </a:extLst>
        </xdr:cNvPr>
        <xdr:cNvSpPr/>
      </xdr:nvSpPr>
      <xdr:spPr>
        <a:xfrm>
          <a:off x="254000" y="8445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25400</xdr:colOff>
      <xdr:row>8</xdr:row>
      <xdr:rowOff>158750</xdr:rowOff>
    </xdr:from>
    <xdr:to>
      <xdr:col>2</xdr:col>
      <xdr:colOff>31750</xdr:colOff>
      <xdr:row>12</xdr:row>
      <xdr:rowOff>127000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007205-E0E1-4EDD-A60F-65BAF5B06FFC}"/>
            </a:ext>
          </a:extLst>
        </xdr:cNvPr>
        <xdr:cNvSpPr/>
      </xdr:nvSpPr>
      <xdr:spPr>
        <a:xfrm>
          <a:off x="273050" y="16319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25400</xdr:colOff>
      <xdr:row>10</xdr:row>
      <xdr:rowOff>145143</xdr:rowOff>
    </xdr:from>
    <xdr:to>
      <xdr:col>2</xdr:col>
      <xdr:colOff>31750</xdr:colOff>
      <xdr:row>14</xdr:row>
      <xdr:rowOff>113393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C4AEEC-C845-4966-A56E-6003A510B80E}"/>
            </a:ext>
          </a:extLst>
        </xdr:cNvPr>
        <xdr:cNvSpPr/>
      </xdr:nvSpPr>
      <xdr:spPr>
        <a:xfrm>
          <a:off x="273050" y="1986643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25400</xdr:colOff>
      <xdr:row>12</xdr:row>
      <xdr:rowOff>131536</xdr:rowOff>
    </xdr:from>
    <xdr:to>
      <xdr:col>2</xdr:col>
      <xdr:colOff>31750</xdr:colOff>
      <xdr:row>16</xdr:row>
      <xdr:rowOff>99786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B147476-08C1-4EED-9142-6573935D983B}"/>
            </a:ext>
          </a:extLst>
        </xdr:cNvPr>
        <xdr:cNvSpPr/>
      </xdr:nvSpPr>
      <xdr:spPr>
        <a:xfrm>
          <a:off x="273050" y="2341336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25400</xdr:colOff>
      <xdr:row>14</xdr:row>
      <xdr:rowOff>117929</xdr:rowOff>
    </xdr:from>
    <xdr:to>
      <xdr:col>2</xdr:col>
      <xdr:colOff>31750</xdr:colOff>
      <xdr:row>18</xdr:row>
      <xdr:rowOff>86179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1984BE8-CF08-455A-BDB5-22EEC66B1E90}"/>
            </a:ext>
          </a:extLst>
        </xdr:cNvPr>
        <xdr:cNvSpPr/>
      </xdr:nvSpPr>
      <xdr:spPr>
        <a:xfrm>
          <a:off x="273050" y="2696029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25400</xdr:colOff>
      <xdr:row>16</xdr:row>
      <xdr:rowOff>104322</xdr:rowOff>
    </xdr:from>
    <xdr:to>
      <xdr:col>2</xdr:col>
      <xdr:colOff>31750</xdr:colOff>
      <xdr:row>20</xdr:row>
      <xdr:rowOff>72572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50D0A56-E05B-4CEA-91BE-1B66662B54F2}"/>
            </a:ext>
          </a:extLst>
        </xdr:cNvPr>
        <xdr:cNvSpPr/>
      </xdr:nvSpPr>
      <xdr:spPr>
        <a:xfrm>
          <a:off x="273050" y="3050722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6350</xdr:colOff>
      <xdr:row>18</xdr:row>
      <xdr:rowOff>90715</xdr:rowOff>
    </xdr:from>
    <xdr:to>
      <xdr:col>2</xdr:col>
      <xdr:colOff>12700</xdr:colOff>
      <xdr:row>22</xdr:row>
      <xdr:rowOff>58965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996BB62-2A54-4A57-BD3C-F85557AE29EC}"/>
            </a:ext>
          </a:extLst>
        </xdr:cNvPr>
        <xdr:cNvSpPr/>
      </xdr:nvSpPr>
      <xdr:spPr>
        <a:xfrm>
          <a:off x="254000" y="3405415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25400</xdr:colOff>
      <xdr:row>20</xdr:row>
      <xdr:rowOff>77108</xdr:rowOff>
    </xdr:from>
    <xdr:to>
      <xdr:col>2</xdr:col>
      <xdr:colOff>31750</xdr:colOff>
      <xdr:row>24</xdr:row>
      <xdr:rowOff>45358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E90D2DA-CD14-4791-BD87-B99498841FF7}"/>
            </a:ext>
          </a:extLst>
        </xdr:cNvPr>
        <xdr:cNvSpPr/>
      </xdr:nvSpPr>
      <xdr:spPr>
        <a:xfrm>
          <a:off x="273050" y="3760108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25400</xdr:colOff>
      <xdr:row>22</xdr:row>
      <xdr:rowOff>63500</xdr:rowOff>
    </xdr:from>
    <xdr:to>
      <xdr:col>2</xdr:col>
      <xdr:colOff>31750</xdr:colOff>
      <xdr:row>26</xdr:row>
      <xdr:rowOff>31750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30A77D-C064-4429-ADA5-5ED15C737083}"/>
            </a:ext>
          </a:extLst>
        </xdr:cNvPr>
        <xdr:cNvSpPr/>
      </xdr:nvSpPr>
      <xdr:spPr>
        <a:xfrm>
          <a:off x="273050" y="411480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107950</xdr:colOff>
      <xdr:row>8</xdr:row>
      <xdr:rowOff>133350</xdr:rowOff>
    </xdr:from>
    <xdr:to>
      <xdr:col>1</xdr:col>
      <xdr:colOff>395950</xdr:colOff>
      <xdr:row>10</xdr:row>
      <xdr:rowOff>53050</xdr:rowOff>
    </xdr:to>
    <xdr:pic>
      <xdr:nvPicPr>
        <xdr:cNvPr id="12" name="Graphic 11" descr="Internet with solid fill">
          <a:extLst>
            <a:ext uri="{FF2B5EF4-FFF2-40B4-BE49-F238E27FC236}">
              <a16:creationId xmlns:a16="http://schemas.microsoft.com/office/drawing/2014/main" id="{CBAD89B2-DD79-4916-B5D3-60AD1E6A6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55600" y="16065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10</xdr:row>
      <xdr:rowOff>120650</xdr:rowOff>
    </xdr:from>
    <xdr:to>
      <xdr:col>1</xdr:col>
      <xdr:colOff>395950</xdr:colOff>
      <xdr:row>12</xdr:row>
      <xdr:rowOff>40350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AA5C8E6C-2AFF-4A56-9314-4ADC8AA0B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55600" y="1962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12</xdr:row>
      <xdr:rowOff>146050</xdr:rowOff>
    </xdr:from>
    <xdr:to>
      <xdr:col>1</xdr:col>
      <xdr:colOff>395950</xdr:colOff>
      <xdr:row>14</xdr:row>
      <xdr:rowOff>65750</xdr:rowOff>
    </xdr:to>
    <xdr:pic>
      <xdr:nvPicPr>
        <xdr:cNvPr id="14" name="Graphic 13" descr="Balloons with solid fill">
          <a:extLst>
            <a:ext uri="{FF2B5EF4-FFF2-40B4-BE49-F238E27FC236}">
              <a16:creationId xmlns:a16="http://schemas.microsoft.com/office/drawing/2014/main" id="{C75E80A8-3848-438F-9AA9-3D4C7AA7C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55600" y="23558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14</xdr:row>
      <xdr:rowOff>107950</xdr:rowOff>
    </xdr:from>
    <xdr:to>
      <xdr:col>1</xdr:col>
      <xdr:colOff>395950</xdr:colOff>
      <xdr:row>16</xdr:row>
      <xdr:rowOff>27650</xdr:rowOff>
    </xdr:to>
    <xdr:pic>
      <xdr:nvPicPr>
        <xdr:cNvPr id="15" name="Graphic 14" descr="Man with solid fill">
          <a:extLst>
            <a:ext uri="{FF2B5EF4-FFF2-40B4-BE49-F238E27FC236}">
              <a16:creationId xmlns:a16="http://schemas.microsoft.com/office/drawing/2014/main" id="{51353C45-461B-4888-B79D-884761866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55600" y="26860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16</xdr:row>
      <xdr:rowOff>101600</xdr:rowOff>
    </xdr:from>
    <xdr:to>
      <xdr:col>1</xdr:col>
      <xdr:colOff>395950</xdr:colOff>
      <xdr:row>18</xdr:row>
      <xdr:rowOff>21300</xdr:rowOff>
    </xdr:to>
    <xdr:pic>
      <xdr:nvPicPr>
        <xdr:cNvPr id="16" name="Graphic 15" descr="Apple with solid fill">
          <a:extLst>
            <a:ext uri="{FF2B5EF4-FFF2-40B4-BE49-F238E27FC236}">
              <a16:creationId xmlns:a16="http://schemas.microsoft.com/office/drawing/2014/main" id="{C76CE9D4-A774-4CF5-8E44-DC6E0DA14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55600" y="30480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20</xdr:row>
      <xdr:rowOff>57150</xdr:rowOff>
    </xdr:from>
    <xdr:to>
      <xdr:col>1</xdr:col>
      <xdr:colOff>395950</xdr:colOff>
      <xdr:row>21</xdr:row>
      <xdr:rowOff>161000</xdr:rowOff>
    </xdr:to>
    <xdr:pic>
      <xdr:nvPicPr>
        <xdr:cNvPr id="17" name="Graphic 16" descr="Teacher with solid fill">
          <a:extLst>
            <a:ext uri="{FF2B5EF4-FFF2-40B4-BE49-F238E27FC236}">
              <a16:creationId xmlns:a16="http://schemas.microsoft.com/office/drawing/2014/main" id="{82882F71-ABD3-47D6-9CFD-51A3F6D7D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55600" y="3740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18</xdr:row>
      <xdr:rowOff>101600</xdr:rowOff>
    </xdr:from>
    <xdr:to>
      <xdr:col>1</xdr:col>
      <xdr:colOff>395950</xdr:colOff>
      <xdr:row>20</xdr:row>
      <xdr:rowOff>21300</xdr:rowOff>
    </xdr:to>
    <xdr:pic>
      <xdr:nvPicPr>
        <xdr:cNvPr id="18" name="Graphic 17" descr="Checklist with solid fill">
          <a:extLst>
            <a:ext uri="{FF2B5EF4-FFF2-40B4-BE49-F238E27FC236}">
              <a16:creationId xmlns:a16="http://schemas.microsoft.com/office/drawing/2014/main" id="{B82F57FD-A05B-4875-9753-7206AD360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355600" y="3416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22</xdr:row>
      <xdr:rowOff>25400</xdr:rowOff>
    </xdr:from>
    <xdr:to>
      <xdr:col>1</xdr:col>
      <xdr:colOff>395950</xdr:colOff>
      <xdr:row>23</xdr:row>
      <xdr:rowOff>129250</xdr:rowOff>
    </xdr:to>
    <xdr:pic>
      <xdr:nvPicPr>
        <xdr:cNvPr id="19" name="Graphic 18" descr="Shopping cart with solid fill">
          <a:extLst>
            <a:ext uri="{FF2B5EF4-FFF2-40B4-BE49-F238E27FC236}">
              <a16:creationId xmlns:a16="http://schemas.microsoft.com/office/drawing/2014/main" id="{719C669F-04B6-4B90-9D70-B573F4E3A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355600" y="4076700"/>
          <a:ext cx="288000" cy="288000"/>
        </a:xfrm>
        <a:prstGeom prst="rect">
          <a:avLst/>
        </a:prstGeom>
      </xdr:spPr>
    </xdr:pic>
    <xdr:clientData/>
  </xdr:twoCellAnchor>
  <xdr:twoCellAnchor>
    <xdr:from>
      <xdr:col>2</xdr:col>
      <xdr:colOff>330200</xdr:colOff>
      <xdr:row>1</xdr:row>
      <xdr:rowOff>12700</xdr:rowOff>
    </xdr:from>
    <xdr:to>
      <xdr:col>17</xdr:col>
      <xdr:colOff>387350</xdr:colOff>
      <xdr:row>3</xdr:row>
      <xdr:rowOff>127000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2D7C38B-33DF-48CB-8219-C703E44CD1A1}"/>
            </a:ext>
          </a:extLst>
        </xdr:cNvPr>
        <xdr:cNvSpPr/>
      </xdr:nvSpPr>
      <xdr:spPr>
        <a:xfrm>
          <a:off x="2336800" y="196850"/>
          <a:ext cx="9201150" cy="4826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>
              <a:solidFill>
                <a:schemeClr val="tx1"/>
              </a:solidFill>
            </a:rPr>
            <a:t>   PURCHASE</a:t>
          </a:r>
        </a:p>
      </xdr:txBody>
    </xdr:sp>
    <xdr:clientData/>
  </xdr:twoCellAnchor>
  <xdr:twoCellAnchor editAs="oneCell">
    <xdr:from>
      <xdr:col>1</xdr:col>
      <xdr:colOff>539750</xdr:colOff>
      <xdr:row>1</xdr:row>
      <xdr:rowOff>146050</xdr:rowOff>
    </xdr:from>
    <xdr:to>
      <xdr:col>1</xdr:col>
      <xdr:colOff>1066800</xdr:colOff>
      <xdr:row>4</xdr:row>
      <xdr:rowOff>120650</xdr:rowOff>
    </xdr:to>
    <xdr:pic>
      <xdr:nvPicPr>
        <xdr:cNvPr id="40" name="Graphic 39" descr="City with solid fill">
          <a:extLst>
            <a:ext uri="{FF2B5EF4-FFF2-40B4-BE49-F238E27FC236}">
              <a16:creationId xmlns:a16="http://schemas.microsoft.com/office/drawing/2014/main" id="{D77CC44D-5203-4B16-8E8A-E7ACAF578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400" y="330200"/>
          <a:ext cx="527050" cy="527050"/>
        </a:xfrm>
        <a:prstGeom prst="rect">
          <a:avLst/>
        </a:prstGeom>
      </xdr:spPr>
    </xdr:pic>
    <xdr:clientData/>
  </xdr:twoCellAnchor>
  <xdr:twoCellAnchor>
    <xdr:from>
      <xdr:col>1</xdr:col>
      <xdr:colOff>6350</xdr:colOff>
      <xdr:row>4</xdr:row>
      <xdr:rowOff>107950</xdr:rowOff>
    </xdr:from>
    <xdr:to>
      <xdr:col>2</xdr:col>
      <xdr:colOff>12700</xdr:colOff>
      <xdr:row>8</xdr:row>
      <xdr:rowOff>76200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8F4691A-1396-47F7-8CC1-98134F25089A}"/>
            </a:ext>
          </a:extLst>
        </xdr:cNvPr>
        <xdr:cNvSpPr/>
      </xdr:nvSpPr>
      <xdr:spPr>
        <a:xfrm>
          <a:off x="254000" y="8445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25400</xdr:colOff>
      <xdr:row>8</xdr:row>
      <xdr:rowOff>158750</xdr:rowOff>
    </xdr:from>
    <xdr:to>
      <xdr:col>2</xdr:col>
      <xdr:colOff>31750</xdr:colOff>
      <xdr:row>12</xdr:row>
      <xdr:rowOff>127000</xdr:rowOff>
    </xdr:to>
    <xdr:sp macro="" textlink="">
      <xdr:nvSpPr>
        <xdr:cNvPr id="42" name="Rectangle 4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89E399-C8CA-4ECE-84E5-EF1473588875}"/>
            </a:ext>
          </a:extLst>
        </xdr:cNvPr>
        <xdr:cNvSpPr/>
      </xdr:nvSpPr>
      <xdr:spPr>
        <a:xfrm>
          <a:off x="273050" y="16319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25400</xdr:colOff>
      <xdr:row>10</xdr:row>
      <xdr:rowOff>145143</xdr:rowOff>
    </xdr:from>
    <xdr:to>
      <xdr:col>2</xdr:col>
      <xdr:colOff>31750</xdr:colOff>
      <xdr:row>14</xdr:row>
      <xdr:rowOff>113393</xdr:rowOff>
    </xdr:to>
    <xdr:sp macro="" textlink="">
      <xdr:nvSpPr>
        <xdr:cNvPr id="43" name="Rectangle 4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54B6F1-13F5-4B47-9A8A-11608741A8C3}"/>
            </a:ext>
          </a:extLst>
        </xdr:cNvPr>
        <xdr:cNvSpPr/>
      </xdr:nvSpPr>
      <xdr:spPr>
        <a:xfrm>
          <a:off x="273050" y="1986643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25400</xdr:colOff>
      <xdr:row>12</xdr:row>
      <xdr:rowOff>131536</xdr:rowOff>
    </xdr:from>
    <xdr:to>
      <xdr:col>2</xdr:col>
      <xdr:colOff>31750</xdr:colOff>
      <xdr:row>16</xdr:row>
      <xdr:rowOff>99786</xdr:rowOff>
    </xdr:to>
    <xdr:sp macro="" textlink="">
      <xdr:nvSpPr>
        <xdr:cNvPr id="44" name="Rectangle 4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8F4D70D-329A-437B-A802-3803EF6595B1}"/>
            </a:ext>
          </a:extLst>
        </xdr:cNvPr>
        <xdr:cNvSpPr/>
      </xdr:nvSpPr>
      <xdr:spPr>
        <a:xfrm>
          <a:off x="273050" y="2341336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25400</xdr:colOff>
      <xdr:row>14</xdr:row>
      <xdr:rowOff>117929</xdr:rowOff>
    </xdr:from>
    <xdr:to>
      <xdr:col>2</xdr:col>
      <xdr:colOff>31750</xdr:colOff>
      <xdr:row>18</xdr:row>
      <xdr:rowOff>86179</xdr:rowOff>
    </xdr:to>
    <xdr:sp macro="" textlink="">
      <xdr:nvSpPr>
        <xdr:cNvPr id="45" name="Rectangle 4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20BE3F5-957C-446C-B491-A42D7F44BE24}"/>
            </a:ext>
          </a:extLst>
        </xdr:cNvPr>
        <xdr:cNvSpPr/>
      </xdr:nvSpPr>
      <xdr:spPr>
        <a:xfrm>
          <a:off x="273050" y="2696029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25400</xdr:colOff>
      <xdr:row>16</xdr:row>
      <xdr:rowOff>104322</xdr:rowOff>
    </xdr:from>
    <xdr:to>
      <xdr:col>2</xdr:col>
      <xdr:colOff>31750</xdr:colOff>
      <xdr:row>20</xdr:row>
      <xdr:rowOff>72572</xdr:rowOff>
    </xdr:to>
    <xdr:sp macro="" textlink="">
      <xdr:nvSpPr>
        <xdr:cNvPr id="46" name="Rectangle 4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497BE78-C9C8-474F-B1C8-A9EE5530C5A9}"/>
            </a:ext>
          </a:extLst>
        </xdr:cNvPr>
        <xdr:cNvSpPr/>
      </xdr:nvSpPr>
      <xdr:spPr>
        <a:xfrm>
          <a:off x="273050" y="3050722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25400</xdr:colOff>
      <xdr:row>18</xdr:row>
      <xdr:rowOff>90715</xdr:rowOff>
    </xdr:from>
    <xdr:to>
      <xdr:col>2</xdr:col>
      <xdr:colOff>31750</xdr:colOff>
      <xdr:row>22</xdr:row>
      <xdr:rowOff>58965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C04F081-8831-4DC5-A48B-B9F930E24809}"/>
            </a:ext>
          </a:extLst>
        </xdr:cNvPr>
        <xdr:cNvSpPr/>
      </xdr:nvSpPr>
      <xdr:spPr>
        <a:xfrm>
          <a:off x="273050" y="3405415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1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25400</xdr:colOff>
      <xdr:row>20</xdr:row>
      <xdr:rowOff>77108</xdr:rowOff>
    </xdr:from>
    <xdr:to>
      <xdr:col>2</xdr:col>
      <xdr:colOff>31750</xdr:colOff>
      <xdr:row>24</xdr:row>
      <xdr:rowOff>45358</xdr:rowOff>
    </xdr:to>
    <xdr:sp macro="" textlink="">
      <xdr:nvSpPr>
        <xdr:cNvPr id="48" name="Rectangle 4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C975E43-D4E0-4D9E-BCF3-7BC950EFD3A1}"/>
            </a:ext>
          </a:extLst>
        </xdr:cNvPr>
        <xdr:cNvSpPr/>
      </xdr:nvSpPr>
      <xdr:spPr>
        <a:xfrm>
          <a:off x="273050" y="3760108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25400</xdr:colOff>
      <xdr:row>22</xdr:row>
      <xdr:rowOff>63500</xdr:rowOff>
    </xdr:from>
    <xdr:to>
      <xdr:col>2</xdr:col>
      <xdr:colOff>31750</xdr:colOff>
      <xdr:row>26</xdr:row>
      <xdr:rowOff>31750</xdr:rowOff>
    </xdr:to>
    <xdr:sp macro="" textlink="">
      <xdr:nvSpPr>
        <xdr:cNvPr id="49" name="Rectangle 4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D1240DF-270D-48CB-B60A-9C6BACEA665A}"/>
            </a:ext>
          </a:extLst>
        </xdr:cNvPr>
        <xdr:cNvSpPr/>
      </xdr:nvSpPr>
      <xdr:spPr>
        <a:xfrm>
          <a:off x="273050" y="411480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107950</xdr:colOff>
      <xdr:row>8</xdr:row>
      <xdr:rowOff>133350</xdr:rowOff>
    </xdr:from>
    <xdr:to>
      <xdr:col>1</xdr:col>
      <xdr:colOff>395950</xdr:colOff>
      <xdr:row>10</xdr:row>
      <xdr:rowOff>53050</xdr:rowOff>
    </xdr:to>
    <xdr:pic>
      <xdr:nvPicPr>
        <xdr:cNvPr id="50" name="Graphic 49" descr="Internet with solid fill">
          <a:extLst>
            <a:ext uri="{FF2B5EF4-FFF2-40B4-BE49-F238E27FC236}">
              <a16:creationId xmlns:a16="http://schemas.microsoft.com/office/drawing/2014/main" id="{D8E8FC59-5CA1-46BD-B9A7-4811566C9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55600" y="16065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10</xdr:row>
      <xdr:rowOff>120650</xdr:rowOff>
    </xdr:from>
    <xdr:to>
      <xdr:col>1</xdr:col>
      <xdr:colOff>395950</xdr:colOff>
      <xdr:row>12</xdr:row>
      <xdr:rowOff>40350</xdr:rowOff>
    </xdr:to>
    <xdr:pic>
      <xdr:nvPicPr>
        <xdr:cNvPr id="51" name="Graphic 50" descr="Customer review with solid fill">
          <a:extLst>
            <a:ext uri="{FF2B5EF4-FFF2-40B4-BE49-F238E27FC236}">
              <a16:creationId xmlns:a16="http://schemas.microsoft.com/office/drawing/2014/main" id="{20086711-F4A7-41C7-B9CE-9A72EBC00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55600" y="1962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12</xdr:row>
      <xdr:rowOff>146050</xdr:rowOff>
    </xdr:from>
    <xdr:to>
      <xdr:col>1</xdr:col>
      <xdr:colOff>395950</xdr:colOff>
      <xdr:row>14</xdr:row>
      <xdr:rowOff>65750</xdr:rowOff>
    </xdr:to>
    <xdr:pic>
      <xdr:nvPicPr>
        <xdr:cNvPr id="52" name="Graphic 51" descr="Balloons with solid fill">
          <a:extLst>
            <a:ext uri="{FF2B5EF4-FFF2-40B4-BE49-F238E27FC236}">
              <a16:creationId xmlns:a16="http://schemas.microsoft.com/office/drawing/2014/main" id="{F7895705-489A-4B59-AF63-BC4B6D05E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55600" y="23558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14</xdr:row>
      <xdr:rowOff>107950</xdr:rowOff>
    </xdr:from>
    <xdr:to>
      <xdr:col>1</xdr:col>
      <xdr:colOff>395950</xdr:colOff>
      <xdr:row>16</xdr:row>
      <xdr:rowOff>27650</xdr:rowOff>
    </xdr:to>
    <xdr:pic>
      <xdr:nvPicPr>
        <xdr:cNvPr id="53" name="Graphic 52" descr="Man with solid fill">
          <a:extLst>
            <a:ext uri="{FF2B5EF4-FFF2-40B4-BE49-F238E27FC236}">
              <a16:creationId xmlns:a16="http://schemas.microsoft.com/office/drawing/2014/main" id="{3BECEED1-36E0-449A-8986-5A5FA4A1B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55600" y="26860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16</xdr:row>
      <xdr:rowOff>101600</xdr:rowOff>
    </xdr:from>
    <xdr:to>
      <xdr:col>1</xdr:col>
      <xdr:colOff>395950</xdr:colOff>
      <xdr:row>18</xdr:row>
      <xdr:rowOff>21300</xdr:rowOff>
    </xdr:to>
    <xdr:pic>
      <xdr:nvPicPr>
        <xdr:cNvPr id="54" name="Graphic 53" descr="Apple with solid fill">
          <a:extLst>
            <a:ext uri="{FF2B5EF4-FFF2-40B4-BE49-F238E27FC236}">
              <a16:creationId xmlns:a16="http://schemas.microsoft.com/office/drawing/2014/main" id="{AD8E0B2A-DE1B-4B49-BAD9-FF790426D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55600" y="30480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20</xdr:row>
      <xdr:rowOff>57150</xdr:rowOff>
    </xdr:from>
    <xdr:to>
      <xdr:col>1</xdr:col>
      <xdr:colOff>395950</xdr:colOff>
      <xdr:row>21</xdr:row>
      <xdr:rowOff>161000</xdr:rowOff>
    </xdr:to>
    <xdr:pic>
      <xdr:nvPicPr>
        <xdr:cNvPr id="55" name="Graphic 54" descr="Teacher with solid fill">
          <a:extLst>
            <a:ext uri="{FF2B5EF4-FFF2-40B4-BE49-F238E27FC236}">
              <a16:creationId xmlns:a16="http://schemas.microsoft.com/office/drawing/2014/main" id="{6765BFFC-DF0D-45DB-A2C9-B496C51AA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55600" y="3740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18</xdr:row>
      <xdr:rowOff>101600</xdr:rowOff>
    </xdr:from>
    <xdr:to>
      <xdr:col>1</xdr:col>
      <xdr:colOff>395950</xdr:colOff>
      <xdr:row>20</xdr:row>
      <xdr:rowOff>21300</xdr:rowOff>
    </xdr:to>
    <xdr:pic>
      <xdr:nvPicPr>
        <xdr:cNvPr id="56" name="Graphic 55" descr="Checklist with solid fill">
          <a:extLst>
            <a:ext uri="{FF2B5EF4-FFF2-40B4-BE49-F238E27FC236}">
              <a16:creationId xmlns:a16="http://schemas.microsoft.com/office/drawing/2014/main" id="{CCAD7F3A-6766-42A6-83FC-1AB4D42B6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355600" y="3416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22</xdr:row>
      <xdr:rowOff>25400</xdr:rowOff>
    </xdr:from>
    <xdr:to>
      <xdr:col>1</xdr:col>
      <xdr:colOff>395950</xdr:colOff>
      <xdr:row>23</xdr:row>
      <xdr:rowOff>129250</xdr:rowOff>
    </xdr:to>
    <xdr:pic>
      <xdr:nvPicPr>
        <xdr:cNvPr id="57" name="Graphic 56" descr="Shopping cart with solid fill">
          <a:extLst>
            <a:ext uri="{FF2B5EF4-FFF2-40B4-BE49-F238E27FC236}">
              <a16:creationId xmlns:a16="http://schemas.microsoft.com/office/drawing/2014/main" id="{29B6D555-C690-48C9-AFA6-F1FE4D99B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355600" y="407670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330200</xdr:colOff>
      <xdr:row>1</xdr:row>
      <xdr:rowOff>12700</xdr:rowOff>
    </xdr:from>
    <xdr:to>
      <xdr:col>14</xdr:col>
      <xdr:colOff>209550</xdr:colOff>
      <xdr:row>3</xdr:row>
      <xdr:rowOff>127000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3551E2AC-F2FE-4AE6-AA38-7A6F40F90AC0}"/>
            </a:ext>
          </a:extLst>
        </xdr:cNvPr>
        <xdr:cNvSpPr/>
      </xdr:nvSpPr>
      <xdr:spPr>
        <a:xfrm>
          <a:off x="2336800" y="196850"/>
          <a:ext cx="9201150" cy="4826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>
              <a:solidFill>
                <a:schemeClr val="tx1"/>
              </a:solidFill>
            </a:rPr>
            <a:t>   PURCHASE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539750</xdr:colOff>
      <xdr:row>1</xdr:row>
      <xdr:rowOff>146050</xdr:rowOff>
    </xdr:from>
    <xdr:to>
      <xdr:col>1</xdr:col>
      <xdr:colOff>1066800</xdr:colOff>
      <xdr:row>4</xdr:row>
      <xdr:rowOff>120650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1144D945-A303-4E39-A8D2-C4AF915C6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400" y="330200"/>
          <a:ext cx="527050" cy="527050"/>
        </a:xfrm>
        <a:prstGeom prst="rect">
          <a:avLst/>
        </a:prstGeom>
      </xdr:spPr>
    </xdr:pic>
    <xdr:clientData/>
  </xdr:twoCellAnchor>
  <xdr:twoCellAnchor>
    <xdr:from>
      <xdr:col>1</xdr:col>
      <xdr:colOff>6350</xdr:colOff>
      <xdr:row>4</xdr:row>
      <xdr:rowOff>107950</xdr:rowOff>
    </xdr:from>
    <xdr:to>
      <xdr:col>2</xdr:col>
      <xdr:colOff>12700</xdr:colOff>
      <xdr:row>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1E647C-799F-4008-9BB9-43D9F0430DBF}"/>
            </a:ext>
          </a:extLst>
        </xdr:cNvPr>
        <xdr:cNvSpPr/>
      </xdr:nvSpPr>
      <xdr:spPr>
        <a:xfrm>
          <a:off x="254000" y="8445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25400</xdr:colOff>
      <xdr:row>8</xdr:row>
      <xdr:rowOff>158750</xdr:rowOff>
    </xdr:from>
    <xdr:to>
      <xdr:col>2</xdr:col>
      <xdr:colOff>31750</xdr:colOff>
      <xdr:row>12</xdr:row>
      <xdr:rowOff>127000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93A6F4-C511-46F9-8065-E2B4D353112C}"/>
            </a:ext>
          </a:extLst>
        </xdr:cNvPr>
        <xdr:cNvSpPr/>
      </xdr:nvSpPr>
      <xdr:spPr>
        <a:xfrm>
          <a:off x="273050" y="16319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25400</xdr:colOff>
      <xdr:row>10</xdr:row>
      <xdr:rowOff>145143</xdr:rowOff>
    </xdr:from>
    <xdr:to>
      <xdr:col>2</xdr:col>
      <xdr:colOff>31750</xdr:colOff>
      <xdr:row>14</xdr:row>
      <xdr:rowOff>113393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A7C6A55-194A-47B0-B505-DAE02F2FFF74}"/>
            </a:ext>
          </a:extLst>
        </xdr:cNvPr>
        <xdr:cNvSpPr/>
      </xdr:nvSpPr>
      <xdr:spPr>
        <a:xfrm>
          <a:off x="273050" y="1986643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25400</xdr:colOff>
      <xdr:row>12</xdr:row>
      <xdr:rowOff>131536</xdr:rowOff>
    </xdr:from>
    <xdr:to>
      <xdr:col>2</xdr:col>
      <xdr:colOff>31750</xdr:colOff>
      <xdr:row>16</xdr:row>
      <xdr:rowOff>99786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FDE2C9-FF9E-409C-9E30-211B15603D2F}"/>
            </a:ext>
          </a:extLst>
        </xdr:cNvPr>
        <xdr:cNvSpPr/>
      </xdr:nvSpPr>
      <xdr:spPr>
        <a:xfrm>
          <a:off x="273050" y="2341336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25400</xdr:colOff>
      <xdr:row>14</xdr:row>
      <xdr:rowOff>117929</xdr:rowOff>
    </xdr:from>
    <xdr:to>
      <xdr:col>2</xdr:col>
      <xdr:colOff>31750</xdr:colOff>
      <xdr:row>18</xdr:row>
      <xdr:rowOff>86179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1B151C-2BB0-49CA-84DE-CBC066EB8996}"/>
            </a:ext>
          </a:extLst>
        </xdr:cNvPr>
        <xdr:cNvSpPr/>
      </xdr:nvSpPr>
      <xdr:spPr>
        <a:xfrm>
          <a:off x="273050" y="2696029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25400</xdr:colOff>
      <xdr:row>16</xdr:row>
      <xdr:rowOff>104322</xdr:rowOff>
    </xdr:from>
    <xdr:to>
      <xdr:col>2</xdr:col>
      <xdr:colOff>31750</xdr:colOff>
      <xdr:row>20</xdr:row>
      <xdr:rowOff>72572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4D49E65-20C7-4243-BC47-B26FE11DE77E}"/>
            </a:ext>
          </a:extLst>
        </xdr:cNvPr>
        <xdr:cNvSpPr/>
      </xdr:nvSpPr>
      <xdr:spPr>
        <a:xfrm>
          <a:off x="273050" y="3050722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25400</xdr:colOff>
      <xdr:row>18</xdr:row>
      <xdr:rowOff>90715</xdr:rowOff>
    </xdr:from>
    <xdr:to>
      <xdr:col>2</xdr:col>
      <xdr:colOff>31750</xdr:colOff>
      <xdr:row>22</xdr:row>
      <xdr:rowOff>58965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C51CBBF-30FF-4596-ABB8-BEE416A109E6}"/>
            </a:ext>
          </a:extLst>
        </xdr:cNvPr>
        <xdr:cNvSpPr/>
      </xdr:nvSpPr>
      <xdr:spPr>
        <a:xfrm>
          <a:off x="273050" y="3405415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25400</xdr:colOff>
      <xdr:row>20</xdr:row>
      <xdr:rowOff>77108</xdr:rowOff>
    </xdr:from>
    <xdr:to>
      <xdr:col>2</xdr:col>
      <xdr:colOff>31750</xdr:colOff>
      <xdr:row>24</xdr:row>
      <xdr:rowOff>45358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2EB999-6DBB-43F0-AEFC-0A97B43FF5C8}"/>
            </a:ext>
          </a:extLst>
        </xdr:cNvPr>
        <xdr:cNvSpPr/>
      </xdr:nvSpPr>
      <xdr:spPr>
        <a:xfrm>
          <a:off x="273050" y="3760108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>
    <xdr:from>
      <xdr:col>1</xdr:col>
      <xdr:colOff>25400</xdr:colOff>
      <xdr:row>22</xdr:row>
      <xdr:rowOff>63500</xdr:rowOff>
    </xdr:from>
    <xdr:to>
      <xdr:col>2</xdr:col>
      <xdr:colOff>31750</xdr:colOff>
      <xdr:row>26</xdr:row>
      <xdr:rowOff>31750</xdr:rowOff>
    </xdr:to>
    <xdr:sp macro="" textlink="">
      <xdr:nvSpPr>
        <xdr:cNvPr id="11" name="Rectangle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EED70B1-B215-469E-A392-30E3DEEEF383}"/>
            </a:ext>
          </a:extLst>
        </xdr:cNvPr>
        <xdr:cNvSpPr/>
      </xdr:nvSpPr>
      <xdr:spPr>
        <a:xfrm>
          <a:off x="273050" y="411480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107950</xdr:colOff>
      <xdr:row>8</xdr:row>
      <xdr:rowOff>133350</xdr:rowOff>
    </xdr:from>
    <xdr:to>
      <xdr:col>1</xdr:col>
      <xdr:colOff>395950</xdr:colOff>
      <xdr:row>10</xdr:row>
      <xdr:rowOff>53050</xdr:rowOff>
    </xdr:to>
    <xdr:pic>
      <xdr:nvPicPr>
        <xdr:cNvPr id="12" name="Graphic 11" descr="Internet with solid fill">
          <a:extLst>
            <a:ext uri="{FF2B5EF4-FFF2-40B4-BE49-F238E27FC236}">
              <a16:creationId xmlns:a16="http://schemas.microsoft.com/office/drawing/2014/main" id="{72BC44ED-D5EB-498A-95AC-F1A3CAEE0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55600" y="16065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10</xdr:row>
      <xdr:rowOff>120650</xdr:rowOff>
    </xdr:from>
    <xdr:to>
      <xdr:col>1</xdr:col>
      <xdr:colOff>395950</xdr:colOff>
      <xdr:row>12</xdr:row>
      <xdr:rowOff>40350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6E885BA7-06C6-497F-8B09-DE7450F4E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55600" y="1962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12</xdr:row>
      <xdr:rowOff>146050</xdr:rowOff>
    </xdr:from>
    <xdr:to>
      <xdr:col>1</xdr:col>
      <xdr:colOff>395950</xdr:colOff>
      <xdr:row>14</xdr:row>
      <xdr:rowOff>65750</xdr:rowOff>
    </xdr:to>
    <xdr:pic>
      <xdr:nvPicPr>
        <xdr:cNvPr id="14" name="Graphic 13" descr="Balloons with solid fill">
          <a:extLst>
            <a:ext uri="{FF2B5EF4-FFF2-40B4-BE49-F238E27FC236}">
              <a16:creationId xmlns:a16="http://schemas.microsoft.com/office/drawing/2014/main" id="{C04C6A58-9DD4-4864-ADA1-FF649554D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55600" y="23558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14</xdr:row>
      <xdr:rowOff>107950</xdr:rowOff>
    </xdr:from>
    <xdr:to>
      <xdr:col>1</xdr:col>
      <xdr:colOff>395950</xdr:colOff>
      <xdr:row>16</xdr:row>
      <xdr:rowOff>27650</xdr:rowOff>
    </xdr:to>
    <xdr:pic>
      <xdr:nvPicPr>
        <xdr:cNvPr id="15" name="Graphic 14" descr="Man with solid fill">
          <a:extLst>
            <a:ext uri="{FF2B5EF4-FFF2-40B4-BE49-F238E27FC236}">
              <a16:creationId xmlns:a16="http://schemas.microsoft.com/office/drawing/2014/main" id="{0A89C112-F8BF-4BAA-8696-210456930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55600" y="26860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16</xdr:row>
      <xdr:rowOff>101600</xdr:rowOff>
    </xdr:from>
    <xdr:to>
      <xdr:col>1</xdr:col>
      <xdr:colOff>395950</xdr:colOff>
      <xdr:row>18</xdr:row>
      <xdr:rowOff>21300</xdr:rowOff>
    </xdr:to>
    <xdr:pic>
      <xdr:nvPicPr>
        <xdr:cNvPr id="16" name="Graphic 15" descr="Apple with solid fill">
          <a:extLst>
            <a:ext uri="{FF2B5EF4-FFF2-40B4-BE49-F238E27FC236}">
              <a16:creationId xmlns:a16="http://schemas.microsoft.com/office/drawing/2014/main" id="{8A561D5F-61E9-44F1-8AE4-2F1FE6FFE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55600" y="30480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20</xdr:row>
      <xdr:rowOff>57150</xdr:rowOff>
    </xdr:from>
    <xdr:to>
      <xdr:col>1</xdr:col>
      <xdr:colOff>395950</xdr:colOff>
      <xdr:row>21</xdr:row>
      <xdr:rowOff>161000</xdr:rowOff>
    </xdr:to>
    <xdr:pic>
      <xdr:nvPicPr>
        <xdr:cNvPr id="17" name="Graphic 16" descr="Teacher with solid fill">
          <a:extLst>
            <a:ext uri="{FF2B5EF4-FFF2-40B4-BE49-F238E27FC236}">
              <a16:creationId xmlns:a16="http://schemas.microsoft.com/office/drawing/2014/main" id="{2D01CD70-8E9A-4F1D-B979-32153EC8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55600" y="3740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18</xdr:row>
      <xdr:rowOff>101600</xdr:rowOff>
    </xdr:from>
    <xdr:to>
      <xdr:col>1</xdr:col>
      <xdr:colOff>395950</xdr:colOff>
      <xdr:row>20</xdr:row>
      <xdr:rowOff>21300</xdr:rowOff>
    </xdr:to>
    <xdr:pic>
      <xdr:nvPicPr>
        <xdr:cNvPr id="18" name="Graphic 17" descr="Checklist with solid fill">
          <a:extLst>
            <a:ext uri="{FF2B5EF4-FFF2-40B4-BE49-F238E27FC236}">
              <a16:creationId xmlns:a16="http://schemas.microsoft.com/office/drawing/2014/main" id="{7A8EBC9E-0C2A-4FB7-A7A6-CC793B9F9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55600" y="3416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22</xdr:row>
      <xdr:rowOff>25400</xdr:rowOff>
    </xdr:from>
    <xdr:to>
      <xdr:col>1</xdr:col>
      <xdr:colOff>395950</xdr:colOff>
      <xdr:row>23</xdr:row>
      <xdr:rowOff>129250</xdr:rowOff>
    </xdr:to>
    <xdr:pic>
      <xdr:nvPicPr>
        <xdr:cNvPr id="19" name="Graphic 18" descr="Shopping cart with solid fill">
          <a:extLst>
            <a:ext uri="{FF2B5EF4-FFF2-40B4-BE49-F238E27FC236}">
              <a16:creationId xmlns:a16="http://schemas.microsoft.com/office/drawing/2014/main" id="{0CADB89F-1394-46B8-9D82-D6C9FD8EE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55600" y="407670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2</xdr:col>
      <xdr:colOff>330200</xdr:colOff>
      <xdr:row>1</xdr:row>
      <xdr:rowOff>12700</xdr:rowOff>
    </xdr:from>
    <xdr:to>
      <xdr:col>12</xdr:col>
      <xdr:colOff>558800</xdr:colOff>
      <xdr:row>3</xdr:row>
      <xdr:rowOff>127000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50E7957-C6C4-4385-9DB2-840FA4F12BE4}"/>
            </a:ext>
          </a:extLst>
        </xdr:cNvPr>
        <xdr:cNvSpPr/>
      </xdr:nvSpPr>
      <xdr:spPr>
        <a:xfrm>
          <a:off x="2336800" y="196850"/>
          <a:ext cx="9201150" cy="4826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>
              <a:solidFill>
                <a:schemeClr val="tx1"/>
              </a:solidFill>
            </a:rPr>
            <a:t>   SALES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539750</xdr:colOff>
      <xdr:row>1</xdr:row>
      <xdr:rowOff>146050</xdr:rowOff>
    </xdr:from>
    <xdr:to>
      <xdr:col>1</xdr:col>
      <xdr:colOff>1066800</xdr:colOff>
      <xdr:row>4</xdr:row>
      <xdr:rowOff>120650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D7C1ACB1-719E-4797-B546-267B692A0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400" y="330200"/>
          <a:ext cx="527050" cy="527050"/>
        </a:xfrm>
        <a:prstGeom prst="rect">
          <a:avLst/>
        </a:prstGeom>
      </xdr:spPr>
    </xdr:pic>
    <xdr:clientData/>
  </xdr:twoCellAnchor>
  <xdr:twoCellAnchor>
    <xdr:from>
      <xdr:col>1</xdr:col>
      <xdr:colOff>6350</xdr:colOff>
      <xdr:row>4</xdr:row>
      <xdr:rowOff>107950</xdr:rowOff>
    </xdr:from>
    <xdr:to>
      <xdr:col>2</xdr:col>
      <xdr:colOff>12700</xdr:colOff>
      <xdr:row>8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2ACCBA0-1DB6-4DAF-BE0A-A0C7FE778322}"/>
            </a:ext>
          </a:extLst>
        </xdr:cNvPr>
        <xdr:cNvSpPr/>
      </xdr:nvSpPr>
      <xdr:spPr>
        <a:xfrm>
          <a:off x="254000" y="8445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INVENTORY MANAGEMENT SYSTEM</a:t>
          </a:r>
        </a:p>
      </xdr:txBody>
    </xdr:sp>
    <xdr:clientData/>
  </xdr:twoCellAnchor>
  <xdr:twoCellAnchor>
    <xdr:from>
      <xdr:col>1</xdr:col>
      <xdr:colOff>25400</xdr:colOff>
      <xdr:row>8</xdr:row>
      <xdr:rowOff>158750</xdr:rowOff>
    </xdr:from>
    <xdr:to>
      <xdr:col>2</xdr:col>
      <xdr:colOff>31750</xdr:colOff>
      <xdr:row>12</xdr:row>
      <xdr:rowOff>127000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DDA8EB-AF21-45B4-BCA1-A32F794F116C}"/>
            </a:ext>
          </a:extLst>
        </xdr:cNvPr>
        <xdr:cNvSpPr/>
      </xdr:nvSpPr>
      <xdr:spPr>
        <a:xfrm>
          <a:off x="273050" y="163195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25400</xdr:colOff>
      <xdr:row>10</xdr:row>
      <xdr:rowOff>145143</xdr:rowOff>
    </xdr:from>
    <xdr:to>
      <xdr:col>2</xdr:col>
      <xdr:colOff>31750</xdr:colOff>
      <xdr:row>14</xdr:row>
      <xdr:rowOff>113393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16BFE1F-01C1-48A7-980F-5E0CC74F0E87}"/>
            </a:ext>
          </a:extLst>
        </xdr:cNvPr>
        <xdr:cNvSpPr/>
      </xdr:nvSpPr>
      <xdr:spPr>
        <a:xfrm>
          <a:off x="273050" y="1986643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25400</xdr:colOff>
      <xdr:row>12</xdr:row>
      <xdr:rowOff>131536</xdr:rowOff>
    </xdr:from>
    <xdr:to>
      <xdr:col>2</xdr:col>
      <xdr:colOff>31750</xdr:colOff>
      <xdr:row>16</xdr:row>
      <xdr:rowOff>99786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DD11CDA-ED85-4B65-86A3-56A9ABD3A028}"/>
            </a:ext>
          </a:extLst>
        </xdr:cNvPr>
        <xdr:cNvSpPr/>
      </xdr:nvSpPr>
      <xdr:spPr>
        <a:xfrm>
          <a:off x="273050" y="2341336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25400</xdr:colOff>
      <xdr:row>14</xdr:row>
      <xdr:rowOff>117929</xdr:rowOff>
    </xdr:from>
    <xdr:to>
      <xdr:col>2</xdr:col>
      <xdr:colOff>31750</xdr:colOff>
      <xdr:row>18</xdr:row>
      <xdr:rowOff>86179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7113218-F9A4-4055-AABB-4C99C4B52C99}"/>
            </a:ext>
          </a:extLst>
        </xdr:cNvPr>
        <xdr:cNvSpPr/>
      </xdr:nvSpPr>
      <xdr:spPr>
        <a:xfrm>
          <a:off x="273050" y="2696029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25400</xdr:colOff>
      <xdr:row>16</xdr:row>
      <xdr:rowOff>104322</xdr:rowOff>
    </xdr:from>
    <xdr:to>
      <xdr:col>2</xdr:col>
      <xdr:colOff>31750</xdr:colOff>
      <xdr:row>20</xdr:row>
      <xdr:rowOff>72572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693E358-3904-42DF-B4A5-71CE49AA0B8C}"/>
            </a:ext>
          </a:extLst>
        </xdr:cNvPr>
        <xdr:cNvSpPr/>
      </xdr:nvSpPr>
      <xdr:spPr>
        <a:xfrm>
          <a:off x="273050" y="3050722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25400</xdr:colOff>
      <xdr:row>18</xdr:row>
      <xdr:rowOff>90715</xdr:rowOff>
    </xdr:from>
    <xdr:to>
      <xdr:col>2</xdr:col>
      <xdr:colOff>31750</xdr:colOff>
      <xdr:row>22</xdr:row>
      <xdr:rowOff>58965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96409CF-62F8-44A0-A156-DD126DF1BC89}"/>
            </a:ext>
          </a:extLst>
        </xdr:cNvPr>
        <xdr:cNvSpPr/>
      </xdr:nvSpPr>
      <xdr:spPr>
        <a:xfrm>
          <a:off x="273050" y="3405415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25400</xdr:colOff>
      <xdr:row>20</xdr:row>
      <xdr:rowOff>77108</xdr:rowOff>
    </xdr:from>
    <xdr:to>
      <xdr:col>2</xdr:col>
      <xdr:colOff>31750</xdr:colOff>
      <xdr:row>24</xdr:row>
      <xdr:rowOff>45358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010C6AE-1A3C-409D-B24D-B01C999751A5}"/>
            </a:ext>
          </a:extLst>
        </xdr:cNvPr>
        <xdr:cNvSpPr/>
      </xdr:nvSpPr>
      <xdr:spPr>
        <a:xfrm>
          <a:off x="273050" y="3760108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25400</xdr:colOff>
      <xdr:row>22</xdr:row>
      <xdr:rowOff>63500</xdr:rowOff>
    </xdr:from>
    <xdr:to>
      <xdr:col>2</xdr:col>
      <xdr:colOff>31750</xdr:colOff>
      <xdr:row>26</xdr:row>
      <xdr:rowOff>31750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72C31B9-2080-464E-93FF-A63A4885DEB1}"/>
            </a:ext>
          </a:extLst>
        </xdr:cNvPr>
        <xdr:cNvSpPr/>
      </xdr:nvSpPr>
      <xdr:spPr>
        <a:xfrm>
          <a:off x="273050" y="4114800"/>
          <a:ext cx="1765300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107950</xdr:colOff>
      <xdr:row>8</xdr:row>
      <xdr:rowOff>133350</xdr:rowOff>
    </xdr:from>
    <xdr:to>
      <xdr:col>1</xdr:col>
      <xdr:colOff>395950</xdr:colOff>
      <xdr:row>10</xdr:row>
      <xdr:rowOff>53050</xdr:rowOff>
    </xdr:to>
    <xdr:pic>
      <xdr:nvPicPr>
        <xdr:cNvPr id="12" name="Graphic 11" descr="Internet with solid fill">
          <a:extLst>
            <a:ext uri="{FF2B5EF4-FFF2-40B4-BE49-F238E27FC236}">
              <a16:creationId xmlns:a16="http://schemas.microsoft.com/office/drawing/2014/main" id="{5FA0F34C-38CB-452C-BD15-FEC721D07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55600" y="16065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10</xdr:row>
      <xdr:rowOff>120650</xdr:rowOff>
    </xdr:from>
    <xdr:to>
      <xdr:col>1</xdr:col>
      <xdr:colOff>395950</xdr:colOff>
      <xdr:row>12</xdr:row>
      <xdr:rowOff>40350</xdr:rowOff>
    </xdr:to>
    <xdr:pic>
      <xdr:nvPicPr>
        <xdr:cNvPr id="13" name="Graphic 12" descr="Customer review with solid fill">
          <a:extLst>
            <a:ext uri="{FF2B5EF4-FFF2-40B4-BE49-F238E27FC236}">
              <a16:creationId xmlns:a16="http://schemas.microsoft.com/office/drawing/2014/main" id="{6D894C65-C956-459D-88F5-B1168AFB8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55600" y="1962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12</xdr:row>
      <xdr:rowOff>146050</xdr:rowOff>
    </xdr:from>
    <xdr:to>
      <xdr:col>1</xdr:col>
      <xdr:colOff>395950</xdr:colOff>
      <xdr:row>14</xdr:row>
      <xdr:rowOff>65750</xdr:rowOff>
    </xdr:to>
    <xdr:pic>
      <xdr:nvPicPr>
        <xdr:cNvPr id="14" name="Graphic 13" descr="Balloons with solid fill">
          <a:extLst>
            <a:ext uri="{FF2B5EF4-FFF2-40B4-BE49-F238E27FC236}">
              <a16:creationId xmlns:a16="http://schemas.microsoft.com/office/drawing/2014/main" id="{E9EE8F4B-7500-4D34-BCED-F1B4877F3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55600" y="23558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14</xdr:row>
      <xdr:rowOff>107950</xdr:rowOff>
    </xdr:from>
    <xdr:to>
      <xdr:col>1</xdr:col>
      <xdr:colOff>395950</xdr:colOff>
      <xdr:row>16</xdr:row>
      <xdr:rowOff>27650</xdr:rowOff>
    </xdr:to>
    <xdr:pic>
      <xdr:nvPicPr>
        <xdr:cNvPr id="15" name="Graphic 14" descr="Man with solid fill">
          <a:extLst>
            <a:ext uri="{FF2B5EF4-FFF2-40B4-BE49-F238E27FC236}">
              <a16:creationId xmlns:a16="http://schemas.microsoft.com/office/drawing/2014/main" id="{EEEA93AA-F1B1-4AFC-9ECF-C9D0ED12B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55600" y="26860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16</xdr:row>
      <xdr:rowOff>101600</xdr:rowOff>
    </xdr:from>
    <xdr:to>
      <xdr:col>1</xdr:col>
      <xdr:colOff>395950</xdr:colOff>
      <xdr:row>18</xdr:row>
      <xdr:rowOff>21300</xdr:rowOff>
    </xdr:to>
    <xdr:pic>
      <xdr:nvPicPr>
        <xdr:cNvPr id="16" name="Graphic 15" descr="Apple with solid fill">
          <a:extLst>
            <a:ext uri="{FF2B5EF4-FFF2-40B4-BE49-F238E27FC236}">
              <a16:creationId xmlns:a16="http://schemas.microsoft.com/office/drawing/2014/main" id="{078A97E2-AE29-4D2B-8529-8D738B216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55600" y="30480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20</xdr:row>
      <xdr:rowOff>57150</xdr:rowOff>
    </xdr:from>
    <xdr:to>
      <xdr:col>1</xdr:col>
      <xdr:colOff>395950</xdr:colOff>
      <xdr:row>21</xdr:row>
      <xdr:rowOff>161000</xdr:rowOff>
    </xdr:to>
    <xdr:pic>
      <xdr:nvPicPr>
        <xdr:cNvPr id="17" name="Graphic 16" descr="Teacher with solid fill">
          <a:extLst>
            <a:ext uri="{FF2B5EF4-FFF2-40B4-BE49-F238E27FC236}">
              <a16:creationId xmlns:a16="http://schemas.microsoft.com/office/drawing/2014/main" id="{DAA3AD0C-597F-40A2-B6C0-CBDC7E551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55600" y="3740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18</xdr:row>
      <xdr:rowOff>101600</xdr:rowOff>
    </xdr:from>
    <xdr:to>
      <xdr:col>1</xdr:col>
      <xdr:colOff>395950</xdr:colOff>
      <xdr:row>20</xdr:row>
      <xdr:rowOff>21300</xdr:rowOff>
    </xdr:to>
    <xdr:pic>
      <xdr:nvPicPr>
        <xdr:cNvPr id="18" name="Graphic 17" descr="Checklist with solid fill">
          <a:extLst>
            <a:ext uri="{FF2B5EF4-FFF2-40B4-BE49-F238E27FC236}">
              <a16:creationId xmlns:a16="http://schemas.microsoft.com/office/drawing/2014/main" id="{22FFD1E8-DCCC-498C-8F89-83A37E7B3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55600" y="3416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22</xdr:row>
      <xdr:rowOff>25400</xdr:rowOff>
    </xdr:from>
    <xdr:to>
      <xdr:col>1</xdr:col>
      <xdr:colOff>395950</xdr:colOff>
      <xdr:row>23</xdr:row>
      <xdr:rowOff>129250</xdr:rowOff>
    </xdr:to>
    <xdr:pic>
      <xdr:nvPicPr>
        <xdr:cNvPr id="19" name="Graphic 18" descr="Shopping cart with solid fill">
          <a:extLst>
            <a:ext uri="{FF2B5EF4-FFF2-40B4-BE49-F238E27FC236}">
              <a16:creationId xmlns:a16="http://schemas.microsoft.com/office/drawing/2014/main" id="{E08A0855-314E-4D10-ACB0-BEBE35C8C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55600" y="4076700"/>
          <a:ext cx="288000" cy="288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12700</xdr:rowOff>
    </xdr:from>
    <xdr:to>
      <xdr:col>11</xdr:col>
      <xdr:colOff>317500</xdr:colOff>
      <xdr:row>3</xdr:row>
      <xdr:rowOff>127000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92C98A6-0387-46F9-B242-6427D4944BD0}"/>
            </a:ext>
          </a:extLst>
        </xdr:cNvPr>
        <xdr:cNvSpPr/>
      </xdr:nvSpPr>
      <xdr:spPr>
        <a:xfrm>
          <a:off x="2336800" y="196850"/>
          <a:ext cx="9201150" cy="4826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>
              <a:solidFill>
                <a:schemeClr val="tx1"/>
              </a:solidFill>
            </a:rPr>
            <a:t>   INVENTORY</a:t>
          </a:r>
          <a:r>
            <a:rPr lang="en-IN" sz="2800" b="1" baseline="0">
              <a:solidFill>
                <a:schemeClr val="tx1"/>
              </a:solidFill>
            </a:rPr>
            <a:t> </a:t>
          </a:r>
          <a:endParaRPr lang="en-IN" sz="2800" b="1">
            <a:solidFill>
              <a:schemeClr val="tx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 MISHRA" refreshedDate="45860.249853472225" createdVersion="8" refreshedVersion="8" minRefreshableVersion="3" recordCount="7" xr:uid="{B39B2F07-D246-48FB-AA62-3DC88ED91765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Cust_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 MISHRA" refreshedDate="45860.249854050926" createdVersion="8" refreshedVersion="8" minRefreshableVersion="3" recordCount="10" xr:uid="{A42B238C-D3E0-4B1C-8BF3-BAFBDF11623E}">
  <cacheSource type="worksheet">
    <worksheetSource name="Productsdata"/>
  </cacheSource>
  <cacheFields count="4">
    <cacheField name="HSN Code" numFmtId="0">
      <sharedItems/>
    </cacheField>
    <cacheField name="Product Name" numFmtId="0">
      <sharedItems/>
    </cacheField>
    <cacheField name="Cost" numFmtId="0">
      <sharedItems containsSemiMixedTypes="0" containsString="0" containsNumber="1" containsInteger="1" minValue="200" maxValue="52000"/>
    </cacheField>
    <cacheField name="Selling Price" numFmtId="0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 MISHRA" refreshedDate="45860.249854745372" createdVersion="8" refreshedVersion="8" minRefreshableVersion="3" recordCount="11" xr:uid="{C1286482-86B6-4E45-9EC0-8A9421316A13}">
  <cacheSource type="worksheet">
    <worksheetSource name="Purchasedata"/>
  </cacheSource>
  <cacheFields count="7">
    <cacheField name="HSN Code" numFmtId="0">
      <sharedItems/>
    </cacheField>
    <cacheField name="Product Name " numFmtId="0">
      <sharedItems/>
    </cacheField>
    <cacheField name="Vendor Name" numFmtId="0">
      <sharedItems/>
    </cacheField>
    <cacheField name="Date" numFmtId="14">
      <sharedItems containsSemiMixedTypes="0" containsNonDate="0" containsDate="1" containsString="0" minDate="2024-04-17T00:00:00" maxDate="2024-12-20T00:00:00"/>
    </cacheField>
    <cacheField name="Units" numFmtId="0">
      <sharedItems containsSemiMixedTypes="0" containsString="0" containsNumber="1" containsInteger="1" minValue="120" maxValue="450"/>
    </cacheField>
    <cacheField name="cost " numFmtId="0">
      <sharedItems containsSemiMixedTypes="0" containsString="0" containsNumber="1" containsInteger="1" minValue="200" maxValue="52000"/>
    </cacheField>
    <cacheField name="Amount" numFmtId="0">
      <sharedItems containsSemiMixedTypes="0" containsString="0" containsNumber="1" containsInteger="1" minValue="50000" maxValue="85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 MISHRA" refreshedDate="45860.249855671296" createdVersion="8" refreshedVersion="8" minRefreshableVersion="3" recordCount="10" xr:uid="{759CAF44-98A1-4304-9B3F-7059BDD3F6A9}">
  <cacheSource type="worksheet">
    <worksheetSource name="Salesdata"/>
  </cacheSource>
  <cacheFields count="9">
    <cacheField name="Cust_ID" numFmtId="0">
      <sharedItems containsSemiMixedTypes="0" containsString="0" containsNumber="1" containsInteger="1" minValue="100" maxValue="106"/>
    </cacheField>
    <cacheField name="Cust_Name" numFmtId="0">
      <sharedItems count="6">
        <s v="Ram sales"/>
        <s v="Atul Ltd."/>
        <s v="MK Tech."/>
        <s v="99store"/>
        <s v="Rajesh Kumar"/>
        <s v="Jain Tel."/>
      </sharedItems>
    </cacheField>
    <cacheField name="HSN Code" numFmtId="0">
      <sharedItems/>
    </cacheField>
    <cacheField name="Product Name " numFmtId="0">
      <sharedItems/>
    </cacheField>
    <cacheField name="Date" numFmtId="14">
      <sharedItems containsSemiMixedTypes="0" containsNonDate="0" containsDate="1" containsString="0" minDate="2025-01-04T00:00:00" maxDate="2025-06-10T00:00:00"/>
    </cacheField>
    <cacheField name="Stock (Units)" numFmtId="0">
      <sharedItems containsSemiMixedTypes="0" containsString="0" containsNumber="1" containsInteger="1" minValue="2" maxValue="220"/>
    </cacheField>
    <cacheField name="Units" numFmtId="0">
      <sharedItems containsSemiMixedTypes="0" containsString="0" containsNumber="1" containsInteger="1" minValue="87" maxValue="345"/>
    </cacheField>
    <cacheField name="Price" numFmtId="0">
      <sharedItems containsSemiMixedTypes="0" containsString="0" containsNumber="1" minValue="240" maxValue="62400"/>
    </cacheField>
    <cacheField name="Amount" numFmtId="0">
      <sharedItems containsSemiMixedTypes="0" containsString="0" containsNumber="1" minValue="40392" maxValue="869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 MISHRA" refreshedDate="45860.249856712966" createdVersion="8" refreshedVersion="8" minRefreshableVersion="3" recordCount="14" xr:uid="{E2DD2C0A-67CE-4233-A1C5-36040E164D68}">
  <cacheSource type="worksheet">
    <worksheetSource name="Table8"/>
  </cacheSource>
  <cacheFields count="8">
    <cacheField name="HSN Code" numFmtId="0">
      <sharedItems/>
    </cacheField>
    <cacheField name="Product Name " numFmtId="0">
      <sharedItems count="11">
        <s v="Smart Watch"/>
        <s v="Laptop HP xyz"/>
        <s v="Wireless Print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urchase Units" numFmtId="0">
      <sharedItems containsSemiMixedTypes="0" containsString="0" containsNumber="1" containsInteger="1" minValue="0" maxValue="450"/>
    </cacheField>
    <cacheField name="Sale Units" numFmtId="0">
      <sharedItems containsSemiMixedTypes="0" containsString="0" containsNumber="1" containsInteger="1" minValue="0" maxValue="345"/>
    </cacheField>
    <cacheField name="Stock " numFmtId="0">
      <sharedItems containsSemiMixedTypes="0" containsString="0" containsNumber="1" containsInteger="1" minValue="0" maxValue="220"/>
    </cacheField>
    <cacheField name="Stock Amount" numFmtId="0">
      <sharedItems containsMixedTypes="1" containsNumber="1" containsInteger="1" minValue="1598" maxValue="4056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"/>
    <s v="Ami@gmail.com"/>
    <s v="Gurgaon, Sec-15"/>
  </r>
  <r>
    <n v="106"/>
    <s v="Jain Tel."/>
    <s v="Jai@gmail.com"/>
    <s v="Janpath, New Delhi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"/>
    <n v="34500"/>
    <n v="41400"/>
  </r>
  <r>
    <s v="N1003"/>
    <s v="Wireless Print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N1007"/>
    <s v="Camera"/>
    <s v="GG Traders"/>
    <d v="2024-07-21T00:00:00"/>
    <n v="165"/>
    <n v="52000"/>
    <n v="8580000"/>
  </r>
  <r>
    <s v="N1005"/>
    <s v="Mouse"/>
    <s v="GG Traders"/>
    <d v="2024-06-04T00:00:00"/>
    <n v="250"/>
    <n v="200"/>
    <n v="50000"/>
  </r>
  <r>
    <s v="N1002"/>
    <s v="Laptop HP xyz"/>
    <s v="Tech99"/>
    <d v="2024-08-24T00:00:00"/>
    <n v="135"/>
    <n v="34500"/>
    <n v="4657500"/>
  </r>
  <r>
    <s v="N1004"/>
    <s v="Desktop"/>
    <s v="GG Traders"/>
    <d v="2024-06-04T00:00:00"/>
    <n v="250"/>
    <n v="21000"/>
    <n v="5250000"/>
  </r>
  <r>
    <s v="N1001"/>
    <s v="Smart Watch"/>
    <s v="Tech99"/>
    <d v="2024-10-07T00:00:00"/>
    <n v="350"/>
    <n v="980"/>
    <n v="343000"/>
  </r>
  <r>
    <s v="N1004"/>
    <s v="Desktop"/>
    <s v="GG Traders"/>
    <d v="2024-04-17T00:00:00"/>
    <n v="120"/>
    <n v="21000"/>
    <n v="2520000"/>
  </r>
  <r>
    <s v="N1003"/>
    <s v="Wireless Print"/>
    <s v="Tech99"/>
    <d v="2024-12-19T00:00:00"/>
    <n v="167"/>
    <n v="4600"/>
    <n v="768200"/>
  </r>
  <r>
    <s v="N1008"/>
    <s v="Headphones"/>
    <s v="Compac"/>
    <d v="2024-11-05T00:00:00"/>
    <n v="200"/>
    <n v="799"/>
    <n v="159800"/>
  </r>
  <r>
    <s v="N1006"/>
    <s v="Rgb Keyboard"/>
    <s v="GG Traders"/>
    <d v="2024-12-06T00:00:00"/>
    <n v="200"/>
    <n v="340"/>
    <n v="68000"/>
  </r>
  <r>
    <s v="N1009"/>
    <s v="Speakers"/>
    <s v="Compac"/>
    <d v="2024-05-08T00:00:00"/>
    <n v="450"/>
    <n v="670"/>
    <n v="301500"/>
  </r>
  <r>
    <s v="N1010"/>
    <s v="Tablets"/>
    <s v="Compac"/>
    <d v="2024-08-26T00:00:00"/>
    <n v="250"/>
    <n v="23500"/>
    <n v="5875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0"/>
    <x v="0"/>
    <s v="N1005"/>
    <s v="Mouse"/>
    <d v="2025-01-04T00:00:00"/>
    <n v="72"/>
    <n v="178"/>
    <n v="240"/>
    <n v="42720"/>
  </r>
  <r>
    <n v="101"/>
    <x v="1"/>
    <s v="N1001"/>
    <s v="Smart Watch"/>
    <d v="2025-01-12T00:00:00"/>
    <n v="116"/>
    <n v="234"/>
    <n v="1176"/>
    <n v="275184"/>
  </r>
  <r>
    <n v="102"/>
    <x v="2"/>
    <s v="N1004"/>
    <s v="Desktop"/>
    <d v="2025-01-06T00:00:00"/>
    <n v="25"/>
    <n v="345"/>
    <n v="25200"/>
    <n v="8694000"/>
  </r>
  <r>
    <n v="103"/>
    <x v="3"/>
    <s v="N1008"/>
    <s v="Headphones"/>
    <d v="2025-02-07T00:00:00"/>
    <n v="2"/>
    <n v="198"/>
    <n v="958.8"/>
    <n v="189842.4"/>
  </r>
  <r>
    <n v="104"/>
    <x v="4"/>
    <s v="N1002"/>
    <s v="Laptop HP xyz"/>
    <d v="2025-05-08T00:00:00"/>
    <n v="27"/>
    <n v="108"/>
    <n v="41400"/>
    <n v="4471200"/>
  </r>
  <r>
    <n v="104"/>
    <x v="4"/>
    <s v="N1009"/>
    <s v="Speakers"/>
    <d v="2025-06-09T00:00:00"/>
    <n v="220"/>
    <n v="230"/>
    <n v="804"/>
    <n v="184920"/>
  </r>
  <r>
    <n v="106"/>
    <x v="5"/>
    <s v="N1003"/>
    <s v="Wireless Print"/>
    <d v="2025-04-10T00:00:00"/>
    <n v="27"/>
    <n v="140"/>
    <n v="5520"/>
    <n v="772800"/>
  </r>
  <r>
    <n v="104"/>
    <x v="4"/>
    <s v="N1007"/>
    <s v="Camera"/>
    <d v="2025-03-11T00:00:00"/>
    <n v="78"/>
    <n v="87"/>
    <n v="62400"/>
    <n v="5428800"/>
  </r>
  <r>
    <n v="100"/>
    <x v="0"/>
    <s v="N1006"/>
    <s v="Rgb Keyboard"/>
    <d v="2025-02-12T00:00:00"/>
    <n v="101"/>
    <n v="99"/>
    <n v="408"/>
    <n v="40392"/>
  </r>
  <r>
    <n v="102"/>
    <x v="2"/>
    <s v="N1010"/>
    <s v="Tablets"/>
    <d v="2025-01-13T00:00:00"/>
    <n v="143"/>
    <n v="107"/>
    <n v="28200"/>
    <n v="30174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N1001"/>
    <x v="0"/>
    <n v="980"/>
    <n v="350"/>
    <n v="234"/>
    <n v="116"/>
    <n v="113680"/>
    <s v=""/>
  </r>
  <r>
    <s v="N1002"/>
    <x v="1"/>
    <n v="34500"/>
    <n v="135"/>
    <n v="108"/>
    <n v="27"/>
    <n v="931500"/>
    <s v=""/>
  </r>
  <r>
    <s v="N1003"/>
    <x v="2"/>
    <n v="4600"/>
    <n v="167"/>
    <n v="140"/>
    <n v="27"/>
    <n v="124200"/>
    <s v=""/>
  </r>
  <r>
    <s v="N1004"/>
    <x v="3"/>
    <n v="21000"/>
    <n v="370"/>
    <n v="345"/>
    <n v="25"/>
    <n v="525000"/>
    <s v=""/>
  </r>
  <r>
    <s v="N1005"/>
    <x v="4"/>
    <n v="200"/>
    <n v="250"/>
    <n v="178"/>
    <n v="72"/>
    <n v="14400"/>
    <s v=""/>
  </r>
  <r>
    <s v="N1006"/>
    <x v="5"/>
    <n v="340"/>
    <n v="200"/>
    <n v="99"/>
    <n v="101"/>
    <n v="34340"/>
    <s v=""/>
  </r>
  <r>
    <s v="N1007"/>
    <x v="6"/>
    <n v="52000"/>
    <n v="165"/>
    <n v="87"/>
    <n v="78"/>
    <n v="4056000"/>
    <s v=""/>
  </r>
  <r>
    <s v="N1008"/>
    <x v="7"/>
    <n v="799"/>
    <n v="200"/>
    <n v="198"/>
    <n v="2"/>
    <n v="1598"/>
    <s v="📞Headphones Needs to re-ordered ! Ph:  9814xxxxxx"/>
  </r>
  <r>
    <s v="N1009"/>
    <x v="8"/>
    <n v="670"/>
    <n v="450"/>
    <n v="230"/>
    <n v="220"/>
    <n v="147400"/>
    <s v=""/>
  </r>
  <r>
    <s v="N1010"/>
    <x v="9"/>
    <n v="23500"/>
    <n v="250"/>
    <n v="107"/>
    <n v="143"/>
    <n v="33605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6826D-79D5-4B8E-91B0-19DBC684583E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E2:F8" firstHeaderRow="1" firstDataRow="1" firstDataCol="1"/>
  <pivotFields count="8">
    <pivotField showAll="0"/>
    <pivotField axis="axisRow" showAll="0" measureFilter="1">
      <items count="12">
        <item x="10"/>
        <item x="6"/>
        <item x="3"/>
        <item x="7"/>
        <item x="1"/>
        <item x="4"/>
        <item x="5"/>
        <item x="0"/>
        <item x="8"/>
        <item x="9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2"/>
    </i>
    <i>
      <x v="3"/>
    </i>
    <i>
      <x v="5"/>
    </i>
    <i>
      <x v="7"/>
    </i>
    <i>
      <x v="8"/>
    </i>
    <i t="grand">
      <x/>
    </i>
  </rowItems>
  <colItems count="1">
    <i/>
  </colItems>
  <dataFields count="1">
    <dataField name="Sum of Sale Units" fld="4" baseField="0" baseItem="0"/>
  </dataFields>
  <formats count="1">
    <format dxfId="0">
      <pivotArea grandRow="1" outline="0" collapsedLevelsAreSubtotals="1" fieldPosition="0"/>
    </format>
  </formats>
  <chartFormats count="1"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58D643-24EB-4103-94D2-7BDA550AD9FF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5CF608-D822-455D-B635-0ABEEE1E52D7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H2:I13" firstHeaderRow="1" firstDataRow="1" firstDataCol="1"/>
  <pivotFields count="8">
    <pivotField showAll="0"/>
    <pivotField axis="axisRow" showAll="0">
      <items count="12">
        <item h="1" x="10"/>
        <item x="6"/>
        <item x="3"/>
        <item x="7"/>
        <item x="1"/>
        <item x="4"/>
        <item x="5"/>
        <item x="0"/>
        <item x="8"/>
        <item x="9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tock " fld="5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B91CD-BFCF-48FC-B592-9D70B6DF84F7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2">
  <location ref="E10:F16" firstHeaderRow="1" firstDataRow="1" firstDataCol="1"/>
  <pivotFields count="9">
    <pivotField showAll="0"/>
    <pivotField axis="axisRow" showAll="0" measureFilter="1" sortType="descending">
      <items count="7">
        <item x="3"/>
        <item x="1"/>
        <item x="5"/>
        <item x="2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showAll="0"/>
    <pivotField dataField="1" showAll="0"/>
  </pivotFields>
  <rowFields count="1">
    <field x="1"/>
  </rowFields>
  <rowItems count="6">
    <i>
      <x v="3"/>
    </i>
    <i>
      <x v="4"/>
    </i>
    <i>
      <x v="2"/>
    </i>
    <i>
      <x v="1"/>
    </i>
    <i>
      <x/>
    </i>
    <i t="grand">
      <x/>
    </i>
  </rowItems>
  <colItems count="1">
    <i/>
  </colItems>
  <dataFields count="1">
    <dataField name="Sum of Amount" fld="8" baseField="0" baseItem="0"/>
  </dataFields>
  <formats count="1">
    <format dxfId="1">
      <pivotArea collapsedLevelsAreSubtotals="1" fieldPosition="0">
        <references count="1">
          <reference field="1" count="5">
            <x v="0"/>
            <x v="1"/>
            <x v="2"/>
            <x v="3"/>
            <x v="4"/>
          </reference>
        </references>
      </pivotArea>
    </format>
  </formats>
  <chartFormats count="10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9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9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8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8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9C5F4B-643E-4A1F-9741-A3889251AD3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Cust_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B53E8-ED05-441F-8D7D-E8088C2DF216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A15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65226F-ABAD-47AF-8E5C-9677A93BB5A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A58DB-336A-4D40-BBDD-5903AFA37D63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6A7AE5-1792-4DC2-A0A9-5FAA875DA11E}" name="Customersdata" displayName="Customersdata" ref="D5:G12" totalsRowShown="0" headerRowDxfId="50" dataDxfId="49">
  <autoFilter ref="D5:G12" xr:uid="{916A7AE5-1792-4DC2-A0A9-5FAA875DA11E}"/>
  <tableColumns count="4">
    <tableColumn id="1" xr3:uid="{05B96A94-692C-4DCA-B0E5-599DBC563095}" name="Cust_ID" dataDxfId="48"/>
    <tableColumn id="2" xr3:uid="{3B02A840-A141-4FDE-AB2A-6CC236F2DEBE}" name="Cust_Name" dataDxfId="47"/>
    <tableColumn id="3" xr3:uid="{58D3D21B-B97F-4256-B10E-8B2417FD20D2}" name="Email" dataDxfId="46"/>
    <tableColumn id="4" xr3:uid="{87D8BF2C-106A-4CA4-99FE-2AD286D48EBA}" name="Address" dataDxfId="4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BC6CB6-88AC-4398-B618-EDC3C34B56D4}" name="Productsdata" displayName="Productsdata" ref="D5:G15" totalsRowShown="0" headerRowDxfId="44" dataDxfId="43">
  <autoFilter ref="D5:G15" xr:uid="{06BC6CB6-88AC-4398-B618-EDC3C34B56D4}"/>
  <tableColumns count="4">
    <tableColumn id="1" xr3:uid="{B0753DF1-EBA5-4EE6-A30B-B9F89B51196E}" name="HSN Code" dataDxfId="42"/>
    <tableColumn id="2" xr3:uid="{1DC2A83A-6F7E-405D-BB28-72927AA26ABD}" name="Product Name" dataDxfId="41"/>
    <tableColumn id="3" xr3:uid="{DE446BB7-D4E3-43F5-8ED3-029E88AA92BD}" name="Cost" dataDxfId="40"/>
    <tableColumn id="4" xr3:uid="{A9C90C20-725C-4EC7-A2B9-9625497D16ED}" name="Selling Price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C32A87-0C1C-4CDB-B7F4-F4270678CF57}" name="Vendorsdata" displayName="Vendorsdata" ref="D5:H15" totalsRowShown="0" headerRowDxfId="38" dataDxfId="37">
  <autoFilter ref="D5:H15" xr:uid="{29C32A87-0C1C-4CDB-B7F4-F4270678CF57}"/>
  <tableColumns count="5">
    <tableColumn id="1" xr3:uid="{B0309158-B75A-40EA-B9D2-DF33155AFA56}" name="HSN Code" dataDxfId="36"/>
    <tableColumn id="2" xr3:uid="{97D15BF2-542F-4266-A64F-F6787BFA9296}" name="Product Name" dataDxfId="35"/>
    <tableColumn id="3" xr3:uid="{C41DE2C2-5654-45E7-83CC-FAD065012D3C}" name="Vendor Name" dataDxfId="34"/>
    <tableColumn id="4" xr3:uid="{0824D695-98C0-44E0-A2B2-77505C7795BA}" name="Phone" dataDxfId="33"/>
    <tableColumn id="5" xr3:uid="{C5AEA5E4-27AB-46E3-8DCD-AB2079D21056}" name="Address" dataDxfId="3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F52CA9-720C-4807-9A60-921DC06210D7}" name="Purchasedata" displayName="Purchasedata" ref="D5:J16" totalsRowShown="0" headerRowDxfId="31" dataDxfId="30">
  <autoFilter ref="D5:J16" xr:uid="{8DF52CA9-720C-4807-9A60-921DC06210D7}"/>
  <tableColumns count="7">
    <tableColumn id="1" xr3:uid="{9A7C713E-6CCD-476E-B4A8-E3D6115DB904}" name="HSN Code" dataDxfId="29"/>
    <tableColumn id="2" xr3:uid="{99F31C49-8D88-4D38-A466-47613F0A78E3}" name="Product Name " dataDxfId="28">
      <calculatedColumnFormula>IFERROR(VLOOKUP(Purchasedata[[#This Row],[HSN Code]],Productsdata[#All],2,0), "")</calculatedColumnFormula>
    </tableColumn>
    <tableColumn id="3" xr3:uid="{F19FD9E7-CC8C-47C5-9414-A31DE1928117}" name="Vendor Name" dataDxfId="27">
      <calculatedColumnFormula>IFERROR(VLOOKUP(Purchasedata[[#This Row],[HSN Code]],Vendorsdata[#All],3,0),"")</calculatedColumnFormula>
    </tableColumn>
    <tableColumn id="4" xr3:uid="{7FB8D244-B632-4613-BD47-EBBBE090FC6E}" name="Date" dataDxfId="26"/>
    <tableColumn id="5" xr3:uid="{AA0585DA-956C-4257-8ED7-0EAD13D84A09}" name="Units" dataDxfId="25"/>
    <tableColumn id="6" xr3:uid="{88C6968C-7D8E-4666-924E-7E38532B9598}" name="cost " dataDxfId="24">
      <calculatedColumnFormula>IFERROR(VLOOKUP(Purchasedata[[#This Row],[HSN Code]],Productsdata[#All],3,0),"")</calculatedColumnFormula>
    </tableColumn>
    <tableColumn id="7" xr3:uid="{CB13D9D2-5025-4A24-AE19-8EA4642FAB78}" name="Amount" dataDxfId="23">
      <calculatedColumnFormula>IFERROR(Purchasedata[[#This Row],[Units]]*Purchasedata[[#This Row],[cost 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974888-FCAA-4DE9-991B-9DE7AF128082}" name="Salesdata" displayName="Salesdata" ref="D5:L15" totalsRowShown="0" headerRowDxfId="22" dataDxfId="21">
  <autoFilter ref="D5:L15" xr:uid="{9B974888-FCAA-4DE9-991B-9DE7AF128082}"/>
  <tableColumns count="9">
    <tableColumn id="1" xr3:uid="{7B9CE13D-7922-4A34-AD51-8C8EEF617943}" name="Cust_ID" dataDxfId="20"/>
    <tableColumn id="2" xr3:uid="{CA430C08-439A-4D26-9A86-51933C4DF0ED}" name="Cust_Name" dataDxfId="19">
      <calculatedColumnFormula>IFERROR(VLOOKUP(Salesdata[[#This Row],[Cust_ID]],Customersdata[#All],2,0),"")</calculatedColumnFormula>
    </tableColumn>
    <tableColumn id="3" xr3:uid="{5BE668B0-8D78-4A8E-867B-C6CE3A0BF1AC}" name="HSN Code" dataDxfId="18"/>
    <tableColumn id="4" xr3:uid="{2BFF6916-60BD-4E5E-B8DB-84E91654A0AC}" name="Product Name " dataDxfId="17">
      <calculatedColumnFormula>IFERROR(VLOOKUP(Salesdata[[#This Row],[HSN Code]],Productsdata[#All],2,0),"")</calculatedColumnFormula>
    </tableColumn>
    <tableColumn id="5" xr3:uid="{21C36E8C-FDED-4123-8FD8-6772A17E9886}" name="Date" dataDxfId="16"/>
    <tableColumn id="6" xr3:uid="{1A3E13B3-03CF-4829-8137-E46BC403EAED}" name="Stock (Units)" dataDxfId="15">
      <calculatedColumnFormula>VLOOKUP(Salesdata[[#This Row],[HSN Code]],Table8[#All],6,0)</calculatedColumnFormula>
    </tableColumn>
    <tableColumn id="7" xr3:uid="{B4410CA2-0F85-468F-A4E7-EF74BF624AE7}" name="Units" dataDxfId="14"/>
    <tableColumn id="8" xr3:uid="{ED2B602E-D3C0-4ACE-AE5C-8F619D43FB84}" name="Price" dataDxfId="13">
      <calculatedColumnFormula>IFERROR(VLOOKUP(Salesdata[[#This Row],[HSN Code]],Productsdata[#All],4,0),"")</calculatedColumnFormula>
    </tableColumn>
    <tableColumn id="9" xr3:uid="{5AFB1410-4631-4276-92CE-FA21E0F284DF}" name="Amount" dataDxfId="12">
      <calculatedColumnFormula>IFERROR(Salesdata[[#This Row],[Units]]*Salesdata[[#This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51B971-F889-438A-A3D8-CC27985B63D1}" name="Table8" displayName="Table8" ref="D5:K19" totalsRowShown="0" headerRowDxfId="11" dataDxfId="10">
  <autoFilter ref="D5:K19" xr:uid="{4451B971-F889-438A-A3D8-CC27985B63D1}"/>
  <tableColumns count="8">
    <tableColumn id="1" xr3:uid="{D81A66D6-97DE-4C20-83FC-121DEE41CFFF}" name="HSN Code" dataDxfId="9">
      <calculatedColumnFormula>IFERROR(Productsdata[[#This Row],[HSN Code]],"")</calculatedColumnFormula>
    </tableColumn>
    <tableColumn id="2" xr3:uid="{7FADB88F-AEF5-4852-819E-EF07C09763E6}" name="Product Name " dataDxfId="8">
      <calculatedColumnFormula>IFERROR(Productsdata[[#This Row],[Product Name]],"")</calculatedColumnFormula>
    </tableColumn>
    <tableColumn id="3" xr3:uid="{A4EB2D6E-C30F-473A-9AEA-00FF55D53D83}" name="Cost" dataDxfId="7">
      <calculatedColumnFormula>IFERROR(Productsdata[[#This Row],[Cost]],"")</calculatedColumnFormula>
    </tableColumn>
    <tableColumn id="4" xr3:uid="{28924C80-558C-4EE2-9033-D6B8DC4C1F41}" name="Purchase Units" dataDxfId="6">
      <calculatedColumnFormula>SUMIF(Purchasedata[[Product Name ]],Table8[[#This Row],[Product Name ]],Purchasedata[Units])</calculatedColumnFormula>
    </tableColumn>
    <tableColumn id="5" xr3:uid="{53AAE766-F2E7-4F9B-826A-F16EB89A6641}" name="Sale Units" dataDxfId="5">
      <calculatedColumnFormula>SUMIF(Salesdata[[Product Name ]],Table8[[#This Row],[Product Name ]],Salesdata[Units])</calculatedColumnFormula>
    </tableColumn>
    <tableColumn id="6" xr3:uid="{01EFF4C8-24E4-4CCE-848B-48D83413D5EE}" name="Stock " dataDxfId="4">
      <calculatedColumnFormula>Table8[[#This Row],[Purchase Units]]-Table8[[#This Row],[Sale Units]]</calculatedColumnFormula>
    </tableColumn>
    <tableColumn id="7" xr3:uid="{368042DA-D2F6-4143-99B6-4CD5E46578B0}" name="Stock Amount" dataDxfId="3">
      <calculatedColumnFormula>IFERROR(Table8[[#This Row],[Stock ]]*Table8[[#This Row],[Cost]],"")</calculatedColumnFormula>
    </tableColumn>
    <tableColumn id="8" xr3:uid="{854B8FD6-CA1B-4F83-97AC-61CB672882B5}" name="Notifications" dataDxfId="2">
      <calculatedColumnFormula>IFERROR(IF(Table8[[#This Row],[Stock ]]&lt;5,"📞"&amp;Table8[[#This Row],[Product Name ]]&amp; " Needs to re-ordered ! Ph:  " &amp;VLOOKUP(Table8[[#This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MK@gmail.com" TargetMode="External"/><Relationship Id="rId7" Type="http://schemas.openxmlformats.org/officeDocument/2006/relationships/hyperlink" Target="mailto:Jai@gmail.com" TargetMode="External"/><Relationship Id="rId2" Type="http://schemas.openxmlformats.org/officeDocument/2006/relationships/hyperlink" Target="mailto:Atu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mi@gmail.com" TargetMode="External"/><Relationship Id="rId5" Type="http://schemas.openxmlformats.org/officeDocument/2006/relationships/hyperlink" Target="mailto:Raj@gmail.com" TargetMode="External"/><Relationship Id="rId4" Type="http://schemas.openxmlformats.org/officeDocument/2006/relationships/hyperlink" Target="mailto:99s@gmail.com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0D07-9181-4F04-81FD-A6597E678E59}">
  <dimension ref="B1:R27"/>
  <sheetViews>
    <sheetView showGridLines="0" showRowColHeaders="0" zoomScaleNormal="100" workbookViewId="0"/>
  </sheetViews>
  <sheetFormatPr defaultRowHeight="14.5" x14ac:dyDescent="0.35"/>
  <cols>
    <col min="1" max="1" width="3.54296875" style="1" customWidth="1"/>
    <col min="2" max="2" width="25.1796875" style="2" customWidth="1"/>
    <col min="3" max="3" width="4.81640625" style="1" customWidth="1"/>
    <col min="4" max="5" width="8.7265625" style="1"/>
    <col min="6" max="7" width="8.7265625" style="1" customWidth="1"/>
    <col min="8" max="16384" width="8.7265625" style="1"/>
  </cols>
  <sheetData>
    <row r="1" spans="2:18" x14ac:dyDescent="0.35">
      <c r="B1" s="1"/>
    </row>
    <row r="10" spans="2:18" x14ac:dyDescent="0.35">
      <c r="M10" s="21" t="s">
        <v>90</v>
      </c>
      <c r="N10" s="20"/>
      <c r="O10" s="20"/>
      <c r="P10" s="20"/>
      <c r="Q10" s="20"/>
      <c r="R10" s="20"/>
    </row>
    <row r="11" spans="2:18" x14ac:dyDescent="0.35">
      <c r="B11" s="3"/>
      <c r="M11" s="2" t="str" cm="1">
        <f t="array" ref="M11">_xlfn._xlws.FILTER(Table8[Notifications],Table8[Notifications]&lt;&gt;"")</f>
        <v>📞Headphones Needs to re-ordered ! Ph:  9814xxxxxx</v>
      </c>
      <c r="N11" s="2"/>
      <c r="O11" s="2"/>
      <c r="P11" s="2"/>
      <c r="Q11" s="2"/>
      <c r="R11" s="2"/>
    </row>
    <row r="12" spans="2:18" x14ac:dyDescent="0.35">
      <c r="M12" s="2"/>
      <c r="N12" s="2"/>
      <c r="O12" s="2"/>
      <c r="P12" s="2"/>
      <c r="Q12" s="2"/>
      <c r="R12" s="2"/>
    </row>
    <row r="13" spans="2:18" x14ac:dyDescent="0.35">
      <c r="M13" s="2"/>
      <c r="N13" s="2"/>
      <c r="O13" s="2"/>
      <c r="P13" s="2"/>
      <c r="Q13" s="2"/>
      <c r="R13" s="2"/>
    </row>
    <row r="14" spans="2:18" x14ac:dyDescent="0.35">
      <c r="M14" s="2"/>
      <c r="N14" s="2"/>
      <c r="O14" s="2"/>
      <c r="P14" s="2"/>
      <c r="Q14" s="2"/>
      <c r="R14" s="2"/>
    </row>
    <row r="15" spans="2:18" x14ac:dyDescent="0.35">
      <c r="M15" s="2"/>
      <c r="N15" s="2"/>
      <c r="O15" s="2"/>
      <c r="P15" s="2"/>
      <c r="Q15" s="2"/>
      <c r="R15" s="2"/>
    </row>
    <row r="16" spans="2:18" x14ac:dyDescent="0.35">
      <c r="M16" s="2"/>
      <c r="N16" s="2"/>
      <c r="O16" s="2"/>
      <c r="P16" s="2"/>
      <c r="Q16" s="2"/>
      <c r="R16" s="2"/>
    </row>
    <row r="17" spans="2:18" x14ac:dyDescent="0.35">
      <c r="M17" s="2"/>
      <c r="N17" s="2"/>
      <c r="O17" s="2"/>
      <c r="P17" s="2"/>
      <c r="Q17" s="2"/>
      <c r="R17" s="2"/>
    </row>
    <row r="18" spans="2:18" x14ac:dyDescent="0.35">
      <c r="M18" s="2"/>
      <c r="N18" s="2"/>
      <c r="O18" s="2"/>
      <c r="P18" s="2"/>
      <c r="Q18" s="2"/>
      <c r="R18" s="2"/>
    </row>
    <row r="19" spans="2:18" x14ac:dyDescent="0.35">
      <c r="M19" s="2"/>
      <c r="N19" s="2"/>
      <c r="O19" s="2"/>
      <c r="P19" s="2"/>
      <c r="Q19" s="2"/>
      <c r="R19" s="2"/>
    </row>
    <row r="20" spans="2:18" x14ac:dyDescent="0.35">
      <c r="M20" s="2"/>
      <c r="N20" s="2"/>
      <c r="O20" s="2"/>
      <c r="P20" s="2"/>
      <c r="Q20" s="2"/>
      <c r="R20" s="2"/>
    </row>
    <row r="21" spans="2:18" x14ac:dyDescent="0.35">
      <c r="M21" s="2"/>
      <c r="N21" s="2"/>
      <c r="O21" s="2"/>
      <c r="P21" s="2"/>
      <c r="Q21" s="2"/>
      <c r="R21" s="2"/>
    </row>
    <row r="22" spans="2:18" x14ac:dyDescent="0.35">
      <c r="M22" s="2"/>
      <c r="N22" s="2"/>
      <c r="O22" s="2"/>
      <c r="P22" s="2"/>
      <c r="Q22" s="2"/>
      <c r="R22" s="2"/>
    </row>
    <row r="23" spans="2:18" x14ac:dyDescent="0.35">
      <c r="M23" s="2"/>
      <c r="N23" s="2"/>
      <c r="O23" s="2"/>
      <c r="P23" s="2"/>
      <c r="Q23" s="2"/>
      <c r="R23" s="2"/>
    </row>
    <row r="24" spans="2:18" x14ac:dyDescent="0.35">
      <c r="M24" s="2"/>
      <c r="N24" s="2"/>
      <c r="O24" s="2"/>
      <c r="P24" s="2"/>
      <c r="Q24" s="2"/>
      <c r="R24" s="2"/>
    </row>
    <row r="25" spans="2:18" x14ac:dyDescent="0.35">
      <c r="M25" s="2"/>
      <c r="N25" s="2"/>
      <c r="O25" s="2"/>
      <c r="P25" s="2"/>
      <c r="Q25" s="2"/>
      <c r="R25" s="2"/>
    </row>
    <row r="26" spans="2:18" x14ac:dyDescent="0.35">
      <c r="M26" s="2"/>
      <c r="N26" s="2"/>
      <c r="O26" s="2"/>
      <c r="P26" s="2"/>
      <c r="Q26" s="2"/>
      <c r="R26" s="2"/>
    </row>
    <row r="27" spans="2:18" x14ac:dyDescent="0.35">
      <c r="B2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B546-A9B9-4952-9EF7-1AAF4C33DD3F}">
  <dimension ref="B1:G12"/>
  <sheetViews>
    <sheetView workbookViewId="0"/>
  </sheetViews>
  <sheetFormatPr defaultRowHeight="14.5" x14ac:dyDescent="0.35"/>
  <cols>
    <col min="1" max="1" width="3.54296875" style="1" customWidth="1"/>
    <col min="2" max="2" width="25.1796875" style="2" customWidth="1"/>
    <col min="3" max="3" width="4.7265625" style="1" customWidth="1"/>
    <col min="4" max="4" width="9.6328125" style="1" bestFit="1" customWidth="1"/>
    <col min="5" max="5" width="15.54296875" style="1" customWidth="1"/>
    <col min="6" max="6" width="22.26953125" style="1" bestFit="1" customWidth="1"/>
    <col min="7" max="7" width="21.81640625" style="1" bestFit="1" customWidth="1"/>
    <col min="8" max="16384" width="8.7265625" style="1"/>
  </cols>
  <sheetData>
    <row r="1" spans="2:7" x14ac:dyDescent="0.35">
      <c r="B1" s="1"/>
    </row>
    <row r="5" spans="2:7" x14ac:dyDescent="0.35">
      <c r="D5" s="7" t="s">
        <v>2</v>
      </c>
      <c r="E5" s="4" t="s">
        <v>73</v>
      </c>
      <c r="F5" s="4" t="s">
        <v>0</v>
      </c>
      <c r="G5" s="4" t="s">
        <v>1</v>
      </c>
    </row>
    <row r="6" spans="2:7" ht="14.5" customHeight="1" x14ac:dyDescent="0.35">
      <c r="D6" s="8">
        <v>100</v>
      </c>
      <c r="E6" s="5" t="s">
        <v>45</v>
      </c>
      <c r="F6" s="6" t="s">
        <v>46</v>
      </c>
      <c r="G6" s="5" t="s">
        <v>47</v>
      </c>
    </row>
    <row r="7" spans="2:7" ht="14.5" customHeight="1" x14ac:dyDescent="0.35">
      <c r="D7" s="8">
        <v>101</v>
      </c>
      <c r="E7" s="5" t="s">
        <v>48</v>
      </c>
      <c r="F7" s="6" t="s">
        <v>49</v>
      </c>
      <c r="G7" s="5" t="s">
        <v>50</v>
      </c>
    </row>
    <row r="8" spans="2:7" ht="14.5" customHeight="1" x14ac:dyDescent="0.35">
      <c r="D8" s="8">
        <v>102</v>
      </c>
      <c r="E8" s="5" t="s">
        <v>51</v>
      </c>
      <c r="F8" s="6" t="s">
        <v>52</v>
      </c>
      <c r="G8" s="5" t="s">
        <v>31</v>
      </c>
    </row>
    <row r="9" spans="2:7" ht="14.5" customHeight="1" x14ac:dyDescent="0.35">
      <c r="D9" s="8">
        <v>103</v>
      </c>
      <c r="E9" s="5" t="s">
        <v>53</v>
      </c>
      <c r="F9" s="6" t="s">
        <v>54</v>
      </c>
      <c r="G9" s="5" t="s">
        <v>55</v>
      </c>
    </row>
    <row r="10" spans="2:7" ht="14.5" customHeight="1" x14ac:dyDescent="0.35">
      <c r="D10" s="8">
        <v>104</v>
      </c>
      <c r="E10" s="5" t="s">
        <v>56</v>
      </c>
      <c r="F10" s="6" t="s">
        <v>57</v>
      </c>
      <c r="G10" s="5" t="s">
        <v>58</v>
      </c>
    </row>
    <row r="11" spans="2:7" ht="14.5" customHeight="1" x14ac:dyDescent="0.35">
      <c r="B11" s="3"/>
      <c r="D11" s="8">
        <v>105</v>
      </c>
      <c r="E11" s="5" t="s">
        <v>59</v>
      </c>
      <c r="F11" s="6" t="s">
        <v>60</v>
      </c>
      <c r="G11" s="5" t="s">
        <v>36</v>
      </c>
    </row>
    <row r="12" spans="2:7" ht="14.5" customHeight="1" x14ac:dyDescent="0.35">
      <c r="D12" s="8">
        <v>106</v>
      </c>
      <c r="E12" s="5" t="s">
        <v>61</v>
      </c>
      <c r="F12" s="6" t="s">
        <v>62</v>
      </c>
      <c r="G12" s="5" t="s">
        <v>63</v>
      </c>
    </row>
  </sheetData>
  <hyperlinks>
    <hyperlink ref="F6" r:id="rId1" display="mailto:Ram@gmail.com" xr:uid="{81B20F13-94DF-4BC7-8E52-7C3C71FCD41A}"/>
    <hyperlink ref="F7" r:id="rId2" display="mailto:Atu@gmail.com" xr:uid="{5BA61D52-A564-4C8A-85E4-7A2A52EB7FFB}"/>
    <hyperlink ref="F8" r:id="rId3" display="mailto:MK@gmail.com" xr:uid="{08814C18-751A-4B31-B7BF-AC2183FCF464}"/>
    <hyperlink ref="F9" r:id="rId4" display="mailto:99s@gmail.com" xr:uid="{3ECD1063-D675-4E8D-88E7-9C43C0EE191A}"/>
    <hyperlink ref="F10" r:id="rId5" display="mailto:Raj@gmail.com" xr:uid="{BD9011EC-05D5-456F-8032-B326E01A2E72}"/>
    <hyperlink ref="F11" r:id="rId6" display="mailto:Ami@gmail.com" xr:uid="{8ACA415A-3B2D-4908-8E07-DF9EEBC76EE9}"/>
    <hyperlink ref="F12" r:id="rId7" display="mailto:Jai@gmail.com" xr:uid="{E51C81EF-16BB-4793-B1A2-3B47A96D56C3}"/>
  </hyperlinks>
  <pageMargins left="0.7" right="0.7" top="0.75" bottom="0.75" header="0.3" footer="0.3"/>
  <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C2FD-C3A1-4FE8-BA36-4F1AB64432CD}">
  <dimension ref="B1:G15"/>
  <sheetViews>
    <sheetView workbookViewId="0"/>
  </sheetViews>
  <sheetFormatPr defaultRowHeight="14.5" x14ac:dyDescent="0.35"/>
  <cols>
    <col min="1" max="1" width="3.54296875" style="1" customWidth="1"/>
    <col min="2" max="2" width="25.1796875" style="2" customWidth="1"/>
    <col min="3" max="3" width="4.7265625" style="1" customWidth="1"/>
    <col min="4" max="4" width="11.26953125" style="1" bestFit="1" customWidth="1"/>
    <col min="5" max="5" width="17.453125" style="1" bestFit="1" customWidth="1"/>
    <col min="6" max="6" width="9.08984375" style="1" bestFit="1" customWidth="1"/>
    <col min="7" max="7" width="15.1796875" style="1" bestFit="1" customWidth="1"/>
    <col min="8" max="16384" width="8.7265625" style="1"/>
  </cols>
  <sheetData>
    <row r="1" spans="2:7" x14ac:dyDescent="0.35">
      <c r="B1" s="1"/>
    </row>
    <row r="5" spans="2:7" x14ac:dyDescent="0.35">
      <c r="D5" s="7" t="s">
        <v>3</v>
      </c>
      <c r="E5" s="4" t="s">
        <v>4</v>
      </c>
      <c r="F5" s="4" t="s">
        <v>5</v>
      </c>
      <c r="G5" s="4" t="s">
        <v>6</v>
      </c>
    </row>
    <row r="6" spans="2:7" ht="14.5" customHeight="1" x14ac:dyDescent="0.35">
      <c r="D6" s="8" t="s">
        <v>7</v>
      </c>
      <c r="E6" s="5" t="s">
        <v>8</v>
      </c>
      <c r="F6" s="5">
        <v>980</v>
      </c>
      <c r="G6" s="5">
        <v>1176</v>
      </c>
    </row>
    <row r="7" spans="2:7" ht="14.5" customHeight="1" x14ac:dyDescent="0.35">
      <c r="D7" s="8" t="s">
        <v>9</v>
      </c>
      <c r="E7" s="5" t="s">
        <v>10</v>
      </c>
      <c r="F7" s="5">
        <v>34500</v>
      </c>
      <c r="G7" s="5">
        <v>41400</v>
      </c>
    </row>
    <row r="8" spans="2:7" ht="14.5" customHeight="1" x14ac:dyDescent="0.35">
      <c r="D8" s="8" t="s">
        <v>11</v>
      </c>
      <c r="E8" s="5" t="s">
        <v>12</v>
      </c>
      <c r="F8" s="5">
        <v>4600</v>
      </c>
      <c r="G8" s="5">
        <v>5520</v>
      </c>
    </row>
    <row r="9" spans="2:7" ht="14.5" customHeight="1" x14ac:dyDescent="0.35">
      <c r="D9" s="8" t="s">
        <v>13</v>
      </c>
      <c r="E9" s="5" t="s">
        <v>14</v>
      </c>
      <c r="F9" s="5">
        <v>21000</v>
      </c>
      <c r="G9" s="5">
        <v>25200</v>
      </c>
    </row>
    <row r="10" spans="2:7" x14ac:dyDescent="0.35">
      <c r="D10" s="8" t="s">
        <v>15</v>
      </c>
      <c r="E10" s="5" t="s">
        <v>16</v>
      </c>
      <c r="F10" s="5">
        <v>200</v>
      </c>
      <c r="G10" s="5">
        <v>240</v>
      </c>
    </row>
    <row r="11" spans="2:7" x14ac:dyDescent="0.35">
      <c r="B11" s="3"/>
      <c r="D11" s="8" t="s">
        <v>17</v>
      </c>
      <c r="E11" s="5" t="s">
        <v>18</v>
      </c>
      <c r="F11" s="5">
        <v>340</v>
      </c>
      <c r="G11" s="5">
        <v>408</v>
      </c>
    </row>
    <row r="12" spans="2:7" ht="14.5" customHeight="1" x14ac:dyDescent="0.35">
      <c r="D12" s="8" t="s">
        <v>19</v>
      </c>
      <c r="E12" s="5" t="s">
        <v>20</v>
      </c>
      <c r="F12" s="5">
        <v>52000</v>
      </c>
      <c r="G12" s="5">
        <v>62400</v>
      </c>
    </row>
    <row r="13" spans="2:7" x14ac:dyDescent="0.35">
      <c r="D13" s="8" t="s">
        <v>21</v>
      </c>
      <c r="E13" s="5" t="s">
        <v>22</v>
      </c>
      <c r="F13" s="5">
        <v>799</v>
      </c>
      <c r="G13" s="5">
        <v>958.8</v>
      </c>
    </row>
    <row r="14" spans="2:7" ht="14.5" customHeight="1" x14ac:dyDescent="0.35">
      <c r="D14" s="8" t="s">
        <v>23</v>
      </c>
      <c r="E14" s="5" t="s">
        <v>24</v>
      </c>
      <c r="F14" s="5">
        <v>670</v>
      </c>
      <c r="G14" s="5">
        <v>804</v>
      </c>
    </row>
    <row r="15" spans="2:7" x14ac:dyDescent="0.35">
      <c r="D15" s="8" t="s">
        <v>25</v>
      </c>
      <c r="E15" s="5" t="s">
        <v>26</v>
      </c>
      <c r="F15" s="5">
        <v>23500</v>
      </c>
      <c r="G15" s="5">
        <v>28200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D6C1-12D0-45F6-B972-40D247F494E0}">
  <dimension ref="B1:H15"/>
  <sheetViews>
    <sheetView workbookViewId="0"/>
  </sheetViews>
  <sheetFormatPr defaultRowHeight="14.5" x14ac:dyDescent="0.35"/>
  <cols>
    <col min="1" max="1" width="3.54296875" style="1" customWidth="1"/>
    <col min="2" max="2" width="25.1796875" style="2" customWidth="1"/>
    <col min="3" max="3" width="4.81640625" style="1" customWidth="1"/>
    <col min="4" max="4" width="11.26953125" style="1" bestFit="1" customWidth="1"/>
    <col min="5" max="5" width="17.453125" style="1" bestFit="1" customWidth="1"/>
    <col min="6" max="6" width="16.90625" style="1" bestFit="1" customWidth="1"/>
    <col min="7" max="7" width="10.7265625" style="1" bestFit="1" customWidth="1"/>
    <col min="8" max="8" width="16.26953125" style="1" bestFit="1" customWidth="1"/>
    <col min="9" max="16384" width="8.7265625" style="1"/>
  </cols>
  <sheetData>
    <row r="1" spans="2:8" x14ac:dyDescent="0.35">
      <c r="B1" s="1"/>
    </row>
    <row r="5" spans="2:8" ht="14.5" customHeight="1" x14ac:dyDescent="0.35">
      <c r="D5" s="7" t="s">
        <v>3</v>
      </c>
      <c r="E5" s="4" t="s">
        <v>4</v>
      </c>
      <c r="F5" s="4" t="s">
        <v>27</v>
      </c>
      <c r="G5" s="4" t="s">
        <v>28</v>
      </c>
      <c r="H5" s="4" t="s">
        <v>1</v>
      </c>
    </row>
    <row r="6" spans="2:8" ht="14.5" customHeight="1" x14ac:dyDescent="0.35">
      <c r="D6" s="8" t="s">
        <v>7</v>
      </c>
      <c r="E6" s="5" t="s">
        <v>8</v>
      </c>
      <c r="F6" s="5" t="s">
        <v>29</v>
      </c>
      <c r="G6" s="5" t="s">
        <v>30</v>
      </c>
      <c r="H6" s="5" t="s">
        <v>31</v>
      </c>
    </row>
    <row r="7" spans="2:8" ht="14.5" customHeight="1" x14ac:dyDescent="0.35">
      <c r="D7" s="8" t="s">
        <v>9</v>
      </c>
      <c r="E7" s="5" t="s">
        <v>10</v>
      </c>
      <c r="F7" s="5" t="s">
        <v>29</v>
      </c>
      <c r="G7" s="5" t="s">
        <v>30</v>
      </c>
      <c r="H7" s="5" t="s">
        <v>32</v>
      </c>
    </row>
    <row r="8" spans="2:8" ht="14.5" customHeight="1" x14ac:dyDescent="0.35">
      <c r="D8" s="8" t="s">
        <v>11</v>
      </c>
      <c r="E8" s="5" t="s">
        <v>12</v>
      </c>
      <c r="F8" s="5" t="s">
        <v>29</v>
      </c>
      <c r="G8" s="5" t="s">
        <v>30</v>
      </c>
      <c r="H8" s="5" t="s">
        <v>33</v>
      </c>
    </row>
    <row r="9" spans="2:8" ht="14.5" customHeight="1" x14ac:dyDescent="0.35">
      <c r="D9" s="8" t="s">
        <v>13</v>
      </c>
      <c r="E9" s="5" t="s">
        <v>14</v>
      </c>
      <c r="F9" s="5" t="s">
        <v>34</v>
      </c>
      <c r="G9" s="5" t="s">
        <v>35</v>
      </c>
      <c r="H9" s="5" t="s">
        <v>36</v>
      </c>
    </row>
    <row r="10" spans="2:8" ht="14.5" customHeight="1" x14ac:dyDescent="0.35">
      <c r="D10" s="8" t="s">
        <v>15</v>
      </c>
      <c r="E10" s="5" t="s">
        <v>16</v>
      </c>
      <c r="F10" s="5" t="s">
        <v>34</v>
      </c>
      <c r="G10" s="5" t="s">
        <v>35</v>
      </c>
      <c r="H10" s="5" t="s">
        <v>37</v>
      </c>
    </row>
    <row r="11" spans="2:8" ht="14.5" customHeight="1" x14ac:dyDescent="0.35">
      <c r="B11" s="3"/>
      <c r="D11" s="8" t="s">
        <v>17</v>
      </c>
      <c r="E11" s="5" t="s">
        <v>18</v>
      </c>
      <c r="F11" s="5" t="s">
        <v>34</v>
      </c>
      <c r="G11" s="5" t="s">
        <v>35</v>
      </c>
      <c r="H11" s="5" t="s">
        <v>38</v>
      </c>
    </row>
    <row r="12" spans="2:8" ht="14.5" customHeight="1" x14ac:dyDescent="0.35">
      <c r="D12" s="8" t="s">
        <v>19</v>
      </c>
      <c r="E12" s="5" t="s">
        <v>20</v>
      </c>
      <c r="F12" s="5" t="s">
        <v>34</v>
      </c>
      <c r="G12" s="5" t="s">
        <v>35</v>
      </c>
      <c r="H12" s="5" t="s">
        <v>39</v>
      </c>
    </row>
    <row r="13" spans="2:8" ht="14.5" customHeight="1" x14ac:dyDescent="0.35">
      <c r="D13" s="8" t="s">
        <v>21</v>
      </c>
      <c r="E13" s="5" t="s">
        <v>22</v>
      </c>
      <c r="F13" s="5" t="s">
        <v>40</v>
      </c>
      <c r="G13" s="5" t="s">
        <v>41</v>
      </c>
      <c r="H13" s="5" t="s">
        <v>42</v>
      </c>
    </row>
    <row r="14" spans="2:8" ht="14.5" customHeight="1" x14ac:dyDescent="0.35">
      <c r="D14" s="8" t="s">
        <v>23</v>
      </c>
      <c r="E14" s="5" t="s">
        <v>24</v>
      </c>
      <c r="F14" s="5" t="s">
        <v>40</v>
      </c>
      <c r="G14" s="5" t="s">
        <v>41</v>
      </c>
      <c r="H14" s="5" t="s">
        <v>43</v>
      </c>
    </row>
    <row r="15" spans="2:8" ht="14.5" customHeight="1" x14ac:dyDescent="0.35">
      <c r="D15" s="8" t="s">
        <v>25</v>
      </c>
      <c r="E15" s="5" t="s">
        <v>26</v>
      </c>
      <c r="F15" s="5" t="s">
        <v>40</v>
      </c>
      <c r="G15" s="5" t="s">
        <v>41</v>
      </c>
      <c r="H15" s="5" t="s">
        <v>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A47A-3FC6-4A34-A06B-AFB44F4FC5AF}">
  <dimension ref="B1:G12"/>
  <sheetViews>
    <sheetView workbookViewId="0">
      <selection activeCell="E10" sqref="E10"/>
    </sheetView>
  </sheetViews>
  <sheetFormatPr defaultRowHeight="14.5" x14ac:dyDescent="0.35"/>
  <cols>
    <col min="1" max="1" width="3.54296875" style="1" customWidth="1"/>
    <col min="2" max="2" width="25.1796875" style="2" customWidth="1"/>
    <col min="3" max="3" width="4.7265625" style="1" customWidth="1"/>
    <col min="4" max="16384" width="8.7265625" style="1"/>
  </cols>
  <sheetData>
    <row r="1" spans="2:7" x14ac:dyDescent="0.35">
      <c r="B1" s="1"/>
    </row>
    <row r="7" spans="2:7" x14ac:dyDescent="0.35">
      <c r="D7" s="9"/>
      <c r="E7" s="10" t="s">
        <v>64</v>
      </c>
      <c r="F7" s="9"/>
      <c r="G7" s="9"/>
    </row>
    <row r="8" spans="2:7" x14ac:dyDescent="0.35">
      <c r="D8" s="9"/>
      <c r="E8" s="9"/>
      <c r="F8" s="9"/>
      <c r="G8" s="9"/>
    </row>
    <row r="9" spans="2:7" x14ac:dyDescent="0.35">
      <c r="D9" s="9"/>
      <c r="E9" s="10" t="s">
        <v>65</v>
      </c>
      <c r="F9" s="9"/>
      <c r="G9" s="9"/>
    </row>
    <row r="10" spans="2:7" x14ac:dyDescent="0.35">
      <c r="D10" s="9"/>
      <c r="E10" s="9"/>
      <c r="F10" s="9"/>
      <c r="G10" s="9"/>
    </row>
    <row r="11" spans="2:7" x14ac:dyDescent="0.35">
      <c r="B11" s="3"/>
      <c r="D11" s="9"/>
      <c r="E11" s="9"/>
      <c r="F11" s="9"/>
      <c r="G11" s="9"/>
    </row>
    <row r="12" spans="2:7" x14ac:dyDescent="0.35">
      <c r="D12" s="9"/>
      <c r="E12" s="9"/>
      <c r="F12" s="9"/>
      <c r="G12" s="9"/>
    </row>
  </sheetData>
  <hyperlinks>
    <hyperlink ref="E7" location="Purchase!A1" display="Purchase Entry" xr:uid="{3DEC44FE-A424-45EF-A566-07373E67E4A3}"/>
    <hyperlink ref="E9" location="Sales!A1" display="Sale Entry" xr:uid="{3A040036-6E8C-4B59-B5BD-72B87162BF12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DF9F-FA06-4689-BD83-6766CB4EEB1A}">
  <dimension ref="B1:J16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5" x14ac:dyDescent="0.35"/>
  <cols>
    <col min="1" max="1" width="3.54296875" style="1" customWidth="1"/>
    <col min="2" max="2" width="25.1796875" style="2" customWidth="1"/>
    <col min="3" max="3" width="4.81640625" style="1" customWidth="1"/>
    <col min="4" max="4" width="11" style="1" customWidth="1"/>
    <col min="5" max="5" width="17.90625" style="1" bestFit="1" customWidth="1"/>
    <col min="6" max="6" width="16.90625" style="1" bestFit="1" customWidth="1"/>
    <col min="7" max="7" width="11.90625" style="1" customWidth="1"/>
    <col min="8" max="8" width="10.6328125" style="1" customWidth="1"/>
    <col min="9" max="9" width="9.26953125" style="1" bestFit="1" customWidth="1"/>
    <col min="10" max="10" width="12.1796875" style="1" bestFit="1" customWidth="1"/>
    <col min="11" max="16384" width="8.7265625" style="1"/>
  </cols>
  <sheetData>
    <row r="1" spans="2:10" x14ac:dyDescent="0.35">
      <c r="B1" s="1"/>
    </row>
    <row r="5" spans="2:10" x14ac:dyDescent="0.35">
      <c r="D5" s="12" t="s">
        <v>3</v>
      </c>
      <c r="E5" s="11" t="s">
        <v>66</v>
      </c>
      <c r="F5" s="11" t="s">
        <v>27</v>
      </c>
      <c r="G5" s="11" t="s">
        <v>67</v>
      </c>
      <c r="H5" s="11" t="s">
        <v>70</v>
      </c>
      <c r="I5" s="11" t="s">
        <v>68</v>
      </c>
      <c r="J5" s="11" t="s">
        <v>69</v>
      </c>
    </row>
    <row r="6" spans="2:10" x14ac:dyDescent="0.35">
      <c r="D6" s="1" t="s">
        <v>19</v>
      </c>
      <c r="E6" s="1" t="str">
        <f>IFERROR(VLOOKUP(Purchasedata[[#This Row],[HSN Code]],Productsdata[#All],2,0), "")</f>
        <v>Camera</v>
      </c>
      <c r="F6" s="1" t="str">
        <f>IFERROR(VLOOKUP(Purchasedata[[#This Row],[HSN Code]],Vendorsdata[#All],3,0),"")</f>
        <v>GG Traders</v>
      </c>
      <c r="G6" s="13">
        <v>45494</v>
      </c>
      <c r="H6" s="1">
        <v>165</v>
      </c>
      <c r="I6" s="1">
        <f>IFERROR(VLOOKUP(Purchasedata[[#This Row],[HSN Code]],Productsdata[#All],3,0),"")</f>
        <v>52000</v>
      </c>
      <c r="J6" s="1">
        <f>IFERROR(Purchasedata[[#This Row],[Units]]*Purchasedata[[#This Row],[cost ]],"")</f>
        <v>8580000</v>
      </c>
    </row>
    <row r="7" spans="2:10" x14ac:dyDescent="0.35">
      <c r="D7" s="1" t="s">
        <v>15</v>
      </c>
      <c r="E7" s="1" t="str">
        <f>IFERROR(VLOOKUP(Purchasedata[[#This Row],[HSN Code]],Productsdata[#All],2,0), "")</f>
        <v>Mouse</v>
      </c>
      <c r="F7" s="1" t="str">
        <f>IFERROR(VLOOKUP(Purchasedata[[#This Row],[HSN Code]],Vendorsdata[#All],3,0),"")</f>
        <v>GG Traders</v>
      </c>
      <c r="G7" s="13">
        <v>45447</v>
      </c>
      <c r="H7" s="1">
        <v>250</v>
      </c>
      <c r="I7" s="1">
        <f>IFERROR(VLOOKUP(Purchasedata[[#This Row],[HSN Code]],Productsdata[#All],3,0),"")</f>
        <v>200</v>
      </c>
      <c r="J7" s="1">
        <f>IFERROR(Purchasedata[[#This Row],[Units]]*Purchasedata[[#This Row],[cost ]],"")</f>
        <v>50000</v>
      </c>
    </row>
    <row r="8" spans="2:10" x14ac:dyDescent="0.35">
      <c r="D8" s="1" t="s">
        <v>9</v>
      </c>
      <c r="E8" s="1" t="str">
        <f>IFERROR(VLOOKUP(Purchasedata[[#This Row],[HSN Code]],Productsdata[#All],2,0), "")</f>
        <v>Laptop HP xyz</v>
      </c>
      <c r="F8" s="1" t="str">
        <f>IFERROR(VLOOKUP(Purchasedata[[#This Row],[HSN Code]],Vendorsdata[#All],3,0),"")</f>
        <v>Tech99</v>
      </c>
      <c r="G8" s="13">
        <v>45528</v>
      </c>
      <c r="H8" s="1">
        <v>135</v>
      </c>
      <c r="I8" s="1">
        <f>IFERROR(VLOOKUP(Purchasedata[[#This Row],[HSN Code]],Productsdata[#All],3,0),"")</f>
        <v>34500</v>
      </c>
      <c r="J8" s="1">
        <f>IFERROR(Purchasedata[[#This Row],[Units]]*Purchasedata[[#This Row],[cost ]],"")</f>
        <v>4657500</v>
      </c>
    </row>
    <row r="9" spans="2:10" x14ac:dyDescent="0.35">
      <c r="D9" s="1" t="s">
        <v>13</v>
      </c>
      <c r="E9" s="1" t="str">
        <f>IFERROR(VLOOKUP(Purchasedata[[#This Row],[HSN Code]],Productsdata[#All],2,0), "")</f>
        <v>Desktop</v>
      </c>
      <c r="F9" s="1" t="str">
        <f>IFERROR(VLOOKUP(Purchasedata[[#This Row],[HSN Code]],Vendorsdata[#All],3,0),"")</f>
        <v>GG Traders</v>
      </c>
      <c r="G9" s="13">
        <v>45447</v>
      </c>
      <c r="H9" s="1">
        <v>250</v>
      </c>
      <c r="I9" s="1">
        <f>IFERROR(VLOOKUP(Purchasedata[[#This Row],[HSN Code]],Productsdata[#All],3,0),"")</f>
        <v>21000</v>
      </c>
      <c r="J9" s="1">
        <f>IFERROR(Purchasedata[[#This Row],[Units]]*Purchasedata[[#This Row],[cost ]],"")</f>
        <v>5250000</v>
      </c>
    </row>
    <row r="10" spans="2:10" x14ac:dyDescent="0.35">
      <c r="D10" s="1" t="s">
        <v>7</v>
      </c>
      <c r="E10" s="1" t="str">
        <f>IFERROR(VLOOKUP(Purchasedata[[#This Row],[HSN Code]],Productsdata[#All],2,0), "")</f>
        <v>Smart Watch</v>
      </c>
      <c r="F10" s="1" t="str">
        <f>IFERROR(VLOOKUP(Purchasedata[[#This Row],[HSN Code]],Vendorsdata[#All],3,0),"")</f>
        <v>Tech99</v>
      </c>
      <c r="G10" s="13">
        <v>45572</v>
      </c>
      <c r="H10" s="1">
        <v>350</v>
      </c>
      <c r="I10" s="1">
        <f>IFERROR(VLOOKUP(Purchasedata[[#This Row],[HSN Code]],Productsdata[#All],3,0),"")</f>
        <v>980</v>
      </c>
      <c r="J10" s="1">
        <f>IFERROR(Purchasedata[[#This Row],[Units]]*Purchasedata[[#This Row],[cost ]],"")</f>
        <v>343000</v>
      </c>
    </row>
    <row r="11" spans="2:10" x14ac:dyDescent="0.35">
      <c r="B11" s="3"/>
      <c r="D11" s="1" t="s">
        <v>13</v>
      </c>
      <c r="E11" s="1" t="str">
        <f>IFERROR(VLOOKUP(Purchasedata[[#This Row],[HSN Code]],Productsdata[#All],2,0), "")</f>
        <v>Desktop</v>
      </c>
      <c r="F11" s="1" t="str">
        <f>IFERROR(VLOOKUP(Purchasedata[[#This Row],[HSN Code]],Vendorsdata[#All],3,0),"")</f>
        <v>GG Traders</v>
      </c>
      <c r="G11" s="13">
        <v>45399</v>
      </c>
      <c r="H11" s="1">
        <v>120</v>
      </c>
      <c r="I11" s="1">
        <f>IFERROR(VLOOKUP(Purchasedata[[#This Row],[HSN Code]],Productsdata[#All],3,0),"")</f>
        <v>21000</v>
      </c>
      <c r="J11" s="1">
        <f>IFERROR(Purchasedata[[#This Row],[Units]]*Purchasedata[[#This Row],[cost ]],"")</f>
        <v>2520000</v>
      </c>
    </row>
    <row r="12" spans="2:10" x14ac:dyDescent="0.35">
      <c r="D12" s="1" t="s">
        <v>11</v>
      </c>
      <c r="E12" s="1" t="str">
        <f>IFERROR(VLOOKUP(Purchasedata[[#This Row],[HSN Code]],Productsdata[#All],2,0), "")</f>
        <v>Wireless Print</v>
      </c>
      <c r="F12" s="1" t="str">
        <f>IFERROR(VLOOKUP(Purchasedata[[#This Row],[HSN Code]],Vendorsdata[#All],3,0),"")</f>
        <v>Tech99</v>
      </c>
      <c r="G12" s="13">
        <v>45645</v>
      </c>
      <c r="H12" s="1">
        <v>167</v>
      </c>
      <c r="I12" s="1">
        <f>IFERROR(VLOOKUP(Purchasedata[[#This Row],[HSN Code]],Productsdata[#All],3,0),"")</f>
        <v>4600</v>
      </c>
      <c r="J12" s="1">
        <f>IFERROR(Purchasedata[[#This Row],[Units]]*Purchasedata[[#This Row],[cost ]],"")</f>
        <v>768200</v>
      </c>
    </row>
    <row r="13" spans="2:10" x14ac:dyDescent="0.35">
      <c r="D13" s="1" t="s">
        <v>21</v>
      </c>
      <c r="E13" s="1" t="str">
        <f>IFERROR(VLOOKUP(Purchasedata[[#This Row],[HSN Code]],Productsdata[#All],2,0), "")</f>
        <v>Headphones</v>
      </c>
      <c r="F13" s="1" t="str">
        <f>IFERROR(VLOOKUP(Purchasedata[[#This Row],[HSN Code]],Vendorsdata[#All],3,0),"")</f>
        <v>Compac</v>
      </c>
      <c r="G13" s="13">
        <v>45601</v>
      </c>
      <c r="H13" s="1">
        <v>200</v>
      </c>
      <c r="I13" s="1">
        <f>IFERROR(VLOOKUP(Purchasedata[[#This Row],[HSN Code]],Productsdata[#All],3,0),"")</f>
        <v>799</v>
      </c>
      <c r="J13" s="1">
        <f>IFERROR(Purchasedata[[#This Row],[Units]]*Purchasedata[[#This Row],[cost ]],"")</f>
        <v>159800</v>
      </c>
    </row>
    <row r="14" spans="2:10" x14ac:dyDescent="0.35">
      <c r="D14" s="1" t="s">
        <v>17</v>
      </c>
      <c r="E14" s="1" t="str">
        <f>IFERROR(VLOOKUP(Purchasedata[[#This Row],[HSN Code]],Productsdata[#All],2,0), "")</f>
        <v>Rgb Keyboard</v>
      </c>
      <c r="F14" s="1" t="str">
        <f>IFERROR(VLOOKUP(Purchasedata[[#This Row],[HSN Code]],Vendorsdata[#All],3,0),"")</f>
        <v>GG Traders</v>
      </c>
      <c r="G14" s="13">
        <v>45632</v>
      </c>
      <c r="H14" s="1">
        <v>200</v>
      </c>
      <c r="I14" s="1">
        <f>IFERROR(VLOOKUP(Purchasedata[[#This Row],[HSN Code]],Productsdata[#All],3,0),"")</f>
        <v>340</v>
      </c>
      <c r="J14" s="1">
        <f>IFERROR(Purchasedata[[#This Row],[Units]]*Purchasedata[[#This Row],[cost ]],"")</f>
        <v>68000</v>
      </c>
    </row>
    <row r="15" spans="2:10" x14ac:dyDescent="0.35">
      <c r="D15" s="1" t="s">
        <v>23</v>
      </c>
      <c r="E15" s="1" t="str">
        <f>IFERROR(VLOOKUP(Purchasedata[[#This Row],[HSN Code]],Productsdata[#All],2,0), "")</f>
        <v>Speakers</v>
      </c>
      <c r="F15" s="1" t="str">
        <f>IFERROR(VLOOKUP(Purchasedata[[#This Row],[HSN Code]],Vendorsdata[#All],3,0),"")</f>
        <v>Compac</v>
      </c>
      <c r="G15" s="13">
        <v>45420</v>
      </c>
      <c r="H15" s="1">
        <v>450</v>
      </c>
      <c r="I15" s="1">
        <f>IFERROR(VLOOKUP(Purchasedata[[#This Row],[HSN Code]],Productsdata[#All],3,0),"")</f>
        <v>670</v>
      </c>
      <c r="J15" s="1">
        <f>IFERROR(Purchasedata[[#This Row],[Units]]*Purchasedata[[#This Row],[cost ]],"")</f>
        <v>301500</v>
      </c>
    </row>
    <row r="16" spans="2:10" x14ac:dyDescent="0.35">
      <c r="D16" s="1" t="s">
        <v>25</v>
      </c>
      <c r="E16" s="1" t="str">
        <f>IFERROR(VLOOKUP(Purchasedata[[#This Row],[HSN Code]],Productsdata[#All],2,0), "")</f>
        <v>Tablets</v>
      </c>
      <c r="F16" s="1" t="str">
        <f>IFERROR(VLOOKUP(Purchasedata[[#This Row],[HSN Code]],Vendorsdata[#All],3,0),"")</f>
        <v>Compac</v>
      </c>
      <c r="G16" s="13">
        <v>45530</v>
      </c>
      <c r="H16" s="1">
        <v>250</v>
      </c>
      <c r="I16" s="1">
        <f>IFERROR(VLOOKUP(Purchasedata[[#This Row],[HSN Code]],Productsdata[#All],3,0),"")</f>
        <v>23500</v>
      </c>
      <c r="J16" s="1">
        <f>IFERROR(Purchasedata[[#This Row],[Units]]*Purchasedata[[#This Row],[cost ]],"")</f>
        <v>5875000</v>
      </c>
    </row>
  </sheetData>
  <dataValidations count="1">
    <dataValidation type="list" allowBlank="1" showInputMessage="1" showErrorMessage="1" sqref="D6:D16" xr:uid="{BA1DDEAF-5751-4704-8DAA-78EAC4B25B8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EA46-CB69-4C9F-872E-877FAC980012}">
  <dimension ref="B1:L15"/>
  <sheetViews>
    <sheetView workbookViewId="0"/>
  </sheetViews>
  <sheetFormatPr defaultRowHeight="14.5" x14ac:dyDescent="0.35"/>
  <cols>
    <col min="1" max="1" width="3.54296875" style="1" customWidth="1"/>
    <col min="2" max="2" width="25.1796875" style="2" customWidth="1"/>
    <col min="3" max="3" width="4.81640625" style="1" customWidth="1"/>
    <col min="4" max="4" width="12.08984375" style="1" customWidth="1"/>
    <col min="5" max="5" width="16.26953125" style="1" customWidth="1"/>
    <col min="6" max="6" width="13.26953125" style="1" customWidth="1"/>
    <col min="7" max="7" width="20.453125" style="1" customWidth="1"/>
    <col min="8" max="8" width="10.7265625" style="1" customWidth="1"/>
    <col min="9" max="9" width="15" style="1" customWidth="1"/>
    <col min="10" max="10" width="10.08984375" style="1" customWidth="1"/>
    <col min="11" max="11" width="9.90625" style="1" customWidth="1"/>
    <col min="12" max="12" width="11.90625" style="1" customWidth="1"/>
    <col min="13" max="16384" width="8.7265625" style="1"/>
  </cols>
  <sheetData>
    <row r="1" spans="2:12" x14ac:dyDescent="0.35">
      <c r="B1" s="1"/>
    </row>
    <row r="5" spans="2:12" x14ac:dyDescent="0.35">
      <c r="D5" s="9" t="s">
        <v>2</v>
      </c>
      <c r="E5" s="9" t="s">
        <v>73</v>
      </c>
      <c r="F5" s="14" t="s">
        <v>3</v>
      </c>
      <c r="G5" s="15" t="s">
        <v>66</v>
      </c>
      <c r="H5" s="15" t="s">
        <v>67</v>
      </c>
      <c r="I5" s="15" t="s">
        <v>71</v>
      </c>
      <c r="J5" s="15" t="s">
        <v>70</v>
      </c>
      <c r="K5" s="15" t="s">
        <v>72</v>
      </c>
      <c r="L5" s="15" t="s">
        <v>69</v>
      </c>
    </row>
    <row r="6" spans="2:12" x14ac:dyDescent="0.35">
      <c r="D6" s="16">
        <v>100</v>
      </c>
      <c r="E6" s="1" t="str">
        <f>IFERROR(VLOOKUP(Salesdata[[#This Row],[Cust_ID]],Customersdata[#All],2,0),"")</f>
        <v>Ram sales</v>
      </c>
      <c r="F6" s="1" t="s">
        <v>15</v>
      </c>
      <c r="G6" s="1" t="str">
        <f>IFERROR(VLOOKUP(Salesdata[[#This Row],[HSN Code]],Productsdata[#All],2,0),"")</f>
        <v>Mouse</v>
      </c>
      <c r="H6" s="13">
        <v>45661</v>
      </c>
      <c r="I6" s="1">
        <f>VLOOKUP(Salesdata[[#This Row],[HSN Code]],Table8[#All],6,0)</f>
        <v>72</v>
      </c>
      <c r="J6" s="1">
        <v>178</v>
      </c>
      <c r="K6" s="1">
        <f>IFERROR(VLOOKUP(Salesdata[[#This Row],[HSN Code]],Productsdata[#All],4,0),"")</f>
        <v>240</v>
      </c>
      <c r="L6" s="1">
        <f>IFERROR(Salesdata[[#This Row],[Units]]*Salesdata[[#This Row],[Price]],"")</f>
        <v>42720</v>
      </c>
    </row>
    <row r="7" spans="2:12" x14ac:dyDescent="0.35">
      <c r="D7" s="16">
        <v>101</v>
      </c>
      <c r="E7" s="1" t="str">
        <f>IFERROR(VLOOKUP(Salesdata[[#This Row],[Cust_ID]],Customersdata[#All],2,0),"")</f>
        <v>Atul Ltd.</v>
      </c>
      <c r="F7" s="1" t="s">
        <v>7</v>
      </c>
      <c r="G7" s="1" t="str">
        <f>IFERROR(VLOOKUP(Salesdata[[#This Row],[HSN Code]],Productsdata[#All],2,0),"")</f>
        <v>Smart Watch</v>
      </c>
      <c r="H7" s="13">
        <v>45669</v>
      </c>
      <c r="I7" s="1">
        <f>VLOOKUP(Salesdata[[#This Row],[HSN Code]],Table8[#All],6,0)</f>
        <v>116</v>
      </c>
      <c r="J7" s="1">
        <v>234</v>
      </c>
      <c r="K7" s="1">
        <f>IFERROR(VLOOKUP(Salesdata[[#This Row],[HSN Code]],Productsdata[#All],4,0),"")</f>
        <v>1176</v>
      </c>
      <c r="L7" s="1">
        <f>IFERROR(Salesdata[[#This Row],[Units]]*Salesdata[[#This Row],[Price]],"")</f>
        <v>275184</v>
      </c>
    </row>
    <row r="8" spans="2:12" x14ac:dyDescent="0.35">
      <c r="D8" s="16">
        <v>102</v>
      </c>
      <c r="E8" s="1" t="str">
        <f>IFERROR(VLOOKUP(Salesdata[[#This Row],[Cust_ID]],Customersdata[#All],2,0),"")</f>
        <v>MK Tech.</v>
      </c>
      <c r="F8" s="1" t="s">
        <v>13</v>
      </c>
      <c r="G8" s="1" t="str">
        <f>IFERROR(VLOOKUP(Salesdata[[#This Row],[HSN Code]],Productsdata[#All],2,0),"")</f>
        <v>Desktop</v>
      </c>
      <c r="H8" s="13">
        <v>45663</v>
      </c>
      <c r="I8" s="1">
        <f>VLOOKUP(Salesdata[[#This Row],[HSN Code]],Table8[#All],6,0)</f>
        <v>25</v>
      </c>
      <c r="J8" s="1">
        <v>345</v>
      </c>
      <c r="K8" s="1">
        <f>IFERROR(VLOOKUP(Salesdata[[#This Row],[HSN Code]],Productsdata[#All],4,0),"")</f>
        <v>25200</v>
      </c>
      <c r="L8" s="1">
        <f>IFERROR(Salesdata[[#This Row],[Units]]*Salesdata[[#This Row],[Price]],"")</f>
        <v>8694000</v>
      </c>
    </row>
    <row r="9" spans="2:12" x14ac:dyDescent="0.35">
      <c r="D9" s="16">
        <v>103</v>
      </c>
      <c r="E9" s="1" t="str">
        <f>IFERROR(VLOOKUP(Salesdata[[#This Row],[Cust_ID]],Customersdata[#All],2,0),"")</f>
        <v>99store</v>
      </c>
      <c r="F9" s="1" t="s">
        <v>21</v>
      </c>
      <c r="G9" s="1" t="str">
        <f>IFERROR(VLOOKUP(Salesdata[[#This Row],[HSN Code]],Productsdata[#All],2,0),"")</f>
        <v>Headphones</v>
      </c>
      <c r="H9" s="13">
        <v>45695</v>
      </c>
      <c r="I9" s="1">
        <f>VLOOKUP(Salesdata[[#This Row],[HSN Code]],Table8[#All],6,0)</f>
        <v>2</v>
      </c>
      <c r="J9" s="1">
        <v>198</v>
      </c>
      <c r="K9" s="1">
        <f>IFERROR(VLOOKUP(Salesdata[[#This Row],[HSN Code]],Productsdata[#All],4,0),"")</f>
        <v>958.8</v>
      </c>
      <c r="L9" s="1">
        <f>IFERROR(Salesdata[[#This Row],[Units]]*Salesdata[[#This Row],[Price]],"")</f>
        <v>189842.4</v>
      </c>
    </row>
    <row r="10" spans="2:12" x14ac:dyDescent="0.35">
      <c r="D10" s="16">
        <v>104</v>
      </c>
      <c r="E10" s="1" t="str">
        <f>IFERROR(VLOOKUP(Salesdata[[#This Row],[Cust_ID]],Customersdata[#All],2,0),"")</f>
        <v>Rajesh Kumar</v>
      </c>
      <c r="F10" s="1" t="s">
        <v>9</v>
      </c>
      <c r="G10" s="1" t="str">
        <f>IFERROR(VLOOKUP(Salesdata[[#This Row],[HSN Code]],Productsdata[#All],2,0),"")</f>
        <v>Laptop HP xyz</v>
      </c>
      <c r="H10" s="13">
        <v>45785</v>
      </c>
      <c r="I10" s="1">
        <f>VLOOKUP(Salesdata[[#This Row],[HSN Code]],Table8[#All],6,0)</f>
        <v>27</v>
      </c>
      <c r="J10" s="1">
        <v>108</v>
      </c>
      <c r="K10" s="1">
        <f>IFERROR(VLOOKUP(Salesdata[[#This Row],[HSN Code]],Productsdata[#All],4,0),"")</f>
        <v>41400</v>
      </c>
      <c r="L10" s="1">
        <f>IFERROR(Salesdata[[#This Row],[Units]]*Salesdata[[#This Row],[Price]],"")</f>
        <v>4471200</v>
      </c>
    </row>
    <row r="11" spans="2:12" x14ac:dyDescent="0.35">
      <c r="B11" s="3"/>
      <c r="D11" s="16">
        <v>104</v>
      </c>
      <c r="E11" s="1" t="str">
        <f>IFERROR(VLOOKUP(Salesdata[[#This Row],[Cust_ID]],Customersdata[#All],2,0),"")</f>
        <v>Rajesh Kumar</v>
      </c>
      <c r="F11" s="1" t="s">
        <v>23</v>
      </c>
      <c r="G11" s="1" t="str">
        <f>IFERROR(VLOOKUP(Salesdata[[#This Row],[HSN Code]],Productsdata[#All],2,0),"")</f>
        <v>Speakers</v>
      </c>
      <c r="H11" s="13">
        <v>45817</v>
      </c>
      <c r="I11" s="1">
        <f>VLOOKUP(Salesdata[[#This Row],[HSN Code]],Table8[#All],6,0)</f>
        <v>220</v>
      </c>
      <c r="J11" s="1">
        <v>230</v>
      </c>
      <c r="K11" s="1">
        <f>IFERROR(VLOOKUP(Salesdata[[#This Row],[HSN Code]],Productsdata[#All],4,0),"")</f>
        <v>804</v>
      </c>
      <c r="L11" s="1">
        <f>IFERROR(Salesdata[[#This Row],[Units]]*Salesdata[[#This Row],[Price]],"")</f>
        <v>184920</v>
      </c>
    </row>
    <row r="12" spans="2:12" x14ac:dyDescent="0.35">
      <c r="D12" s="16">
        <v>106</v>
      </c>
      <c r="E12" s="1" t="str">
        <f>IFERROR(VLOOKUP(Salesdata[[#This Row],[Cust_ID]],Customersdata[#All],2,0),"")</f>
        <v>Jain Tel.</v>
      </c>
      <c r="F12" s="1" t="s">
        <v>11</v>
      </c>
      <c r="G12" s="1" t="str">
        <f>IFERROR(VLOOKUP(Salesdata[[#This Row],[HSN Code]],Productsdata[#All],2,0),"")</f>
        <v>Wireless Print</v>
      </c>
      <c r="H12" s="13">
        <v>45757</v>
      </c>
      <c r="I12" s="1">
        <f>VLOOKUP(Salesdata[[#This Row],[HSN Code]],Table8[#All],6,0)</f>
        <v>27</v>
      </c>
      <c r="J12" s="1">
        <v>140</v>
      </c>
      <c r="K12" s="1">
        <f>IFERROR(VLOOKUP(Salesdata[[#This Row],[HSN Code]],Productsdata[#All],4,0),"")</f>
        <v>5520</v>
      </c>
      <c r="L12" s="1">
        <f>IFERROR(Salesdata[[#This Row],[Units]]*Salesdata[[#This Row],[Price]],"")</f>
        <v>772800</v>
      </c>
    </row>
    <row r="13" spans="2:12" x14ac:dyDescent="0.35">
      <c r="D13" s="16">
        <v>104</v>
      </c>
      <c r="E13" s="1" t="str">
        <f>IFERROR(VLOOKUP(Salesdata[[#This Row],[Cust_ID]],Customersdata[#All],2,0),"")</f>
        <v>Rajesh Kumar</v>
      </c>
      <c r="F13" s="1" t="s">
        <v>19</v>
      </c>
      <c r="G13" s="1" t="str">
        <f>IFERROR(VLOOKUP(Salesdata[[#This Row],[HSN Code]],Productsdata[#All],2,0),"")</f>
        <v>Camera</v>
      </c>
      <c r="H13" s="13">
        <v>45727</v>
      </c>
      <c r="I13" s="1">
        <f>VLOOKUP(Salesdata[[#This Row],[HSN Code]],Table8[#All],6,0)</f>
        <v>78</v>
      </c>
      <c r="J13" s="1">
        <v>87</v>
      </c>
      <c r="K13" s="1">
        <f>IFERROR(VLOOKUP(Salesdata[[#This Row],[HSN Code]],Productsdata[#All],4,0),"")</f>
        <v>62400</v>
      </c>
      <c r="L13" s="1">
        <f>IFERROR(Salesdata[[#This Row],[Units]]*Salesdata[[#This Row],[Price]],"")</f>
        <v>5428800</v>
      </c>
    </row>
    <row r="14" spans="2:12" x14ac:dyDescent="0.35">
      <c r="D14" s="16">
        <v>100</v>
      </c>
      <c r="E14" s="1" t="str">
        <f>IFERROR(VLOOKUP(Salesdata[[#This Row],[Cust_ID]],Customersdata[#All],2,0),"")</f>
        <v>Ram sales</v>
      </c>
      <c r="F14" s="1" t="s">
        <v>17</v>
      </c>
      <c r="G14" s="1" t="str">
        <f>IFERROR(VLOOKUP(Salesdata[[#This Row],[HSN Code]],Productsdata[#All],2,0),"")</f>
        <v>Rgb Keyboard</v>
      </c>
      <c r="H14" s="13">
        <v>45700</v>
      </c>
      <c r="I14" s="1">
        <f>VLOOKUP(Salesdata[[#This Row],[HSN Code]],Table8[#All],6,0)</f>
        <v>101</v>
      </c>
      <c r="J14" s="1">
        <v>99</v>
      </c>
      <c r="K14" s="1">
        <f>IFERROR(VLOOKUP(Salesdata[[#This Row],[HSN Code]],Productsdata[#All],4,0),"")</f>
        <v>408</v>
      </c>
      <c r="L14" s="1">
        <f>IFERROR(Salesdata[[#This Row],[Units]]*Salesdata[[#This Row],[Price]],"")</f>
        <v>40392</v>
      </c>
    </row>
    <row r="15" spans="2:12" x14ac:dyDescent="0.35">
      <c r="D15" s="16">
        <v>102</v>
      </c>
      <c r="E15" s="1" t="str">
        <f>IFERROR(VLOOKUP(Salesdata[[#This Row],[Cust_ID]],Customersdata[#All],2,0),"")</f>
        <v>MK Tech.</v>
      </c>
      <c r="F15" s="1" t="s">
        <v>25</v>
      </c>
      <c r="G15" s="1" t="str">
        <f>IFERROR(VLOOKUP(Salesdata[[#This Row],[HSN Code]],Productsdata[#All],2,0),"")</f>
        <v>Tablets</v>
      </c>
      <c r="H15" s="13">
        <v>45670</v>
      </c>
      <c r="I15" s="1">
        <f>VLOOKUP(Salesdata[[#This Row],[HSN Code]],Table8[#All],6,0)</f>
        <v>143</v>
      </c>
      <c r="J15" s="1">
        <v>107</v>
      </c>
      <c r="K15" s="1">
        <f>IFERROR(VLOOKUP(Salesdata[[#This Row],[HSN Code]],Productsdata[#All],4,0),"")</f>
        <v>28200</v>
      </c>
      <c r="L15" s="1">
        <f>IFERROR(Salesdata[[#This Row],[Units]]*Salesdata[[#This Row],[Price]],"")</f>
        <v>3017400</v>
      </c>
    </row>
  </sheetData>
  <dataValidations count="2">
    <dataValidation type="list" allowBlank="1" showInputMessage="1" showErrorMessage="1" sqref="D6:D15" xr:uid="{69CFC6B4-D214-4093-B35B-890EB6D359BB}">
      <formula1>Cust_ID</formula1>
    </dataValidation>
    <dataValidation type="list" allowBlank="1" showInputMessage="1" showErrorMessage="1" sqref="F6:F15" xr:uid="{F0BBDD1C-7AF8-4330-809E-6014D90F5A5D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D4B1-441E-424E-AF54-E9B46A3BC831}">
  <dimension ref="B1:K19"/>
  <sheetViews>
    <sheetView workbookViewId="0"/>
  </sheetViews>
  <sheetFormatPr defaultRowHeight="14.5" x14ac:dyDescent="0.35"/>
  <cols>
    <col min="1" max="1" width="3.54296875" style="1" customWidth="1"/>
    <col min="2" max="2" width="25.1796875" style="2" customWidth="1"/>
    <col min="3" max="3" width="4.6328125" style="1" customWidth="1"/>
    <col min="4" max="4" width="13.54296875" style="1" bestFit="1" customWidth="1"/>
    <col min="5" max="5" width="15.26953125" style="1" customWidth="1"/>
    <col min="6" max="6" width="14.26953125" style="1" customWidth="1"/>
    <col min="7" max="7" width="18.81640625" style="1" customWidth="1"/>
    <col min="8" max="8" width="14.36328125" style="1" bestFit="1" customWidth="1"/>
    <col min="9" max="9" width="12.1796875" style="1" customWidth="1"/>
    <col min="10" max="10" width="14.90625" style="1" bestFit="1" customWidth="1"/>
    <col min="11" max="11" width="19.81640625" style="1" customWidth="1"/>
    <col min="12" max="16384" width="8.7265625" style="1"/>
  </cols>
  <sheetData>
    <row r="1" spans="2:11" x14ac:dyDescent="0.35">
      <c r="B1" s="1"/>
    </row>
    <row r="5" spans="2:11" x14ac:dyDescent="0.35">
      <c r="D5" s="14" t="s">
        <v>3</v>
      </c>
      <c r="E5" s="15" t="s">
        <v>66</v>
      </c>
      <c r="F5" s="11" t="s">
        <v>5</v>
      </c>
      <c r="G5" s="11" t="s">
        <v>75</v>
      </c>
      <c r="H5" s="11" t="s">
        <v>76</v>
      </c>
      <c r="I5" s="11" t="s">
        <v>77</v>
      </c>
      <c r="J5" s="9" t="s">
        <v>74</v>
      </c>
      <c r="K5" s="12" t="s">
        <v>91</v>
      </c>
    </row>
    <row r="6" spans="2:11" x14ac:dyDescent="0.35">
      <c r="D6" s="1" t="str">
        <f>IFERROR(Productsdata[[#This Row],[HSN Code]],"")</f>
        <v>N1001</v>
      </c>
      <c r="E6" s="1" t="str">
        <f>IFERROR(Productsdata[[#This Row],[Product Name]],"")</f>
        <v>Smart Watch</v>
      </c>
      <c r="F6" s="1">
        <f>IFERROR(Productsdata[[#This Row],[Cost]],"")</f>
        <v>980</v>
      </c>
      <c r="G6" s="1">
        <f>SUMIF(Purchasedata[[Product Name ]],Table8[[#This Row],[Product Name ]],Purchasedata[Units])</f>
        <v>350</v>
      </c>
      <c r="H6" s="1">
        <f>SUMIF(Salesdata[[Product Name ]],Table8[[#This Row],[Product Name ]],Salesdata[Units])</f>
        <v>234</v>
      </c>
      <c r="I6" s="1">
        <f>Table8[[#This Row],[Purchase Units]]-Table8[[#This Row],[Sale Units]]</f>
        <v>116</v>
      </c>
      <c r="J6" s="1">
        <f>IFERROR(Table8[[#This Row],[Stock ]]*Table8[[#This Row],[Cost]],"")</f>
        <v>113680</v>
      </c>
      <c r="K6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7" spans="2:11" x14ac:dyDescent="0.35">
      <c r="D7" s="1" t="str">
        <f>IFERROR(Productsdata[[#This Row],[HSN Code]],"")</f>
        <v>N1002</v>
      </c>
      <c r="E7" s="1" t="str">
        <f>IFERROR(Productsdata[[#This Row],[Product Name]],"")</f>
        <v>Laptop HP xyz</v>
      </c>
      <c r="F7" s="1">
        <f>IFERROR(Productsdata[[#This Row],[Cost]],"")</f>
        <v>34500</v>
      </c>
      <c r="G7" s="1">
        <f>SUMIF(Purchasedata[[Product Name ]],Table8[[#This Row],[Product Name ]],Purchasedata[Units])</f>
        <v>135</v>
      </c>
      <c r="H7" s="1">
        <f>SUMIF(Salesdata[[Product Name ]],Table8[[#This Row],[Product Name ]],Salesdata[Units])</f>
        <v>108</v>
      </c>
      <c r="I7" s="1">
        <f>Table8[[#This Row],[Purchase Units]]-Table8[[#This Row],[Sale Units]]</f>
        <v>27</v>
      </c>
      <c r="J7" s="1">
        <f>IFERROR(Table8[[#This Row],[Stock ]]*Table8[[#This Row],[Cost]],"")</f>
        <v>931500</v>
      </c>
      <c r="K7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8" spans="2:11" x14ac:dyDescent="0.35">
      <c r="D8" s="1" t="str">
        <f>IFERROR(Productsdata[[#This Row],[HSN Code]],"")</f>
        <v>N1003</v>
      </c>
      <c r="E8" s="1" t="str">
        <f>IFERROR(Productsdata[[#This Row],[Product Name]],"")</f>
        <v>Wireless Print</v>
      </c>
      <c r="F8" s="1">
        <f>IFERROR(Productsdata[[#This Row],[Cost]],"")</f>
        <v>4600</v>
      </c>
      <c r="G8" s="1">
        <f>SUMIF(Purchasedata[[Product Name ]],Table8[[#This Row],[Product Name ]],Purchasedata[Units])</f>
        <v>167</v>
      </c>
      <c r="H8" s="1">
        <f>SUMIF(Salesdata[[Product Name ]],Table8[[#This Row],[Product Name ]],Salesdata[Units])</f>
        <v>140</v>
      </c>
      <c r="I8" s="1">
        <f>Table8[[#This Row],[Purchase Units]]-Table8[[#This Row],[Sale Units]]</f>
        <v>27</v>
      </c>
      <c r="J8" s="1">
        <f>IFERROR(Table8[[#This Row],[Stock ]]*Table8[[#This Row],[Cost]],"")</f>
        <v>124200</v>
      </c>
      <c r="K8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9" spans="2:11" x14ac:dyDescent="0.35">
      <c r="D9" s="1" t="str">
        <f>IFERROR(Productsdata[[#This Row],[HSN Code]],"")</f>
        <v>N1004</v>
      </c>
      <c r="E9" s="1" t="str">
        <f>IFERROR(Productsdata[[#This Row],[Product Name]],"")</f>
        <v>Desktop</v>
      </c>
      <c r="F9" s="1">
        <f>IFERROR(Productsdata[[#This Row],[Cost]],"")</f>
        <v>21000</v>
      </c>
      <c r="G9" s="1">
        <f>SUMIF(Purchasedata[[Product Name ]],Table8[[#This Row],[Product Name ]],Purchasedata[Units])</f>
        <v>370</v>
      </c>
      <c r="H9" s="1">
        <f>SUMIF(Salesdata[[Product Name ]],Table8[[#This Row],[Product Name ]],Salesdata[Units])</f>
        <v>345</v>
      </c>
      <c r="I9" s="1">
        <f>Table8[[#This Row],[Purchase Units]]-Table8[[#This Row],[Sale Units]]</f>
        <v>25</v>
      </c>
      <c r="J9" s="1">
        <f>IFERROR(Table8[[#This Row],[Stock ]]*Table8[[#This Row],[Cost]],"")</f>
        <v>525000</v>
      </c>
      <c r="K9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10" spans="2:11" x14ac:dyDescent="0.35">
      <c r="D10" s="1" t="str">
        <f>IFERROR(Productsdata[[#This Row],[HSN Code]],"")</f>
        <v>N1005</v>
      </c>
      <c r="E10" s="1" t="str">
        <f>IFERROR(Productsdata[[#This Row],[Product Name]],"")</f>
        <v>Mouse</v>
      </c>
      <c r="F10" s="1">
        <f>IFERROR(Productsdata[[#This Row],[Cost]],"")</f>
        <v>200</v>
      </c>
      <c r="G10" s="1">
        <f>SUMIF(Purchasedata[[Product Name ]],Table8[[#This Row],[Product Name ]],Purchasedata[Units])</f>
        <v>250</v>
      </c>
      <c r="H10" s="1">
        <f>SUMIF(Salesdata[[Product Name ]],Table8[[#This Row],[Product Name ]],Salesdata[Units])</f>
        <v>178</v>
      </c>
      <c r="I10" s="1">
        <f>Table8[[#This Row],[Purchase Units]]-Table8[[#This Row],[Sale Units]]</f>
        <v>72</v>
      </c>
      <c r="J10" s="1">
        <f>IFERROR(Table8[[#This Row],[Stock ]]*Table8[[#This Row],[Cost]],"")</f>
        <v>14400</v>
      </c>
      <c r="K10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11" spans="2:11" x14ac:dyDescent="0.35">
      <c r="B11" s="3"/>
      <c r="D11" s="1" t="str">
        <f>IFERROR(Productsdata[[#This Row],[HSN Code]],"")</f>
        <v>N1006</v>
      </c>
      <c r="E11" s="1" t="str">
        <f>IFERROR(Productsdata[[#This Row],[Product Name]],"")</f>
        <v>Rgb Keyboard</v>
      </c>
      <c r="F11" s="1">
        <f>IFERROR(Productsdata[[#This Row],[Cost]],"")</f>
        <v>340</v>
      </c>
      <c r="G11" s="1">
        <f>SUMIF(Purchasedata[[Product Name ]],Table8[[#This Row],[Product Name ]],Purchasedata[Units])</f>
        <v>200</v>
      </c>
      <c r="H11" s="1">
        <f>SUMIF(Salesdata[[Product Name ]],Table8[[#This Row],[Product Name ]],Salesdata[Units])</f>
        <v>99</v>
      </c>
      <c r="I11" s="1">
        <f>Table8[[#This Row],[Purchase Units]]-Table8[[#This Row],[Sale Units]]</f>
        <v>101</v>
      </c>
      <c r="J11" s="1">
        <f>IFERROR(Table8[[#This Row],[Stock ]]*Table8[[#This Row],[Cost]],"")</f>
        <v>34340</v>
      </c>
      <c r="K11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12" spans="2:11" x14ac:dyDescent="0.35">
      <c r="D12" s="1" t="str">
        <f>IFERROR(Productsdata[[#This Row],[HSN Code]],"")</f>
        <v>N1007</v>
      </c>
      <c r="E12" s="1" t="str">
        <f>IFERROR(Productsdata[[#This Row],[Product Name]],"")</f>
        <v>Camera</v>
      </c>
      <c r="F12" s="1">
        <f>IFERROR(Productsdata[[#This Row],[Cost]],"")</f>
        <v>52000</v>
      </c>
      <c r="G12" s="1">
        <f>SUMIF(Purchasedata[[Product Name ]],Table8[[#This Row],[Product Name ]],Purchasedata[Units])</f>
        <v>165</v>
      </c>
      <c r="H12" s="1">
        <f>SUMIF(Salesdata[[Product Name ]],Table8[[#This Row],[Product Name ]],Salesdata[Units])</f>
        <v>87</v>
      </c>
      <c r="I12" s="1">
        <f>Table8[[#This Row],[Purchase Units]]-Table8[[#This Row],[Sale Units]]</f>
        <v>78</v>
      </c>
      <c r="J12" s="1">
        <f>IFERROR(Table8[[#This Row],[Stock ]]*Table8[[#This Row],[Cost]],"")</f>
        <v>4056000</v>
      </c>
      <c r="K12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13" spans="2:11" x14ac:dyDescent="0.35">
      <c r="D13" s="1" t="str">
        <f>IFERROR(Productsdata[[#This Row],[HSN Code]],"")</f>
        <v>N1008</v>
      </c>
      <c r="E13" s="1" t="str">
        <f>IFERROR(Productsdata[[#This Row],[Product Name]],"")</f>
        <v>Headphones</v>
      </c>
      <c r="F13" s="1">
        <f>IFERROR(Productsdata[[#This Row],[Cost]],"")</f>
        <v>799</v>
      </c>
      <c r="G13" s="1">
        <f>SUMIF(Purchasedata[[Product Name ]],Table8[[#This Row],[Product Name ]],Purchasedata[Units])</f>
        <v>200</v>
      </c>
      <c r="H13" s="1">
        <f>SUMIF(Salesdata[[Product Name ]],Table8[[#This Row],[Product Name ]],Salesdata[Units])</f>
        <v>198</v>
      </c>
      <c r="I13" s="1">
        <f>Table8[[#This Row],[Purchase Units]]-Table8[[#This Row],[Sale Units]]</f>
        <v>2</v>
      </c>
      <c r="J13" s="1">
        <f>IFERROR(Table8[[#This Row],[Stock ]]*Table8[[#This Row],[Cost]],"")</f>
        <v>1598</v>
      </c>
      <c r="K13" s="1" t="str">
        <f>IFERROR(IF(Table8[[#This Row],[Stock ]]&lt;5,"📞"&amp;Table8[[#This Row],[Product Name ]]&amp; " Needs to re-ordered ! Ph:  " &amp;VLOOKUP(Table8[[#This Row],[HSN Code]],Vendorsdata[#All],4,0),""),"")</f>
        <v>📞Headphones Needs to re-ordered ! Ph:  9814xxxxxx</v>
      </c>
    </row>
    <row r="14" spans="2:11" x14ac:dyDescent="0.35">
      <c r="D14" s="1" t="str">
        <f>IFERROR(Productsdata[[#This Row],[HSN Code]],"")</f>
        <v>N1009</v>
      </c>
      <c r="E14" s="1" t="str">
        <f>IFERROR(Productsdata[[#This Row],[Product Name]],"")</f>
        <v>Speakers</v>
      </c>
      <c r="F14" s="1">
        <f>IFERROR(Productsdata[[#This Row],[Cost]],"")</f>
        <v>670</v>
      </c>
      <c r="G14" s="1">
        <f>SUMIF(Purchasedata[[Product Name ]],Table8[[#This Row],[Product Name ]],Purchasedata[Units])</f>
        <v>450</v>
      </c>
      <c r="H14" s="1">
        <f>SUMIF(Salesdata[[Product Name ]],Table8[[#This Row],[Product Name ]],Salesdata[Units])</f>
        <v>230</v>
      </c>
      <c r="I14" s="1">
        <f>Table8[[#This Row],[Purchase Units]]-Table8[[#This Row],[Sale Units]]</f>
        <v>220</v>
      </c>
      <c r="J14" s="1">
        <f>IFERROR(Table8[[#This Row],[Stock ]]*Table8[[#This Row],[Cost]],"")</f>
        <v>147400</v>
      </c>
      <c r="K14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15" spans="2:11" x14ac:dyDescent="0.35">
      <c r="D15" s="1" t="str">
        <f>IFERROR(Productsdata[[#This Row],[HSN Code]],"")</f>
        <v>N1010</v>
      </c>
      <c r="E15" s="1" t="str">
        <f>IFERROR(Productsdata[[#This Row],[Product Name]],"")</f>
        <v>Tablets</v>
      </c>
      <c r="F15" s="1">
        <f>IFERROR(Productsdata[[#This Row],[Cost]],"")</f>
        <v>23500</v>
      </c>
      <c r="G15" s="1">
        <f>SUMIF(Purchasedata[[Product Name ]],Table8[[#This Row],[Product Name ]],Purchasedata[Units])</f>
        <v>250</v>
      </c>
      <c r="H15" s="1">
        <f>SUMIF(Salesdata[[Product Name ]],Table8[[#This Row],[Product Name ]],Salesdata[Units])</f>
        <v>107</v>
      </c>
      <c r="I15" s="1">
        <f>Table8[[#This Row],[Purchase Units]]-Table8[[#This Row],[Sale Units]]</f>
        <v>143</v>
      </c>
      <c r="J15" s="1">
        <f>IFERROR(Table8[[#This Row],[Stock ]]*Table8[[#This Row],[Cost]],"")</f>
        <v>3360500</v>
      </c>
      <c r="K15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16" spans="2:11" x14ac:dyDescent="0.35">
      <c r="D16" s="1" t="str">
        <f>IFERROR(Productsdata[[#This Row],[HSN Code]],"")</f>
        <v/>
      </c>
      <c r="E16" s="1" t="str">
        <f>IFERROR(Productsdata[[#This Row],[Product Name]],"")</f>
        <v/>
      </c>
      <c r="F16" s="1" t="str">
        <f>IFERROR(Productsdata[[#This Row],[Cost]],"")</f>
        <v/>
      </c>
      <c r="G16" s="1">
        <f>SUMIF(Purchasedata[[Product Name ]],Table8[[#This Row],[Product Name ]],Purchasedata[Units])</f>
        <v>0</v>
      </c>
      <c r="H16" s="1">
        <f>SUMIF(Salesdata[[Product Name ]],Table8[[#This Row],[Product Name ]],Salesdata[Units])</f>
        <v>0</v>
      </c>
      <c r="I16" s="1">
        <f>Table8[[#This Row],[Purchase Units]]-Table8[[#This Row],[Sale Units]]</f>
        <v>0</v>
      </c>
      <c r="J16" s="1" t="str">
        <f>IFERROR(Table8[[#This Row],[Stock ]]*Table8[[#This Row],[Cost]],"")</f>
        <v/>
      </c>
      <c r="K16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17" spans="4:11" x14ac:dyDescent="0.35">
      <c r="D17" s="1" t="str">
        <f>IFERROR(Productsdata[[#This Row],[HSN Code]],"")</f>
        <v/>
      </c>
      <c r="E17" s="1" t="str">
        <f>IFERROR(Productsdata[[#This Row],[Product Name]],"")</f>
        <v/>
      </c>
      <c r="F17" s="1" t="str">
        <f>IFERROR(Productsdata[[#This Row],[Cost]],"")</f>
        <v/>
      </c>
      <c r="G17" s="1">
        <f>SUMIF(Purchasedata[[Product Name ]],Table8[[#This Row],[Product Name ]],Purchasedata[Units])</f>
        <v>0</v>
      </c>
      <c r="H17" s="1">
        <f>SUMIF(Salesdata[[Product Name ]],Table8[[#This Row],[Product Name ]],Salesdata[Units])</f>
        <v>0</v>
      </c>
      <c r="I17" s="1">
        <f>Table8[[#This Row],[Purchase Units]]-Table8[[#This Row],[Sale Units]]</f>
        <v>0</v>
      </c>
      <c r="J17" s="1" t="str">
        <f>IFERROR(Table8[[#This Row],[Stock ]]*Table8[[#This Row],[Cost]],"")</f>
        <v/>
      </c>
      <c r="K17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18" spans="4:11" x14ac:dyDescent="0.35">
      <c r="D18" s="1" t="str">
        <f>IFERROR(Productsdata[[#This Row],[HSN Code]],"")</f>
        <v/>
      </c>
      <c r="E18" s="1" t="str">
        <f>IFERROR(Productsdata[[#This Row],[Product Name]],"")</f>
        <v/>
      </c>
      <c r="F18" s="1" t="str">
        <f>IFERROR(Productsdata[[#This Row],[Cost]],"")</f>
        <v/>
      </c>
      <c r="G18" s="1">
        <f>SUMIF(Purchasedata[[Product Name ]],Table8[[#This Row],[Product Name ]],Purchasedata[Units])</f>
        <v>0</v>
      </c>
      <c r="H18" s="1">
        <f>SUMIF(Salesdata[[Product Name ]],Table8[[#This Row],[Product Name ]],Salesdata[Units])</f>
        <v>0</v>
      </c>
      <c r="I18" s="1">
        <f>Table8[[#This Row],[Purchase Units]]-Table8[[#This Row],[Sale Units]]</f>
        <v>0</v>
      </c>
      <c r="J18" s="1" t="str">
        <f>IFERROR(Table8[[#This Row],[Stock ]]*Table8[[#This Row],[Cost]],"")</f>
        <v/>
      </c>
      <c r="K18" s="1" t="str">
        <f>IFERROR(IF(Table8[[#This Row],[Stock ]]&lt;5,"📞"&amp;Table8[[#This Row],[Product Name ]]&amp; " Needs to re-ordered ! Ph:  " &amp;VLOOKUP(Table8[[#This Row],[HSN Code]],Vendorsdata[#All],4,0),""),"")</f>
        <v/>
      </c>
    </row>
    <row r="19" spans="4:11" x14ac:dyDescent="0.35">
      <c r="D19" s="1" t="str">
        <f>IFERROR(Productsdata[[#This Row],[HSN Code]],"")</f>
        <v/>
      </c>
      <c r="E19" s="1" t="str">
        <f>IFERROR(Productsdata[[#This Row],[Product Name]],"")</f>
        <v/>
      </c>
      <c r="F19" s="1" t="str">
        <f>IFERROR(Productsdata[[#This Row],[Cost]],"")</f>
        <v/>
      </c>
      <c r="G19" s="1">
        <f>SUMIF(Purchasedata[[Product Name ]],Table8[[#This Row],[Product Name ]],Purchasedata[Units])</f>
        <v>0</v>
      </c>
      <c r="H19" s="1">
        <f>SUMIF(Salesdata[[Product Name ]],Table8[[#This Row],[Product Name ]],Salesdata[Units])</f>
        <v>0</v>
      </c>
      <c r="I19" s="1">
        <f>Table8[[#This Row],[Purchase Units]]-Table8[[#This Row],[Sale Units]]</f>
        <v>0</v>
      </c>
      <c r="J19" s="1" t="str">
        <f>IFERROR(Table8[[#This Row],[Stock ]]*Table8[[#This Row],[Cost]],"")</f>
        <v/>
      </c>
      <c r="K19" s="1" t="str">
        <f>IFERROR(IF(Table8[[#This Row],[Stock ]]&lt;5,"📞"&amp;Table8[[#This Row],[Product Name ]]&amp; " Needs to re-ordered ! Ph:  " &amp;VLOOKUP(Table8[[#This Row],[HSN Code]],Vendorsdata[#All],4,0),""),"")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D7A6-E224-480B-9141-AE63AC2A24E9}">
  <dimension ref="A2:I18"/>
  <sheetViews>
    <sheetView tabSelected="1" workbookViewId="0">
      <selection activeCell="H2" sqref="H2:I13"/>
    </sheetView>
  </sheetViews>
  <sheetFormatPr defaultRowHeight="14.5" x14ac:dyDescent="0.35"/>
  <cols>
    <col min="1" max="1" width="20.7265625" bestFit="1" customWidth="1"/>
    <col min="3" max="3" width="11.6328125" bestFit="1" customWidth="1"/>
    <col min="5" max="5" width="12.36328125" bestFit="1" customWidth="1"/>
    <col min="6" max="6" width="15.36328125" bestFit="1" customWidth="1"/>
    <col min="8" max="8" width="12.36328125" bestFit="1" customWidth="1"/>
    <col min="9" max="9" width="12.08984375" bestFit="1" customWidth="1"/>
  </cols>
  <sheetData>
    <row r="2" spans="1:9" x14ac:dyDescent="0.35">
      <c r="A2" t="s">
        <v>78</v>
      </c>
      <c r="C2" t="s">
        <v>79</v>
      </c>
      <c r="E2" s="18" t="s">
        <v>87</v>
      </c>
      <c r="F2" t="s">
        <v>89</v>
      </c>
      <c r="H2" s="18" t="s">
        <v>87</v>
      </c>
      <c r="I2" t="s">
        <v>92</v>
      </c>
    </row>
    <row r="3" spans="1:9" x14ac:dyDescent="0.35">
      <c r="A3">
        <v>7</v>
      </c>
      <c r="C3">
        <f>GETPIVOTDATA("Cust_Name",$A$2)</f>
        <v>7</v>
      </c>
      <c r="E3" s="19" t="s">
        <v>14</v>
      </c>
      <c r="F3">
        <v>345</v>
      </c>
      <c r="H3" s="19" t="s">
        <v>20</v>
      </c>
      <c r="I3">
        <v>78</v>
      </c>
    </row>
    <row r="4" spans="1:9" x14ac:dyDescent="0.35">
      <c r="E4" s="19" t="s">
        <v>22</v>
      </c>
      <c r="F4">
        <v>198</v>
      </c>
      <c r="H4" s="19" t="s">
        <v>14</v>
      </c>
      <c r="I4">
        <v>25</v>
      </c>
    </row>
    <row r="5" spans="1:9" x14ac:dyDescent="0.35">
      <c r="A5" t="s">
        <v>80</v>
      </c>
      <c r="C5" t="s">
        <v>81</v>
      </c>
      <c r="E5" s="19" t="s">
        <v>16</v>
      </c>
      <c r="F5">
        <v>178</v>
      </c>
      <c r="H5" s="19" t="s">
        <v>22</v>
      </c>
      <c r="I5">
        <v>2</v>
      </c>
    </row>
    <row r="6" spans="1:9" x14ac:dyDescent="0.35">
      <c r="A6">
        <v>10</v>
      </c>
      <c r="C6">
        <f>GETPIVOTDATA("Product Name",$A$5)</f>
        <v>10</v>
      </c>
      <c r="E6" s="19" t="s">
        <v>8</v>
      </c>
      <c r="F6">
        <v>234</v>
      </c>
      <c r="H6" s="19" t="s">
        <v>10</v>
      </c>
      <c r="I6">
        <v>27</v>
      </c>
    </row>
    <row r="7" spans="1:9" x14ac:dyDescent="0.35">
      <c r="E7" s="19" t="s">
        <v>24</v>
      </c>
      <c r="F7">
        <v>230</v>
      </c>
      <c r="H7" s="19" t="s">
        <v>16</v>
      </c>
      <c r="I7">
        <v>72</v>
      </c>
    </row>
    <row r="8" spans="1:9" x14ac:dyDescent="0.35">
      <c r="A8" t="s">
        <v>82</v>
      </c>
      <c r="C8" t="s">
        <v>83</v>
      </c>
      <c r="E8" s="19" t="s">
        <v>88</v>
      </c>
      <c r="F8">
        <v>1185</v>
      </c>
      <c r="H8" s="19" t="s">
        <v>18</v>
      </c>
      <c r="I8">
        <v>101</v>
      </c>
    </row>
    <row r="9" spans="1:9" x14ac:dyDescent="0.35">
      <c r="A9">
        <v>28573000</v>
      </c>
      <c r="C9" s="17">
        <f>GETPIVOTDATA("Amount",$A$8)</f>
        <v>28573000</v>
      </c>
      <c r="H9" s="19" t="s">
        <v>8</v>
      </c>
      <c r="I9">
        <v>116</v>
      </c>
    </row>
    <row r="10" spans="1:9" x14ac:dyDescent="0.35">
      <c r="E10" s="18" t="s">
        <v>87</v>
      </c>
      <c r="F10" t="s">
        <v>82</v>
      </c>
      <c r="H10" s="19" t="s">
        <v>24</v>
      </c>
      <c r="I10">
        <v>220</v>
      </c>
    </row>
    <row r="11" spans="1:9" x14ac:dyDescent="0.35">
      <c r="A11" t="s">
        <v>82</v>
      </c>
      <c r="C11" t="s">
        <v>84</v>
      </c>
      <c r="E11" s="19" t="s">
        <v>51</v>
      </c>
      <c r="F11" s="17">
        <v>11711400</v>
      </c>
      <c r="H11" s="19" t="s">
        <v>26</v>
      </c>
      <c r="I11">
        <v>143</v>
      </c>
    </row>
    <row r="12" spans="1:9" x14ac:dyDescent="0.35">
      <c r="A12">
        <v>23117258.399999999</v>
      </c>
      <c r="C12" s="17">
        <f>GETPIVOTDATA("Amount",$A$11)</f>
        <v>23117258.399999999</v>
      </c>
      <c r="E12" s="19" t="s">
        <v>56</v>
      </c>
      <c r="F12" s="17">
        <v>10084920</v>
      </c>
      <c r="H12" s="19" t="s">
        <v>12</v>
      </c>
      <c r="I12">
        <v>27</v>
      </c>
    </row>
    <row r="13" spans="1:9" x14ac:dyDescent="0.35">
      <c r="E13" s="19" t="s">
        <v>61</v>
      </c>
      <c r="F13" s="17">
        <v>772800</v>
      </c>
      <c r="H13" s="19" t="s">
        <v>88</v>
      </c>
      <c r="I13">
        <v>811</v>
      </c>
    </row>
    <row r="14" spans="1:9" x14ac:dyDescent="0.35">
      <c r="A14" t="s">
        <v>85</v>
      </c>
      <c r="C14" t="s">
        <v>74</v>
      </c>
      <c r="E14" s="19" t="s">
        <v>48</v>
      </c>
      <c r="F14" s="17">
        <v>275184</v>
      </c>
    </row>
    <row r="15" spans="1:9" x14ac:dyDescent="0.35">
      <c r="A15">
        <v>9308618</v>
      </c>
      <c r="C15" s="17">
        <f>GETPIVOTDATA("Stock Amount",$A$14)</f>
        <v>9308618</v>
      </c>
      <c r="E15" s="19" t="s">
        <v>53</v>
      </c>
      <c r="F15" s="17">
        <v>189842.4</v>
      </c>
    </row>
    <row r="16" spans="1:9" x14ac:dyDescent="0.35">
      <c r="E16" s="19" t="s">
        <v>88</v>
      </c>
      <c r="F16">
        <v>23034146.399999999</v>
      </c>
    </row>
    <row r="17" spans="3:3" x14ac:dyDescent="0.35">
      <c r="C17" t="s">
        <v>86</v>
      </c>
    </row>
    <row r="18" spans="3:3" x14ac:dyDescent="0.35">
      <c r="C18" s="17">
        <f>C15+C12-C9</f>
        <v>3852876.3999999985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Customers</vt:lpstr>
      <vt:lpstr>Products</vt:lpstr>
      <vt:lpstr>Vendors</vt:lpstr>
      <vt:lpstr>New Entry</vt:lpstr>
      <vt:lpstr>Purchase</vt:lpstr>
      <vt:lpstr>Sales</vt:lpstr>
      <vt:lpstr>Inventory</vt:lpstr>
      <vt:lpstr>Pivots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MISHRA</dc:creator>
  <cp:lastModifiedBy>GAURAV MISHRA</cp:lastModifiedBy>
  <dcterms:created xsi:type="dcterms:W3CDTF">2025-07-21T18:17:26Z</dcterms:created>
  <dcterms:modified xsi:type="dcterms:W3CDTF">2025-08-04T08:20:17Z</dcterms:modified>
</cp:coreProperties>
</file>