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24030" windowHeight="7605" tabRatio="298" firstSheet="3" activeTab="3"/>
  </bookViews>
  <sheets>
    <sheet name="Generic Optical Specs" sheetId="1" state="hidden" r:id="rId1"/>
    <sheet name="1GE Standards" sheetId="3" state="hidden" r:id="rId2"/>
    <sheet name="10GE Standards" sheetId="4" state="hidden" r:id="rId3"/>
    <sheet name="Change Log" sheetId="5" r:id="rId4"/>
    <sheet name="Calix Modules Specs" sheetId="2" r:id="rId5"/>
  </sheets>
  <definedNames>
    <definedName name="_xlnm._FilterDatabase" localSheetId="4" hidden="1">'Calix Modules Specs'!$A$1:$T$75</definedName>
    <definedName name="_xlnm.Print_Area" localSheetId="4">'Calix Modules Specs'!$A$1:$O$99</definedName>
  </definedNames>
  <calcPr calcId="145621"/>
</workbook>
</file>

<file path=xl/calcChain.xml><?xml version="1.0" encoding="utf-8"?>
<calcChain xmlns="http://schemas.openxmlformats.org/spreadsheetml/2006/main">
  <c r="R46" i="2" l="1"/>
  <c r="L46" i="2"/>
  <c r="R43" i="2"/>
  <c r="L43" i="2"/>
  <c r="R40" i="2"/>
  <c r="L40" i="2"/>
  <c r="M40" i="2" s="1"/>
  <c r="R39" i="2"/>
  <c r="L39" i="2"/>
  <c r="M39" i="2" l="1"/>
  <c r="M43" i="2"/>
  <c r="M46" i="2"/>
  <c r="H32" i="2" l="1"/>
  <c r="H29" i="2"/>
  <c r="H28" i="2"/>
  <c r="L73" i="2" l="1"/>
  <c r="L72" i="2"/>
  <c r="L75" i="2"/>
  <c r="L74" i="2"/>
  <c r="L67" i="2" l="1"/>
  <c r="L68" i="2"/>
  <c r="R49" i="2"/>
  <c r="R30" i="2"/>
  <c r="R74" i="2" l="1"/>
  <c r="M74" i="2" s="1"/>
  <c r="R75" i="2"/>
  <c r="M75" i="2" s="1"/>
  <c r="R73" i="2"/>
  <c r="M73" i="2" s="1"/>
  <c r="R72" i="2"/>
  <c r="M72" i="2" s="1"/>
  <c r="L38" i="2" l="1"/>
  <c r="L69" i="2"/>
  <c r="L37" i="2"/>
  <c r="L36" i="2"/>
  <c r="L35" i="2"/>
  <c r="L34" i="2"/>
  <c r="L71" i="2" l="1"/>
  <c r="L70" i="2"/>
  <c r="L66" i="2"/>
  <c r="L65" i="2"/>
  <c r="L64" i="2"/>
  <c r="L63" i="2"/>
  <c r="L61" i="2"/>
  <c r="L60" i="2"/>
  <c r="L59" i="2"/>
  <c r="L58" i="2"/>
  <c r="L57" i="2"/>
  <c r="L56" i="2"/>
  <c r="L55" i="2"/>
  <c r="L54" i="2"/>
  <c r="L53" i="2"/>
  <c r="L52" i="2"/>
  <c r="L51" i="2"/>
  <c r="L50" i="2"/>
  <c r="L49" i="2"/>
  <c r="L48" i="2"/>
  <c r="L47" i="2"/>
  <c r="L45" i="2"/>
  <c r="L44" i="2"/>
  <c r="L42" i="2"/>
  <c r="L41" i="2"/>
  <c r="L33" i="2"/>
  <c r="L32" i="2"/>
  <c r="L29" i="2"/>
  <c r="L28" i="2"/>
  <c r="L27" i="2"/>
  <c r="L26" i="2"/>
  <c r="L25" i="2"/>
  <c r="L24" i="2"/>
  <c r="L23" i="2"/>
  <c r="L22" i="2"/>
  <c r="L21" i="2"/>
  <c r="L19" i="2"/>
  <c r="L18" i="2"/>
  <c r="L17" i="2"/>
  <c r="L16" i="2"/>
  <c r="L15" i="2"/>
  <c r="L14" i="2"/>
  <c r="L13" i="2"/>
  <c r="L12" i="2"/>
  <c r="L11" i="2"/>
  <c r="L10" i="2"/>
  <c r="L9" i="2"/>
  <c r="L8" i="2"/>
  <c r="L7" i="2"/>
  <c r="L6" i="2"/>
  <c r="L5" i="2"/>
  <c r="L4" i="2"/>
  <c r="L3" i="2"/>
  <c r="L2" i="2"/>
  <c r="P56" i="2" l="1"/>
  <c r="R27" i="2"/>
  <c r="M27" i="2" l="1"/>
  <c r="R45" i="2"/>
  <c r="R2" i="2"/>
  <c r="R26" i="2" l="1"/>
  <c r="R35" i="2"/>
  <c r="R29" i="2"/>
  <c r="R25" i="2"/>
  <c r="R5" i="2"/>
  <c r="R6" i="2"/>
  <c r="R12" i="2"/>
  <c r="R24" i="2"/>
  <c r="M2" i="2"/>
  <c r="M6" i="2" l="1"/>
  <c r="M25" i="2"/>
  <c r="M26" i="2"/>
  <c r="M24" i="2"/>
  <c r="R20" i="2"/>
  <c r="R68" i="2" l="1"/>
  <c r="R67" i="2"/>
  <c r="R69" i="2"/>
  <c r="R38" i="2"/>
  <c r="R66" i="2"/>
  <c r="M66" i="2" s="1"/>
  <c r="R48" i="2"/>
  <c r="M35" i="2" s="1"/>
  <c r="P35" i="2"/>
  <c r="R47" i="2"/>
  <c r="P34" i="2"/>
  <c r="R53" i="2"/>
  <c r="R15" i="2"/>
  <c r="P37" i="2"/>
  <c r="R14" i="2"/>
  <c r="P36" i="2"/>
  <c r="R9" i="2"/>
  <c r="R13" i="2"/>
  <c r="R8" i="2"/>
  <c r="M8" i="2" s="1"/>
  <c r="R7" i="2"/>
  <c r="R11" i="2"/>
  <c r="R4" i="2"/>
  <c r="M4" i="2" s="1"/>
  <c r="R3" i="2"/>
  <c r="R10" i="2"/>
  <c r="R44" i="2"/>
  <c r="P16" i="2"/>
  <c r="R42" i="2"/>
  <c r="P17" i="2"/>
  <c r="R41" i="2"/>
  <c r="P18" i="2"/>
  <c r="R31" i="2"/>
  <c r="P19" i="2"/>
  <c r="P21" i="2"/>
  <c r="R33" i="2"/>
  <c r="P22" i="2"/>
  <c r="R32" i="2"/>
  <c r="R28" i="2"/>
  <c r="R34" i="2"/>
  <c r="P28" i="2"/>
  <c r="R37" i="2"/>
  <c r="R36" i="2"/>
  <c r="P33" i="2"/>
  <c r="R71" i="2"/>
  <c r="R70" i="2"/>
  <c r="P31" i="2"/>
  <c r="R23" i="2"/>
  <c r="M23" i="2" s="1"/>
  <c r="P65" i="2"/>
  <c r="R56" i="2"/>
  <c r="R52" i="2"/>
  <c r="R51" i="2"/>
  <c r="R55" i="2"/>
  <c r="R54" i="2"/>
  <c r="R59" i="2"/>
  <c r="R58" i="2"/>
  <c r="P50" i="2"/>
  <c r="R57" i="2"/>
  <c r="P49" i="2"/>
  <c r="R63" i="2"/>
  <c r="R60" i="2"/>
  <c r="P52" i="2"/>
  <c r="R61" i="2"/>
  <c r="P51" i="2"/>
  <c r="R64" i="2"/>
  <c r="R62" i="2"/>
  <c r="P54" i="2"/>
  <c r="R22" i="2"/>
  <c r="P55" i="2"/>
  <c r="R21" i="2"/>
  <c r="P58" i="2"/>
  <c r="R19" i="2"/>
  <c r="P57" i="2"/>
  <c r="R18" i="2"/>
  <c r="P59" i="2"/>
  <c r="R17" i="2"/>
  <c r="R16" i="2"/>
  <c r="R65" i="2"/>
  <c r="R50" i="2"/>
  <c r="M38" i="2" l="1"/>
  <c r="M36" i="2"/>
  <c r="M14" i="2"/>
  <c r="M34" i="2"/>
  <c r="M37" i="2"/>
  <c r="M15" i="2"/>
  <c r="M55" i="2"/>
  <c r="M52" i="2"/>
  <c r="M50" i="2"/>
  <c r="M21" i="2"/>
  <c r="M16" i="2"/>
  <c r="M58" i="2"/>
  <c r="M51" i="2"/>
  <c r="M49" i="2"/>
  <c r="M22" i="2"/>
  <c r="M17" i="2"/>
  <c r="M59" i="2"/>
  <c r="M54" i="2"/>
  <c r="M28" i="2"/>
  <c r="M19" i="2"/>
  <c r="M11" i="2"/>
  <c r="M57" i="2"/>
  <c r="M56" i="2"/>
  <c r="M65" i="2"/>
  <c r="M33" i="2"/>
  <c r="M18" i="2"/>
  <c r="M60" i="2"/>
  <c r="M45" i="2"/>
  <c r="M32" i="2"/>
  <c r="M67" i="2"/>
  <c r="M68" i="2"/>
  <c r="M70" i="2"/>
  <c r="M12" i="2"/>
  <c r="M5" i="2"/>
  <c r="M63" i="2"/>
  <c r="M53" i="2"/>
  <c r="M47" i="2"/>
  <c r="M7" i="2"/>
  <c r="M9" i="2"/>
  <c r="M13" i="2"/>
  <c r="M64" i="2"/>
  <c r="M41" i="2"/>
  <c r="M42" i="2"/>
  <c r="M61" i="2"/>
  <c r="M48" i="2"/>
  <c r="M44" i="2"/>
  <c r="M29" i="2"/>
  <c r="M10" i="2"/>
  <c r="M3" i="2"/>
  <c r="M69" i="2"/>
  <c r="M71" i="2"/>
  <c r="K12" i="1"/>
  <c r="J12" i="1"/>
  <c r="K11" i="1"/>
  <c r="J11" i="1"/>
  <c r="K10" i="1"/>
  <c r="J10" i="1"/>
  <c r="K43" i="1"/>
  <c r="J43" i="1"/>
  <c r="K42" i="1"/>
  <c r="J42" i="1"/>
  <c r="K41" i="1"/>
  <c r="J41" i="1"/>
  <c r="K40" i="1"/>
  <c r="J40" i="1"/>
  <c r="K39" i="1"/>
  <c r="J39" i="1"/>
  <c r="K38" i="1"/>
  <c r="J38" i="1"/>
  <c r="K37" i="1"/>
  <c r="J37" i="1"/>
  <c r="K50" i="1"/>
  <c r="K49" i="1"/>
  <c r="K48" i="1"/>
  <c r="K9" i="1"/>
  <c r="K7" i="1"/>
  <c r="K6" i="1"/>
  <c r="J7" i="1"/>
  <c r="J9" i="1"/>
</calcChain>
</file>

<file path=xl/sharedStrings.xml><?xml version="1.0" encoding="utf-8"?>
<sst xmlns="http://schemas.openxmlformats.org/spreadsheetml/2006/main" count="924" uniqueCount="447">
  <si>
    <t>Reach</t>
  </si>
  <si>
    <t>Min</t>
  </si>
  <si>
    <t>Max</t>
  </si>
  <si>
    <t>OC3/12</t>
  </si>
  <si>
    <t>OC48</t>
  </si>
  <si>
    <t>LR-1</t>
  </si>
  <si>
    <t>LR-2</t>
  </si>
  <si>
    <t>SX</t>
  </si>
  <si>
    <t>LX</t>
  </si>
  <si>
    <t>ZX</t>
  </si>
  <si>
    <t>Wavelength</t>
  </si>
  <si>
    <t>SR-1</t>
  </si>
  <si>
    <t>Test Equipment</t>
  </si>
  <si>
    <t>Tektronix OTS9100</t>
  </si>
  <si>
    <t>(nm)</t>
  </si>
  <si>
    <t>Transmit Power (dBm)</t>
  </si>
  <si>
    <t>Receive Power (dBm)</t>
  </si>
  <si>
    <t>Req'd Attenuation* (dB)</t>
  </si>
  <si>
    <t>*The attenuation ranges are calculated based on the power levels, not the SONET specs for attenuation ranges. There is an additional 2 dB of margin on the Max value to allow for multiple connector losses.</t>
  </si>
  <si>
    <t>IR-1</t>
  </si>
  <si>
    <t>Data rate</t>
  </si>
  <si>
    <t xml:space="preserve">Anritsu </t>
  </si>
  <si>
    <t>Digital Lightwave</t>
  </si>
  <si>
    <t>OC-1/3/12</t>
  </si>
  <si>
    <t>OC-48</t>
  </si>
  <si>
    <t>OC-192</t>
  </si>
  <si>
    <t>Agilent OmniBer 718</t>
  </si>
  <si>
    <t>Agilent Router Tester</t>
  </si>
  <si>
    <t>OC-12</t>
  </si>
  <si>
    <t xml:space="preserve">** MM stands for multi-mode fiber and usually has orange jacketing, </t>
  </si>
  <si>
    <t>1310/1550</t>
  </si>
  <si>
    <t>WWG ANT-20/20SE</t>
  </si>
  <si>
    <t>Ixia</t>
  </si>
  <si>
    <t>Transponders/Transceivers</t>
  </si>
  <si>
    <t>Manufacturer</t>
  </si>
  <si>
    <t xml:space="preserve">   SM stands for single-mode fiber and usually has yellow jacketing</t>
  </si>
  <si>
    <t>Optical Power Specs</t>
  </si>
  <si>
    <t>RAP OC</t>
  </si>
  <si>
    <t>OC3/12/48</t>
  </si>
  <si>
    <t>This color indicates extention of GR-253 specification</t>
  </si>
  <si>
    <t>GPON</t>
  </si>
  <si>
    <t>Class</t>
  </si>
  <si>
    <t>PON</t>
  </si>
  <si>
    <t>A</t>
  </si>
  <si>
    <t>B</t>
  </si>
  <si>
    <t>B+</t>
  </si>
  <si>
    <t xml:space="preserve">C </t>
  </si>
  <si>
    <t>name</t>
  </si>
  <si>
    <t>medium</t>
  </si>
  <si>
    <t>specified</t>
  </si>
  <si>
    <t>distance</t>
  </si>
  <si>
    <t>1000BASE-T</t>
  </si>
  <si>
    <t>unshielded twisted pair</t>
  </si>
  <si>
    <t>100 meters</t>
  </si>
  <si>
    <t>1000BASE-SX</t>
  </si>
  <si>
    <t>multi-mode fiber</t>
  </si>
  <si>
    <t>500 meters</t>
  </si>
  <si>
    <t>1000BASE-LX</t>
  </si>
  <si>
    <t>single-mode fiber</t>
  </si>
  <si>
    <t>2 km</t>
  </si>
  <si>
    <t>1000BASE-LX10</t>
  </si>
  <si>
    <t>10 km</t>
  </si>
  <si>
    <t>1000BASE-BX10</t>
  </si>
  <si>
    <t>single-mode fiber, over single-strand fiber: 1490 nm downstream 1310 nm upstream</t>
  </si>
  <si>
    <t>1000BASE-CX</t>
  </si>
  <si>
    <t>balanced copper cabling</t>
  </si>
  <si>
    <t>25 meters</t>
  </si>
  <si>
    <t>1000BASE-ZX / 1000BASE-LH</t>
  </si>
  <si>
    <t>single-mode fiber at 1550 nm wavelength</t>
  </si>
  <si>
    <t>~ 70 km</t>
  </si>
  <si>
    <t>XFP</t>
  </si>
  <si>
    <t>100-01425</t>
  </si>
  <si>
    <t>100-01508</t>
  </si>
  <si>
    <t>100-01629</t>
  </si>
  <si>
    <t>300m</t>
  </si>
  <si>
    <t>SFP+</t>
  </si>
  <si>
    <t>100-01511</t>
  </si>
  <si>
    <t>100-01512</t>
  </si>
  <si>
    <t>100-01660</t>
  </si>
  <si>
    <t>SFP</t>
  </si>
  <si>
    <t>100-01662</t>
  </si>
  <si>
    <t>100-01663</t>
  </si>
  <si>
    <t>100-01664</t>
  </si>
  <si>
    <t>100-01666</t>
  </si>
  <si>
    <t>100-01667</t>
  </si>
  <si>
    <t>100-01668</t>
  </si>
  <si>
    <t>100-01669</t>
  </si>
  <si>
    <t>100-01670</t>
  </si>
  <si>
    <t>100-01671</t>
  </si>
  <si>
    <t>100-01672</t>
  </si>
  <si>
    <t>100-01673</t>
  </si>
  <si>
    <t>100-01665</t>
  </si>
  <si>
    <t>100-01782</t>
  </si>
  <si>
    <t>100-01783</t>
  </si>
  <si>
    <t>100-01784</t>
  </si>
  <si>
    <t>100-01836</t>
  </si>
  <si>
    <t>100-01515</t>
  </si>
  <si>
    <t>100-01506</t>
  </si>
  <si>
    <t>100-01507</t>
  </si>
  <si>
    <t>100-01426</t>
  </si>
  <si>
    <t>100-01509</t>
  </si>
  <si>
    <t>Calix Part #</t>
  </si>
  <si>
    <t>Description</t>
  </si>
  <si>
    <t>120Km</t>
  </si>
  <si>
    <t>10Km</t>
  </si>
  <si>
    <t>40Km</t>
  </si>
  <si>
    <t>80Km</t>
  </si>
  <si>
    <t>20Km</t>
  </si>
  <si>
    <t>60Km</t>
  </si>
  <si>
    <t>I-Temp</t>
  </si>
  <si>
    <t>C-Temp</t>
  </si>
  <si>
    <t>802.3-2008 Clause 38</t>
  </si>
  <si>
    <t>1000BASE-LH</t>
  </si>
  <si>
    <t>SMF</t>
  </si>
  <si>
    <t>Transmit Characteristics</t>
  </si>
  <si>
    <t>Signaling speed (nominal)</t>
  </si>
  <si>
    <t>GBd</t>
  </si>
  <si>
    <t>Signaling speed variation</t>
  </si>
  <si>
    <t>ppm</t>
  </si>
  <si>
    <t>+/- 100</t>
  </si>
  <si>
    <t>Center Wavelength range</t>
  </si>
  <si>
    <t>nm</t>
  </si>
  <si>
    <t>780 to 860</t>
  </si>
  <si>
    <t>1270 to 1355</t>
  </si>
  <si>
    <t>T rise/fall max 20/80</t>
  </si>
  <si>
    <t>ns</t>
  </si>
  <si>
    <t>RMS spectral width</t>
  </si>
  <si>
    <t>Side Mode Supression (min)</t>
  </si>
  <si>
    <t>dB</t>
  </si>
  <si>
    <t>Average Launch Power (max)</t>
  </si>
  <si>
    <t>dBm</t>
  </si>
  <si>
    <t>Average Launch Power (min)</t>
  </si>
  <si>
    <t>Launch Power (min) in OMA minus TDP</t>
  </si>
  <si>
    <t>Optical Modulation Amplitude (min)</t>
  </si>
  <si>
    <t>Transmitter and dispersion penalty (max)</t>
  </si>
  <si>
    <t>Average launch power of OFF transmitter (max)</t>
  </si>
  <si>
    <t>Extinction ration (min)</t>
  </si>
  <si>
    <t>RIN(12)OMA (max)</t>
  </si>
  <si>
    <t>dB/Hz</t>
  </si>
  <si>
    <t>Transmitter reflectance (max)</t>
  </si>
  <si>
    <t>Optical return loss tolerance (max)</t>
  </si>
  <si>
    <t>Receiver Characteristics</t>
  </si>
  <si>
    <t>Average receive power (max)</t>
  </si>
  <si>
    <t>Average receive power (min)</t>
  </si>
  <si>
    <t>Return loss (min)</t>
  </si>
  <si>
    <t>Stressed receive sensitivity</t>
  </si>
  <si>
    <t>Vertical eye-closure penaly</t>
  </si>
  <si>
    <t>Receive electrical 3dB upper cuttoff freq (max)</t>
  </si>
  <si>
    <t>MHz</t>
  </si>
  <si>
    <t>Power Budget (informative)</t>
  </si>
  <si>
    <t>Power budget</t>
  </si>
  <si>
    <t>Operating distance</t>
  </si>
  <si>
    <t>km</t>
  </si>
  <si>
    <t>10 (bidi)</t>
  </si>
  <si>
    <t>Channel insertion loss</t>
  </si>
  <si>
    <t>Link power penalties</t>
  </si>
  <si>
    <t>Unallocated margin in link power budget</t>
  </si>
  <si>
    <t>{0.25, 0.40, 0.45, 0.25, 0.28, 0.40}</t>
  </si>
  <si>
    <t>802.3-2008 Clause 52</t>
  </si>
  <si>
    <t>10GBASE-SR</t>
  </si>
  <si>
    <t>10GBASE-LR</t>
  </si>
  <si>
    <t>10GBASE-ER</t>
  </si>
  <si>
    <t>10GBASE-ZR</t>
  </si>
  <si>
    <t>840 to 860</t>
  </si>
  <si>
    <t>1260 to 1355</t>
  </si>
  <si>
    <t>1530 to 1565</t>
  </si>
  <si>
    <t>Spectral width rms (max)</t>
  </si>
  <si>
    <t>NA</t>
  </si>
  <si>
    <t>na</t>
  </si>
  <si>
    <t>Maximum receive power (for damage)</t>
  </si>
  <si>
    <t>Receiver sensitivity (max) in OMA</t>
  </si>
  <si>
    <t>Receiver reflectance (max)</t>
  </si>
  <si>
    <t>Stressed receiver sensitivity (max) in OMA</t>
  </si>
  <si>
    <t>Vertical eye closure penalty (min)</t>
  </si>
  <si>
    <t>Stressed eye jitter (min)</t>
  </si>
  <si>
    <t>UI pk-pk</t>
  </si>
  <si>
    <t>Receive electrical  3dB upper cutoff frequency (max)</t>
  </si>
  <si>
    <t>GHz</t>
  </si>
  <si>
    <t>50/125um
2000 MHz*km</t>
  </si>
  <si>
    <t>Maximum Discrete Reflectance (max)</t>
  </si>
  <si>
    <t>Allocation for penalties</t>
  </si>
  <si>
    <t>Additional insertion loss allowed</t>
  </si>
  <si>
    <t>Dist. (Km)</t>
  </si>
  <si>
    <t>Min. Tx Power (dBm)</t>
  </si>
  <si>
    <t>Range (m or Km)</t>
  </si>
  <si>
    <t>Calix ONTs</t>
  </si>
  <si>
    <r>
      <t>Operating Temp. (</t>
    </r>
    <r>
      <rPr>
        <b/>
        <sz val="10"/>
        <rFont val="Symbol"/>
        <family val="1"/>
        <charset val="2"/>
      </rPr>
      <t>°</t>
    </r>
    <r>
      <rPr>
        <b/>
        <sz val="10"/>
        <rFont val="Arial"/>
        <family val="2"/>
      </rPr>
      <t>C) (*5)</t>
    </r>
  </si>
  <si>
    <t>Optical Power Budget (dB) (*2)</t>
  </si>
  <si>
    <t>(*1)</t>
  </si>
  <si>
    <t>(*2)</t>
  </si>
  <si>
    <t>(*3)</t>
  </si>
  <si>
    <t>(*4)</t>
  </si>
  <si>
    <t>(*5)</t>
  </si>
  <si>
    <t>(*6)</t>
  </si>
  <si>
    <t>(*8)</t>
  </si>
  <si>
    <t>Please consult data sheets for recommended use of attenuators.</t>
  </si>
  <si>
    <t xml:space="preserve">• C-Temp = Controlled temperature operating range, for environments that are temperature controlled with Air Conditioning cooling and Heating, like in-building, CO &amp; Environmentally Controlled huts, etc. Supported temperature ranges for C-Temp devices are: -5/0°C  to 75°C (depending on the manufacturer).
• I-Temp = Industrial temperature operating range, for environments that are NOT temperature controlled, and are in the outside plant, like cabinets. Supported temperature ranges for I-Temp devices are: -40°C to 85°C. I-Temp is designed for +45°C = +113°F ambient, or +65°C = +149°F inside the cabinet, or +85°C = 185°F component temperature.
• There is also an in-between category that we do not use much called E-Temp, or Extended temperature operating range, for environments that are in-building but NOT temperature controlled, like non-conditions unnamed COs, and non-conditioned building basements. Supported temperature ranges for E-Temp devices are: -10°C to 85°C.
</t>
  </si>
  <si>
    <t>Loss/Km</t>
  </si>
  <si>
    <t>Attenuation (dB)</t>
  </si>
  <si>
    <t>EX</t>
  </si>
  <si>
    <t>10GbE</t>
  </si>
  <si>
    <t>LR</t>
  </si>
  <si>
    <t>10KM</t>
  </si>
  <si>
    <t>ER</t>
  </si>
  <si>
    <t>40KM</t>
  </si>
  <si>
    <t>ZR</t>
  </si>
  <si>
    <t>80KM</t>
  </si>
  <si>
    <t>1GbE</t>
  </si>
  <si>
    <t>Max. Tx Power (dBm)</t>
  </si>
  <si>
    <t>(*9)</t>
  </si>
  <si>
    <t>Rx Sensitivity (dBm) (*9)</t>
  </si>
  <si>
    <t>Receive Sensitivity = Saturation Level. Maximum saturation measured at Average Power Tx level.</t>
  </si>
  <si>
    <t>(*10)</t>
  </si>
  <si>
    <t>MSA</t>
  </si>
  <si>
    <t>SFP (GPON)</t>
  </si>
  <si>
    <t>Calix 700GX Series ONTs in Active Ethernet Mode</t>
  </si>
  <si>
    <t>Calix 700GE Series ONTs in Active Ethernet Mode</t>
  </si>
  <si>
    <t>Calix 700GX/700GE Series ONTs in GPON Mode</t>
  </si>
  <si>
    <t>7xxGX</t>
  </si>
  <si>
    <t>7xxGE</t>
  </si>
  <si>
    <t>7xxGX / 7xxGE</t>
  </si>
  <si>
    <t xml:space="preserve">Notes:  </t>
  </si>
  <si>
    <t>100-01792</t>
  </si>
  <si>
    <t>SFP (BIDI)</t>
  </si>
  <si>
    <t>Rx Overload; a.k.a. Min. Rx Sensitivity, or Receiver Saturation, or Receiver Maximum Input Power (Rx Pmax).</t>
  </si>
  <si>
    <t>Optical Power Margin (dB) (*1) (*3) (*4)</t>
  </si>
  <si>
    <t>Wavelenght (nm) (*6)</t>
  </si>
  <si>
    <t>1GE SFP, Multi-Mode Fiber, 300m</t>
  </si>
  <si>
    <t>1GE SFP, Single Mode Fiber, 10Km</t>
  </si>
  <si>
    <t>1GE SFP, Single Mode Fiber, 40Km</t>
  </si>
  <si>
    <t>1GE SFP, Single Mode Fiber, 80Km</t>
  </si>
  <si>
    <t>1GE SFP, Single Mode Fiber, 120Km</t>
  </si>
  <si>
    <t>1GE SFP, Single Mode Fiber, Bi-Directional/BIDI (Single Fiber), "Upstream", 10Km</t>
  </si>
  <si>
    <t>1GE SFP, Single Mode Fiber, Bi-Directional/BIDI (Single Fiber), "Downstream", 10Km</t>
  </si>
  <si>
    <t>1GE SFP, Single Mode Fiber, Bi-Directional/BIDI (Single Fiber), "Upstream", 20Km</t>
  </si>
  <si>
    <t>1GE SFP, Single Mode Fiber, Bi-Directional/BIDI (Single Fiber), "Downstream", 20Km</t>
  </si>
  <si>
    <t>1GE SFP, Single Mode Fiber, Bi-Directional/BIDI (Single Fiber), "Upstream", 40Km</t>
  </si>
  <si>
    <t>1GE SFP, Single Mode Fiber, Bi-Directional/BIDI (Single Fiber), "Downstream", 40Km</t>
  </si>
  <si>
    <t>1GE SFP, Single Mode Fiber, Bi-Directional/BIDI (Single Fiber), "Upstream", 60Km</t>
  </si>
  <si>
    <t>1GE SFP, Single Mode Fiber, Bi-Directional/BIDI (Single Fiber), "Downstream", 60Km</t>
  </si>
  <si>
    <t>2x 1GE, BX20-D CSFP; SMF, Two BIDI (Single Fiber), "Downstream", 20Km</t>
  </si>
  <si>
    <t>10GE SFP+ Single Mode Fiber, 40Km</t>
  </si>
  <si>
    <t>10GE SFP+ Single Mode Fiber, 10Km</t>
  </si>
  <si>
    <t>10GE SFP+ Multi-Mode Fiber, 300m</t>
  </si>
  <si>
    <t>10GE XFP Single Mode Fiber, 80Km</t>
  </si>
  <si>
    <t>10GE XFP Single Mode Fiber, 40Km</t>
  </si>
  <si>
    <t>10GE XFP Single Mode Fiber, 10Km</t>
  </si>
  <si>
    <t>10GE XFP Multi-Mode Fiber, 300m</t>
  </si>
  <si>
    <t>GPON-OIM, 2.4/1.2G, class B+ (20Km)</t>
  </si>
  <si>
    <t xml:space="preserve">Class 1 Laser; 21 CFR 1040.10 and 1040.11, IEC60825-1.
</t>
  </si>
  <si>
    <t>Calix 700GX and 700GE ONT models are compatible with GPON and Active Ethernet modes.</t>
  </si>
  <si>
    <t>Extended Reach GPON-OIM, 2.4/1.2G, class B+ (40Km)</t>
  </si>
  <si>
    <t>LC /UPC</t>
  </si>
  <si>
    <t>SC /UPC</t>
  </si>
  <si>
    <t>SC /APC</t>
  </si>
  <si>
    <t>CSFP (BIDI)</t>
  </si>
  <si>
    <t>(*11)</t>
  </si>
  <si>
    <t>Connector
Type (*11)</t>
  </si>
  <si>
    <t>Copper
Transceiver
and
DirectAttach
assemblies:</t>
  </si>
  <si>
    <t>100-01956</t>
  </si>
  <si>
    <t>1GE SC SFP, Single Mode Fiber, Bi-Directional/BIDI (Single Fiber), "Upstream", 10Km</t>
  </si>
  <si>
    <t>1GE SC SFP, Single Mode Fiber, Bi-Directional/BIDI (Single Fiber), "Upstream", 20Km</t>
  </si>
  <si>
    <t>100-01957</t>
  </si>
  <si>
    <t>Dispersion Penalty (dB) (*12)</t>
  </si>
  <si>
    <t>(*12)</t>
  </si>
  <si>
    <r>
      <t>Assumes 9/125 SMF (*), or 50/125</t>
    </r>
    <r>
      <rPr>
        <sz val="10"/>
        <rFont val="Garamond"/>
        <family val="1"/>
      </rPr>
      <t>μ</t>
    </r>
    <r>
      <rPr>
        <sz val="10"/>
        <rFont val="Arial"/>
        <family val="2"/>
      </rPr>
      <t>m MMF.
(*) - Nomenclature for standard Single Mode Fiber (SMF); SMF-28, SMF-28e, SMF-28e+, G.652 fiber.</t>
    </r>
  </si>
  <si>
    <t xml:space="preserve">Dispersion Penalty values provided are normalized for a standard single mode fiber, i.e. 9/125 SMF, Corning SMF-28e/e+, or other ITU-T G.652 compliant fiber, for which its value remains constant. 
For PON, Corning SMF-28e/e+, or other ITU-T G.652 compliant fiber is the only fiber that is compatible. If any other SM fiber is used for PON, then the system will not work.
</t>
  </si>
  <si>
    <r>
      <t>Bi-directional SFPs (a.k.a. BIDIs or BIDI SFPs) , GPON SFPs (a.k.a. OIMs), bi-directional Compact SFPs (a.k.a. CSFPs), and ONTs (in GPON or AE modes), all show a wavelength representing the transmitter (Tx) direction wavelength (or lambda).
EFM (Ethernet in the First Mile, IEEE 802.3ah) defines, among other physical layer interfaces, the following Ethernet physical layer (PHY):
1000BASE-BX10 -- defined in clause 59, providing point-to-point 1000 Mbit/s Ethernet links over an individual single-mode fiber up to at least 10 km. 1000BASE-BX10 is capable of up to 10 km over a single strand of single-mode fiber, with a different wavelength going in each direction. The terminals on each side of the fiber are not equal, as the one transmitting downstream (from the center of the network to the outside) uses the 1,490 nm wavelength, and the one transmitting upstream uses the 1,310 nm wavelength.
In single-mode, single fiber Ethernet deployments (i.e. Active Ethernet mode), 1000BASE-BX10 BIDI SFPs and CSFPs use different wavelengths for Tx and Rx in each direction (called Downstream / Upstream):
1. The SFP transmitting "downstream" (from the network or OLT, to the "subscriber" or ONT) uses the Tx 1490 nm wavelength, and is labeled “D” (1000BASE-</t>
    </r>
    <r>
      <rPr>
        <b/>
        <sz val="10"/>
        <rFont val="Arial"/>
        <family val="2"/>
      </rPr>
      <t>BX10-D</t>
    </r>
    <r>
      <rPr>
        <sz val="10"/>
        <rFont val="Arial"/>
        <family val="2"/>
      </rPr>
      <t>). An exception occurs in some Downstrean BIDI modules in single fiber transport applications, where alternatively the Tx 1550 nm wavelength can also be used; these BIDI SFPs cannot be used in Active Ethernet deployments, where the ONTs use fixed receivers and expect Downstream data to use the 1490 nm wavelength (1550 nm was standarized by PON as the RF Overlay Tx wavelength). 
2. The ONT or BIDI SFP transmitting "upstream" (from the "subscriber" or ONT, to the network or OLT) uses the Tx 1310 nm wavelength, and is labeled “U” (1000BASE-</t>
    </r>
    <r>
      <rPr>
        <b/>
        <sz val="10"/>
        <rFont val="Arial"/>
        <family val="2"/>
      </rPr>
      <t>BX10-U</t>
    </r>
    <r>
      <rPr>
        <sz val="10"/>
        <rFont val="Arial"/>
        <family val="2"/>
      </rPr>
      <t>).
100-01792 is 1000BASE-BX20-D, or 20Km Downstream Tx1490nm, and used in the Active Ethernet OLT (Calix's E7-2 GE-24 and E7-20 GE-24x cards), according to the 802.3ah convention. It interfaces with the ONT. It requires attenuators with the GX ONTs, but not with the GE ONTs (which have been designed to match the EFM model).
Distance or range of the transceivers is denoted by the number terminating the 1000BASE-BX</t>
    </r>
    <r>
      <rPr>
        <b/>
        <sz val="10"/>
        <rFont val="Arial"/>
        <family val="2"/>
      </rPr>
      <t>10</t>
    </r>
    <r>
      <rPr>
        <sz val="10"/>
        <rFont val="Arial"/>
        <family val="2"/>
      </rPr>
      <t xml:space="preserve"> notation, where "10" = 10Km, "20" = 20Km ,etc.</t>
    </r>
  </si>
  <si>
    <t>Dec./8/2010 - Revision 11</t>
  </si>
  <si>
    <t>CLEI Code</t>
  </si>
  <si>
    <t>BVL3ALMFAA</t>
  </si>
  <si>
    <t>BVL3ALNFAA</t>
  </si>
  <si>
    <t>BVL3ALPFAA</t>
  </si>
  <si>
    <t>BVL3ALRFAA</t>
  </si>
  <si>
    <t>BVL3ALKFAA</t>
  </si>
  <si>
    <t xml:space="preserve">
Updated note (*6) on bi-directional fiber optic transmission and its applications.
Updated 100-01672 &amp; 100-01673, 60Km BIDI SFPs, with the improvement in sensitivity to meet Calix requirement of -27dBm.
Changed names and descriptions of CSFPs to comply with industry standard nomenclature:
BX10-D CSFP; Two BIDI (Single Fiber), "Downstream", 10Km
BX20-D CSFP; Two BIDI (Single Fiber), "Downstream", 20Km
</t>
  </si>
  <si>
    <t>100-01903</t>
  </si>
  <si>
    <t>10GE SFP+ Single Mode Fiber, 20Km</t>
  </si>
  <si>
    <t>BVL3AMCFAA</t>
  </si>
  <si>
    <t xml:space="preserve">Footnotes:  </t>
  </si>
  <si>
    <t>Optical Laser Compliance:</t>
  </si>
  <si>
    <t xml:space="preserve">
Added specs for 100-01903 [SFP+ Single Mode fiber, 20Km, I-Temp].
Updated spread sheet with CLEI Codes for all Calix Transceiver modules.
Updated Rx specs for 100-01515 (10GE SFP+ Multi-Mode Fiber, 300m).
Added to note on copper transceivers about support for LoS or 1000Base-T Auto-negotiate.
Added a note on rules for use of Calix and 3rd party transceiver modules to Calix line cards.
</t>
  </si>
  <si>
    <t>Rules for use of modules in Calix line cards:</t>
  </si>
  <si>
    <t>Feb./28/2011 - Revision 12</t>
  </si>
  <si>
    <t>100-01972</t>
  </si>
  <si>
    <t>2500BASE-BX20-D; 2.5GE BIDI SFP, "Downstream", 20Km</t>
  </si>
  <si>
    <t>100-01973</t>
  </si>
  <si>
    <t>2500BASE-BX20-U; 2.5GE BIDI SFP, "Upstream", 20Km</t>
  </si>
  <si>
    <t>BVL3AM5FAA</t>
  </si>
  <si>
    <t>BVL3AM6FAA</t>
  </si>
  <si>
    <t xml:space="preserve">100-01661 - 1GE SFP, RJ45 Cu, 100m, I-Temp (*)
100-01424 - Copper Cable w/ 2x SFP+ Modules, 0.5 m, I-Temp
100-01793 - Copper Cable w/ 2x SFP+ Modules, 1 m, I-Temp
100-01423 - Copper Cable w/ 2x SFP+ Modules, 3 m, I-Temp
Note*: An important consideration regarding 1000BASE-T Copper media SFPs; these transceivers can either support LoS (Loss of Signal) Link Indicator, or 10/100/1000Base-T Auto-Negotiate (to determine data rate, flow control, and simplex/duplex transfer of traffic), but not both. This is a generic characteristic of copper/RJ-45 SFP transceivers, not a limitation of any one specific vendor, caused by the SFP MSA specification defined for optical transceivers (not copper ones). See the table included below as a reference:
Calix Part #                     Manufacturer       LoS Link       1000BASE-T 
                                       Part # (Finisar**)    Indicator        Auto-Negotiate
--------------                    -----------------      ---------         -------------------
100-00654 (Obsolete)    FCMJ-8521-3        No              Yes
N/A                                 FCMJ-8520-3        Yes            No
100-01661 (Production) FCLF8521P2BTL  No              Yes
100-01661 (Production) SP7041_CLX        No              Yes
N/A                                 FCLF8520P2BTL   Yes            No
Calix's old 100-00654 part number (FCMJ-8521-3) is a C-Temp 1000BASE-T Copper SFP no longer in production. Its equivalent Calix production part number is 100-01661 (FCLF8521P2BTL-CX). Calix has never supported FCLF8520P2BTL or FCMJ-8520-3, which support LoS Link Status Indicator. The copper SFPs Calix supports do not use the RX_LOS Pin for link status indication, but instead support 1000BASE-X auto-negotiation by default. Calix's Ethernet platforms support link status indication by means other than the copper transceiver's RX_LOS indicator, as part of the platforms' own software. If a customer decides to source a non-Calix copper SFP, a warning will be raised by the port to inform that a possible lack of LoS/Link Status reporting might result.
</t>
  </si>
  <si>
    <t>100-02135</t>
  </si>
  <si>
    <t>1GE CWDM SFP 1510nm (Blue), 80Km RT</t>
  </si>
  <si>
    <t>100-02136</t>
  </si>
  <si>
    <t>1GE CWDM SFP 1530nm (Green), 80Km RT</t>
  </si>
  <si>
    <t>100-02137</t>
  </si>
  <si>
    <t>1GE CWDM SFP 1570nm (Orange), 80Km RT</t>
  </si>
  <si>
    <t>100-02138</t>
  </si>
  <si>
    <t>1GE CWDM SFP 1590nm (Red), 80Km RT</t>
  </si>
  <si>
    <t>100-02143</t>
  </si>
  <si>
    <t>100-02145</t>
  </si>
  <si>
    <t>100-02147</t>
  </si>
  <si>
    <t>100-02149</t>
  </si>
  <si>
    <t>BVL3AMMFAA</t>
  </si>
  <si>
    <t>BVL3AMPFAA</t>
  </si>
  <si>
    <t>BVL3AMSFAA</t>
  </si>
  <si>
    <t>BVL3AMUFAA</t>
  </si>
  <si>
    <t>BVL3AMGFAA</t>
  </si>
  <si>
    <t>BVL3AMHFAA</t>
  </si>
  <si>
    <t>BVL3AMJFAA</t>
  </si>
  <si>
    <t>BVL3AMKFAA</t>
  </si>
  <si>
    <t>SFP (CWDM)</t>
  </si>
  <si>
    <t>XFP (CWDM)</t>
  </si>
  <si>
    <t xml:space="preserve">
Added specs for  1GE CWDM SFP transceivers to the list:
100-02135 - 1GE CWDM SFP 1510nm (Blue), 80Km RT
100-02136 - 1GE CWDM SFP 1530nm (Green), 80Km RT
100-02137 - 1GE CWDM SFP 1570nm (Orange), 80Km RT
100-02138 - 1GE CWDM SFP 1590nm (Red), 80Km RT
Added specs for  10GE CWDM XFP transceivers to the list:
100-02143 - 10GE CWDM XFP 1511nm (Blue), 80Km CO
100-02145 - 10GE CWDM XFP 1531nm (Green), 80Km CO
100-02147 - 10GE CWDM XFP 1571nm (Orange), 80Km CO
100-02149 - 10GE CWDM XFP 1591nm (Red), 80Km CO
Added specs for 2.5GE BIDI SFPs:
100-01972 - 2500BASE-BX20-D; 2.5GE BIDI SFP, "Downstream", 20Km
100-01973 - 2500BASE-BX20-U; 2.5GE BIDI SFP, "Upstream", 20Km
</t>
  </si>
  <si>
    <t>May/19/2011 - Revision 13</t>
  </si>
  <si>
    <t>Rx Overload
(dBm)(*10)</t>
  </si>
  <si>
    <t>(*13)</t>
  </si>
  <si>
    <t>2.5GE SFP (BIDI) (*13)</t>
  </si>
  <si>
    <t xml:space="preserve">SFP ports running at 2.5GE data rate will be supported in E7 software Release 2.0.
Only SFP sockets in the following line cards allow 2.5GE data rate, and thus support the use of 2.5GE SFP transceivers:
100-01771 - E7-2 10GE-4
100-01773 - E7-2 GPON-4 </t>
  </si>
  <si>
    <t>July/11/2011 - Revision 14</t>
  </si>
  <si>
    <t xml:space="preserve">
Updated note on "Rules for use of modules in Calix line cards", to correspond to E7 SW Rel_1.2.20 Maint 2 new key enforcement rules of E7-2 GE-12 and GE-24.
Added note (*13) regarding E7 line cards that support 2.5GE SFP transceivers.</t>
  </si>
  <si>
    <t xml:space="preserve">Refer to  Calix support bulletin E7_QT-11-002_Modules_Support for more details.
1) Unless otherwise specified (see note 2 below), SFP sockets on all Calix products accept any 1GE SFP and BIDI SFP modules (Calix or 3rd party). Exceptions are the use of non-Calix branded SFP modules on SFP/CSFP sockets of the GE-12 and GE-24 line cards, and are detailed below:
2) E7 GE-12 and GE-24 line cards have the following restrictions for 1GE modules in SFP/CSFP sockets: 
Release 1.2.10 and earlier: 
• Only the following Calix pluggable modules are supported:
 DirectAttach cables of various lengths in SFP sockets. DA Cable Calix part numbers: 100-01423, 100-01424, 100-01793.
 100-01660 ... 1GE SFP, MMF, 500m, I-Temp
 100-01661 ... 1GE SFP, RJ45 Cu, 100m, I-Temp
 100-01669 ... 1GE SFP, SMF, BIDI, Tx 1490nm, 20Km, I-Temp
 100-01671 ... 1GE SFP, SMF, BIDI, Tx 1490nm, 40Km, I-Temp
 100-01673 ... 1GE SFP, SMF, BIDI, Tx 1490nm, 60Km, I-Temp
 (*) 100-01791 ... 1GE CSFP, SMF, Dual BIDI, Tx 1490nm, 10Km, I-Temp
 (*) 100-01792 ... 1GE CSFP, SMF, Dual BIDI, Tx 1490nm, 20Km, I-Temp 
 (*) GE-24 line card only.
Release 1.2.20 (Maint 2) and later: 
• All Calix-branded pluggable modules are supported (3rd Party modules are not supported)
3) SFP+ sockets on E7 cards will accept Calix or 3rd party pluggable modules or DA cables when running at 1GE rate.
Only Calix branded SFP+ transceivers and DirectAttach cables will work in SFP+ sockets when running at 10GE rate.
4) Copper 1000BASE-T SFP modules should be purchased from Calix to ensure correct operational behavior. 
The use of a non-Calix copper transceiver in and SFP or SFP+ socket, will raise an minor "Unrecognized SFP" (unrecognized-sfp) alarm, with an operational status of "degraded performance". 
Refer to "Copper Transceiver and DirectAttach assemblies" note above, and Calix support bulletin E7_QT-11-003_Module_Alarms, for details.
5) 10GE modules, GPON OIMs, DirectAttach cables (when used at 10GE rate in SFP+ ports), and CSFP modules must always be purchased from Calix.
</t>
  </si>
  <si>
    <t>100-02603</t>
  </si>
  <si>
    <t>1GE SC SFP, Single Mode Fiber, Bi-Directional/BIDI (Single Fiber), "Upstream", 40Km</t>
  </si>
  <si>
    <t>1GE SC SFP, Single Mode Fiber, Bi-Directional/BIDI (Single Fiber), "Upstream", 80Km</t>
  </si>
  <si>
    <t>100-02611</t>
  </si>
  <si>
    <t>100-02608</t>
  </si>
  <si>
    <t>1GE SFP, Single Mode Fiber, Bi-Directional/BIDI (Single Fiber), "Downstream", 80Km</t>
  </si>
  <si>
    <t>100-01510</t>
  </si>
  <si>
    <t>XFP (DWDM)</t>
  </si>
  <si>
    <t>100-02157</t>
  </si>
  <si>
    <t>10GE DWDM XFP ITU Ch.32 - 1551.72nm, 80Km CO</t>
  </si>
  <si>
    <t>100-02159</t>
  </si>
  <si>
    <t>10GE DWDM XFP ITU Ch.33 - 1550.92nm, 80Km CO</t>
  </si>
  <si>
    <t>100-02161</t>
  </si>
  <si>
    <t>10GE DWDM XFP ITU Ch.35 - 1549.32nm, 80Km CO</t>
  </si>
  <si>
    <t>100-02163</t>
  </si>
  <si>
    <t>10GE DWDM XFP ITU Ch.36 - 1548.51nm, 80Km CO</t>
  </si>
  <si>
    <r>
      <t>• Most Ethernet based fiber optic modules (10GE, 1GE SFP BIDIs and CSFPs, and 1GE dual fiber SFPs) use LC/UPC connectors. Some exceptions to this general rule are 1GE BIDI SFPs used in the ONT ("</t>
    </r>
    <r>
      <rPr>
        <i/>
        <sz val="10"/>
        <rFont val="Arial"/>
        <family val="2"/>
      </rPr>
      <t>Upstream</t>
    </r>
    <r>
      <rPr>
        <sz val="10"/>
        <rFont val="Arial"/>
        <family val="2"/>
      </rPr>
      <t>"), which use an SC connector, UPC fiber. 
• GPON based OLT ports:
- C7 and E7 OLTs use SC/UPC connectors. The CWDM port for RF overlay uses SC/APC connectors, so an SC/UPC to SC/APC jumper is required to connect the OLT to the WDM. 
- ONTs use SC/APC; SC/APC connectors are required whenever RF overlay is in use or not.
- F5 and FD use SC/APC connectors at the OLT.  The OLT matches the ONT.
Color code for connectors:
- UPC - Blue.
- APC - Green.</t>
    </r>
  </si>
  <si>
    <t>BVL3APCFAA</t>
  </si>
  <si>
    <t>100-02582 (*14)</t>
  </si>
  <si>
    <t>(*14)</t>
  </si>
  <si>
    <t xml:space="preserve">
Added specs for 1GE BIDI SFPs:
100-02603 - 1GE SC SFP, BIDI, Tx 1310nm, 40Km, I-Temp
100-02608 - 1GE SFP, SMF, BIDI, Tx 1490nm, 80Km, I-Temp
100-02611 - 1GE SC SFP, SMF, BIDI, Tx1590nm, 80Km, I-Temp
Added specs for 10GE DWDM XFP transceivers:
100-02157 - 10GE DWDM XFP ITU Ch.32 - 1551.72nm, 80Km CO
100-02159 - 10GE DWDM XFP ITU Ch.33 - 1550.92nm, 80Km CO
100-02161 - 10GE DWDM XFP ITU Ch.35 - 1549.32nm, 80Km CO
100-02163 - 10GE DWDM XFP ITU Ch.36 - 1548.51nm, 80Km CO
Added specs for 10GE SFP+ transceivers:
100-01510 - SFP+ Single Mode fiber, 40Km, I-Temp
B-Series GPON OIM transceiver to the list:
100-02582 - GPON-OIM, 2.4/1.2G-class B+, RT, B-Series</t>
  </si>
  <si>
    <t xml:space="preserve">
Reviewed and updated optical specifications of transceivers.
Added CLEI Codes for newly added transceivers:
100-02603 - 1GE SC SFP, BIDI, Tx 1310nm, 40Km, I-Temp
100-02608 - 1GE SFP, SMF, BIDI, Tx 1490nm, 80Km, I-Temp
100-02611 - 1GE SC SFP, SMF, BIDI, Tx1590nm, 80Km, I-Temp
</t>
  </si>
  <si>
    <t>VAUIAS7ZAA</t>
  </si>
  <si>
    <t>VAUIAS9ZAA</t>
  </si>
  <si>
    <t>VAUIAS8ZAA</t>
  </si>
  <si>
    <t>100-01514</t>
  </si>
  <si>
    <t xml:space="preserve">
Added existing B6-316 CSFP Opt.1 to the specs:
100-02581 CSFPv1 10Km 1490nm LC I 1000BASE-BX10-D
</t>
  </si>
  <si>
    <t>100-02581</t>
  </si>
  <si>
    <t>2x 1GE, BX10-D CSFP Opt.1; SMF, Two BIDI (Single Fiber), "Downstream", 10Km</t>
  </si>
  <si>
    <t>Part number 100-02582, [SFP GPON/B+ (B6) 20Km 1490nm SC/UPC RT G.984.2], is a B-Series only GPON optics module. Please refer to other part numbers for C-Sereis and E-Series GPON OLT OIM support .</t>
  </si>
  <si>
    <t>In the spec sheet, the Attenuation (dB) is calculated for every module type based on the max Dist. (Km) they support, and the Loss per Km of each lambda used by each transceiver and standard G.652 compliant SMF:
Path loss used for Single Mode Fiber @ 1310nm: 0.4 dB/km
Path loss used for Single Mode Fiber @ 1490nm: 0.26 dB/km
Path loss used for Single Mode Fiber @ 1550nm: 0.24 dB/km</t>
  </si>
  <si>
    <t>70Km</t>
  </si>
  <si>
    <t>Sept/07/2011 - Revision 16</t>
  </si>
  <si>
    <t>Aug/16/2011 - Revision 15.1</t>
  </si>
  <si>
    <t>Aug/12/2011 - Revision 15</t>
  </si>
  <si>
    <t>100-03500</t>
  </si>
  <si>
    <t>100-03501</t>
  </si>
  <si>
    <t>10GE CWDM XFP 1511nm (Blue), 70Km CO</t>
  </si>
  <si>
    <t>10GE CWDM XFP 1531nm (Green), 70Km CO</t>
  </si>
  <si>
    <t>10GE CWDM XFP 1571nm (Orange), 70Km CO</t>
  </si>
  <si>
    <t>10GE CWDM XFP 1591nm (Red), 70Km CO</t>
  </si>
  <si>
    <t>10GE CWDM XFP 1471nm (Grey), 70Km CO</t>
  </si>
  <si>
    <t>10GE CWDM XFP 1491nm (Violet), 70Km CO</t>
  </si>
  <si>
    <t>BVL3AWDFAA</t>
  </si>
  <si>
    <t>BVL3AWEFAA</t>
  </si>
  <si>
    <t>SFP+ (DWDM)</t>
  </si>
  <si>
    <t>100-02142</t>
  </si>
  <si>
    <t>100-02144</t>
  </si>
  <si>
    <t>100-02146</t>
  </si>
  <si>
    <t>100-02148</t>
  </si>
  <si>
    <t>100-02156</t>
  </si>
  <si>
    <t>100-02158</t>
  </si>
  <si>
    <t>100-02160</t>
  </si>
  <si>
    <t>100-02162</t>
  </si>
  <si>
    <t>10GE DWDM XFP ITU Ch.60 - 1529.55nm, 80Km CO</t>
  </si>
  <si>
    <t>10GE DWDM XFP ITU Ch.29 - 1554.13nm, 80Km CO</t>
  </si>
  <si>
    <t>10GE DWDM XFP ITU Ch.21 - 1560.61nm, 80Km CO</t>
  </si>
  <si>
    <t>10GE DWDM XFP ITU Ch.20 - 1561.42nm, 80Km CO</t>
  </si>
  <si>
    <t>BVL3AMLFAA</t>
  </si>
  <si>
    <t>BVL3AMNFAA</t>
  </si>
  <si>
    <t>BVL3AMRFAA</t>
  </si>
  <si>
    <t>BVL3AMTFAA</t>
  </si>
  <si>
    <t>BVL3AMVFAA</t>
  </si>
  <si>
    <t>BVL3AMXFAA</t>
  </si>
  <si>
    <t>BVL3AMZFAA</t>
  </si>
  <si>
    <t>BVL3AM1FAA</t>
  </si>
  <si>
    <t>BVL3AMEFAA</t>
  </si>
  <si>
    <t>10GE DWDM SFP+ ITU Ch.20 - 1561.42nm, 40Km CO</t>
  </si>
  <si>
    <t>10GE DWDM SFP+ ITU Ch.27 - 1555.75nm, 40Km CO</t>
  </si>
  <si>
    <t>10GE DWDM SFP+ ITU Ch.28 - 1554.94nm, 40Km CO</t>
  </si>
  <si>
    <t>10GE DWDM SFP+ ITU Ch.60 - 1529.55nm, 40Km CO</t>
  </si>
  <si>
    <t>Oct./01/2012 - Revision 17</t>
  </si>
  <si>
    <t xml:space="preserve">
Updated fiber range capacity of 10GE CWDM XFP transceivers to 70Km.
Added specs for additional 10GE CWDM XFP wavelengths:
100-03500 - 10GE CWDM XFP, Single Mode dual fiber transceiver, 70Km, 1471nm (Grey), LC, C-Temp
100-03501 - 10GE CWDM XFP, Single Mode dual fiber transceiver, 70Km, 1491nm (Violet), LC, C-Temp
Added specs for additional 10GE DWDM XFP wavelengths:
100-02142 - 10GE DWDM XFP, Single Mode dual fiber transceiver, 80Km, 1561.42nm - ITU-Grid Ch.20, LC, C-Temp
100-02144 - 10GE DWDM XFP, Single Mode dual fiber transceiver, 80Km, 1560.61nm - ITU-Grid Ch.21, LC, C-Temp
100-02146 - 10GE DWDM XFP, Single Mode dual fiber transceiver, 80Km, 1554.13nm - ITU-Grid Ch.29, LC, C-Temp
100-02148 - 10GE DWDM XFP, Single Mode dual fiber transceiver, 80Km, 1529.55nm - ITU-Grid Ch.60, LC, C-Temp
Added specs for 10GE DWDM SFP+ transceivers:
100-02156 - 10GE DWDM SFP+, Single Mode dual fiber transceiver, 40Km, 1561.42nm - ITU-Grid Ch.20, LC, C-Temp
100-02158 - 10GE DWDM SFP+, Single Mode dual fiber transceiver, 40Km, 1555.75nm - ITU-Grid Ch.27, LC, C-Temp
100-02160 - 10GE DWDM SFP+, Single Mode dual fiber transceiver, 40Km, 1554.94nm - ITU-Grid Ch.28, LC, C-Temp
100-02162 - 10GE DWDM SFP+, Single Mode dual fiber transceiver, 40Km, 1529.55nm - ITU-Grid Ch.60, LC, C-Temp
Adjusted the calculations for Optical Power Margin, to use a path loss for Single Mode Fiber at 1310nm of 0.4 dB/km.
Added specs for 850nm/MM SFP+ I-Temp:
100-01514 -  SFP+ 300m 850nm LC I 10GBASE-SR
</t>
  </si>
  <si>
    <t>100-01971</t>
  </si>
  <si>
    <t>10GE SFP+ Single Mode Fiber, 80Km</t>
  </si>
  <si>
    <t>BVL3AM4FAA</t>
  </si>
  <si>
    <t>BVL3AMAFAA</t>
  </si>
  <si>
    <t>BVL3AMWFAA</t>
  </si>
  <si>
    <t>BVL3AMYFAA</t>
  </si>
  <si>
    <t>BVL3AM0FAA</t>
  </si>
  <si>
    <t>BVL3AM2FAA</t>
  </si>
  <si>
    <t>Support Dependencies</t>
  </si>
  <si>
    <t>HW: E7-2 GE-24 / E7-20 GE-24x
SW: E7-2 R1.2 / E7-20 R2.1
HW: B6-318</t>
  </si>
  <si>
    <t>HW: B6-316 only</t>
  </si>
  <si>
    <t>HW: E7-2 10GE-4, GPON-4 / E3-48
SW: E7 R2.0 / E3-48 R1.0
HW: E7-2 VDSL2-48 &amp; VDSL2-48C Modular Chassis Stacking Ring
SW: E7 R2.1M4</t>
  </si>
  <si>
    <t>Not supported by B6.</t>
  </si>
  <si>
    <t>HW: C- and E-Series OLTs only</t>
  </si>
  <si>
    <t>HW: B6-322 only</t>
  </si>
  <si>
    <t xml:space="preserve">
Added specs for new 10GE SFP+ 80Km C-Temp transceiver:
100-01971 - 10GE SFP+, Single Mode dual fiber transceiver, 80Km, 1550nm, LC, C-Temp
Added a "Support Dependencies Column" for HW and SW platform dependencies of transceivers.
</t>
  </si>
  <si>
    <t>Dec./13/2012 - Revision 17.1</t>
  </si>
  <si>
    <t>10GE Multi-Mode Fiber Transmission Distance for 850nm transceivers
(in meters):</t>
  </si>
  <si>
    <t>Optical Power Budget = (Min. Tx Power) - (Rx Sensitivity)  – (Dispersion Penalty)</t>
  </si>
  <si>
    <t>Feb./11/2013 - Revision 18</t>
  </si>
  <si>
    <t xml:space="preserve">
Added a note detailing 10GE Multi-Mode fiber transmission distance for 850nm transceivers.
Corrected Optical Power Budget calculation and formula referenced in footnote (*2).
</t>
  </si>
  <si>
    <t>XFP (BIDI)</t>
  </si>
  <si>
    <t>100-03496</t>
  </si>
  <si>
    <t>100-03497</t>
  </si>
  <si>
    <t>100-03498</t>
  </si>
  <si>
    <t>100-03499</t>
  </si>
  <si>
    <t>SFP+ (BIDI)</t>
  </si>
  <si>
    <t>10GE XFP, Single Mode Fiber, Bi-Directional/BIDI (Single Fiber), "Upstream", 10Km</t>
  </si>
  <si>
    <t>10GE XFP, Single Mode Fiber, Bi-Directional/BIDI (Single Fiber), "Downstream", 10Km</t>
  </si>
  <si>
    <t>BVL3AV9FAA</t>
  </si>
  <si>
    <t>BVL3AWAFAA</t>
  </si>
  <si>
    <t>BVL3AWBFAA</t>
  </si>
  <si>
    <t>BVL3AWCFAA</t>
  </si>
  <si>
    <t>1GE SFP+, Single Mode Fiber, Bi-Directional/BIDI (Single Fiber), "Downstream", 10Km</t>
  </si>
  <si>
    <t>1GE SFP+, Single Mode Fiber, Bi-Directional/BIDI (Single Fiber), "Upstream", 10Km</t>
  </si>
  <si>
    <t>50Km</t>
  </si>
  <si>
    <t>Optical Power Margin  = (Optical Power Budget) - (Attenuation)
Optical Margin for GPON units indicates the attenuation available to passive splitter loss, and is a calculation of the max fiber loss only.</t>
  </si>
  <si>
    <t>March/28/2013 - Revision 19</t>
  </si>
  <si>
    <t xml:space="preserve">
Added specs for new 10GE BIDI transceivers, XFP and SFP+ pairs - Downstream Tx 1270nm, Upstream Tx 1330nm, 10Km, I-Temp:
100-03496 - XFP 10G BIDI 10Km 1270/1330nm LC I 10GBASE-BX10-D
100-03497 - XFP 10G BIDI 10Km 1330/1270nm LC I 10GBASE-BX10-U
100-03498 - SFP+ 10G BIDI 10Km 1270/1330nm LC I 10GBASE-BX10-D
100-03499 - SFP+ 10G BIDI 10Km 1330/1270nm LC I 10GBASE-BX10-U
Corrected margin for SFP+ 80Km, XFP 80Km transceiver.
Changed transmit power to -1dBm for 40km XFPs (note! The NEC specifies all in OMA launch power, so is different than others qualified):
100-01425 - 10GE XFP Single Mode Fiber, 40Km
100-01426 - 10GE XFP Single Mode Fiber, 40Km
Changed 10km XFP transmit power to -6dBm, to use average launch power in calculation.
100-01508 - 10GE XFP Single Mode Fiber, 10Km
100-01509 - 10GE XFP Single Mode Fiber, 10Km
Changed 40km DWDM DFP+ transmit power to 0dBm, to use average power in loss budget calculation.
100-02162 - 10GE DWDM SFP+ ITU Ch.60 - 1529.55nm, 40Km CO
100-02156 - 10GE DWDM SFP+ ITU Ch.20 - 1561.42nm, 40Km CO
100-02158 - 10GE DWDM SFP+ ITU Ch.27 - 1555.75nm, 40Km CO
100-02160 - 10GE DWDM SFP+ ITU Ch.28 - 1554.94nm, 40Km CO
Changed 10km SFP+ to use OMA transmit power, for consistent loss budget calculation.
100-01511 - 10GE SFP+ Single Mode Fiber, 40Km
100-01510 - 10GE SFP+ Single Mode Fiber, 40Km
Changed 20km SFP+ to use OMA transmit power, for consistent loss budget calculation.
100-01903 - 10GE SFP+ Single Mode Fiber, 20Km
Change 10km SFP+ to use OMA transmit power, for consistent loss budget calculation.
100-01512 - 10GE SFP+ Single Mode Fiber, 10Km
Added GPON description to note *2
Change GE ONT reach length in Active Ethernet mode to 50km.
</t>
  </si>
  <si>
    <t>May/10/2013 - Revision 20</t>
  </si>
  <si>
    <t>100-03789</t>
  </si>
  <si>
    <t>100-03790</t>
  </si>
  <si>
    <t>1GE CWDM SFP  1470nm (Gray), 80Km RT</t>
  </si>
  <si>
    <t>1GE CWDM SFP 1490nm (Violet), 80Km RT</t>
  </si>
  <si>
    <t>1GE CWDM SFP 1550nm (Yellow), 80Km RT</t>
  </si>
  <si>
    <t>1GE CWDM SFP 1610nm (Brown), 80Km RT</t>
  </si>
  <si>
    <t>100-03792</t>
  </si>
  <si>
    <t>100-03791</t>
  </si>
  <si>
    <t>BVL3AX0FAA</t>
  </si>
  <si>
    <t>BVL3AX1FAA</t>
  </si>
  <si>
    <t>BVL3AX3FAA</t>
  </si>
  <si>
    <t xml:space="preserve">
Added specs for 1GE CWDM SFP transceivers to the list:
100-03789 SFP CWDM 80Km 1470nm LC I 1000BASE-ZX
100-03790 SFP CWDM 80Km 1490nm LC I 1000BASE-ZX
100-03791 SFP CWDM 80Km 1550nm LC I 1000BASE-ZX (*)
100-03792 SFP CWDM 80Km 1610nm LC I 1000BASE-ZX
(*) Note 100-03791 CWDM SFP with 1550nm wavelength is not compatible with "TDM" SFP 100-01664 [SFP 80Km 1550nm 1000BASE-ZX] due to spectrum incompatibility.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</si>
</sst>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164" formatCode="\+0;\-0"/>
    <numFmt numFmtId="165" formatCode="\+0;\-0;0"/>
    <numFmt numFmtId="166" formatCode="\+0;\-0.0"/>
    <numFmt numFmtId="167" formatCode="0.0"/>
    <numFmt numFmtId="168" formatCode="[$-409]mmmm\ d\,\ yyyy;@"/>
  </numFmts>
  <fonts count="15" x14ac:knownFonts="1">
    <font>
      <sz val="10"/>
      <name val="Arial"/>
    </font>
    <font>
      <sz val="11"/>
      <color theme="1"/>
      <name val="Calibri"/>
      <family val="2"/>
      <scheme val="minor"/>
    </font>
    <font>
      <b/>
      <sz val="10"/>
      <name val="Arial"/>
      <family val="2"/>
    </font>
    <font>
      <b/>
      <sz val="14"/>
      <name val="Arial"/>
      <family val="2"/>
    </font>
    <font>
      <b/>
      <sz val="10"/>
      <name val="Arial"/>
      <family val="2"/>
    </font>
    <font>
      <u/>
      <sz val="10"/>
      <color indexed="12"/>
      <name val="Arial"/>
      <family val="2"/>
    </font>
    <font>
      <sz val="10"/>
      <name val="Arial"/>
      <family val="2"/>
    </font>
    <font>
      <sz val="9"/>
      <color rgb="FF000080"/>
      <name val="Arial"/>
      <family val="2"/>
    </font>
    <font>
      <sz val="10"/>
      <color rgb="FF000000"/>
      <name val="Arial"/>
      <family val="2"/>
    </font>
    <font>
      <b/>
      <sz val="10"/>
      <name val="Symbol"/>
      <family val="1"/>
      <charset val="2"/>
    </font>
    <font>
      <sz val="10"/>
      <name val="Garamond"/>
      <family val="1"/>
    </font>
    <font>
      <sz val="8"/>
      <name val="Arial"/>
      <family val="2"/>
    </font>
    <font>
      <b/>
      <u/>
      <sz val="8"/>
      <name val="Arial"/>
      <family val="2"/>
    </font>
    <font>
      <b/>
      <sz val="12"/>
      <name val="Arial"/>
      <family val="2"/>
    </font>
    <font>
      <i/>
      <sz val="10"/>
      <name val="Arial"/>
      <family val="2"/>
    </font>
  </fonts>
  <fills count="12">
    <fill>
      <patternFill patternType="none"/>
    </fill>
    <fill>
      <patternFill patternType="gray125"/>
    </fill>
    <fill>
      <patternFill patternType="solid">
        <fgColor indexed="13"/>
        <bgColor indexed="64"/>
      </patternFill>
    </fill>
    <fill>
      <patternFill patternType="solid">
        <fgColor indexed="52"/>
        <bgColor indexed="64"/>
      </patternFill>
    </fill>
    <fill>
      <patternFill patternType="solid">
        <fgColor indexed="49"/>
        <bgColor indexed="64"/>
      </patternFill>
    </fill>
    <fill>
      <patternFill patternType="solid">
        <fgColor indexed="40"/>
        <bgColor indexed="64"/>
      </patternFill>
    </fill>
    <fill>
      <patternFill patternType="solid">
        <fgColor indexed="45"/>
        <bgColor indexed="64"/>
      </patternFill>
    </fill>
    <fill>
      <patternFill patternType="solid">
        <fgColor indexed="9"/>
        <bgColor indexed="64"/>
      </patternFill>
    </fill>
    <fill>
      <patternFill patternType="solid">
        <fgColor rgb="FFD99795"/>
        <bgColor indexed="64"/>
      </patternFill>
    </fill>
    <fill>
      <patternFill patternType="solid">
        <fgColor rgb="FFFFFFFF"/>
        <bgColor indexed="64"/>
      </patternFill>
    </fill>
    <fill>
      <patternFill patternType="solid">
        <fgColor theme="0"/>
        <bgColor indexed="64"/>
      </patternFill>
    </fill>
    <fill>
      <patternFill patternType="solid">
        <fgColor theme="0" tint="-0.14996795556505021"/>
        <bgColor indexed="64"/>
      </patternFill>
    </fill>
  </fills>
  <borders count="40">
    <border>
      <left/>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55"/>
      </left>
      <right style="medium">
        <color indexed="55"/>
      </right>
      <top style="medium">
        <color indexed="55"/>
      </top>
      <bottom/>
      <diagonal/>
    </border>
    <border>
      <left style="medium">
        <color indexed="55"/>
      </left>
      <right style="medium">
        <color indexed="55"/>
      </right>
      <top/>
      <bottom style="medium">
        <color indexed="55"/>
      </bottom>
      <diagonal/>
    </border>
    <border>
      <left style="medium">
        <color indexed="55"/>
      </left>
      <right style="medium">
        <color indexed="55"/>
      </right>
      <top style="medium">
        <color indexed="55"/>
      </top>
      <bottom style="medium">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234">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NumberFormat="1" applyAlignment="1">
      <alignment horizontal="center"/>
    </xf>
    <xf numFmtId="0" fontId="0" fillId="0" borderId="1" xfId="0" applyBorder="1" applyAlignment="1">
      <alignment horizontal="center"/>
    </xf>
    <xf numFmtId="0" fontId="0" fillId="0" borderId="2" xfId="0" applyNumberFormat="1" applyBorder="1" applyAlignment="1">
      <alignment horizontal="center"/>
    </xf>
    <xf numFmtId="0" fontId="0" fillId="0" borderId="3" xfId="0" applyBorder="1" applyAlignment="1"/>
    <xf numFmtId="0" fontId="0" fillId="0" borderId="0" xfId="0" applyBorder="1" applyAlignment="1">
      <alignment horizontal="center"/>
    </xf>
    <xf numFmtId="0" fontId="0" fillId="0" borderId="4" xfId="0" applyNumberFormat="1" applyBorder="1" applyAlignment="1">
      <alignment horizontal="center"/>
    </xf>
    <xf numFmtId="0" fontId="0" fillId="0" borderId="5" xfId="0"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6" fontId="0" fillId="0" borderId="8" xfId="0" applyNumberFormat="1" applyBorder="1" applyAlignment="1">
      <alignment horizontal="center"/>
    </xf>
    <xf numFmtId="164" fontId="0" fillId="0" borderId="9" xfId="0" applyNumberFormat="1" applyBorder="1" applyAlignment="1">
      <alignment horizontal="center"/>
    </xf>
    <xf numFmtId="164" fontId="0" fillId="0" borderId="8" xfId="0" applyNumberFormat="1" applyBorder="1" applyAlignment="1">
      <alignment horizontal="center"/>
    </xf>
    <xf numFmtId="0" fontId="0" fillId="2" borderId="0" xfId="0" applyNumberFormat="1" applyFill="1" applyBorder="1" applyAlignment="1">
      <alignment horizontal="center"/>
    </xf>
    <xf numFmtId="0" fontId="0" fillId="0" borderId="10" xfId="0" applyBorder="1" applyAlignment="1"/>
    <xf numFmtId="0" fontId="0" fillId="2" borderId="1" xfId="0" applyNumberForma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Fill="1" applyBorder="1" applyAlignment="1">
      <alignment horizontal="center"/>
    </xf>
    <xf numFmtId="0" fontId="0" fillId="0" borderId="11" xfId="0" applyFill="1" applyBorder="1" applyAlignment="1">
      <alignment horizontal="center"/>
    </xf>
    <xf numFmtId="0" fontId="0" fillId="0" borderId="3" xfId="0" applyBorder="1" applyAlignment="1">
      <alignment horizontal="left"/>
    </xf>
    <xf numFmtId="0" fontId="0" fillId="0" borderId="0" xfId="0" applyBorder="1" applyAlignment="1">
      <alignment horizontal="left"/>
    </xf>
    <xf numFmtId="164" fontId="0" fillId="0" borderId="0" xfId="0" applyNumberFormat="1" applyBorder="1" applyAlignment="1">
      <alignment horizontal="center"/>
    </xf>
    <xf numFmtId="165" fontId="0" fillId="0" borderId="9" xfId="0" applyNumberFormat="1" applyFill="1" applyBorder="1" applyAlignment="1">
      <alignment horizontal="center"/>
    </xf>
    <xf numFmtId="165" fontId="0" fillId="0" borderId="14" xfId="0" applyNumberFormat="1" applyFill="1" applyBorder="1" applyAlignment="1">
      <alignment horizontal="center"/>
    </xf>
    <xf numFmtId="165" fontId="0" fillId="0" borderId="15" xfId="0" applyNumberFormat="1" applyFill="1" applyBorder="1" applyAlignment="1">
      <alignment horizontal="center"/>
    </xf>
    <xf numFmtId="165" fontId="0" fillId="0" borderId="8" xfId="0" applyNumberFormat="1" applyFill="1" applyBorder="1" applyAlignment="1">
      <alignment horizontal="center"/>
    </xf>
    <xf numFmtId="165" fontId="0" fillId="0" borderId="16" xfId="0" applyNumberFormat="1" applyFill="1" applyBorder="1" applyAlignment="1">
      <alignment horizontal="center"/>
    </xf>
    <xf numFmtId="0" fontId="0" fillId="0" borderId="12" xfId="0" applyFill="1" applyBorder="1" applyAlignment="1">
      <alignment horizontal="center"/>
    </xf>
    <xf numFmtId="165" fontId="0" fillId="0" borderId="4" xfId="0" applyNumberFormat="1" applyFill="1" applyBorder="1" applyAlignment="1">
      <alignment horizontal="center"/>
    </xf>
    <xf numFmtId="165" fontId="0" fillId="0" borderId="17" xfId="0" applyNumberFormat="1" applyFill="1" applyBorder="1" applyAlignment="1">
      <alignment horizontal="center"/>
    </xf>
    <xf numFmtId="165" fontId="0" fillId="0" borderId="18" xfId="0" applyNumberFormat="1" applyFill="1" applyBorder="1" applyAlignment="1">
      <alignment horizontal="center"/>
    </xf>
    <xf numFmtId="165" fontId="0" fillId="0" borderId="19" xfId="0" applyNumberFormat="1" applyFill="1" applyBorder="1" applyAlignment="1">
      <alignment horizontal="center"/>
    </xf>
    <xf numFmtId="0" fontId="0" fillId="0" borderId="10" xfId="0" applyBorder="1" applyAlignment="1">
      <alignment horizontal="left"/>
    </xf>
    <xf numFmtId="0" fontId="0" fillId="0" borderId="1" xfId="0" applyBorder="1" applyAlignment="1">
      <alignment horizontal="left"/>
    </xf>
    <xf numFmtId="165" fontId="0" fillId="0" borderId="6" xfId="0" applyNumberFormat="1" applyFill="1" applyBorder="1" applyAlignment="1">
      <alignment horizontal="center"/>
    </xf>
    <xf numFmtId="165" fontId="0" fillId="0" borderId="7" xfId="0" applyNumberFormat="1" applyFill="1" applyBorder="1" applyAlignment="1">
      <alignment horizontal="center"/>
    </xf>
    <xf numFmtId="165" fontId="0" fillId="0" borderId="2" xfId="0" applyNumberFormat="1" applyFill="1" applyBorder="1" applyAlignment="1">
      <alignment horizontal="center"/>
    </xf>
    <xf numFmtId="0" fontId="0" fillId="0" borderId="1" xfId="0" applyFill="1" applyBorder="1" applyAlignment="1">
      <alignment horizontal="center"/>
    </xf>
    <xf numFmtId="0" fontId="2" fillId="0" borderId="0" xfId="0" applyFont="1"/>
    <xf numFmtId="0" fontId="3" fillId="0" borderId="0" xfId="0" applyFont="1"/>
    <xf numFmtId="0" fontId="0" fillId="3" borderId="0" xfId="0" applyFill="1"/>
    <xf numFmtId="0" fontId="0" fillId="3" borderId="0" xfId="0" applyFill="1" applyAlignment="1">
      <alignment horizontal="center"/>
    </xf>
    <xf numFmtId="164" fontId="0" fillId="3" borderId="0" xfId="0" applyNumberFormat="1" applyFill="1" applyAlignment="1">
      <alignment horizontal="center"/>
    </xf>
    <xf numFmtId="0" fontId="0" fillId="2" borderId="0" xfId="0" applyFill="1"/>
    <xf numFmtId="0" fontId="0" fillId="2" borderId="0" xfId="0" applyFill="1" applyAlignment="1">
      <alignment horizontal="center"/>
    </xf>
    <xf numFmtId="164" fontId="0" fillId="2" borderId="0" xfId="0" applyNumberFormat="1" applyFill="1" applyAlignment="1">
      <alignment horizontal="center"/>
    </xf>
    <xf numFmtId="0" fontId="0" fillId="4" borderId="20" xfId="0" applyFill="1" applyBorder="1"/>
    <xf numFmtId="0" fontId="0" fillId="4" borderId="21"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5" xfId="0" applyFill="1" applyBorder="1" applyAlignment="1">
      <alignment horizontal="center"/>
    </xf>
    <xf numFmtId="0" fontId="0" fillId="4" borderId="13" xfId="0" applyFill="1" applyBorder="1" applyAlignment="1">
      <alignment horizontal="center"/>
    </xf>
    <xf numFmtId="164" fontId="0" fillId="4" borderId="17" xfId="0" applyNumberFormat="1" applyFill="1" applyBorder="1" applyAlignment="1">
      <alignment horizontal="center"/>
    </xf>
    <xf numFmtId="164" fontId="0" fillId="4" borderId="18" xfId="0" applyNumberFormat="1" applyFill="1" applyBorder="1" applyAlignment="1">
      <alignment horizontal="center"/>
    </xf>
    <xf numFmtId="0" fontId="0" fillId="4" borderId="5" xfId="0" applyNumberFormat="1" applyFill="1" applyBorder="1" applyAlignment="1">
      <alignment horizontal="center"/>
    </xf>
    <xf numFmtId="0" fontId="0" fillId="4" borderId="19" xfId="0" applyNumberFormat="1" applyFill="1" applyBorder="1" applyAlignment="1">
      <alignment horizontal="center"/>
    </xf>
    <xf numFmtId="0" fontId="0" fillId="5" borderId="21" xfId="0" applyFill="1" applyBorder="1" applyAlignment="1">
      <alignment horizontal="center"/>
    </xf>
    <xf numFmtId="0" fontId="0" fillId="5" borderId="22" xfId="0" applyFill="1" applyBorder="1" applyAlignment="1">
      <alignment horizontal="center"/>
    </xf>
    <xf numFmtId="0" fontId="0" fillId="5" borderId="5" xfId="0" applyFill="1" applyBorder="1" applyAlignment="1">
      <alignment horizontal="center"/>
    </xf>
    <xf numFmtId="0" fontId="0" fillId="5" borderId="13" xfId="0" applyFill="1" applyBorder="1" applyAlignment="1">
      <alignment horizontal="center"/>
    </xf>
    <xf numFmtId="164" fontId="0" fillId="5" borderId="17" xfId="0" applyNumberFormat="1" applyFill="1" applyBorder="1" applyAlignment="1">
      <alignment horizontal="center"/>
    </xf>
    <xf numFmtId="164" fontId="0" fillId="5" borderId="18" xfId="0" applyNumberFormat="1" applyFill="1" applyBorder="1" applyAlignment="1">
      <alignment horizontal="center"/>
    </xf>
    <xf numFmtId="164" fontId="0" fillId="5" borderId="19" xfId="0" applyNumberFormat="1" applyFill="1" applyBorder="1" applyAlignment="1">
      <alignment horizontal="center"/>
    </xf>
    <xf numFmtId="164" fontId="0" fillId="6" borderId="9" xfId="0" applyNumberFormat="1" applyFill="1" applyBorder="1" applyAlignment="1">
      <alignment horizontal="center"/>
    </xf>
    <xf numFmtId="0" fontId="0" fillId="0" borderId="0" xfId="0" applyBorder="1" applyAlignment="1"/>
    <xf numFmtId="0" fontId="0" fillId="0" borderId="0" xfId="0" applyNumberFormat="1" applyBorder="1" applyAlignment="1">
      <alignment horizontal="center"/>
    </xf>
    <xf numFmtId="0" fontId="2" fillId="0" borderId="0" xfId="0" applyFont="1" applyBorder="1" applyAlignment="1"/>
    <xf numFmtId="0" fontId="0" fillId="0" borderId="24" xfId="0" applyBorder="1" applyAlignment="1"/>
    <xf numFmtId="0" fontId="0" fillId="0" borderId="24" xfId="0" applyBorder="1" applyAlignment="1">
      <alignment horizontal="center"/>
    </xf>
    <xf numFmtId="164" fontId="0" fillId="0" borderId="24" xfId="0" applyNumberFormat="1" applyBorder="1" applyAlignment="1">
      <alignment horizontal="center"/>
    </xf>
    <xf numFmtId="0" fontId="0" fillId="2" borderId="24" xfId="0" applyNumberFormat="1" applyFill="1" applyBorder="1" applyAlignment="1">
      <alignment horizontal="center"/>
    </xf>
    <xf numFmtId="0" fontId="0" fillId="0" borderId="24" xfId="0" applyNumberFormat="1" applyBorder="1" applyAlignment="1">
      <alignment horizontal="center"/>
    </xf>
    <xf numFmtId="0" fontId="0" fillId="0" borderId="24" xfId="0" applyFill="1" applyBorder="1" applyAlignment="1"/>
    <xf numFmtId="164" fontId="0" fillId="6" borderId="24" xfId="0" applyNumberFormat="1" applyFill="1" applyBorder="1" applyAlignment="1">
      <alignment horizontal="center"/>
    </xf>
    <xf numFmtId="0" fontId="0" fillId="6" borderId="0" xfId="0" applyFill="1"/>
    <xf numFmtId="0" fontId="0" fillId="6" borderId="0" xfId="0" applyFill="1" applyAlignment="1">
      <alignment horizontal="center"/>
    </xf>
    <xf numFmtId="164" fontId="0" fillId="6" borderId="0" xfId="0" applyNumberFormat="1" applyFill="1" applyAlignment="1">
      <alignment horizontal="center"/>
    </xf>
    <xf numFmtId="164" fontId="0" fillId="0" borderId="0" xfId="0" applyNumberFormat="1" applyFill="1" applyBorder="1" applyAlignment="1">
      <alignment horizontal="center"/>
    </xf>
    <xf numFmtId="0" fontId="0" fillId="0" borderId="20" xfId="0" applyFill="1" applyBorder="1" applyAlignment="1">
      <alignment horizontal="center"/>
    </xf>
    <xf numFmtId="0" fontId="0" fillId="0" borderId="21" xfId="0" applyFill="1" applyBorder="1" applyAlignment="1">
      <alignment horizontal="center"/>
    </xf>
    <xf numFmtId="164" fontId="0" fillId="0" borderId="21" xfId="0" applyNumberFormat="1" applyFill="1" applyBorder="1" applyAlignment="1">
      <alignment horizontal="center"/>
    </xf>
    <xf numFmtId="0" fontId="0" fillId="0" borderId="21" xfId="0" applyNumberFormat="1" applyFill="1" applyBorder="1" applyAlignment="1">
      <alignment horizontal="center"/>
    </xf>
    <xf numFmtId="0" fontId="0" fillId="0" borderId="16" xfId="0" applyNumberFormat="1" applyFill="1" applyBorder="1" applyAlignment="1">
      <alignment horizontal="center"/>
    </xf>
    <xf numFmtId="0" fontId="0" fillId="0" borderId="3" xfId="0" applyFill="1" applyBorder="1" applyAlignment="1">
      <alignment horizontal="center"/>
    </xf>
    <xf numFmtId="0" fontId="0" fillId="0" borderId="4" xfId="0" applyNumberFormat="1" applyFill="1" applyBorder="1" applyAlignment="1">
      <alignment horizontal="center"/>
    </xf>
    <xf numFmtId="0" fontId="0" fillId="0" borderId="23" xfId="0" applyFill="1" applyBorder="1" applyAlignment="1">
      <alignment horizontal="center"/>
    </xf>
    <xf numFmtId="0" fontId="0" fillId="0" borderId="5" xfId="0" applyFill="1" applyBorder="1" applyAlignment="1">
      <alignment horizontal="center"/>
    </xf>
    <xf numFmtId="164" fontId="0" fillId="0" borderId="5" xfId="0" applyNumberFormat="1" applyFill="1" applyBorder="1" applyAlignment="1">
      <alignment horizontal="center"/>
    </xf>
    <xf numFmtId="0" fontId="0" fillId="0" borderId="5" xfId="0" applyNumberFormat="1" applyFill="1" applyBorder="1" applyAlignment="1">
      <alignment horizontal="center"/>
    </xf>
    <xf numFmtId="0" fontId="0" fillId="0" borderId="19" xfId="0" applyNumberFormat="1" applyFill="1" applyBorder="1" applyAlignment="1">
      <alignment horizontal="center"/>
    </xf>
    <xf numFmtId="164" fontId="0" fillId="4" borderId="21" xfId="0" applyNumberFormat="1" applyFill="1" applyBorder="1" applyAlignment="1">
      <alignment horizontal="center"/>
    </xf>
    <xf numFmtId="164" fontId="0" fillId="4" borderId="5" xfId="0" applyNumberFormat="1" applyFill="1" applyBorder="1" applyAlignment="1">
      <alignment horizontal="center"/>
    </xf>
    <xf numFmtId="164" fontId="0" fillId="0" borderId="1" xfId="0" applyNumberFormat="1" applyBorder="1" applyAlignment="1">
      <alignment horizontal="center"/>
    </xf>
    <xf numFmtId="164" fontId="0" fillId="5" borderId="5" xfId="0" applyNumberFormat="1" applyFill="1" applyBorder="1" applyAlignment="1">
      <alignment horizontal="center"/>
    </xf>
    <xf numFmtId="165" fontId="0" fillId="0" borderId="21" xfId="0" applyNumberFormat="1" applyFill="1" applyBorder="1" applyAlignment="1">
      <alignment horizontal="center"/>
    </xf>
    <xf numFmtId="165" fontId="0" fillId="0" borderId="0" xfId="0" applyNumberFormat="1" applyFill="1" applyBorder="1" applyAlignment="1">
      <alignment horizontal="center"/>
    </xf>
    <xf numFmtId="165" fontId="0" fillId="0" borderId="1" xfId="0" applyNumberFormat="1" applyFill="1" applyBorder="1" applyAlignment="1">
      <alignment horizontal="center"/>
    </xf>
    <xf numFmtId="165" fontId="0" fillId="0" borderId="5" xfId="0" applyNumberFormat="1" applyFill="1" applyBorder="1" applyAlignment="1">
      <alignment horizontal="center"/>
    </xf>
    <xf numFmtId="0" fontId="4" fillId="7" borderId="25" xfId="0" applyFont="1" applyFill="1" applyBorder="1" applyAlignment="1">
      <alignment wrapText="1"/>
    </xf>
    <xf numFmtId="0" fontId="4" fillId="7" borderId="26" xfId="0" applyFont="1" applyFill="1" applyBorder="1" applyAlignment="1">
      <alignment wrapText="1"/>
    </xf>
    <xf numFmtId="0" fontId="0" fillId="7" borderId="27" xfId="0" applyFill="1" applyBorder="1" applyAlignment="1">
      <alignment wrapText="1"/>
    </xf>
    <xf numFmtId="0" fontId="5" fillId="7" borderId="27" xfId="1" applyFill="1" applyBorder="1" applyAlignment="1" applyProtection="1">
      <alignment wrapText="1"/>
    </xf>
    <xf numFmtId="49" fontId="5" fillId="7" borderId="27" xfId="1" applyNumberFormat="1" applyFill="1" applyBorder="1" applyAlignment="1" applyProtection="1">
      <alignment wrapText="1"/>
    </xf>
    <xf numFmtId="0" fontId="2" fillId="8" borderId="28" xfId="0" applyFont="1" applyFill="1" applyBorder="1" applyAlignment="1">
      <alignment horizontal="left" vertical="center" wrapText="1"/>
    </xf>
    <xf numFmtId="0" fontId="0" fillId="0" borderId="0" xfId="0" applyAlignment="1">
      <alignment horizontal="left" vertical="center"/>
    </xf>
    <xf numFmtId="0" fontId="6" fillId="9" borderId="28" xfId="0" applyFont="1" applyFill="1" applyBorder="1" applyAlignment="1">
      <alignment horizontal="left" vertical="center" wrapText="1"/>
    </xf>
    <xf numFmtId="0" fontId="8" fillId="9" borderId="28" xfId="0" applyFont="1" applyFill="1" applyBorder="1" applyAlignment="1">
      <alignment horizontal="left" vertical="center" wrapText="1"/>
    </xf>
    <xf numFmtId="0" fontId="6" fillId="0" borderId="29" xfId="0" applyFont="1" applyBorder="1" applyAlignment="1">
      <alignment horizontal="left" vertical="center" wrapText="1"/>
    </xf>
    <xf numFmtId="0" fontId="0" fillId="10" borderId="28" xfId="0" applyFill="1" applyBorder="1" applyAlignment="1">
      <alignment horizontal="left" vertical="center"/>
    </xf>
    <xf numFmtId="0" fontId="2" fillId="8" borderId="28" xfId="0" applyFont="1" applyFill="1" applyBorder="1" applyAlignment="1">
      <alignment horizontal="center" vertical="center" wrapText="1"/>
    </xf>
    <xf numFmtId="0" fontId="2" fillId="0" borderId="0" xfId="0" applyFont="1" applyAlignment="1">
      <alignment horizontal="left" vertical="center" wrapText="1"/>
    </xf>
    <xf numFmtId="0" fontId="6" fillId="0" borderId="0" xfId="0" applyFont="1" applyBorder="1" applyAlignment="1">
      <alignment horizontal="left" vertical="center" wrapText="1"/>
    </xf>
    <xf numFmtId="0" fontId="7" fillId="0" borderId="0" xfId="0" applyFont="1" applyBorder="1" applyAlignment="1">
      <alignment horizontal="center" vertical="center" wrapText="1"/>
    </xf>
    <xf numFmtId="0" fontId="6" fillId="0" borderId="28" xfId="0" applyFont="1" applyBorder="1" applyAlignment="1">
      <alignment horizontal="center" vertical="center" wrapText="1"/>
    </xf>
    <xf numFmtId="0" fontId="6" fillId="9" borderId="28"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0" fillId="0" borderId="0" xfId="0" applyAlignment="1">
      <alignment horizontal="center" wrapText="1"/>
    </xf>
    <xf numFmtId="0" fontId="1" fillId="0" borderId="0" xfId="2" applyAlignment="1">
      <alignment horizontal="right"/>
    </xf>
    <xf numFmtId="0" fontId="1" fillId="0" borderId="0" xfId="2" applyAlignment="1">
      <alignment horizontal="center"/>
    </xf>
    <xf numFmtId="0" fontId="1" fillId="0" borderId="0" xfId="2"/>
    <xf numFmtId="0" fontId="1" fillId="0" borderId="0" xfId="2" applyAlignment="1">
      <alignment horizontal="left"/>
    </xf>
    <xf numFmtId="167" fontId="1" fillId="0" borderId="0" xfId="2" applyNumberFormat="1" applyAlignment="1">
      <alignment horizontal="center"/>
    </xf>
    <xf numFmtId="0" fontId="1" fillId="0" borderId="0" xfId="2" applyAlignment="1">
      <alignment horizontal="center" wrapText="1"/>
    </xf>
    <xf numFmtId="2" fontId="0" fillId="0" borderId="0" xfId="0" applyNumberFormat="1" applyAlignment="1">
      <alignment horizontal="left" vertical="center"/>
    </xf>
    <xf numFmtId="0" fontId="0" fillId="0" borderId="0" xfId="0" quotePrefix="1" applyAlignment="1">
      <alignment horizontal="left" wrapText="1"/>
    </xf>
    <xf numFmtId="0" fontId="1" fillId="0" borderId="1" xfId="2" applyBorder="1" applyAlignment="1">
      <alignment horizontal="right"/>
    </xf>
    <xf numFmtId="0" fontId="1" fillId="0" borderId="1" xfId="2" applyBorder="1" applyAlignment="1">
      <alignment horizontal="center"/>
    </xf>
    <xf numFmtId="0" fontId="1" fillId="0" borderId="1" xfId="2" applyBorder="1"/>
    <xf numFmtId="0" fontId="1" fillId="0" borderId="7" xfId="2" applyBorder="1" applyAlignment="1">
      <alignment horizontal="center"/>
    </xf>
    <xf numFmtId="0" fontId="1" fillId="0" borderId="9" xfId="2" applyBorder="1" applyAlignment="1">
      <alignment horizontal="center"/>
    </xf>
    <xf numFmtId="0" fontId="6" fillId="0" borderId="0" xfId="0" applyFont="1" applyBorder="1" applyAlignment="1">
      <alignment horizontal="center"/>
    </xf>
    <xf numFmtId="0" fontId="0" fillId="0" borderId="0" xfId="0" applyBorder="1" applyAlignment="1">
      <alignment horizontal="center" vertical="center"/>
    </xf>
    <xf numFmtId="167" fontId="0" fillId="0" borderId="8" xfId="0" applyNumberFormat="1" applyBorder="1" applyAlignment="1">
      <alignment horizontal="center"/>
    </xf>
    <xf numFmtId="167" fontId="0" fillId="0" borderId="9" xfId="0" applyNumberFormat="1" applyBorder="1" applyAlignment="1">
      <alignment horizontal="center"/>
    </xf>
    <xf numFmtId="0" fontId="0" fillId="0" borderId="32" xfId="0" applyBorder="1" applyAlignment="1">
      <alignment horizontal="center"/>
    </xf>
    <xf numFmtId="0" fontId="0" fillId="0" borderId="29" xfId="0" applyBorder="1" applyAlignment="1">
      <alignment horizontal="center"/>
    </xf>
    <xf numFmtId="167" fontId="0" fillId="0" borderId="31" xfId="0" applyNumberFormat="1" applyBorder="1" applyAlignment="1">
      <alignment horizontal="center"/>
    </xf>
    <xf numFmtId="167" fontId="0" fillId="0" borderId="33" xfId="0" applyNumberFormat="1" applyBorder="1" applyAlignment="1">
      <alignment horizontal="center"/>
    </xf>
    <xf numFmtId="164" fontId="0" fillId="0" borderId="32" xfId="0" applyNumberFormat="1" applyBorder="1" applyAlignment="1">
      <alignment horizontal="center"/>
    </xf>
    <xf numFmtId="0" fontId="0" fillId="2" borderId="34" xfId="0" applyNumberFormat="1" applyFill="1" applyBorder="1" applyAlignment="1">
      <alignment horizontal="center"/>
    </xf>
    <xf numFmtId="0" fontId="0" fillId="0" borderId="30" xfId="0" applyNumberFormat="1" applyBorder="1" applyAlignment="1">
      <alignment horizontal="center"/>
    </xf>
    <xf numFmtId="0" fontId="0" fillId="0" borderId="7" xfId="0" applyNumberFormat="1" applyBorder="1" applyAlignment="1">
      <alignment horizontal="center"/>
    </xf>
    <xf numFmtId="167" fontId="0" fillId="0" borderId="6" xfId="0" applyNumberFormat="1" applyBorder="1" applyAlignment="1">
      <alignment horizontal="center"/>
    </xf>
    <xf numFmtId="167" fontId="0" fillId="0" borderId="7" xfId="0" applyNumberFormat="1" applyBorder="1" applyAlignment="1">
      <alignment horizontal="center"/>
    </xf>
    <xf numFmtId="164" fontId="6" fillId="0" borderId="1" xfId="0" applyNumberFormat="1" applyFont="1" applyBorder="1" applyAlignment="1">
      <alignment horizontal="center"/>
    </xf>
    <xf numFmtId="0" fontId="0" fillId="0" borderId="0" xfId="0" applyAlignment="1">
      <alignment vertical="center"/>
    </xf>
    <xf numFmtId="0" fontId="0" fillId="0" borderId="0" xfId="0" applyBorder="1" applyAlignment="1">
      <alignment horizontal="left" vertical="center" wrapText="1"/>
    </xf>
    <xf numFmtId="0" fontId="0" fillId="0" borderId="0" xfId="0" applyBorder="1" applyAlignment="1">
      <alignment horizontal="left" vertical="center"/>
    </xf>
    <xf numFmtId="0" fontId="6" fillId="11" borderId="28" xfId="0" applyFont="1" applyFill="1" applyBorder="1" applyAlignment="1">
      <alignment horizontal="center" vertical="center" wrapText="1"/>
    </xf>
    <xf numFmtId="1" fontId="6" fillId="0" borderId="28" xfId="0" applyNumberFormat="1" applyFont="1" applyBorder="1" applyAlignment="1">
      <alignment horizontal="center" vertical="center" wrapText="1"/>
    </xf>
    <xf numFmtId="1" fontId="6" fillId="9" borderId="28" xfId="0" applyNumberFormat="1" applyFont="1" applyFill="1" applyBorder="1" applyAlignment="1">
      <alignment horizontal="center" vertical="center" wrapText="1"/>
    </xf>
    <xf numFmtId="1" fontId="8" fillId="9" borderId="28" xfId="0" applyNumberFormat="1" applyFont="1" applyFill="1" applyBorder="1" applyAlignment="1">
      <alignment horizontal="center" vertical="center" wrapText="1"/>
    </xf>
    <xf numFmtId="0" fontId="6" fillId="0" borderId="0" xfId="0" applyFont="1" applyAlignment="1">
      <alignment horizontal="right" vertical="top"/>
    </xf>
    <xf numFmtId="0" fontId="0" fillId="0" borderId="0" xfId="0" applyAlignment="1">
      <alignment horizontal="right" vertical="top"/>
    </xf>
    <xf numFmtId="0" fontId="6" fillId="0" borderId="28" xfId="0" applyFont="1" applyBorder="1" applyAlignment="1">
      <alignment horizontal="left" vertical="center" wrapText="1"/>
    </xf>
    <xf numFmtId="0" fontId="6" fillId="0" borderId="28" xfId="0" applyFont="1" applyFill="1" applyBorder="1" applyAlignment="1">
      <alignment horizontal="center" vertical="center" wrapText="1"/>
    </xf>
    <xf numFmtId="0" fontId="6" fillId="0" borderId="0" xfId="0" applyFont="1" applyAlignment="1">
      <alignment horizontal="right" vertical="top" wrapText="1"/>
    </xf>
    <xf numFmtId="0" fontId="6" fillId="0" borderId="0" xfId="0" applyFont="1" applyBorder="1" applyAlignment="1">
      <alignment horizontal="left" wrapText="1"/>
    </xf>
    <xf numFmtId="0" fontId="0" fillId="0" borderId="0" xfId="0" applyBorder="1" applyAlignment="1">
      <alignment horizontal="left" wrapText="1"/>
    </xf>
    <xf numFmtId="0" fontId="6" fillId="0" borderId="7" xfId="0" applyFont="1" applyBorder="1" applyAlignment="1">
      <alignment horizontal="right" vertical="top" wrapText="1"/>
    </xf>
    <xf numFmtId="0" fontId="6" fillId="0" borderId="35" xfId="0" applyFont="1" applyBorder="1" applyAlignment="1">
      <alignment horizontal="right" vertical="top"/>
    </xf>
    <xf numFmtId="0" fontId="6" fillId="0" borderId="30" xfId="0" applyFont="1" applyBorder="1" applyAlignment="1">
      <alignment horizontal="right" vertical="top" wrapText="1"/>
    </xf>
    <xf numFmtId="0" fontId="6" fillId="0" borderId="29" xfId="0" applyFont="1" applyBorder="1" applyAlignment="1">
      <alignment horizontal="center" vertical="center" wrapText="1"/>
    </xf>
    <xf numFmtId="1" fontId="6" fillId="0" borderId="29" xfId="0" applyNumberFormat="1" applyFont="1" applyBorder="1" applyAlignment="1">
      <alignment horizontal="center" vertical="center" wrapText="1"/>
    </xf>
    <xf numFmtId="0" fontId="6" fillId="11" borderId="29" xfId="0" applyFont="1" applyFill="1" applyBorder="1" applyAlignment="1">
      <alignment horizontal="center" vertical="center" wrapText="1"/>
    </xf>
    <xf numFmtId="0" fontId="11" fillId="0" borderId="0" xfId="0" applyFont="1"/>
    <xf numFmtId="168" fontId="12" fillId="0" borderId="0" xfId="0" applyNumberFormat="1" applyFont="1" applyAlignment="1">
      <alignment horizontal="left"/>
    </xf>
    <xf numFmtId="0" fontId="11" fillId="0" borderId="28" xfId="0" applyFont="1" applyBorder="1" applyAlignment="1">
      <alignment vertical="top" wrapText="1"/>
    </xf>
    <xf numFmtId="0" fontId="13" fillId="0" borderId="24" xfId="0" applyFont="1" applyBorder="1" applyAlignment="1">
      <alignment horizontal="left"/>
    </xf>
    <xf numFmtId="0" fontId="6" fillId="0" borderId="36" xfId="0" applyFont="1" applyBorder="1" applyAlignment="1">
      <alignment horizontal="left" vertical="center" wrapText="1"/>
    </xf>
    <xf numFmtId="0" fontId="6" fillId="0" borderId="36" xfId="0" applyFont="1" applyBorder="1" applyAlignment="1">
      <alignment horizontal="center" vertical="center" wrapText="1"/>
    </xf>
    <xf numFmtId="0" fontId="7" fillId="0" borderId="36" xfId="0" applyFont="1" applyBorder="1" applyAlignment="1">
      <alignment horizontal="center" vertical="center" wrapText="1"/>
    </xf>
    <xf numFmtId="0" fontId="8" fillId="9" borderId="29" xfId="0" applyFont="1" applyFill="1" applyBorder="1" applyAlignment="1">
      <alignment horizontal="left" vertical="center" wrapText="1"/>
    </xf>
    <xf numFmtId="2" fontId="6" fillId="0" borderId="28" xfId="0" applyNumberFormat="1" applyFont="1" applyBorder="1" applyAlignment="1">
      <alignment horizontal="center" vertical="center" wrapText="1"/>
    </xf>
    <xf numFmtId="0" fontId="6" fillId="0" borderId="0" xfId="0" applyFont="1" applyAlignment="1">
      <alignment horizontal="left" vertical="center"/>
    </xf>
    <xf numFmtId="0" fontId="6" fillId="10" borderId="28" xfId="0" applyFont="1" applyFill="1" applyBorder="1" applyAlignment="1">
      <alignment horizontal="left" vertical="center"/>
    </xf>
    <xf numFmtId="0" fontId="6"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6" fillId="0" borderId="0" xfId="0" applyFont="1" applyBorder="1" applyAlignment="1">
      <alignment horizontal="left" vertical="top"/>
    </xf>
    <xf numFmtId="0" fontId="6" fillId="0" borderId="29" xfId="0" applyFont="1" applyFill="1" applyBorder="1" applyAlignment="1">
      <alignment horizontal="center" vertical="center" wrapText="1"/>
    </xf>
    <xf numFmtId="0" fontId="6" fillId="0" borderId="28" xfId="0" applyFont="1" applyBorder="1" applyAlignment="1">
      <alignment horizontal="right" vertical="top" wrapText="1"/>
    </xf>
    <xf numFmtId="1" fontId="0" fillId="0" borderId="0" xfId="0" applyNumberFormat="1" applyAlignment="1">
      <alignment horizontal="left" vertical="center"/>
    </xf>
    <xf numFmtId="1" fontId="6" fillId="0" borderId="0" xfId="0" applyNumberFormat="1" applyFont="1" applyAlignment="1">
      <alignment horizontal="left" vertical="center"/>
    </xf>
    <xf numFmtId="167" fontId="0" fillId="0" borderId="0" xfId="0" applyNumberFormat="1" applyAlignment="1">
      <alignment horizontal="left" vertical="center"/>
    </xf>
    <xf numFmtId="0" fontId="0" fillId="4" borderId="14" xfId="0" applyNumberFormat="1" applyFill="1" applyBorder="1" applyAlignment="1">
      <alignment horizontal="center"/>
    </xf>
    <xf numFmtId="0" fontId="0" fillId="4" borderId="16" xfId="0" applyNumberFormat="1" applyFill="1" applyBorder="1" applyAlignment="1">
      <alignment horizontal="center"/>
    </xf>
    <xf numFmtId="164" fontId="0" fillId="4" borderId="14" xfId="0" applyNumberFormat="1" applyFill="1" applyBorder="1" applyAlignment="1">
      <alignment horizontal="center"/>
    </xf>
    <xf numFmtId="164" fontId="0" fillId="4" borderId="15" xfId="0" applyNumberFormat="1" applyFill="1" applyBorder="1" applyAlignment="1">
      <alignment horizontal="center"/>
    </xf>
    <xf numFmtId="164" fontId="0" fillId="5" borderId="14" xfId="0" applyNumberFormat="1" applyFill="1" applyBorder="1" applyAlignment="1">
      <alignment horizontal="center"/>
    </xf>
    <xf numFmtId="164" fontId="0" fillId="5" borderId="21" xfId="0" applyNumberFormat="1" applyFill="1" applyBorder="1" applyAlignment="1">
      <alignment horizontal="center"/>
    </xf>
    <xf numFmtId="164" fontId="0" fillId="5" borderId="15" xfId="0" applyNumberFormat="1" applyFill="1" applyBorder="1" applyAlignment="1">
      <alignment horizontal="center"/>
    </xf>
    <xf numFmtId="164" fontId="0" fillId="5" borderId="16" xfId="0" applyNumberFormat="1" applyFill="1" applyBorder="1" applyAlignment="1">
      <alignment horizontal="center"/>
    </xf>
    <xf numFmtId="0" fontId="0" fillId="5" borderId="20" xfId="0" applyFill="1" applyBorder="1" applyAlignment="1">
      <alignment horizontal="left"/>
    </xf>
    <xf numFmtId="0" fontId="0" fillId="5" borderId="21" xfId="0" applyFill="1" applyBorder="1" applyAlignment="1">
      <alignment horizontal="left"/>
    </xf>
    <xf numFmtId="0" fontId="0" fillId="5" borderId="23" xfId="0" applyFill="1" applyBorder="1" applyAlignment="1">
      <alignment horizontal="left"/>
    </xf>
    <xf numFmtId="0" fontId="0" fillId="5" borderId="5" xfId="0" applyFill="1" applyBorder="1" applyAlignment="1">
      <alignment horizontal="left"/>
    </xf>
    <xf numFmtId="0" fontId="0" fillId="0" borderId="3" xfId="0" applyFill="1" applyBorder="1" applyAlignment="1">
      <alignment horizontal="left"/>
    </xf>
    <xf numFmtId="0" fontId="0" fillId="0" borderId="0" xfId="0" applyFill="1" applyBorder="1" applyAlignment="1">
      <alignment horizontal="left"/>
    </xf>
    <xf numFmtId="0" fontId="6" fillId="0" borderId="20" xfId="0" applyFont="1"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xf>
    <xf numFmtId="0" fontId="0" fillId="0" borderId="5" xfId="0" applyBorder="1" applyAlignment="1">
      <alignment horizontal="left"/>
    </xf>
    <xf numFmtId="0" fontId="0" fillId="0" borderId="10" xfId="0" applyFill="1" applyBorder="1" applyAlignment="1">
      <alignment horizontal="left"/>
    </xf>
    <xf numFmtId="0" fontId="0" fillId="0" borderId="1" xfId="0" applyFill="1" applyBorder="1" applyAlignment="1">
      <alignment horizontal="left"/>
    </xf>
    <xf numFmtId="0" fontId="4" fillId="7" borderId="25" xfId="0" applyFont="1" applyFill="1" applyBorder="1" applyAlignment="1">
      <alignment wrapText="1"/>
    </xf>
    <xf numFmtId="0" fontId="4" fillId="7" borderId="26" xfId="0" applyFont="1" applyFill="1" applyBorder="1" applyAlignment="1">
      <alignment wrapText="1"/>
    </xf>
    <xf numFmtId="0" fontId="0" fillId="0" borderId="31"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20" xfId="0" applyBorder="1" applyAlignment="1">
      <alignment horizontal="left"/>
    </xf>
    <xf numFmtId="0" fontId="0" fillId="0" borderId="21" xfId="0" applyBorder="1" applyAlignment="1">
      <alignment horizontal="left"/>
    </xf>
    <xf numFmtId="0" fontId="0" fillId="0" borderId="3"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1" xfId="0" applyBorder="1" applyAlignment="1">
      <alignment horizontal="left"/>
    </xf>
    <xf numFmtId="0" fontId="0" fillId="0" borderId="28" xfId="0" applyBorder="1" applyAlignment="1">
      <alignment horizontal="left" vertical="top" wrapText="1"/>
    </xf>
    <xf numFmtId="0" fontId="6" fillId="0" borderId="28" xfId="0" applyFont="1" applyBorder="1" applyAlignment="1">
      <alignment horizontal="left" vertical="top" wrapText="1"/>
    </xf>
    <xf numFmtId="0" fontId="0" fillId="0" borderId="28" xfId="0" applyBorder="1" applyAlignment="1">
      <alignment horizontal="left" vertical="top"/>
    </xf>
    <xf numFmtId="0" fontId="6" fillId="0" borderId="37" xfId="0" applyFont="1" applyBorder="1" applyAlignment="1">
      <alignment horizontal="left" vertical="top" wrapText="1"/>
    </xf>
    <xf numFmtId="0" fontId="0" fillId="0" borderId="36" xfId="0" applyBorder="1" applyAlignment="1">
      <alignment horizontal="left" vertical="top" wrapText="1"/>
    </xf>
    <xf numFmtId="0" fontId="0" fillId="0" borderId="38" xfId="0" applyBorder="1" applyAlignment="1">
      <alignment horizontal="left" vertical="top" wrapText="1"/>
    </xf>
    <xf numFmtId="0" fontId="6" fillId="0" borderId="39" xfId="0" applyFont="1" applyBorder="1" applyAlignment="1">
      <alignment horizontal="left" vertical="top" wrapText="1"/>
    </xf>
    <xf numFmtId="0" fontId="0" fillId="0" borderId="34" xfId="0" applyBorder="1" applyAlignment="1">
      <alignment horizontal="left" vertical="top" wrapText="1"/>
    </xf>
    <xf numFmtId="0" fontId="0" fillId="0" borderId="30" xfId="0" applyBorder="1" applyAlignment="1">
      <alignment horizontal="left" vertical="top" wrapText="1"/>
    </xf>
    <xf numFmtId="0" fontId="6" fillId="0" borderId="28" xfId="0" applyFont="1" applyBorder="1" applyAlignment="1">
      <alignment horizontal="left" vertical="top"/>
    </xf>
    <xf numFmtId="8" fontId="6" fillId="0" borderId="0" xfId="0" applyNumberFormat="1" applyFont="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119063</xdr:colOff>
      <xdr:row>97</xdr:row>
      <xdr:rowOff>59531</xdr:rowOff>
    </xdr:from>
    <xdr:to>
      <xdr:col>5</xdr:col>
      <xdr:colOff>264617</xdr:colOff>
      <xdr:row>97</xdr:row>
      <xdr:rowOff>1440656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4469" y="34087594"/>
          <a:ext cx="7284947"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n.wikipedia.org/wiki/Single-mode_fiber" TargetMode="External"/><Relationship Id="rId2" Type="http://schemas.openxmlformats.org/officeDocument/2006/relationships/hyperlink" Target="http://en.wikipedia.org/wiki/Single-mode_fiber" TargetMode="External"/><Relationship Id="rId1" Type="http://schemas.openxmlformats.org/officeDocument/2006/relationships/hyperlink" Target="http://en.wikipedia.org/wiki/Multi-mode_fiber" TargetMode="External"/><Relationship Id="rId6" Type="http://schemas.openxmlformats.org/officeDocument/2006/relationships/printerSettings" Target="../printerSettings/printerSettings1.bin"/><Relationship Id="rId5" Type="http://schemas.openxmlformats.org/officeDocument/2006/relationships/hyperlink" Target="http://en.wikipedia.org/wiki/Single-mode_fiber" TargetMode="External"/><Relationship Id="rId4" Type="http://schemas.openxmlformats.org/officeDocument/2006/relationships/hyperlink" Target="http://en.wikipedia.org/wiki/Single-mode_fib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3"/>
  <sheetViews>
    <sheetView workbookViewId="0"/>
  </sheetViews>
  <sheetFormatPr defaultRowHeight="12.75" x14ac:dyDescent="0.2"/>
  <cols>
    <col min="1" max="1" width="16.85546875" customWidth="1"/>
    <col min="2" max="2" width="33" customWidth="1"/>
    <col min="3" max="3" width="11.140625" style="1" bestFit="1" customWidth="1"/>
    <col min="4" max="4" width="10.5703125" style="1" bestFit="1" customWidth="1"/>
    <col min="5" max="8" width="9.85546875" style="2" customWidth="1"/>
    <col min="9" max="10" width="9.5703125" style="2" customWidth="1"/>
    <col min="11" max="12" width="10.42578125" style="3" customWidth="1"/>
  </cols>
  <sheetData>
    <row r="1" spans="1:12" ht="18" x14ac:dyDescent="0.25">
      <c r="A1" s="45" t="s">
        <v>36</v>
      </c>
    </row>
    <row r="3" spans="1:12" ht="13.5" thickBot="1" x14ac:dyDescent="0.25">
      <c r="A3" s="44" t="s">
        <v>33</v>
      </c>
    </row>
    <row r="4" spans="1:12" x14ac:dyDescent="0.2">
      <c r="A4" s="52"/>
      <c r="B4" s="53"/>
      <c r="C4" s="54" t="s">
        <v>10</v>
      </c>
      <c r="D4" s="193" t="s">
        <v>15</v>
      </c>
      <c r="E4" s="194"/>
      <c r="F4" s="96"/>
      <c r="G4" s="96"/>
      <c r="H4" s="193" t="s">
        <v>16</v>
      </c>
      <c r="I4" s="194"/>
      <c r="J4" s="191" t="s">
        <v>17</v>
      </c>
      <c r="K4" s="192"/>
      <c r="L4"/>
    </row>
    <row r="5" spans="1:12" ht="13.5" thickBot="1" x14ac:dyDescent="0.25">
      <c r="A5" s="55" t="s">
        <v>20</v>
      </c>
      <c r="B5" s="56" t="s">
        <v>0</v>
      </c>
      <c r="C5" s="57" t="s">
        <v>14</v>
      </c>
      <c r="D5" s="58" t="s">
        <v>1</v>
      </c>
      <c r="E5" s="59" t="s">
        <v>2</v>
      </c>
      <c r="F5" s="97"/>
      <c r="G5" s="97"/>
      <c r="H5" s="58" t="s">
        <v>1</v>
      </c>
      <c r="I5" s="59" t="s">
        <v>2</v>
      </c>
      <c r="J5" s="60" t="s">
        <v>1</v>
      </c>
      <c r="K5" s="61" t="s">
        <v>2</v>
      </c>
      <c r="L5"/>
    </row>
    <row r="6" spans="1:12" x14ac:dyDescent="0.2">
      <c r="A6" s="205" t="s">
        <v>207</v>
      </c>
      <c r="B6" s="7" t="s">
        <v>7</v>
      </c>
      <c r="C6" s="20">
        <v>850</v>
      </c>
      <c r="D6" s="12">
        <v>-9.5</v>
      </c>
      <c r="E6" s="13">
        <v>-4</v>
      </c>
      <c r="F6" s="27"/>
      <c r="G6" s="27"/>
      <c r="H6" s="14">
        <v>-17</v>
      </c>
      <c r="I6" s="13">
        <v>-3</v>
      </c>
      <c r="J6" s="15">
        <v>0</v>
      </c>
      <c r="K6" s="8">
        <f>D6-H6-4*0.5</f>
        <v>5.5</v>
      </c>
      <c r="L6"/>
    </row>
    <row r="7" spans="1:12" x14ac:dyDescent="0.2">
      <c r="A7" s="206"/>
      <c r="B7" s="7" t="s">
        <v>8</v>
      </c>
      <c r="C7" s="20">
        <v>1310</v>
      </c>
      <c r="D7" s="12">
        <v>-9.5</v>
      </c>
      <c r="E7" s="13">
        <v>-3</v>
      </c>
      <c r="F7" s="27"/>
      <c r="G7" s="27"/>
      <c r="H7" s="14">
        <v>-20</v>
      </c>
      <c r="I7" s="13">
        <v>-3</v>
      </c>
      <c r="J7" s="15">
        <f>E7-I7</f>
        <v>0</v>
      </c>
      <c r="K7" s="8">
        <f t="shared" ref="K7:K9" si="0">D7-H7-4*0.5</f>
        <v>8.5</v>
      </c>
      <c r="L7"/>
    </row>
    <row r="8" spans="1:12" x14ac:dyDescent="0.2">
      <c r="A8" s="206"/>
      <c r="B8" s="136" t="s">
        <v>199</v>
      </c>
      <c r="C8" s="20">
        <v>1310</v>
      </c>
      <c r="D8" s="12"/>
      <c r="E8" s="13"/>
      <c r="F8" s="27"/>
      <c r="G8" s="27"/>
      <c r="H8" s="14"/>
      <c r="I8" s="13"/>
      <c r="J8" s="15"/>
      <c r="K8" s="8"/>
      <c r="L8"/>
    </row>
    <row r="9" spans="1:12" x14ac:dyDescent="0.2">
      <c r="A9" s="207"/>
      <c r="B9" s="4" t="s">
        <v>9</v>
      </c>
      <c r="C9" s="21">
        <v>1550</v>
      </c>
      <c r="D9" s="10">
        <v>-5</v>
      </c>
      <c r="E9" s="11">
        <v>2</v>
      </c>
      <c r="F9" s="98"/>
      <c r="G9" s="98"/>
      <c r="H9" s="10">
        <v>-23</v>
      </c>
      <c r="I9" s="11">
        <v>-3</v>
      </c>
      <c r="J9" s="17">
        <f>E9-I9</f>
        <v>5</v>
      </c>
      <c r="K9" s="5">
        <f t="shared" si="0"/>
        <v>16</v>
      </c>
      <c r="L9"/>
    </row>
    <row r="10" spans="1:12" x14ac:dyDescent="0.2">
      <c r="A10" s="214" t="s">
        <v>200</v>
      </c>
      <c r="B10" s="140" t="s">
        <v>201</v>
      </c>
      <c r="C10" s="141">
        <v>1310</v>
      </c>
      <c r="D10" s="142">
        <v>-8.1999999999999993</v>
      </c>
      <c r="E10" s="143">
        <v>0.5</v>
      </c>
      <c r="F10" s="144" t="s">
        <v>202</v>
      </c>
      <c r="G10" s="144"/>
      <c r="H10" s="142">
        <v>-14.4</v>
      </c>
      <c r="I10" s="143">
        <v>0.5</v>
      </c>
      <c r="J10" s="145">
        <f t="shared" ref="J10:J12" si="1">E10-I10</f>
        <v>0</v>
      </c>
      <c r="K10" s="146">
        <f>D10-H10-4*0.5</f>
        <v>4.2000000000000011</v>
      </c>
      <c r="L10"/>
    </row>
    <row r="11" spans="1:12" x14ac:dyDescent="0.2">
      <c r="A11" s="215"/>
      <c r="B11" s="7" t="s">
        <v>203</v>
      </c>
      <c r="C11" s="20">
        <v>1550</v>
      </c>
      <c r="D11" s="138">
        <v>-4.7</v>
      </c>
      <c r="E11" s="139">
        <v>4</v>
      </c>
      <c r="F11" s="27" t="s">
        <v>204</v>
      </c>
      <c r="G11" s="27"/>
      <c r="H11" s="138">
        <v>-15.8</v>
      </c>
      <c r="I11" s="139">
        <v>-1</v>
      </c>
      <c r="J11" s="17">
        <f t="shared" si="1"/>
        <v>5</v>
      </c>
      <c r="K11" s="147">
        <f>D11-H11-4*0.5</f>
        <v>9.1000000000000014</v>
      </c>
    </row>
    <row r="12" spans="1:12" x14ac:dyDescent="0.2">
      <c r="A12" s="216"/>
      <c r="B12" s="4" t="s">
        <v>205</v>
      </c>
      <c r="C12" s="21">
        <v>1550</v>
      </c>
      <c r="D12" s="148">
        <v>0</v>
      </c>
      <c r="E12" s="149">
        <v>4</v>
      </c>
      <c r="F12" s="150" t="s">
        <v>206</v>
      </c>
      <c r="G12" s="98"/>
      <c r="H12" s="148">
        <v>-24</v>
      </c>
      <c r="I12" s="149">
        <v>-7</v>
      </c>
      <c r="J12" s="17">
        <f t="shared" si="1"/>
        <v>11</v>
      </c>
      <c r="K12" s="147">
        <f>D12-H12-4*0.5</f>
        <v>22</v>
      </c>
    </row>
    <row r="13" spans="1:12" x14ac:dyDescent="0.2">
      <c r="A13" s="137"/>
      <c r="B13" s="7"/>
      <c r="C13" s="7"/>
      <c r="D13" s="27"/>
      <c r="E13" s="27"/>
      <c r="F13" s="27"/>
      <c r="G13" s="27"/>
      <c r="H13" s="27"/>
      <c r="I13" s="27"/>
      <c r="J13" s="18"/>
      <c r="K13" s="71"/>
    </row>
    <row r="14" spans="1:12" ht="13.5" thickBot="1" x14ac:dyDescent="0.25"/>
    <row r="15" spans="1:12" x14ac:dyDescent="0.2">
      <c r="A15" s="212" t="s">
        <v>47</v>
      </c>
      <c r="B15" s="212" t="s">
        <v>48</v>
      </c>
      <c r="C15" s="104" t="s">
        <v>49</v>
      </c>
    </row>
    <row r="16" spans="1:12" ht="13.5" thickBot="1" x14ac:dyDescent="0.25">
      <c r="A16" s="213"/>
      <c r="B16" s="213"/>
      <c r="C16" s="105" t="s">
        <v>50</v>
      </c>
    </row>
    <row r="17" spans="1:12" ht="13.5" thickBot="1" x14ac:dyDescent="0.25">
      <c r="A17" s="106" t="s">
        <v>51</v>
      </c>
      <c r="B17" s="106" t="s">
        <v>52</v>
      </c>
      <c r="C17" s="106" t="s">
        <v>53</v>
      </c>
    </row>
    <row r="18" spans="1:12" ht="13.5" thickBot="1" x14ac:dyDescent="0.25">
      <c r="A18" s="106" t="s">
        <v>54</v>
      </c>
      <c r="B18" s="107" t="s">
        <v>55</v>
      </c>
      <c r="C18" s="106" t="s">
        <v>56</v>
      </c>
    </row>
    <row r="19" spans="1:12" ht="13.5" thickBot="1" x14ac:dyDescent="0.25">
      <c r="A19" s="106" t="s">
        <v>57</v>
      </c>
      <c r="B19" s="107" t="s">
        <v>58</v>
      </c>
      <c r="C19" s="106" t="s">
        <v>59</v>
      </c>
    </row>
    <row r="20" spans="1:12" ht="13.5" thickBot="1" x14ac:dyDescent="0.25">
      <c r="A20" s="106" t="s">
        <v>60</v>
      </c>
      <c r="B20" s="107" t="s">
        <v>58</v>
      </c>
      <c r="C20" s="106" t="s">
        <v>61</v>
      </c>
    </row>
    <row r="21" spans="1:12" ht="39" thickBot="1" x14ac:dyDescent="0.25">
      <c r="A21" s="106" t="s">
        <v>62</v>
      </c>
      <c r="B21" s="107" t="s">
        <v>63</v>
      </c>
      <c r="C21" s="106" t="s">
        <v>61</v>
      </c>
      <c r="L21"/>
    </row>
    <row r="22" spans="1:12" ht="13.5" thickBot="1" x14ac:dyDescent="0.25">
      <c r="A22" s="106" t="s">
        <v>64</v>
      </c>
      <c r="B22" s="106" t="s">
        <v>65</v>
      </c>
      <c r="C22" s="106" t="s">
        <v>66</v>
      </c>
      <c r="L22"/>
    </row>
    <row r="23" spans="1:12" ht="26.25" thickBot="1" x14ac:dyDescent="0.25">
      <c r="A23" s="106" t="s">
        <v>67</v>
      </c>
      <c r="B23" s="108" t="s">
        <v>68</v>
      </c>
      <c r="C23" s="106" t="s">
        <v>69</v>
      </c>
      <c r="L23"/>
    </row>
    <row r="24" spans="1:12" x14ac:dyDescent="0.2">
      <c r="A24" s="70"/>
      <c r="B24" s="7"/>
      <c r="C24" s="7"/>
      <c r="D24" s="27"/>
      <c r="E24" s="27"/>
      <c r="F24" s="27"/>
      <c r="G24" s="27"/>
      <c r="H24" s="27"/>
      <c r="I24" s="27"/>
      <c r="J24" s="18"/>
      <c r="K24" s="71"/>
      <c r="L24"/>
    </row>
    <row r="25" spans="1:12" ht="13.5" thickBot="1" x14ac:dyDescent="0.25">
      <c r="A25" s="72" t="s">
        <v>42</v>
      </c>
      <c r="B25" s="7"/>
      <c r="C25" s="7"/>
      <c r="D25" s="27"/>
      <c r="E25" s="27"/>
      <c r="F25" s="27"/>
      <c r="G25" s="27"/>
      <c r="H25" s="27"/>
      <c r="I25" s="27"/>
      <c r="J25" s="18"/>
      <c r="K25" s="71"/>
      <c r="L25"/>
    </row>
    <row r="26" spans="1:12" x14ac:dyDescent="0.2">
      <c r="A26" s="52"/>
      <c r="B26" s="53"/>
      <c r="C26" s="54" t="s">
        <v>10</v>
      </c>
      <c r="D26" s="193" t="s">
        <v>15</v>
      </c>
      <c r="E26" s="194"/>
      <c r="F26" s="54" t="s">
        <v>10</v>
      </c>
      <c r="G26" s="193" t="s">
        <v>16</v>
      </c>
      <c r="H26" s="194"/>
      <c r="I26" s="191" t="s">
        <v>17</v>
      </c>
      <c r="J26" s="192"/>
      <c r="K26"/>
      <c r="L26"/>
    </row>
    <row r="27" spans="1:12" ht="13.5" thickBot="1" x14ac:dyDescent="0.25">
      <c r="A27" s="55" t="s">
        <v>20</v>
      </c>
      <c r="B27" s="56" t="s">
        <v>41</v>
      </c>
      <c r="C27" s="57" t="s">
        <v>14</v>
      </c>
      <c r="D27" s="58" t="s">
        <v>1</v>
      </c>
      <c r="E27" s="59" t="s">
        <v>2</v>
      </c>
      <c r="F27" s="57" t="s">
        <v>14</v>
      </c>
      <c r="G27" s="58" t="s">
        <v>1</v>
      </c>
      <c r="H27" s="59" t="s">
        <v>2</v>
      </c>
      <c r="I27" s="60" t="s">
        <v>1</v>
      </c>
      <c r="J27" s="61" t="s">
        <v>2</v>
      </c>
      <c r="K27"/>
      <c r="L27"/>
    </row>
    <row r="28" spans="1:12" x14ac:dyDescent="0.2">
      <c r="A28" s="84" t="s">
        <v>40</v>
      </c>
      <c r="B28" s="85" t="s">
        <v>43</v>
      </c>
      <c r="C28" s="23">
        <v>1490</v>
      </c>
      <c r="D28" s="86">
        <v>-4</v>
      </c>
      <c r="E28" s="86">
        <v>1</v>
      </c>
      <c r="F28" s="23">
        <v>1310</v>
      </c>
      <c r="G28" s="86">
        <v>-25</v>
      </c>
      <c r="H28" s="86">
        <v>-4</v>
      </c>
      <c r="I28" s="87"/>
      <c r="J28" s="88"/>
      <c r="K28"/>
      <c r="L28"/>
    </row>
    <row r="29" spans="1:12" x14ac:dyDescent="0.2">
      <c r="A29" s="89"/>
      <c r="B29" s="23" t="s">
        <v>44</v>
      </c>
      <c r="C29" s="23">
        <v>1490</v>
      </c>
      <c r="D29" s="83">
        <v>1</v>
      </c>
      <c r="E29" s="83">
        <v>6</v>
      </c>
      <c r="F29" s="23">
        <v>1310</v>
      </c>
      <c r="G29" s="83">
        <v>-25</v>
      </c>
      <c r="H29" s="83">
        <v>-4</v>
      </c>
      <c r="I29" s="18"/>
      <c r="J29" s="90"/>
      <c r="K29"/>
      <c r="L29"/>
    </row>
    <row r="30" spans="1:12" x14ac:dyDescent="0.2">
      <c r="A30" s="89"/>
      <c r="B30" s="23" t="s">
        <v>45</v>
      </c>
      <c r="C30" s="23">
        <v>1490</v>
      </c>
      <c r="D30" s="83">
        <v>2</v>
      </c>
      <c r="E30" s="83">
        <v>5</v>
      </c>
      <c r="F30" s="23">
        <v>1310</v>
      </c>
      <c r="G30" s="83">
        <v>-28</v>
      </c>
      <c r="H30" s="83">
        <v>-8</v>
      </c>
      <c r="I30" s="18"/>
      <c r="J30" s="90"/>
      <c r="K30"/>
      <c r="L30"/>
    </row>
    <row r="31" spans="1:12" ht="13.5" thickBot="1" x14ac:dyDescent="0.25">
      <c r="A31" s="91"/>
      <c r="B31" s="92" t="s">
        <v>46</v>
      </c>
      <c r="C31" s="92">
        <v>1490</v>
      </c>
      <c r="D31" s="93">
        <v>5</v>
      </c>
      <c r="E31" s="93">
        <v>9</v>
      </c>
      <c r="F31" s="92">
        <v>1310</v>
      </c>
      <c r="G31" s="93">
        <v>-26</v>
      </c>
      <c r="H31" s="93">
        <v>-4</v>
      </c>
      <c r="I31" s="94"/>
      <c r="J31" s="95"/>
      <c r="K31"/>
    </row>
    <row r="32" spans="1:12" x14ac:dyDescent="0.2">
      <c r="A32" s="23"/>
      <c r="B32" s="23"/>
      <c r="C32" s="23"/>
      <c r="D32" s="83"/>
      <c r="E32" s="83"/>
      <c r="F32" s="23"/>
      <c r="G32" s="83"/>
      <c r="H32" s="83"/>
      <c r="I32" s="18"/>
      <c r="J32" s="18"/>
      <c r="K32"/>
      <c r="L32"/>
    </row>
    <row r="33" spans="1:12" x14ac:dyDescent="0.2">
      <c r="A33" s="23"/>
      <c r="B33" s="23"/>
      <c r="C33" s="23"/>
      <c r="D33" s="83"/>
      <c r="E33" s="83"/>
      <c r="F33" s="83"/>
      <c r="G33" s="83"/>
      <c r="H33" s="83"/>
      <c r="I33" s="83"/>
      <c r="J33" s="18"/>
      <c r="K33" s="18"/>
      <c r="L33"/>
    </row>
    <row r="34" spans="1:12" ht="13.5" thickBot="1" x14ac:dyDescent="0.25">
      <c r="A34" s="44" t="s">
        <v>33</v>
      </c>
      <c r="L34"/>
    </row>
    <row r="35" spans="1:12" x14ac:dyDescent="0.2">
      <c r="A35" s="52"/>
      <c r="B35" s="53"/>
      <c r="C35" s="54" t="s">
        <v>10</v>
      </c>
      <c r="D35" s="193" t="s">
        <v>15</v>
      </c>
      <c r="E35" s="194"/>
      <c r="F35" s="96"/>
      <c r="G35" s="96"/>
      <c r="H35" s="193" t="s">
        <v>16</v>
      </c>
      <c r="I35" s="194"/>
      <c r="J35" s="191" t="s">
        <v>17</v>
      </c>
      <c r="K35" s="192"/>
      <c r="L35"/>
    </row>
    <row r="36" spans="1:12" ht="13.5" thickBot="1" x14ac:dyDescent="0.25">
      <c r="A36" s="55" t="s">
        <v>20</v>
      </c>
      <c r="B36" s="56" t="s">
        <v>0</v>
      </c>
      <c r="C36" s="57" t="s">
        <v>14</v>
      </c>
      <c r="D36" s="58" t="s">
        <v>1</v>
      </c>
      <c r="E36" s="59" t="s">
        <v>2</v>
      </c>
      <c r="F36" s="97"/>
      <c r="G36" s="97"/>
      <c r="H36" s="58" t="s">
        <v>1</v>
      </c>
      <c r="I36" s="59" t="s">
        <v>2</v>
      </c>
      <c r="J36" s="60" t="s">
        <v>1</v>
      </c>
      <c r="K36" s="61" t="s">
        <v>2</v>
      </c>
      <c r="L36"/>
    </row>
    <row r="37" spans="1:12" x14ac:dyDescent="0.2">
      <c r="A37" s="6" t="s">
        <v>3</v>
      </c>
      <c r="B37" s="7" t="s">
        <v>19</v>
      </c>
      <c r="C37" s="20">
        <v>1310</v>
      </c>
      <c r="D37" s="14">
        <v>-15</v>
      </c>
      <c r="E37" s="13">
        <v>-8</v>
      </c>
      <c r="F37" s="27"/>
      <c r="G37" s="27"/>
      <c r="H37" s="14">
        <v>-28</v>
      </c>
      <c r="I37" s="69">
        <v>-3</v>
      </c>
      <c r="J37" s="15">
        <f>E37-I37</f>
        <v>-5</v>
      </c>
      <c r="K37" s="8">
        <f t="shared" ref="K37:K43" si="2">D37-H37-4*0.5</f>
        <v>11</v>
      </c>
      <c r="L37"/>
    </row>
    <row r="38" spans="1:12" x14ac:dyDescent="0.2">
      <c r="A38" s="6"/>
      <c r="B38" s="7" t="s">
        <v>5</v>
      </c>
      <c r="C38" s="20">
        <v>1310</v>
      </c>
      <c r="D38" s="14">
        <v>-3</v>
      </c>
      <c r="E38" s="13">
        <v>2</v>
      </c>
      <c r="F38" s="27"/>
      <c r="G38" s="27"/>
      <c r="H38" s="14">
        <v>-28</v>
      </c>
      <c r="I38" s="13">
        <v>-8</v>
      </c>
      <c r="J38" s="15">
        <f t="shared" ref="J38:J43" si="3">E38-I38</f>
        <v>10</v>
      </c>
      <c r="K38" s="8">
        <f t="shared" si="2"/>
        <v>23</v>
      </c>
      <c r="L38"/>
    </row>
    <row r="39" spans="1:12" x14ac:dyDescent="0.2">
      <c r="A39" s="16"/>
      <c r="B39" s="4" t="s">
        <v>6</v>
      </c>
      <c r="C39" s="21">
        <v>1550</v>
      </c>
      <c r="D39" s="10">
        <v>-3</v>
      </c>
      <c r="E39" s="11">
        <v>2</v>
      </c>
      <c r="F39" s="98"/>
      <c r="G39" s="98"/>
      <c r="H39" s="10">
        <v>-28</v>
      </c>
      <c r="I39" s="11">
        <v>-8</v>
      </c>
      <c r="J39" s="17">
        <f t="shared" si="3"/>
        <v>10</v>
      </c>
      <c r="K39" s="5">
        <f t="shared" si="2"/>
        <v>23</v>
      </c>
      <c r="L39"/>
    </row>
    <row r="40" spans="1:12" x14ac:dyDescent="0.2">
      <c r="A40" s="6" t="s">
        <v>4</v>
      </c>
      <c r="B40" s="7" t="s">
        <v>11</v>
      </c>
      <c r="C40" s="20">
        <v>1310</v>
      </c>
      <c r="D40" s="14">
        <v>-10</v>
      </c>
      <c r="E40" s="13">
        <v>-3</v>
      </c>
      <c r="F40" s="27"/>
      <c r="G40" s="27"/>
      <c r="H40" s="14">
        <v>-18</v>
      </c>
      <c r="I40" s="13">
        <v>-3</v>
      </c>
      <c r="J40" s="15">
        <f t="shared" si="3"/>
        <v>0</v>
      </c>
      <c r="K40" s="8">
        <f t="shared" si="2"/>
        <v>6</v>
      </c>
      <c r="L40"/>
    </row>
    <row r="41" spans="1:12" x14ac:dyDescent="0.2">
      <c r="A41" s="6"/>
      <c r="B41" s="7" t="s">
        <v>19</v>
      </c>
      <c r="C41" s="20">
        <v>1310</v>
      </c>
      <c r="D41" s="14">
        <v>-5</v>
      </c>
      <c r="E41" s="13">
        <v>0</v>
      </c>
      <c r="F41" s="27"/>
      <c r="G41" s="27"/>
      <c r="H41" s="14">
        <v>-18</v>
      </c>
      <c r="I41" s="13">
        <v>0</v>
      </c>
      <c r="J41" s="15">
        <f t="shared" si="3"/>
        <v>0</v>
      </c>
      <c r="K41" s="8">
        <f t="shared" si="2"/>
        <v>11</v>
      </c>
      <c r="L41"/>
    </row>
    <row r="42" spans="1:12" x14ac:dyDescent="0.2">
      <c r="A42" s="6"/>
      <c r="B42" s="7" t="s">
        <v>5</v>
      </c>
      <c r="C42" s="20">
        <v>1310</v>
      </c>
      <c r="D42" s="14">
        <v>-2</v>
      </c>
      <c r="E42" s="13">
        <v>3</v>
      </c>
      <c r="F42" s="27"/>
      <c r="G42" s="27"/>
      <c r="H42" s="14">
        <v>-27</v>
      </c>
      <c r="I42" s="13">
        <v>-9</v>
      </c>
      <c r="J42" s="15">
        <f t="shared" si="3"/>
        <v>12</v>
      </c>
      <c r="K42" s="8">
        <f t="shared" si="2"/>
        <v>23</v>
      </c>
      <c r="L42"/>
    </row>
    <row r="43" spans="1:12" x14ac:dyDescent="0.2">
      <c r="A43" s="16"/>
      <c r="B43" s="4" t="s">
        <v>6</v>
      </c>
      <c r="C43" s="21">
        <v>1550</v>
      </c>
      <c r="D43" s="10">
        <v>-2</v>
      </c>
      <c r="E43" s="11">
        <v>3</v>
      </c>
      <c r="F43" s="98"/>
      <c r="G43" s="98"/>
      <c r="H43" s="10">
        <v>-28</v>
      </c>
      <c r="I43" s="11">
        <v>-9</v>
      </c>
      <c r="J43" s="17">
        <f t="shared" si="3"/>
        <v>12</v>
      </c>
      <c r="K43" s="5">
        <f t="shared" si="2"/>
        <v>24</v>
      </c>
      <c r="L43"/>
    </row>
    <row r="44" spans="1:12" x14ac:dyDescent="0.2">
      <c r="A44" s="70"/>
      <c r="B44" s="7"/>
      <c r="C44" s="7"/>
      <c r="D44" s="27"/>
      <c r="E44" s="27"/>
      <c r="F44" s="27"/>
      <c r="G44" s="27"/>
      <c r="H44" s="27"/>
      <c r="I44" s="27"/>
      <c r="J44" s="18"/>
      <c r="K44" s="71"/>
      <c r="L44"/>
    </row>
    <row r="45" spans="1:12" ht="13.5" thickBot="1" x14ac:dyDescent="0.25">
      <c r="A45" s="72" t="s">
        <v>37</v>
      </c>
      <c r="B45" s="7"/>
      <c r="C45" s="7"/>
      <c r="D45" s="27"/>
      <c r="E45" s="27"/>
      <c r="F45" s="27"/>
      <c r="G45" s="27"/>
      <c r="H45" s="27"/>
      <c r="I45" s="27"/>
      <c r="J45" s="18"/>
      <c r="K45" s="71"/>
      <c r="L45"/>
    </row>
    <row r="46" spans="1:12" x14ac:dyDescent="0.2">
      <c r="A46" s="52"/>
      <c r="B46" s="53"/>
      <c r="C46" s="54" t="s">
        <v>10</v>
      </c>
      <c r="D46" s="193" t="s">
        <v>15</v>
      </c>
      <c r="E46" s="194"/>
      <c r="F46" s="96"/>
      <c r="G46" s="96"/>
      <c r="H46" s="193" t="s">
        <v>16</v>
      </c>
      <c r="I46" s="194"/>
      <c r="J46" s="191" t="s">
        <v>17</v>
      </c>
      <c r="K46" s="192"/>
      <c r="L46"/>
    </row>
    <row r="47" spans="1:12" ht="13.5" thickBot="1" x14ac:dyDescent="0.25">
      <c r="A47" s="55" t="s">
        <v>20</v>
      </c>
      <c r="B47" s="56" t="s">
        <v>0</v>
      </c>
      <c r="C47" s="57" t="s">
        <v>14</v>
      </c>
      <c r="D47" s="58" t="s">
        <v>1</v>
      </c>
      <c r="E47" s="59" t="s">
        <v>2</v>
      </c>
      <c r="F47" s="97"/>
      <c r="G47" s="97"/>
      <c r="H47" s="58" t="s">
        <v>1</v>
      </c>
      <c r="I47" s="59" t="s">
        <v>2</v>
      </c>
      <c r="J47" s="60" t="s">
        <v>1</v>
      </c>
      <c r="K47" s="61" t="s">
        <v>2</v>
      </c>
      <c r="L47"/>
    </row>
    <row r="48" spans="1:12" ht="13.5" thickBot="1" x14ac:dyDescent="0.25">
      <c r="A48" s="73" t="s">
        <v>38</v>
      </c>
      <c r="B48" s="74" t="s">
        <v>19</v>
      </c>
      <c r="C48" s="74">
        <v>1310</v>
      </c>
      <c r="D48" s="75">
        <v>-5</v>
      </c>
      <c r="E48" s="75">
        <v>-3</v>
      </c>
      <c r="F48" s="75"/>
      <c r="G48" s="75"/>
      <c r="H48" s="75">
        <v>-28</v>
      </c>
      <c r="I48" s="79">
        <v>-3</v>
      </c>
      <c r="J48" s="76">
        <v>0</v>
      </c>
      <c r="K48" s="77">
        <f>D48-H48-4*0.5</f>
        <v>21</v>
      </c>
      <c r="L48"/>
    </row>
    <row r="49" spans="1:12" ht="13.5" thickBot="1" x14ac:dyDescent="0.25">
      <c r="A49" s="73" t="s">
        <v>3</v>
      </c>
      <c r="B49" s="74" t="s">
        <v>19</v>
      </c>
      <c r="C49" s="74">
        <v>1310</v>
      </c>
      <c r="D49" s="75">
        <v>-5</v>
      </c>
      <c r="E49" s="75">
        <v>-3</v>
      </c>
      <c r="F49" s="75"/>
      <c r="G49" s="75"/>
      <c r="H49" s="75">
        <v>-28</v>
      </c>
      <c r="I49" s="79">
        <v>-3</v>
      </c>
      <c r="J49" s="76">
        <v>0</v>
      </c>
      <c r="K49" s="77">
        <f>D49-H49-4*0.5</f>
        <v>21</v>
      </c>
    </row>
    <row r="50" spans="1:12" ht="13.5" thickBot="1" x14ac:dyDescent="0.25">
      <c r="A50" s="78" t="s">
        <v>4</v>
      </c>
      <c r="B50" s="74" t="s">
        <v>6</v>
      </c>
      <c r="C50" s="74">
        <v>1550</v>
      </c>
      <c r="D50" s="75">
        <v>-2</v>
      </c>
      <c r="E50" s="75">
        <v>3</v>
      </c>
      <c r="F50" s="75"/>
      <c r="G50" s="75"/>
      <c r="H50" s="75">
        <v>-28</v>
      </c>
      <c r="I50" s="75">
        <v>-9</v>
      </c>
      <c r="J50" s="76">
        <v>0</v>
      </c>
      <c r="K50" s="77">
        <f>D50-H50-4*0.5</f>
        <v>24</v>
      </c>
    </row>
    <row r="51" spans="1:12" x14ac:dyDescent="0.2">
      <c r="A51" s="70"/>
      <c r="B51" s="7"/>
      <c r="C51" s="7"/>
      <c r="D51" s="27"/>
      <c r="E51" s="27"/>
      <c r="F51" s="27"/>
      <c r="G51" s="27"/>
      <c r="H51" s="27"/>
      <c r="I51" s="27"/>
      <c r="J51" s="18"/>
      <c r="K51" s="71"/>
    </row>
    <row r="52" spans="1:12" x14ac:dyDescent="0.2">
      <c r="L52" s="18"/>
    </row>
    <row r="53" spans="1:12" ht="13.5" thickBot="1" x14ac:dyDescent="0.25">
      <c r="A53" s="44" t="s">
        <v>12</v>
      </c>
      <c r="L53" s="19"/>
    </row>
    <row r="54" spans="1:12" x14ac:dyDescent="0.2">
      <c r="A54" s="199" t="s">
        <v>34</v>
      </c>
      <c r="B54" s="200"/>
      <c r="C54" s="62"/>
      <c r="D54" s="63" t="s">
        <v>10</v>
      </c>
      <c r="E54" s="195" t="s">
        <v>15</v>
      </c>
      <c r="F54" s="196"/>
      <c r="G54" s="196"/>
      <c r="H54" s="197"/>
      <c r="I54" s="195" t="s">
        <v>16</v>
      </c>
      <c r="J54" s="198"/>
      <c r="L54" s="19"/>
    </row>
    <row r="55" spans="1:12" ht="13.5" thickBot="1" x14ac:dyDescent="0.25">
      <c r="A55" s="201"/>
      <c r="B55" s="202"/>
      <c r="C55" s="64" t="s">
        <v>20</v>
      </c>
      <c r="D55" s="65" t="s">
        <v>14</v>
      </c>
      <c r="E55" s="66" t="s">
        <v>1</v>
      </c>
      <c r="F55" s="99"/>
      <c r="G55" s="99"/>
      <c r="H55" s="67" t="s">
        <v>2</v>
      </c>
      <c r="I55" s="66" t="s">
        <v>1</v>
      </c>
      <c r="J55" s="68" t="s">
        <v>2</v>
      </c>
      <c r="K55" s="18"/>
      <c r="L55" s="19"/>
    </row>
    <row r="56" spans="1:12" x14ac:dyDescent="0.2">
      <c r="A56" s="217" t="s">
        <v>26</v>
      </c>
      <c r="B56" s="218"/>
      <c r="C56" s="7" t="s">
        <v>24</v>
      </c>
      <c r="D56" s="20" t="s">
        <v>30</v>
      </c>
      <c r="E56" s="29">
        <v>0</v>
      </c>
      <c r="F56" s="100"/>
      <c r="G56" s="100"/>
      <c r="H56" s="30">
        <v>3</v>
      </c>
      <c r="I56" s="29">
        <v>-28</v>
      </c>
      <c r="J56" s="32">
        <v>-8</v>
      </c>
      <c r="K56" s="19"/>
      <c r="L56" s="19"/>
    </row>
    <row r="57" spans="1:12" x14ac:dyDescent="0.2">
      <c r="A57" s="25" t="s">
        <v>27</v>
      </c>
      <c r="B57" s="26"/>
      <c r="C57" s="7" t="s">
        <v>28</v>
      </c>
      <c r="D57" s="20">
        <v>1310</v>
      </c>
      <c r="E57" s="31">
        <v>-15</v>
      </c>
      <c r="F57" s="101"/>
      <c r="G57" s="101"/>
      <c r="H57" s="28">
        <v>-8</v>
      </c>
      <c r="I57" s="31">
        <v>-28</v>
      </c>
      <c r="J57" s="34">
        <v>-8</v>
      </c>
      <c r="K57" s="19"/>
      <c r="L57" s="19"/>
    </row>
    <row r="58" spans="1:12" x14ac:dyDescent="0.2">
      <c r="A58" s="38" t="s">
        <v>27</v>
      </c>
      <c r="B58" s="39"/>
      <c r="C58" s="4" t="s">
        <v>24</v>
      </c>
      <c r="D58" s="21">
        <v>1310</v>
      </c>
      <c r="E58" s="40">
        <v>-9.5</v>
      </c>
      <c r="F58" s="102"/>
      <c r="G58" s="102"/>
      <c r="H58" s="41">
        <v>-3</v>
      </c>
      <c r="I58" s="40">
        <v>-18.5</v>
      </c>
      <c r="J58" s="42">
        <v>-3</v>
      </c>
      <c r="K58" s="19"/>
      <c r="L58" s="18"/>
    </row>
    <row r="59" spans="1:12" x14ac:dyDescent="0.2">
      <c r="A59" s="219" t="s">
        <v>21</v>
      </c>
      <c r="B59" s="220"/>
      <c r="C59" s="7" t="s">
        <v>24</v>
      </c>
      <c r="D59" s="20" t="s">
        <v>30</v>
      </c>
      <c r="E59" s="31">
        <v>-7</v>
      </c>
      <c r="F59" s="101"/>
      <c r="G59" s="101"/>
      <c r="H59" s="28">
        <v>-1</v>
      </c>
      <c r="I59" s="31">
        <v>-29</v>
      </c>
      <c r="J59" s="34">
        <v>-10</v>
      </c>
      <c r="K59" s="19"/>
      <c r="L59" s="18"/>
    </row>
    <row r="60" spans="1:12" x14ac:dyDescent="0.2">
      <c r="A60" s="221" t="s">
        <v>21</v>
      </c>
      <c r="B60" s="222"/>
      <c r="C60" s="4" t="s">
        <v>25</v>
      </c>
      <c r="D60" s="21" t="s">
        <v>30</v>
      </c>
      <c r="E60" s="40">
        <v>-7</v>
      </c>
      <c r="F60" s="102"/>
      <c r="G60" s="102"/>
      <c r="H60" s="41">
        <v>-1</v>
      </c>
      <c r="I60" s="40">
        <v>-13</v>
      </c>
      <c r="J60" s="42">
        <v>-3</v>
      </c>
      <c r="K60" s="19"/>
      <c r="L60" s="18"/>
    </row>
    <row r="61" spans="1:12" x14ac:dyDescent="0.2">
      <c r="A61" s="203" t="s">
        <v>22</v>
      </c>
      <c r="B61" s="204"/>
      <c r="C61" s="23" t="s">
        <v>23</v>
      </c>
      <c r="D61" s="24">
        <v>1310</v>
      </c>
      <c r="E61" s="31">
        <v>-5</v>
      </c>
      <c r="F61" s="101"/>
      <c r="G61" s="101"/>
      <c r="H61" s="28">
        <v>-5</v>
      </c>
      <c r="I61" s="31">
        <v>-26</v>
      </c>
      <c r="J61" s="34">
        <v>-7</v>
      </c>
      <c r="K61" s="18"/>
      <c r="L61" s="18"/>
    </row>
    <row r="62" spans="1:12" x14ac:dyDescent="0.2">
      <c r="A62" s="210" t="s">
        <v>22</v>
      </c>
      <c r="B62" s="211"/>
      <c r="C62" s="43" t="s">
        <v>24</v>
      </c>
      <c r="D62" s="33">
        <v>1550</v>
      </c>
      <c r="E62" s="40">
        <v>-2</v>
      </c>
      <c r="F62" s="102"/>
      <c r="G62" s="102"/>
      <c r="H62" s="41">
        <v>3</v>
      </c>
      <c r="I62" s="40">
        <v>-26</v>
      </c>
      <c r="J62" s="42">
        <v>-2</v>
      </c>
      <c r="K62" s="18"/>
      <c r="L62" s="18"/>
    </row>
    <row r="63" spans="1:12" x14ac:dyDescent="0.2">
      <c r="A63" s="203" t="s">
        <v>32</v>
      </c>
      <c r="B63" s="204"/>
      <c r="C63" s="23" t="s">
        <v>24</v>
      </c>
      <c r="D63" s="24">
        <v>1310</v>
      </c>
      <c r="E63" s="31">
        <v>-5</v>
      </c>
      <c r="F63" s="101"/>
      <c r="G63" s="101"/>
      <c r="H63" s="28">
        <v>0</v>
      </c>
      <c r="I63" s="31">
        <v>-18</v>
      </c>
      <c r="J63" s="34">
        <v>0</v>
      </c>
      <c r="K63" s="18"/>
      <c r="L63" s="19"/>
    </row>
    <row r="64" spans="1:12" x14ac:dyDescent="0.2">
      <c r="A64" s="210" t="s">
        <v>13</v>
      </c>
      <c r="B64" s="211"/>
      <c r="C64" s="43" t="s">
        <v>25</v>
      </c>
      <c r="D64" s="33">
        <v>1550</v>
      </c>
      <c r="E64" s="40">
        <v>1</v>
      </c>
      <c r="F64" s="102"/>
      <c r="G64" s="102"/>
      <c r="H64" s="41">
        <v>3</v>
      </c>
      <c r="I64" s="40">
        <v>-12</v>
      </c>
      <c r="J64" s="42">
        <v>-3</v>
      </c>
      <c r="K64" s="18"/>
    </row>
    <row r="65" spans="1:12" x14ac:dyDescent="0.2">
      <c r="A65" s="203" t="s">
        <v>31</v>
      </c>
      <c r="B65" s="204"/>
      <c r="C65" s="23" t="s">
        <v>23</v>
      </c>
      <c r="D65" s="24" t="s">
        <v>30</v>
      </c>
      <c r="E65" s="31">
        <v>-3.5</v>
      </c>
      <c r="F65" s="101"/>
      <c r="G65" s="101"/>
      <c r="H65" s="28">
        <v>2</v>
      </c>
      <c r="I65" s="31">
        <v>-28</v>
      </c>
      <c r="J65" s="34">
        <v>-8</v>
      </c>
      <c r="K65" s="18"/>
    </row>
    <row r="66" spans="1:12" ht="25.5" customHeight="1" thickBot="1" x14ac:dyDescent="0.25">
      <c r="A66" s="208" t="s">
        <v>31</v>
      </c>
      <c r="B66" s="209"/>
      <c r="C66" s="9" t="s">
        <v>24</v>
      </c>
      <c r="D66" s="22" t="s">
        <v>30</v>
      </c>
      <c r="E66" s="35">
        <v>-2</v>
      </c>
      <c r="F66" s="103"/>
      <c r="G66" s="103"/>
      <c r="H66" s="36">
        <v>0</v>
      </c>
      <c r="I66" s="35">
        <v>-28</v>
      </c>
      <c r="J66" s="37">
        <v>-8</v>
      </c>
      <c r="K66" s="19"/>
      <c r="L66" s="130"/>
    </row>
    <row r="69" spans="1:12" ht="165.75" x14ac:dyDescent="0.2">
      <c r="A69" s="130" t="s">
        <v>18</v>
      </c>
      <c r="B69" s="130"/>
      <c r="C69" s="130"/>
      <c r="D69" s="130"/>
      <c r="E69" s="130"/>
      <c r="F69" s="130"/>
      <c r="G69" s="130"/>
      <c r="H69" s="130"/>
      <c r="I69" s="130"/>
      <c r="J69" s="130"/>
      <c r="K69" s="130"/>
    </row>
    <row r="71" spans="1:12" x14ac:dyDescent="0.2">
      <c r="A71" s="46" t="s">
        <v>29</v>
      </c>
      <c r="B71" s="46"/>
      <c r="C71" s="47"/>
      <c r="D71" s="47"/>
      <c r="E71" s="48"/>
      <c r="F71" s="48"/>
      <c r="G71" s="48"/>
      <c r="H71" s="48"/>
    </row>
    <row r="72" spans="1:12" x14ac:dyDescent="0.2">
      <c r="A72" s="49" t="s">
        <v>35</v>
      </c>
      <c r="B72" s="49"/>
      <c r="C72" s="50"/>
      <c r="D72" s="50"/>
      <c r="E72" s="51"/>
      <c r="F72" s="51"/>
      <c r="G72" s="51"/>
      <c r="H72" s="51"/>
    </row>
    <row r="73" spans="1:12" x14ac:dyDescent="0.2">
      <c r="A73" s="80" t="s">
        <v>39</v>
      </c>
      <c r="B73" s="80"/>
      <c r="C73" s="81"/>
      <c r="D73" s="81"/>
      <c r="E73" s="82"/>
      <c r="F73" s="82"/>
      <c r="G73" s="82"/>
      <c r="H73" s="82"/>
    </row>
  </sheetData>
  <mergeCells count="28">
    <mergeCell ref="A6:A9"/>
    <mergeCell ref="A66:B66"/>
    <mergeCell ref="A64:B64"/>
    <mergeCell ref="A65:B65"/>
    <mergeCell ref="A15:A16"/>
    <mergeCell ref="B15:B16"/>
    <mergeCell ref="A62:B62"/>
    <mergeCell ref="A10:A12"/>
    <mergeCell ref="A56:B56"/>
    <mergeCell ref="A59:B59"/>
    <mergeCell ref="A60:B60"/>
    <mergeCell ref="E54:H54"/>
    <mergeCell ref="I54:J54"/>
    <mergeCell ref="A54:B55"/>
    <mergeCell ref="A63:B63"/>
    <mergeCell ref="A61:B61"/>
    <mergeCell ref="J4:K4"/>
    <mergeCell ref="H46:I46"/>
    <mergeCell ref="D35:E35"/>
    <mergeCell ref="H35:I35"/>
    <mergeCell ref="J35:K35"/>
    <mergeCell ref="H4:I4"/>
    <mergeCell ref="G26:H26"/>
    <mergeCell ref="I26:J26"/>
    <mergeCell ref="J46:K46"/>
    <mergeCell ref="D4:E4"/>
    <mergeCell ref="D46:E46"/>
    <mergeCell ref="D26:E26"/>
  </mergeCells>
  <phoneticPr fontId="0" type="noConversion"/>
  <hyperlinks>
    <hyperlink ref="B18" r:id="rId1" tooltip="Multi-mode fiber" display="http://en.wikipedia.org/wiki/Multi-mode_fiber"/>
    <hyperlink ref="B19" r:id="rId2" tooltip="Single-mode fiber" display="http://en.wikipedia.org/wiki/Single-mode_fiber"/>
    <hyperlink ref="B20" r:id="rId3" tooltip="Single-mode fiber" display="http://en.wikipedia.org/wiki/Single-mode_fiber"/>
    <hyperlink ref="B21" r:id="rId4" tooltip="Single-mode fiber" display="http://en.wikipedia.org/wiki/Single-mode_fiber"/>
    <hyperlink ref="B23" r:id="rId5" tooltip="Single-mode fiber" display="http://en.wikipedia.org/wiki/Single-mode_fiber"/>
  </hyperlinks>
  <pageMargins left="0.75" right="0.75" top="1" bottom="1" header="0.5" footer="0.5"/>
  <pageSetup scale="56"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defaultRowHeight="15" x14ac:dyDescent="0.25"/>
  <cols>
    <col min="1" max="1" width="49.85546875" style="123" customWidth="1"/>
    <col min="2" max="2" width="9.140625" style="124"/>
    <col min="3" max="7" width="15.7109375" style="124" customWidth="1"/>
    <col min="8" max="9" width="15.7109375" style="125" customWidth="1"/>
    <col min="10" max="16384" width="9.140625" style="125"/>
  </cols>
  <sheetData>
    <row r="1" spans="1:7" x14ac:dyDescent="0.25">
      <c r="A1" s="123" t="s">
        <v>111</v>
      </c>
      <c r="C1" s="124" t="s">
        <v>54</v>
      </c>
      <c r="D1" s="124" t="s">
        <v>57</v>
      </c>
      <c r="E1" s="124" t="s">
        <v>60</v>
      </c>
      <c r="F1" s="124" t="s">
        <v>112</v>
      </c>
      <c r="G1" s="124" t="s">
        <v>62</v>
      </c>
    </row>
    <row r="2" spans="1:7" x14ac:dyDescent="0.25">
      <c r="D2" s="124" t="s">
        <v>113</v>
      </c>
    </row>
    <row r="3" spans="1:7" x14ac:dyDescent="0.25">
      <c r="A3" s="126" t="s">
        <v>114</v>
      </c>
    </row>
    <row r="4" spans="1:7" x14ac:dyDescent="0.25">
      <c r="A4" s="123" t="s">
        <v>115</v>
      </c>
      <c r="B4" s="124" t="s">
        <v>116</v>
      </c>
      <c r="C4" s="124">
        <v>1.25</v>
      </c>
      <c r="D4" s="124">
        <v>1.25</v>
      </c>
      <c r="E4" s="124">
        <v>1.25</v>
      </c>
      <c r="G4" s="124">
        <v>1.25</v>
      </c>
    </row>
    <row r="5" spans="1:7" x14ac:dyDescent="0.25">
      <c r="A5" s="123" t="s">
        <v>117</v>
      </c>
      <c r="B5" s="124" t="s">
        <v>118</v>
      </c>
      <c r="C5" s="124" t="s">
        <v>119</v>
      </c>
      <c r="D5" s="124" t="s">
        <v>119</v>
      </c>
      <c r="E5" s="124" t="s">
        <v>119</v>
      </c>
      <c r="G5" s="124" t="s">
        <v>119</v>
      </c>
    </row>
    <row r="6" spans="1:7" x14ac:dyDescent="0.25">
      <c r="A6" s="123" t="s">
        <v>120</v>
      </c>
      <c r="B6" s="124" t="s">
        <v>121</v>
      </c>
      <c r="C6" s="124" t="s">
        <v>122</v>
      </c>
      <c r="D6" s="124" t="s">
        <v>123</v>
      </c>
    </row>
    <row r="7" spans="1:7" x14ac:dyDescent="0.25">
      <c r="A7" s="123" t="s">
        <v>124</v>
      </c>
      <c r="B7" s="124" t="s">
        <v>125</v>
      </c>
      <c r="D7" s="124">
        <v>0.26</v>
      </c>
    </row>
    <row r="8" spans="1:7" x14ac:dyDescent="0.25">
      <c r="A8" s="123" t="s">
        <v>126</v>
      </c>
      <c r="B8" s="124" t="s">
        <v>121</v>
      </c>
      <c r="D8" s="124">
        <v>4</v>
      </c>
    </row>
    <row r="9" spans="1:7" x14ac:dyDescent="0.25">
      <c r="A9" s="123" t="s">
        <v>127</v>
      </c>
      <c r="B9" s="124" t="s">
        <v>128</v>
      </c>
    </row>
    <row r="10" spans="1:7" x14ac:dyDescent="0.25">
      <c r="A10" s="123" t="s">
        <v>129</v>
      </c>
      <c r="B10" s="124" t="s">
        <v>130</v>
      </c>
      <c r="D10" s="124">
        <v>-3</v>
      </c>
    </row>
    <row r="11" spans="1:7" x14ac:dyDescent="0.25">
      <c r="A11" s="123" t="s">
        <v>131</v>
      </c>
      <c r="B11" s="124" t="s">
        <v>130</v>
      </c>
      <c r="D11" s="124">
        <v>-11</v>
      </c>
    </row>
    <row r="12" spans="1:7" x14ac:dyDescent="0.25">
      <c r="A12" s="123" t="s">
        <v>132</v>
      </c>
      <c r="B12" s="124" t="s">
        <v>130</v>
      </c>
    </row>
    <row r="13" spans="1:7" x14ac:dyDescent="0.25">
      <c r="A13" s="123" t="s">
        <v>133</v>
      </c>
      <c r="B13" s="124" t="s">
        <v>130</v>
      </c>
    </row>
    <row r="14" spans="1:7" x14ac:dyDescent="0.25">
      <c r="A14" s="123" t="s">
        <v>134</v>
      </c>
      <c r="B14" s="124" t="s">
        <v>128</v>
      </c>
    </row>
    <row r="15" spans="1:7" x14ac:dyDescent="0.25">
      <c r="A15" s="123" t="s">
        <v>135</v>
      </c>
      <c r="B15" s="124" t="s">
        <v>130</v>
      </c>
      <c r="D15" s="124">
        <v>-30</v>
      </c>
    </row>
    <row r="16" spans="1:7" x14ac:dyDescent="0.25">
      <c r="A16" s="123" t="s">
        <v>136</v>
      </c>
      <c r="B16" s="124" t="s">
        <v>128</v>
      </c>
      <c r="D16" s="124">
        <v>9</v>
      </c>
    </row>
    <row r="17" spans="1:7" x14ac:dyDescent="0.25">
      <c r="A17" s="123" t="s">
        <v>137</v>
      </c>
      <c r="B17" s="124" t="s">
        <v>138</v>
      </c>
      <c r="D17" s="124">
        <v>-120</v>
      </c>
    </row>
    <row r="18" spans="1:7" x14ac:dyDescent="0.25">
      <c r="A18" s="123" t="s">
        <v>139</v>
      </c>
      <c r="B18" s="124" t="s">
        <v>128</v>
      </c>
    </row>
    <row r="19" spans="1:7" x14ac:dyDescent="0.25">
      <c r="A19" s="123" t="s">
        <v>140</v>
      </c>
      <c r="B19" s="124" t="s">
        <v>128</v>
      </c>
    </row>
    <row r="21" spans="1:7" x14ac:dyDescent="0.25">
      <c r="A21" s="126" t="s">
        <v>141</v>
      </c>
    </row>
    <row r="22" spans="1:7" x14ac:dyDescent="0.25">
      <c r="A22" s="123" t="s">
        <v>115</v>
      </c>
      <c r="B22" s="124" t="s">
        <v>116</v>
      </c>
      <c r="D22" s="124">
        <v>1.25</v>
      </c>
      <c r="E22" s="124">
        <v>1.25</v>
      </c>
      <c r="G22" s="124">
        <v>1.25</v>
      </c>
    </row>
    <row r="23" spans="1:7" x14ac:dyDescent="0.25">
      <c r="A23" s="123" t="s">
        <v>117</v>
      </c>
      <c r="B23" s="124" t="s">
        <v>118</v>
      </c>
      <c r="D23" s="124" t="s">
        <v>119</v>
      </c>
      <c r="E23" s="124" t="s">
        <v>119</v>
      </c>
      <c r="G23" s="124" t="s">
        <v>119</v>
      </c>
    </row>
    <row r="24" spans="1:7" x14ac:dyDescent="0.25">
      <c r="A24" s="123" t="s">
        <v>120</v>
      </c>
      <c r="B24" s="124" t="s">
        <v>121</v>
      </c>
      <c r="D24" s="124" t="s">
        <v>123</v>
      </c>
    </row>
    <row r="25" spans="1:7" x14ac:dyDescent="0.25">
      <c r="A25" s="123" t="s">
        <v>142</v>
      </c>
      <c r="B25" s="124" t="s">
        <v>130</v>
      </c>
      <c r="D25" s="124">
        <v>-3</v>
      </c>
    </row>
    <row r="26" spans="1:7" x14ac:dyDescent="0.25">
      <c r="A26" s="123" t="s">
        <v>143</v>
      </c>
      <c r="B26" s="124" t="s">
        <v>130</v>
      </c>
      <c r="D26" s="124">
        <v>-19</v>
      </c>
    </row>
    <row r="27" spans="1:7" x14ac:dyDescent="0.25">
      <c r="A27" s="123" t="s">
        <v>144</v>
      </c>
      <c r="B27" s="124" t="s">
        <v>128</v>
      </c>
      <c r="D27" s="124">
        <v>12</v>
      </c>
    </row>
    <row r="28" spans="1:7" x14ac:dyDescent="0.25">
      <c r="A28" s="123" t="s">
        <v>145</v>
      </c>
      <c r="B28" s="124" t="s">
        <v>130</v>
      </c>
      <c r="D28" s="124">
        <v>-14.4</v>
      </c>
    </row>
    <row r="29" spans="1:7" x14ac:dyDescent="0.25">
      <c r="A29" s="123" t="s">
        <v>146</v>
      </c>
      <c r="B29" s="124" t="s">
        <v>128</v>
      </c>
      <c r="D29" s="124">
        <v>2.6</v>
      </c>
    </row>
    <row r="30" spans="1:7" x14ac:dyDescent="0.25">
      <c r="A30" s="123" t="s">
        <v>147</v>
      </c>
      <c r="B30" s="124" t="s">
        <v>148</v>
      </c>
      <c r="D30" s="124">
        <v>1500</v>
      </c>
    </row>
    <row r="35" spans="1:7" x14ac:dyDescent="0.25">
      <c r="A35" s="123" t="s">
        <v>149</v>
      </c>
    </row>
    <row r="36" spans="1:7" s="124" customFormat="1" x14ac:dyDescent="0.25">
      <c r="A36" s="123" t="s">
        <v>150</v>
      </c>
      <c r="B36" s="124" t="s">
        <v>128</v>
      </c>
      <c r="D36" s="124">
        <v>8</v>
      </c>
    </row>
    <row r="37" spans="1:7" s="124" customFormat="1" x14ac:dyDescent="0.25">
      <c r="A37" s="123" t="s">
        <v>151</v>
      </c>
      <c r="B37" s="124" t="s">
        <v>152</v>
      </c>
      <c r="D37" s="124">
        <v>5</v>
      </c>
      <c r="E37" s="124">
        <v>10</v>
      </c>
      <c r="F37" s="124">
        <v>70</v>
      </c>
      <c r="G37" s="124" t="s">
        <v>153</v>
      </c>
    </row>
    <row r="38" spans="1:7" s="124" customFormat="1" x14ac:dyDescent="0.25">
      <c r="A38" s="123" t="s">
        <v>154</v>
      </c>
      <c r="B38" s="124" t="s">
        <v>128</v>
      </c>
      <c r="D38" s="124">
        <v>4.57</v>
      </c>
    </row>
    <row r="39" spans="1:7" s="124" customFormat="1" x14ac:dyDescent="0.25">
      <c r="A39" s="123" t="s">
        <v>155</v>
      </c>
      <c r="B39" s="124" t="s">
        <v>128</v>
      </c>
      <c r="D39" s="124">
        <v>3.27</v>
      </c>
    </row>
    <row r="40" spans="1:7" s="124" customFormat="1" x14ac:dyDescent="0.25">
      <c r="A40" s="123" t="s">
        <v>156</v>
      </c>
      <c r="B40" s="124" t="s">
        <v>128</v>
      </c>
      <c r="D40" s="127">
        <v>0.16</v>
      </c>
    </row>
    <row r="43" spans="1:7" s="124" customFormat="1" x14ac:dyDescent="0.25">
      <c r="A43" s="123" t="s">
        <v>157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heetViews>
  <sheetFormatPr defaultRowHeight="15" x14ac:dyDescent="0.25"/>
  <cols>
    <col min="1" max="1" width="49.85546875" style="123" customWidth="1"/>
    <col min="2" max="2" width="9.140625" style="135"/>
    <col min="3" max="6" width="15.7109375" style="124" customWidth="1"/>
    <col min="7" max="8" width="15.7109375" style="125" customWidth="1"/>
    <col min="9" max="16384" width="9.140625" style="125"/>
  </cols>
  <sheetData>
    <row r="1" spans="1:6" s="133" customFormat="1" x14ac:dyDescent="0.25">
      <c r="A1" s="131" t="s">
        <v>158</v>
      </c>
      <c r="B1" s="134"/>
      <c r="C1" s="132" t="s">
        <v>159</v>
      </c>
      <c r="D1" s="132" t="s">
        <v>160</v>
      </c>
      <c r="E1" s="132" t="s">
        <v>161</v>
      </c>
      <c r="F1" s="132" t="s">
        <v>162</v>
      </c>
    </row>
    <row r="2" spans="1:6" x14ac:dyDescent="0.25">
      <c r="A2" s="126" t="s">
        <v>114</v>
      </c>
    </row>
    <row r="3" spans="1:6" x14ac:dyDescent="0.25">
      <c r="A3" s="123" t="s">
        <v>115</v>
      </c>
      <c r="B3" s="135" t="s">
        <v>116</v>
      </c>
      <c r="C3" s="124">
        <v>10.3125</v>
      </c>
      <c r="D3" s="124">
        <v>10.3125</v>
      </c>
      <c r="E3" s="124">
        <v>10.3125</v>
      </c>
      <c r="F3" s="124">
        <v>10.3125</v>
      </c>
    </row>
    <row r="4" spans="1:6" x14ac:dyDescent="0.25">
      <c r="A4" s="123" t="s">
        <v>117</v>
      </c>
      <c r="B4" s="135" t="s">
        <v>118</v>
      </c>
      <c r="C4" s="124" t="s">
        <v>119</v>
      </c>
      <c r="D4" s="124" t="s">
        <v>119</v>
      </c>
      <c r="E4" s="124" t="s">
        <v>119</v>
      </c>
      <c r="F4" s="124" t="s">
        <v>119</v>
      </c>
    </row>
    <row r="5" spans="1:6" x14ac:dyDescent="0.25">
      <c r="A5" s="123" t="s">
        <v>120</v>
      </c>
      <c r="B5" s="135" t="s">
        <v>121</v>
      </c>
      <c r="C5" s="124" t="s">
        <v>163</v>
      </c>
      <c r="D5" s="124" t="s">
        <v>164</v>
      </c>
      <c r="E5" s="124" t="s">
        <v>165</v>
      </c>
      <c r="F5" s="124" t="s">
        <v>165</v>
      </c>
    </row>
    <row r="6" spans="1:6" x14ac:dyDescent="0.25">
      <c r="A6" s="123" t="s">
        <v>166</v>
      </c>
      <c r="B6" s="135" t="s">
        <v>121</v>
      </c>
      <c r="C6" s="124">
        <v>0.45</v>
      </c>
    </row>
    <row r="7" spans="1:6" x14ac:dyDescent="0.25">
      <c r="A7" s="123" t="s">
        <v>127</v>
      </c>
      <c r="B7" s="135" t="s">
        <v>128</v>
      </c>
      <c r="C7" s="124" t="s">
        <v>167</v>
      </c>
      <c r="D7" s="124">
        <v>30</v>
      </c>
      <c r="E7" s="124">
        <v>30</v>
      </c>
    </row>
    <row r="8" spans="1:6" x14ac:dyDescent="0.25">
      <c r="A8" s="123" t="s">
        <v>129</v>
      </c>
      <c r="B8" s="135" t="s">
        <v>130</v>
      </c>
      <c r="C8" s="127">
        <v>-1</v>
      </c>
      <c r="D8" s="124">
        <v>0.5</v>
      </c>
      <c r="E8" s="124">
        <v>4</v>
      </c>
      <c r="F8" s="124">
        <v>4</v>
      </c>
    </row>
    <row r="9" spans="1:6" x14ac:dyDescent="0.25">
      <c r="A9" s="123" t="s">
        <v>131</v>
      </c>
      <c r="B9" s="135" t="s">
        <v>130</v>
      </c>
      <c r="C9" s="124">
        <v>-7.3</v>
      </c>
      <c r="D9" s="124">
        <v>-8.1999999999999993</v>
      </c>
      <c r="E9" s="124">
        <v>-4.7</v>
      </c>
      <c r="F9" s="124">
        <v>0</v>
      </c>
    </row>
    <row r="10" spans="1:6" x14ac:dyDescent="0.25">
      <c r="A10" s="123" t="s">
        <v>132</v>
      </c>
      <c r="B10" s="135" t="s">
        <v>130</v>
      </c>
      <c r="C10" s="124" t="s">
        <v>168</v>
      </c>
      <c r="D10" s="124">
        <v>-6.2</v>
      </c>
      <c r="E10" s="124">
        <v>-2.1</v>
      </c>
    </row>
    <row r="11" spans="1:6" x14ac:dyDescent="0.25">
      <c r="A11" s="123" t="s">
        <v>133</v>
      </c>
      <c r="B11" s="135" t="s">
        <v>130</v>
      </c>
      <c r="C11" s="124">
        <v>2.8</v>
      </c>
      <c r="D11" s="124">
        <v>-5.2</v>
      </c>
      <c r="E11" s="124">
        <v>-1.7</v>
      </c>
    </row>
    <row r="12" spans="1:6" x14ac:dyDescent="0.25">
      <c r="A12" s="123" t="s">
        <v>134</v>
      </c>
      <c r="B12" s="135" t="s">
        <v>128</v>
      </c>
      <c r="C12" s="124">
        <v>3.9</v>
      </c>
      <c r="D12" s="124">
        <v>3.2</v>
      </c>
      <c r="E12" s="124">
        <v>3</v>
      </c>
    </row>
    <row r="13" spans="1:6" x14ac:dyDescent="0.25">
      <c r="A13" s="123" t="s">
        <v>135</v>
      </c>
      <c r="B13" s="135" t="s">
        <v>130</v>
      </c>
      <c r="C13" s="124">
        <v>-30</v>
      </c>
      <c r="D13" s="124">
        <v>-30</v>
      </c>
      <c r="E13" s="124">
        <v>-30</v>
      </c>
    </row>
    <row r="14" spans="1:6" x14ac:dyDescent="0.25">
      <c r="A14" s="123" t="s">
        <v>136</v>
      </c>
      <c r="B14" s="135" t="s">
        <v>128</v>
      </c>
      <c r="C14" s="124">
        <v>3</v>
      </c>
      <c r="D14" s="124">
        <v>3.5</v>
      </c>
      <c r="E14" s="124">
        <v>3</v>
      </c>
    </row>
    <row r="15" spans="1:6" x14ac:dyDescent="0.25">
      <c r="A15" s="123" t="s">
        <v>137</v>
      </c>
      <c r="B15" s="135" t="s">
        <v>138</v>
      </c>
      <c r="C15" s="124">
        <v>-128</v>
      </c>
      <c r="D15" s="124">
        <v>-128</v>
      </c>
      <c r="E15" s="124">
        <v>-128</v>
      </c>
    </row>
    <row r="16" spans="1:6" x14ac:dyDescent="0.25">
      <c r="A16" s="123" t="s">
        <v>139</v>
      </c>
      <c r="B16" s="135" t="s">
        <v>128</v>
      </c>
      <c r="D16" s="124">
        <v>-12</v>
      </c>
    </row>
    <row r="17" spans="1:6" x14ac:dyDescent="0.25">
      <c r="A17" s="123" t="s">
        <v>140</v>
      </c>
      <c r="B17" s="135" t="s">
        <v>128</v>
      </c>
      <c r="C17" s="124">
        <v>12</v>
      </c>
      <c r="D17" s="124">
        <v>12</v>
      </c>
      <c r="E17" s="124">
        <v>21</v>
      </c>
    </row>
    <row r="19" spans="1:6" x14ac:dyDescent="0.25">
      <c r="A19" s="126" t="s">
        <v>141</v>
      </c>
    </row>
    <row r="20" spans="1:6" x14ac:dyDescent="0.25">
      <c r="A20" s="123" t="s">
        <v>115</v>
      </c>
      <c r="B20" s="135" t="s">
        <v>116</v>
      </c>
      <c r="C20" s="124">
        <v>10.3125</v>
      </c>
      <c r="D20" s="124">
        <v>10.3125</v>
      </c>
      <c r="E20" s="124">
        <v>10.3125</v>
      </c>
      <c r="F20" s="124">
        <v>10.3125</v>
      </c>
    </row>
    <row r="21" spans="1:6" x14ac:dyDescent="0.25">
      <c r="A21" s="123" t="s">
        <v>117</v>
      </c>
      <c r="B21" s="135" t="s">
        <v>118</v>
      </c>
      <c r="C21" s="124" t="s">
        <v>119</v>
      </c>
      <c r="D21" s="124" t="s">
        <v>119</v>
      </c>
      <c r="E21" s="124" t="s">
        <v>119</v>
      </c>
      <c r="F21" s="124" t="s">
        <v>119</v>
      </c>
    </row>
    <row r="22" spans="1:6" x14ac:dyDescent="0.25">
      <c r="A22" s="123" t="s">
        <v>120</v>
      </c>
      <c r="B22" s="135" t="s">
        <v>121</v>
      </c>
      <c r="C22" s="124" t="s">
        <v>163</v>
      </c>
      <c r="D22" s="124" t="s">
        <v>164</v>
      </c>
      <c r="E22" s="124" t="s">
        <v>165</v>
      </c>
      <c r="F22" s="124" t="s">
        <v>165</v>
      </c>
    </row>
    <row r="23" spans="1:6" x14ac:dyDescent="0.25">
      <c r="A23" s="123" t="s">
        <v>142</v>
      </c>
      <c r="B23" s="135" t="s">
        <v>130</v>
      </c>
      <c r="C23" s="127">
        <v>-1</v>
      </c>
      <c r="D23" s="124">
        <v>0.5</v>
      </c>
      <c r="E23" s="124">
        <v>-1</v>
      </c>
      <c r="F23" s="124">
        <v>-7</v>
      </c>
    </row>
    <row r="24" spans="1:6" x14ac:dyDescent="0.25">
      <c r="A24" s="123" t="s">
        <v>143</v>
      </c>
      <c r="B24" s="135" t="s">
        <v>130</v>
      </c>
      <c r="C24" s="124">
        <v>-9.9</v>
      </c>
      <c r="D24" s="124">
        <v>-14.4</v>
      </c>
      <c r="E24" s="124">
        <v>-15.8</v>
      </c>
      <c r="F24" s="124">
        <v>-24</v>
      </c>
    </row>
    <row r="25" spans="1:6" x14ac:dyDescent="0.25">
      <c r="A25" s="123" t="s">
        <v>169</v>
      </c>
      <c r="B25" s="135" t="s">
        <v>130</v>
      </c>
      <c r="E25" s="124">
        <v>4</v>
      </c>
    </row>
    <row r="26" spans="1:6" x14ac:dyDescent="0.25">
      <c r="A26" s="123" t="s">
        <v>170</v>
      </c>
      <c r="B26" s="135" t="s">
        <v>130</v>
      </c>
      <c r="C26" s="124">
        <v>-11.1</v>
      </c>
      <c r="D26" s="124">
        <v>-12.6</v>
      </c>
      <c r="E26" s="124">
        <v>-14.1</v>
      </c>
    </row>
    <row r="27" spans="1:6" x14ac:dyDescent="0.25">
      <c r="A27" s="123" t="s">
        <v>171</v>
      </c>
      <c r="B27" s="135" t="s">
        <v>128</v>
      </c>
      <c r="C27" s="124">
        <v>-12</v>
      </c>
      <c r="D27" s="124">
        <v>-12</v>
      </c>
      <c r="E27" s="124">
        <v>-26</v>
      </c>
    </row>
    <row r="28" spans="1:6" x14ac:dyDescent="0.25">
      <c r="A28" s="123" t="s">
        <v>172</v>
      </c>
      <c r="B28" s="135" t="s">
        <v>130</v>
      </c>
      <c r="C28" s="124">
        <v>-7.5</v>
      </c>
      <c r="D28" s="124">
        <v>-10.3</v>
      </c>
      <c r="E28" s="124">
        <v>-11.3</v>
      </c>
    </row>
    <row r="29" spans="1:6" x14ac:dyDescent="0.25">
      <c r="A29" s="123" t="s">
        <v>173</v>
      </c>
      <c r="B29" s="135" t="s">
        <v>128</v>
      </c>
      <c r="C29" s="124">
        <v>3.5</v>
      </c>
      <c r="D29" s="124">
        <v>2.2000000000000002</v>
      </c>
      <c r="E29" s="124">
        <v>2.7</v>
      </c>
    </row>
    <row r="30" spans="1:6" x14ac:dyDescent="0.25">
      <c r="A30" s="123" t="s">
        <v>174</v>
      </c>
      <c r="B30" s="135" t="s">
        <v>175</v>
      </c>
      <c r="C30" s="124">
        <v>0.3</v>
      </c>
      <c r="D30" s="124">
        <v>0.3</v>
      </c>
      <c r="E30" s="124">
        <v>0.3</v>
      </c>
    </row>
    <row r="31" spans="1:6" x14ac:dyDescent="0.25">
      <c r="A31" s="123" t="s">
        <v>176</v>
      </c>
      <c r="B31" s="135" t="s">
        <v>177</v>
      </c>
      <c r="C31" s="124">
        <v>12.3</v>
      </c>
      <c r="D31" s="124">
        <v>12.3</v>
      </c>
      <c r="E31" s="124">
        <v>12.3</v>
      </c>
    </row>
    <row r="33" spans="1:5" ht="30" x14ac:dyDescent="0.25">
      <c r="A33" s="123" t="s">
        <v>149</v>
      </c>
      <c r="C33" s="128" t="s">
        <v>178</v>
      </c>
    </row>
    <row r="34" spans="1:5" x14ac:dyDescent="0.25">
      <c r="A34" s="123" t="s">
        <v>150</v>
      </c>
      <c r="B34" s="135" t="s">
        <v>128</v>
      </c>
      <c r="C34" s="124">
        <v>7.3</v>
      </c>
      <c r="D34" s="124">
        <v>9.4</v>
      </c>
      <c r="E34" s="124">
        <v>15</v>
      </c>
    </row>
    <row r="35" spans="1:5" x14ac:dyDescent="0.25">
      <c r="A35" s="123" t="s">
        <v>151</v>
      </c>
      <c r="B35" s="135" t="s">
        <v>152</v>
      </c>
      <c r="C35" s="124">
        <v>0.3</v>
      </c>
      <c r="D35" s="124">
        <v>10</v>
      </c>
      <c r="E35" s="124">
        <v>40</v>
      </c>
    </row>
    <row r="36" spans="1:5" x14ac:dyDescent="0.25">
      <c r="A36" s="123" t="s">
        <v>154</v>
      </c>
      <c r="B36" s="135" t="s">
        <v>128</v>
      </c>
      <c r="C36" s="124">
        <v>2.6</v>
      </c>
      <c r="D36" s="124">
        <v>6.2</v>
      </c>
      <c r="E36" s="124">
        <v>10.9</v>
      </c>
    </row>
    <row r="37" spans="1:5" x14ac:dyDescent="0.25">
      <c r="A37" s="123" t="s">
        <v>179</v>
      </c>
      <c r="B37" s="135" t="s">
        <v>128</v>
      </c>
      <c r="E37" s="124">
        <v>-26</v>
      </c>
    </row>
    <row r="38" spans="1:5" x14ac:dyDescent="0.25">
      <c r="A38" s="123" t="s">
        <v>180</v>
      </c>
      <c r="B38" s="135" t="s">
        <v>128</v>
      </c>
      <c r="C38" s="124">
        <v>4.7</v>
      </c>
      <c r="D38" s="124">
        <v>3.2</v>
      </c>
      <c r="E38" s="124">
        <v>4.0999999999999996</v>
      </c>
    </row>
    <row r="39" spans="1:5" x14ac:dyDescent="0.25">
      <c r="A39" s="123" t="s">
        <v>181</v>
      </c>
      <c r="B39" s="135" t="s">
        <v>128</v>
      </c>
      <c r="C39" s="127">
        <v>0</v>
      </c>
      <c r="D39" s="127">
        <v>0</v>
      </c>
      <c r="E39" s="124">
        <v>0</v>
      </c>
    </row>
    <row r="42" spans="1:5" x14ac:dyDescent="0.25">
      <c r="A42" s="123" t="s">
        <v>157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abSelected="1" workbookViewId="0"/>
  </sheetViews>
  <sheetFormatPr defaultRowHeight="12.75" x14ac:dyDescent="0.2"/>
  <cols>
    <col min="1" max="1" width="125" customWidth="1"/>
  </cols>
  <sheetData>
    <row r="1" spans="1:1" s="171" customFormat="1" ht="11.25" x14ac:dyDescent="0.2"/>
    <row r="2" spans="1:1" s="171" customFormat="1" ht="11.25" x14ac:dyDescent="0.2">
      <c r="A2" s="172" t="s">
        <v>434</v>
      </c>
    </row>
    <row r="3" spans="1:1" s="171" customFormat="1" ht="90" x14ac:dyDescent="0.2">
      <c r="A3" s="173" t="s">
        <v>446</v>
      </c>
    </row>
    <row r="4" spans="1:1" s="171" customFormat="1" ht="11.25" x14ac:dyDescent="0.2"/>
    <row r="5" spans="1:1" s="171" customFormat="1" ht="11.25" x14ac:dyDescent="0.2">
      <c r="A5" s="172" t="s">
        <v>432</v>
      </c>
    </row>
    <row r="6" spans="1:1" s="171" customFormat="1" ht="409.5" x14ac:dyDescent="0.2">
      <c r="A6" s="173" t="s">
        <v>433</v>
      </c>
    </row>
    <row r="7" spans="1:1" s="171" customFormat="1" ht="11.25" x14ac:dyDescent="0.2"/>
    <row r="8" spans="1:1" s="171" customFormat="1" ht="11.25" x14ac:dyDescent="0.2">
      <c r="A8" s="172" t="s">
        <v>414</v>
      </c>
    </row>
    <row r="9" spans="1:1" s="171" customFormat="1" ht="56.25" x14ac:dyDescent="0.2">
      <c r="A9" s="173" t="s">
        <v>415</v>
      </c>
    </row>
    <row r="10" spans="1:1" s="171" customFormat="1" ht="11.25" x14ac:dyDescent="0.2"/>
    <row r="11" spans="1:1" s="171" customFormat="1" ht="11.25" x14ac:dyDescent="0.2">
      <c r="A11" s="172" t="s">
        <v>411</v>
      </c>
    </row>
    <row r="12" spans="1:1" s="171" customFormat="1" ht="67.5" x14ac:dyDescent="0.2">
      <c r="A12" s="173" t="s">
        <v>410</v>
      </c>
    </row>
    <row r="13" spans="1:1" s="171" customFormat="1" ht="11.25" x14ac:dyDescent="0.2">
      <c r="A13" s="172" t="s">
        <v>393</v>
      </c>
    </row>
    <row r="14" spans="1:1" s="171" customFormat="1" ht="268.5" customHeight="1" x14ac:dyDescent="0.2">
      <c r="A14" s="173" t="s">
        <v>394</v>
      </c>
    </row>
    <row r="15" spans="1:1" s="171" customFormat="1" ht="11.25" x14ac:dyDescent="0.2"/>
    <row r="16" spans="1:1" s="171" customFormat="1" ht="11.25" x14ac:dyDescent="0.2">
      <c r="A16" s="172" t="s">
        <v>354</v>
      </c>
    </row>
    <row r="17" spans="1:1" s="171" customFormat="1" ht="45" x14ac:dyDescent="0.2">
      <c r="A17" s="173" t="s">
        <v>348</v>
      </c>
    </row>
    <row r="18" spans="1:1" s="171" customFormat="1" ht="11.25" x14ac:dyDescent="0.2"/>
    <row r="19" spans="1:1" s="171" customFormat="1" ht="11.25" x14ac:dyDescent="0.2">
      <c r="A19" s="172" t="s">
        <v>355</v>
      </c>
    </row>
    <row r="20" spans="1:1" s="171" customFormat="1" ht="88.5" customHeight="1" x14ac:dyDescent="0.2">
      <c r="A20" s="173" t="s">
        <v>343</v>
      </c>
    </row>
    <row r="21" spans="1:1" s="171" customFormat="1" ht="11.25" x14ac:dyDescent="0.2"/>
    <row r="22" spans="1:1" s="171" customFormat="1" ht="11.25" x14ac:dyDescent="0.2">
      <c r="A22" s="172" t="s">
        <v>356</v>
      </c>
    </row>
    <row r="23" spans="1:1" s="171" customFormat="1" ht="205.5" customHeight="1" x14ac:dyDescent="0.2">
      <c r="A23" s="173" t="s">
        <v>342</v>
      </c>
    </row>
    <row r="24" spans="1:1" s="171" customFormat="1" ht="11.25" x14ac:dyDescent="0.2"/>
    <row r="25" spans="1:1" s="171" customFormat="1" ht="11.25" x14ac:dyDescent="0.2">
      <c r="A25" s="172" t="s">
        <v>319</v>
      </c>
    </row>
    <row r="26" spans="1:1" s="171" customFormat="1" ht="56.25" customHeight="1" x14ac:dyDescent="0.2">
      <c r="A26" s="173" t="s">
        <v>320</v>
      </c>
    </row>
    <row r="27" spans="1:1" s="171" customFormat="1" ht="11.25" x14ac:dyDescent="0.2"/>
    <row r="28" spans="1:1" s="171" customFormat="1" ht="11.25" x14ac:dyDescent="0.2">
      <c r="A28" s="172" t="s">
        <v>314</v>
      </c>
    </row>
    <row r="29" spans="1:1" s="171" customFormat="1" ht="192" customHeight="1" x14ac:dyDescent="0.2">
      <c r="A29" s="173" t="s">
        <v>313</v>
      </c>
    </row>
    <row r="30" spans="1:1" s="171" customFormat="1" ht="11.25" x14ac:dyDescent="0.2"/>
    <row r="31" spans="1:1" s="171" customFormat="1" ht="11.25" x14ac:dyDescent="0.2">
      <c r="A31" s="172" t="s">
        <v>283</v>
      </c>
    </row>
    <row r="32" spans="1:1" s="171" customFormat="1" ht="123.75" x14ac:dyDescent="0.2">
      <c r="A32" s="173" t="s">
        <v>281</v>
      </c>
    </row>
    <row r="33" spans="1:1" s="171" customFormat="1" ht="11.25" x14ac:dyDescent="0.2"/>
    <row r="34" spans="1:1" s="171" customFormat="1" ht="11.25" x14ac:dyDescent="0.2">
      <c r="A34" s="172" t="s">
        <v>268</v>
      </c>
    </row>
    <row r="35" spans="1:1" s="171" customFormat="1" ht="101.25" x14ac:dyDescent="0.2">
      <c r="A35" s="173" t="s">
        <v>275</v>
      </c>
    </row>
    <row r="36" spans="1:1" s="171" customFormat="1" ht="11.25" x14ac:dyDescent="0.2"/>
    <row r="37" spans="1:1" s="171" customFormat="1" ht="11.25" x14ac:dyDescent="0.2"/>
    <row r="38" spans="1:1" s="171" customFormat="1" ht="11.25" x14ac:dyDescent="0.2"/>
    <row r="39" spans="1:1" s="171" customFormat="1" ht="11.25" x14ac:dyDescent="0.2"/>
    <row r="40" spans="1:1" s="171" customFormat="1" ht="11.25" x14ac:dyDescent="0.2"/>
    <row r="41" spans="1:1" s="171" customFormat="1" ht="11.25" x14ac:dyDescent="0.2"/>
    <row r="42" spans="1:1" s="171" customFormat="1" ht="11.25" x14ac:dyDescent="0.2"/>
    <row r="43" spans="1:1" s="171" customFormat="1" ht="11.25" x14ac:dyDescent="0.2"/>
    <row r="44" spans="1:1" s="171" customFormat="1" ht="11.25" x14ac:dyDescent="0.2"/>
    <row r="45" spans="1:1" s="171" customFormat="1" ht="11.25" x14ac:dyDescent="0.2"/>
    <row r="46" spans="1:1" s="171" customFormat="1" ht="11.25" x14ac:dyDescent="0.2"/>
    <row r="47" spans="1:1" s="171" customFormat="1" ht="11.25" x14ac:dyDescent="0.2"/>
    <row r="48" spans="1:1" s="171" customFormat="1" ht="11.25" x14ac:dyDescent="0.2"/>
    <row r="49" s="171" customFormat="1" ht="11.25" x14ac:dyDescent="0.2"/>
    <row r="50" s="171" customFormat="1" ht="11.25" x14ac:dyDescent="0.2"/>
    <row r="51" s="171" customFormat="1" ht="11.25" x14ac:dyDescent="0.2"/>
  </sheetData>
  <sheetProtection sort="0" autoFilter="0"/>
  <printOptions horizontalCentered="1"/>
  <pageMargins left="0.7" right="0.7" top="2" bottom="0.75" header="0.3" footer="0.3"/>
  <pageSetup orientation="portrait" r:id="rId1"/>
  <headerFooter>
    <oddHeader>&amp;L&amp;12&amp;G&amp;C&amp;9
Calix Optical Transceiver Modules Spec Sheet (#250-00191 Rev. 20)
&amp;R&amp;G</oddHeader>
    <oddFooter>&amp;L&amp;D&amp;RPage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9"/>
  <sheetViews>
    <sheetView zoomScale="85" zoomScaleNormal="85" workbookViewId="0">
      <selection activeCell="A96" sqref="A96"/>
    </sheetView>
  </sheetViews>
  <sheetFormatPr defaultRowHeight="12.75" x14ac:dyDescent="0.2"/>
  <cols>
    <col min="1" max="1" width="20.140625" customWidth="1"/>
    <col min="2" max="2" width="15.5703125" customWidth="1"/>
    <col min="3" max="3" width="75.85546875" customWidth="1"/>
    <col min="4" max="4" width="7.85546875" style="1" customWidth="1"/>
    <col min="5" max="5" width="7.85546875" style="122" customWidth="1"/>
    <col min="6" max="6" width="13" style="122" customWidth="1"/>
    <col min="7" max="7" width="8.7109375" style="122" customWidth="1"/>
    <col min="8" max="9" width="10.7109375" style="122" customWidth="1"/>
    <col min="10" max="10" width="12.42578125" style="122" customWidth="1"/>
    <col min="11" max="11" width="11" style="122" customWidth="1"/>
    <col min="12" max="14" width="13.7109375" style="122" customWidth="1"/>
    <col min="15" max="15" width="33.5703125" style="122" customWidth="1"/>
    <col min="16" max="16" width="15.5703125" style="122" customWidth="1"/>
    <col min="17" max="17" width="4.7109375" customWidth="1"/>
    <col min="18" max="18" width="11.42578125" bestFit="1" customWidth="1"/>
    <col min="19" max="19" width="10" customWidth="1"/>
    <col min="20" max="20" width="9.7109375" customWidth="1"/>
    <col min="21" max="21" width="13.7109375" customWidth="1"/>
  </cols>
  <sheetData>
    <row r="1" spans="1:20" s="116" customFormat="1" ht="57.75" customHeight="1" x14ac:dyDescent="0.2">
      <c r="A1" s="109" t="s">
        <v>213</v>
      </c>
      <c r="B1" s="109" t="s">
        <v>101</v>
      </c>
      <c r="C1" s="109" t="s">
        <v>102</v>
      </c>
      <c r="D1" s="115" t="s">
        <v>257</v>
      </c>
      <c r="E1" s="115" t="s">
        <v>186</v>
      </c>
      <c r="F1" s="115" t="s">
        <v>226</v>
      </c>
      <c r="G1" s="115" t="s">
        <v>184</v>
      </c>
      <c r="H1" s="115" t="s">
        <v>183</v>
      </c>
      <c r="I1" s="115" t="s">
        <v>208</v>
      </c>
      <c r="J1" s="115" t="s">
        <v>210</v>
      </c>
      <c r="K1" s="115" t="s">
        <v>315</v>
      </c>
      <c r="L1" s="115" t="s">
        <v>187</v>
      </c>
      <c r="M1" s="115" t="s">
        <v>225</v>
      </c>
      <c r="N1" s="115" t="s">
        <v>263</v>
      </c>
      <c r="O1" s="115" t="s">
        <v>403</v>
      </c>
      <c r="P1" s="115" t="s">
        <v>269</v>
      </c>
      <c r="R1" s="116" t="s">
        <v>198</v>
      </c>
      <c r="S1" s="116" t="s">
        <v>182</v>
      </c>
      <c r="T1" s="116" t="s">
        <v>197</v>
      </c>
    </row>
    <row r="2" spans="1:20" s="110" customFormat="1" ht="15" customHeight="1" x14ac:dyDescent="0.2">
      <c r="A2" s="181" t="s">
        <v>329</v>
      </c>
      <c r="B2" s="160" t="s">
        <v>368</v>
      </c>
      <c r="C2" s="160" t="s">
        <v>379</v>
      </c>
      <c r="D2" s="119" t="s">
        <v>252</v>
      </c>
      <c r="E2" s="119" t="s">
        <v>110</v>
      </c>
      <c r="F2" s="179">
        <v>1561.42</v>
      </c>
      <c r="G2" s="119" t="s">
        <v>106</v>
      </c>
      <c r="H2" s="119">
        <v>-1</v>
      </c>
      <c r="I2" s="119">
        <v>3</v>
      </c>
      <c r="J2" s="119">
        <v>-27</v>
      </c>
      <c r="K2" s="119">
        <v>-6</v>
      </c>
      <c r="L2" s="119">
        <f>H2-J2-N2</f>
        <v>24</v>
      </c>
      <c r="M2" s="119">
        <f t="shared" ref="M2:M33" si="0">L2-R2</f>
        <v>4.8000000000000007</v>
      </c>
      <c r="N2" s="119">
        <v>2</v>
      </c>
      <c r="O2" s="161" t="s">
        <v>407</v>
      </c>
      <c r="P2" s="161" t="s">
        <v>380</v>
      </c>
      <c r="Q2" s="180"/>
      <c r="R2" s="110">
        <f t="shared" ref="R2:R49" si="1">S2*T2</f>
        <v>19.2</v>
      </c>
      <c r="S2" s="180">
        <v>80</v>
      </c>
      <c r="T2" s="110">
        <v>0.24</v>
      </c>
    </row>
    <row r="3" spans="1:20" s="110" customFormat="1" ht="15" customHeight="1" x14ac:dyDescent="0.2">
      <c r="A3" s="114" t="s">
        <v>329</v>
      </c>
      <c r="B3" s="160" t="s">
        <v>330</v>
      </c>
      <c r="C3" s="160" t="s">
        <v>331</v>
      </c>
      <c r="D3" s="119" t="s">
        <v>252</v>
      </c>
      <c r="E3" s="119" t="s">
        <v>110</v>
      </c>
      <c r="F3" s="179">
        <v>1551.72</v>
      </c>
      <c r="G3" s="119" t="s">
        <v>106</v>
      </c>
      <c r="H3" s="119">
        <v>-1</v>
      </c>
      <c r="I3" s="119">
        <v>3</v>
      </c>
      <c r="J3" s="119">
        <v>-27</v>
      </c>
      <c r="K3" s="119">
        <v>-6</v>
      </c>
      <c r="L3" s="119">
        <f t="shared" ref="L3:L70" si="2">H3-J3-N3</f>
        <v>24</v>
      </c>
      <c r="M3" s="119">
        <f t="shared" si="0"/>
        <v>4.8000000000000007</v>
      </c>
      <c r="N3" s="119">
        <v>2</v>
      </c>
      <c r="O3" s="161" t="s">
        <v>407</v>
      </c>
      <c r="P3" s="161" t="s">
        <v>399</v>
      </c>
      <c r="R3" s="110">
        <f t="shared" si="1"/>
        <v>19.2</v>
      </c>
      <c r="S3" s="180">
        <v>80</v>
      </c>
      <c r="T3" s="110">
        <v>0.24</v>
      </c>
    </row>
    <row r="4" spans="1:20" s="110" customFormat="1" ht="15" customHeight="1" x14ac:dyDescent="0.2">
      <c r="A4" s="181" t="s">
        <v>329</v>
      </c>
      <c r="B4" s="160" t="s">
        <v>369</v>
      </c>
      <c r="C4" s="160" t="s">
        <v>378</v>
      </c>
      <c r="D4" s="119" t="s">
        <v>252</v>
      </c>
      <c r="E4" s="119" t="s">
        <v>110</v>
      </c>
      <c r="F4" s="179">
        <v>1560.61</v>
      </c>
      <c r="G4" s="119" t="s">
        <v>106</v>
      </c>
      <c r="H4" s="119">
        <v>-1</v>
      </c>
      <c r="I4" s="119">
        <v>3</v>
      </c>
      <c r="J4" s="119">
        <v>-27</v>
      </c>
      <c r="K4" s="119">
        <v>-6</v>
      </c>
      <c r="L4" s="119">
        <f t="shared" si="2"/>
        <v>24</v>
      </c>
      <c r="M4" s="119">
        <f t="shared" si="0"/>
        <v>4.8000000000000007</v>
      </c>
      <c r="N4" s="119">
        <v>2</v>
      </c>
      <c r="O4" s="161" t="s">
        <v>407</v>
      </c>
      <c r="P4" s="161" t="s">
        <v>381</v>
      </c>
      <c r="R4" s="110">
        <f t="shared" si="1"/>
        <v>19.2</v>
      </c>
      <c r="S4" s="180">
        <v>80</v>
      </c>
      <c r="T4" s="110">
        <v>0.24</v>
      </c>
    </row>
    <row r="5" spans="1:20" s="110" customFormat="1" ht="15" customHeight="1" x14ac:dyDescent="0.2">
      <c r="A5" s="114" t="s">
        <v>329</v>
      </c>
      <c r="B5" s="160" t="s">
        <v>332</v>
      </c>
      <c r="C5" s="160" t="s">
        <v>333</v>
      </c>
      <c r="D5" s="119" t="s">
        <v>252</v>
      </c>
      <c r="E5" s="119" t="s">
        <v>110</v>
      </c>
      <c r="F5" s="179">
        <v>1550.92</v>
      </c>
      <c r="G5" s="119" t="s">
        <v>106</v>
      </c>
      <c r="H5" s="119">
        <v>-1</v>
      </c>
      <c r="I5" s="119">
        <v>3</v>
      </c>
      <c r="J5" s="119">
        <v>-27</v>
      </c>
      <c r="K5" s="119">
        <v>-6</v>
      </c>
      <c r="L5" s="119">
        <f t="shared" si="2"/>
        <v>24</v>
      </c>
      <c r="M5" s="119">
        <f t="shared" si="0"/>
        <v>4.8000000000000007</v>
      </c>
      <c r="N5" s="119">
        <v>2</v>
      </c>
      <c r="O5" s="161" t="s">
        <v>407</v>
      </c>
      <c r="P5" s="161" t="s">
        <v>400</v>
      </c>
      <c r="Q5" s="180"/>
      <c r="R5" s="180">
        <f t="shared" si="1"/>
        <v>19.2</v>
      </c>
      <c r="S5" s="180">
        <v>80</v>
      </c>
      <c r="T5" s="180">
        <v>0.24</v>
      </c>
    </row>
    <row r="6" spans="1:20" s="110" customFormat="1" ht="15" customHeight="1" x14ac:dyDescent="0.2">
      <c r="A6" s="181" t="s">
        <v>329</v>
      </c>
      <c r="B6" s="160" t="s">
        <v>370</v>
      </c>
      <c r="C6" s="160" t="s">
        <v>377</v>
      </c>
      <c r="D6" s="119" t="s">
        <v>252</v>
      </c>
      <c r="E6" s="119" t="s">
        <v>110</v>
      </c>
      <c r="F6" s="179">
        <v>1554.13</v>
      </c>
      <c r="G6" s="119" t="s">
        <v>106</v>
      </c>
      <c r="H6" s="119">
        <v>-1</v>
      </c>
      <c r="I6" s="119">
        <v>3</v>
      </c>
      <c r="J6" s="119">
        <v>-27</v>
      </c>
      <c r="K6" s="119">
        <v>-6</v>
      </c>
      <c r="L6" s="119">
        <f t="shared" si="2"/>
        <v>24</v>
      </c>
      <c r="M6" s="119">
        <f t="shared" si="0"/>
        <v>4.8000000000000007</v>
      </c>
      <c r="N6" s="119">
        <v>2</v>
      </c>
      <c r="O6" s="161" t="s">
        <v>407</v>
      </c>
      <c r="P6" s="161" t="s">
        <v>382</v>
      </c>
      <c r="Q6" s="180"/>
      <c r="R6" s="180">
        <f t="shared" si="1"/>
        <v>19.2</v>
      </c>
      <c r="S6" s="180">
        <v>80</v>
      </c>
      <c r="T6" s="180">
        <v>0.24</v>
      </c>
    </row>
    <row r="7" spans="1:20" s="110" customFormat="1" ht="15" customHeight="1" x14ac:dyDescent="0.2">
      <c r="A7" s="114" t="s">
        <v>329</v>
      </c>
      <c r="B7" s="160" t="s">
        <v>334</v>
      </c>
      <c r="C7" s="160" t="s">
        <v>335</v>
      </c>
      <c r="D7" s="119" t="s">
        <v>252</v>
      </c>
      <c r="E7" s="119" t="s">
        <v>110</v>
      </c>
      <c r="F7" s="179">
        <v>1549.32</v>
      </c>
      <c r="G7" s="119" t="s">
        <v>106</v>
      </c>
      <c r="H7" s="119">
        <v>-1</v>
      </c>
      <c r="I7" s="119">
        <v>3</v>
      </c>
      <c r="J7" s="119">
        <v>-27</v>
      </c>
      <c r="K7" s="119">
        <v>-6</v>
      </c>
      <c r="L7" s="119">
        <f t="shared" si="2"/>
        <v>24</v>
      </c>
      <c r="M7" s="119">
        <f t="shared" si="0"/>
        <v>4.8000000000000007</v>
      </c>
      <c r="N7" s="119">
        <v>2</v>
      </c>
      <c r="O7" s="161" t="s">
        <v>407</v>
      </c>
      <c r="P7" s="161" t="s">
        <v>401</v>
      </c>
      <c r="R7" s="110">
        <f t="shared" si="1"/>
        <v>19.2</v>
      </c>
      <c r="S7" s="110">
        <v>80</v>
      </c>
      <c r="T7" s="110">
        <v>0.24</v>
      </c>
    </row>
    <row r="8" spans="1:20" s="110" customFormat="1" ht="15" customHeight="1" x14ac:dyDescent="0.2">
      <c r="A8" s="181" t="s">
        <v>329</v>
      </c>
      <c r="B8" s="160" t="s">
        <v>371</v>
      </c>
      <c r="C8" s="160" t="s">
        <v>376</v>
      </c>
      <c r="D8" s="119" t="s">
        <v>252</v>
      </c>
      <c r="E8" s="119" t="s">
        <v>110</v>
      </c>
      <c r="F8" s="179">
        <v>1529.55</v>
      </c>
      <c r="G8" s="119" t="s">
        <v>106</v>
      </c>
      <c r="H8" s="119">
        <v>-1</v>
      </c>
      <c r="I8" s="119">
        <v>3</v>
      </c>
      <c r="J8" s="119">
        <v>-27</v>
      </c>
      <c r="K8" s="119">
        <v>-6</v>
      </c>
      <c r="L8" s="119">
        <f t="shared" si="2"/>
        <v>24</v>
      </c>
      <c r="M8" s="119">
        <f t="shared" si="0"/>
        <v>4.8000000000000007</v>
      </c>
      <c r="N8" s="119">
        <v>2</v>
      </c>
      <c r="O8" s="161" t="s">
        <v>407</v>
      </c>
      <c r="P8" s="161" t="s">
        <v>383</v>
      </c>
      <c r="R8" s="110">
        <f t="shared" si="1"/>
        <v>19.2</v>
      </c>
      <c r="S8" s="110">
        <v>80</v>
      </c>
      <c r="T8" s="110">
        <v>0.24</v>
      </c>
    </row>
    <row r="9" spans="1:20" s="110" customFormat="1" ht="15" customHeight="1" x14ac:dyDescent="0.2">
      <c r="A9" s="114" t="s">
        <v>329</v>
      </c>
      <c r="B9" s="160" t="s">
        <v>336</v>
      </c>
      <c r="C9" s="160" t="s">
        <v>337</v>
      </c>
      <c r="D9" s="119" t="s">
        <v>252</v>
      </c>
      <c r="E9" s="119" t="s">
        <v>110</v>
      </c>
      <c r="F9" s="179">
        <v>1548.51</v>
      </c>
      <c r="G9" s="119" t="s">
        <v>106</v>
      </c>
      <c r="H9" s="119">
        <v>-1</v>
      </c>
      <c r="I9" s="119">
        <v>3</v>
      </c>
      <c r="J9" s="119">
        <v>-27</v>
      </c>
      <c r="K9" s="119">
        <v>-6</v>
      </c>
      <c r="L9" s="119">
        <f t="shared" si="2"/>
        <v>24</v>
      </c>
      <c r="M9" s="119">
        <f t="shared" si="0"/>
        <v>4.8000000000000007</v>
      </c>
      <c r="N9" s="119">
        <v>2</v>
      </c>
      <c r="O9" s="161" t="s">
        <v>407</v>
      </c>
      <c r="P9" s="161" t="s">
        <v>402</v>
      </c>
      <c r="R9" s="110">
        <f t="shared" si="1"/>
        <v>19.2</v>
      </c>
      <c r="S9" s="110">
        <v>80</v>
      </c>
      <c r="T9" s="110">
        <v>0.24</v>
      </c>
    </row>
    <row r="10" spans="1:20" s="110" customFormat="1" ht="15" customHeight="1" x14ac:dyDescent="0.2">
      <c r="A10" s="114" t="s">
        <v>312</v>
      </c>
      <c r="B10" s="160" t="s">
        <v>299</v>
      </c>
      <c r="C10" s="160" t="s">
        <v>359</v>
      </c>
      <c r="D10" s="119" t="s">
        <v>252</v>
      </c>
      <c r="E10" s="119" t="s">
        <v>110</v>
      </c>
      <c r="F10" s="155">
        <v>1511</v>
      </c>
      <c r="G10" s="119" t="s">
        <v>353</v>
      </c>
      <c r="H10" s="119">
        <v>0</v>
      </c>
      <c r="I10" s="119">
        <v>4</v>
      </c>
      <c r="J10" s="119">
        <v>-24</v>
      </c>
      <c r="K10" s="119">
        <v>-8</v>
      </c>
      <c r="L10" s="119">
        <f t="shared" si="2"/>
        <v>22</v>
      </c>
      <c r="M10" s="119">
        <f t="shared" si="0"/>
        <v>5.1999999999999993</v>
      </c>
      <c r="N10" s="119">
        <v>2</v>
      </c>
      <c r="O10" s="161"/>
      <c r="P10" s="161" t="s">
        <v>303</v>
      </c>
      <c r="R10" s="110">
        <f t="shared" si="1"/>
        <v>16.8</v>
      </c>
      <c r="S10" s="110">
        <v>70</v>
      </c>
      <c r="T10" s="110">
        <v>0.24</v>
      </c>
    </row>
    <row r="11" spans="1:20" s="110" customFormat="1" ht="15" customHeight="1" x14ac:dyDescent="0.2">
      <c r="A11" s="114" t="s">
        <v>312</v>
      </c>
      <c r="B11" s="160" t="s">
        <v>300</v>
      </c>
      <c r="C11" s="160" t="s">
        <v>360</v>
      </c>
      <c r="D11" s="119" t="s">
        <v>252</v>
      </c>
      <c r="E11" s="119" t="s">
        <v>110</v>
      </c>
      <c r="F11" s="155">
        <v>1531</v>
      </c>
      <c r="G11" s="119" t="s">
        <v>353</v>
      </c>
      <c r="H11" s="119">
        <v>0</v>
      </c>
      <c r="I11" s="119">
        <v>4</v>
      </c>
      <c r="J11" s="119">
        <v>-24</v>
      </c>
      <c r="K11" s="119">
        <v>-8</v>
      </c>
      <c r="L11" s="119">
        <f t="shared" si="2"/>
        <v>22</v>
      </c>
      <c r="M11" s="119">
        <f t="shared" si="0"/>
        <v>5.1999999999999993</v>
      </c>
      <c r="N11" s="119">
        <v>2</v>
      </c>
      <c r="O11" s="161"/>
      <c r="P11" s="161" t="s">
        <v>304</v>
      </c>
      <c r="R11" s="110">
        <f t="shared" si="1"/>
        <v>16.8</v>
      </c>
      <c r="S11" s="110">
        <v>70</v>
      </c>
      <c r="T11" s="110">
        <v>0.24</v>
      </c>
    </row>
    <row r="12" spans="1:20" s="110" customFormat="1" ht="15" customHeight="1" x14ac:dyDescent="0.2">
      <c r="A12" s="114" t="s">
        <v>312</v>
      </c>
      <c r="B12" s="160" t="s">
        <v>301</v>
      </c>
      <c r="C12" s="160" t="s">
        <v>361</v>
      </c>
      <c r="D12" s="119" t="s">
        <v>252</v>
      </c>
      <c r="E12" s="119" t="s">
        <v>110</v>
      </c>
      <c r="F12" s="155">
        <v>1571</v>
      </c>
      <c r="G12" s="119" t="s">
        <v>353</v>
      </c>
      <c r="H12" s="119">
        <v>0</v>
      </c>
      <c r="I12" s="119">
        <v>4</v>
      </c>
      <c r="J12" s="119">
        <v>-24</v>
      </c>
      <c r="K12" s="119">
        <v>-8</v>
      </c>
      <c r="L12" s="119">
        <f t="shared" si="2"/>
        <v>22</v>
      </c>
      <c r="M12" s="119">
        <f t="shared" si="0"/>
        <v>5.1999999999999993</v>
      </c>
      <c r="N12" s="119">
        <v>2</v>
      </c>
      <c r="O12" s="161"/>
      <c r="P12" s="161" t="s">
        <v>305</v>
      </c>
      <c r="Q12" s="180"/>
      <c r="R12" s="180">
        <f t="shared" si="1"/>
        <v>16.8</v>
      </c>
      <c r="S12" s="110">
        <v>70</v>
      </c>
      <c r="T12" s="180">
        <v>0.24</v>
      </c>
    </row>
    <row r="13" spans="1:20" s="110" customFormat="1" ht="15" customHeight="1" x14ac:dyDescent="0.2">
      <c r="A13" s="114" t="s">
        <v>312</v>
      </c>
      <c r="B13" s="160" t="s">
        <v>302</v>
      </c>
      <c r="C13" s="160" t="s">
        <v>362</v>
      </c>
      <c r="D13" s="119" t="s">
        <v>252</v>
      </c>
      <c r="E13" s="119" t="s">
        <v>110</v>
      </c>
      <c r="F13" s="155">
        <v>1591</v>
      </c>
      <c r="G13" s="119" t="s">
        <v>353</v>
      </c>
      <c r="H13" s="119">
        <v>0</v>
      </c>
      <c r="I13" s="119">
        <v>4</v>
      </c>
      <c r="J13" s="119">
        <v>-24</v>
      </c>
      <c r="K13" s="119">
        <v>-8</v>
      </c>
      <c r="L13" s="119">
        <f t="shared" si="2"/>
        <v>22</v>
      </c>
      <c r="M13" s="119">
        <f t="shared" si="0"/>
        <v>5.1999999999999993</v>
      </c>
      <c r="N13" s="119">
        <v>2</v>
      </c>
      <c r="O13" s="161"/>
      <c r="P13" s="161" t="s">
        <v>306</v>
      </c>
      <c r="R13" s="110">
        <f t="shared" si="1"/>
        <v>16.8</v>
      </c>
      <c r="S13" s="110">
        <v>70</v>
      </c>
      <c r="T13" s="110">
        <v>0.24</v>
      </c>
    </row>
    <row r="14" spans="1:20" s="110" customFormat="1" ht="15" customHeight="1" x14ac:dyDescent="0.2">
      <c r="A14" s="181" t="s">
        <v>312</v>
      </c>
      <c r="B14" s="160" t="s">
        <v>357</v>
      </c>
      <c r="C14" s="160" t="s">
        <v>363</v>
      </c>
      <c r="D14" s="119" t="s">
        <v>252</v>
      </c>
      <c r="E14" s="119" t="s">
        <v>110</v>
      </c>
      <c r="F14" s="155">
        <v>1471</v>
      </c>
      <c r="G14" s="119" t="s">
        <v>353</v>
      </c>
      <c r="H14" s="119">
        <v>0</v>
      </c>
      <c r="I14" s="119">
        <v>4</v>
      </c>
      <c r="J14" s="119">
        <v>-24</v>
      </c>
      <c r="K14" s="119">
        <v>-8</v>
      </c>
      <c r="L14" s="119">
        <f t="shared" si="2"/>
        <v>22</v>
      </c>
      <c r="M14" s="119">
        <f t="shared" si="0"/>
        <v>5.1999999999999993</v>
      </c>
      <c r="N14" s="119">
        <v>2</v>
      </c>
      <c r="O14" s="161"/>
      <c r="P14" s="161" t="s">
        <v>365</v>
      </c>
      <c r="R14" s="110">
        <f t="shared" si="1"/>
        <v>16.8</v>
      </c>
      <c r="S14" s="110">
        <v>70</v>
      </c>
      <c r="T14" s="110">
        <v>0.24</v>
      </c>
    </row>
    <row r="15" spans="1:20" s="110" customFormat="1" ht="15" customHeight="1" x14ac:dyDescent="0.2">
      <c r="A15" s="181" t="s">
        <v>312</v>
      </c>
      <c r="B15" s="160" t="s">
        <v>358</v>
      </c>
      <c r="C15" s="160" t="s">
        <v>364</v>
      </c>
      <c r="D15" s="119" t="s">
        <v>252</v>
      </c>
      <c r="E15" s="119" t="s">
        <v>110</v>
      </c>
      <c r="F15" s="155">
        <v>1491</v>
      </c>
      <c r="G15" s="119" t="s">
        <v>353</v>
      </c>
      <c r="H15" s="119">
        <v>0</v>
      </c>
      <c r="I15" s="119">
        <v>4</v>
      </c>
      <c r="J15" s="119">
        <v>-24</v>
      </c>
      <c r="K15" s="119">
        <v>-8</v>
      </c>
      <c r="L15" s="119">
        <f t="shared" si="2"/>
        <v>22</v>
      </c>
      <c r="M15" s="119">
        <f t="shared" si="0"/>
        <v>5.1999999999999993</v>
      </c>
      <c r="N15" s="119">
        <v>2</v>
      </c>
      <c r="O15" s="161"/>
      <c r="P15" s="161" t="s">
        <v>366</v>
      </c>
      <c r="R15" s="110">
        <f t="shared" si="1"/>
        <v>16.8</v>
      </c>
      <c r="S15" s="110">
        <v>70</v>
      </c>
      <c r="T15" s="110">
        <v>0.24</v>
      </c>
    </row>
    <row r="16" spans="1:20" s="110" customFormat="1" ht="15" customHeight="1" x14ac:dyDescent="0.2">
      <c r="A16" s="114" t="s">
        <v>70</v>
      </c>
      <c r="B16" s="114" t="s">
        <v>97</v>
      </c>
      <c r="C16" s="160" t="s">
        <v>244</v>
      </c>
      <c r="D16" s="119" t="s">
        <v>252</v>
      </c>
      <c r="E16" s="119" t="s">
        <v>109</v>
      </c>
      <c r="F16" s="155">
        <v>1550</v>
      </c>
      <c r="G16" s="119" t="s">
        <v>106</v>
      </c>
      <c r="H16" s="119">
        <v>0</v>
      </c>
      <c r="I16" s="119">
        <v>4</v>
      </c>
      <c r="J16" s="119">
        <v>-24</v>
      </c>
      <c r="K16" s="119">
        <v>-7</v>
      </c>
      <c r="L16" s="119">
        <f t="shared" si="2"/>
        <v>22</v>
      </c>
      <c r="M16" s="119">
        <f t="shared" si="0"/>
        <v>2.8000000000000007</v>
      </c>
      <c r="N16" s="119">
        <v>2</v>
      </c>
      <c r="O16" s="161"/>
      <c r="P16" s="119" t="str">
        <f>"BVL3AL4FAA"</f>
        <v>BVL3AL4FAA</v>
      </c>
      <c r="R16" s="110">
        <f t="shared" si="1"/>
        <v>19.2</v>
      </c>
      <c r="S16" s="188">
        <v>80</v>
      </c>
      <c r="T16" s="110">
        <v>0.24</v>
      </c>
    </row>
    <row r="17" spans="1:20" s="110" customFormat="1" ht="15" customHeight="1" x14ac:dyDescent="0.2">
      <c r="A17" s="114" t="s">
        <v>70</v>
      </c>
      <c r="B17" s="114" t="s">
        <v>98</v>
      </c>
      <c r="C17" s="160" t="s">
        <v>244</v>
      </c>
      <c r="D17" s="119" t="s">
        <v>252</v>
      </c>
      <c r="E17" s="119" t="s">
        <v>110</v>
      </c>
      <c r="F17" s="155">
        <v>1550</v>
      </c>
      <c r="G17" s="119" t="s">
        <v>106</v>
      </c>
      <c r="H17" s="119">
        <v>0</v>
      </c>
      <c r="I17" s="119">
        <v>4</v>
      </c>
      <c r="J17" s="119">
        <v>-24</v>
      </c>
      <c r="K17" s="119">
        <v>-7</v>
      </c>
      <c r="L17" s="119">
        <f t="shared" si="2"/>
        <v>22</v>
      </c>
      <c r="M17" s="119">
        <f t="shared" si="0"/>
        <v>2.8000000000000007</v>
      </c>
      <c r="N17" s="119">
        <v>2</v>
      </c>
      <c r="O17" s="161"/>
      <c r="P17" s="119" t="str">
        <f>"BVL3AL5FAA"</f>
        <v>BVL3AL5FAA</v>
      </c>
      <c r="R17" s="110">
        <f t="shared" si="1"/>
        <v>19.2</v>
      </c>
      <c r="S17" s="188">
        <v>80</v>
      </c>
      <c r="T17" s="110">
        <v>0.24</v>
      </c>
    </row>
    <row r="18" spans="1:20" s="110" customFormat="1" ht="15" customHeight="1" x14ac:dyDescent="0.2">
      <c r="A18" s="114" t="s">
        <v>70</v>
      </c>
      <c r="B18" s="160" t="s">
        <v>71</v>
      </c>
      <c r="C18" s="160" t="s">
        <v>245</v>
      </c>
      <c r="D18" s="119" t="s">
        <v>252</v>
      </c>
      <c r="E18" s="119" t="s">
        <v>109</v>
      </c>
      <c r="F18" s="155">
        <v>1550</v>
      </c>
      <c r="G18" s="119" t="s">
        <v>105</v>
      </c>
      <c r="H18" s="119">
        <v>-1</v>
      </c>
      <c r="I18" s="119">
        <v>4</v>
      </c>
      <c r="J18" s="119">
        <v>-15.8</v>
      </c>
      <c r="K18" s="119">
        <v>-1</v>
      </c>
      <c r="L18" s="119">
        <f t="shared" si="2"/>
        <v>11.8</v>
      </c>
      <c r="M18" s="119">
        <f t="shared" si="0"/>
        <v>2.2000000000000011</v>
      </c>
      <c r="N18" s="119">
        <v>3</v>
      </c>
      <c r="O18" s="161"/>
      <c r="P18" s="119" t="str">
        <f>"BVL3AL6FAA"</f>
        <v>BVL3AL6FAA</v>
      </c>
      <c r="R18" s="110">
        <f t="shared" si="1"/>
        <v>9.6</v>
      </c>
      <c r="S18" s="188">
        <v>40</v>
      </c>
      <c r="T18" s="110">
        <v>0.24</v>
      </c>
    </row>
    <row r="19" spans="1:20" s="110" customFormat="1" ht="15" customHeight="1" x14ac:dyDescent="0.2">
      <c r="A19" s="114" t="s">
        <v>70</v>
      </c>
      <c r="B19" s="114" t="s">
        <v>99</v>
      </c>
      <c r="C19" s="160" t="s">
        <v>245</v>
      </c>
      <c r="D19" s="119" t="s">
        <v>252</v>
      </c>
      <c r="E19" s="119" t="s">
        <v>110</v>
      </c>
      <c r="F19" s="155">
        <v>1550</v>
      </c>
      <c r="G19" s="119" t="s">
        <v>105</v>
      </c>
      <c r="H19" s="119">
        <v>-1</v>
      </c>
      <c r="I19" s="119">
        <v>4</v>
      </c>
      <c r="J19" s="119">
        <v>-15.8</v>
      </c>
      <c r="K19" s="119">
        <v>-1</v>
      </c>
      <c r="L19" s="119">
        <f t="shared" si="2"/>
        <v>11.8</v>
      </c>
      <c r="M19" s="119">
        <f t="shared" si="0"/>
        <v>2.2000000000000011</v>
      </c>
      <c r="N19" s="119">
        <v>3</v>
      </c>
      <c r="O19" s="161"/>
      <c r="P19" s="119" t="str">
        <f>"BVL3AL7FAA"</f>
        <v>BVL3AL7FAA</v>
      </c>
      <c r="R19" s="110">
        <f t="shared" si="1"/>
        <v>9.6</v>
      </c>
      <c r="S19" s="188">
        <v>40</v>
      </c>
      <c r="T19" s="110">
        <v>0.24</v>
      </c>
    </row>
    <row r="20" spans="1:20" s="110" customFormat="1" ht="15" customHeight="1" x14ac:dyDescent="0.2">
      <c r="A20" s="114" t="s">
        <v>70</v>
      </c>
      <c r="B20" s="160" t="s">
        <v>73</v>
      </c>
      <c r="C20" s="160" t="s">
        <v>247</v>
      </c>
      <c r="D20" s="119" t="s">
        <v>252</v>
      </c>
      <c r="E20" s="119" t="s">
        <v>109</v>
      </c>
      <c r="F20" s="155">
        <v>850</v>
      </c>
      <c r="G20" s="119" t="s">
        <v>74</v>
      </c>
      <c r="H20" s="119">
        <v>-7.3</v>
      </c>
      <c r="I20" s="119">
        <v>-1</v>
      </c>
      <c r="J20" s="119">
        <v>-9.9</v>
      </c>
      <c r="K20" s="119">
        <v>0</v>
      </c>
      <c r="L20" s="154"/>
      <c r="M20" s="154"/>
      <c r="N20" s="161">
        <v>2</v>
      </c>
      <c r="O20" s="161"/>
      <c r="P20" s="119" t="s">
        <v>398</v>
      </c>
      <c r="R20" s="110">
        <f t="shared" si="1"/>
        <v>0.69</v>
      </c>
      <c r="S20" s="190">
        <v>0.3</v>
      </c>
      <c r="T20" s="110">
        <v>2.2999999999999998</v>
      </c>
    </row>
    <row r="21" spans="1:20" s="110" customFormat="1" ht="15" customHeight="1" x14ac:dyDescent="0.2">
      <c r="A21" s="114" t="s">
        <v>70</v>
      </c>
      <c r="B21" s="160" t="s">
        <v>72</v>
      </c>
      <c r="C21" s="160" t="s">
        <v>246</v>
      </c>
      <c r="D21" s="119" t="s">
        <v>252</v>
      </c>
      <c r="E21" s="119" t="s">
        <v>109</v>
      </c>
      <c r="F21" s="155">
        <v>1310</v>
      </c>
      <c r="G21" s="119" t="s">
        <v>104</v>
      </c>
      <c r="H21" s="119">
        <v>-6</v>
      </c>
      <c r="I21" s="119">
        <v>0.5</v>
      </c>
      <c r="J21" s="119">
        <v>-14.4</v>
      </c>
      <c r="K21" s="119">
        <v>0.5</v>
      </c>
      <c r="L21" s="119">
        <f t="shared" si="2"/>
        <v>5.2</v>
      </c>
      <c r="M21" s="119">
        <f t="shared" si="0"/>
        <v>1.2000000000000002</v>
      </c>
      <c r="N21" s="161">
        <v>3.2</v>
      </c>
      <c r="O21" s="161"/>
      <c r="P21" s="119" t="str">
        <f>"BVL3AL8FAA"</f>
        <v>BVL3AL8FAA</v>
      </c>
      <c r="R21" s="110">
        <f t="shared" si="1"/>
        <v>4</v>
      </c>
      <c r="S21" s="188">
        <v>10</v>
      </c>
      <c r="T21" s="110">
        <v>0.4</v>
      </c>
    </row>
    <row r="22" spans="1:20" s="110" customFormat="1" ht="15" customHeight="1" x14ac:dyDescent="0.2">
      <c r="A22" s="114" t="s">
        <v>70</v>
      </c>
      <c r="B22" s="114" t="s">
        <v>100</v>
      </c>
      <c r="C22" s="160" t="s">
        <v>246</v>
      </c>
      <c r="D22" s="119" t="s">
        <v>252</v>
      </c>
      <c r="E22" s="119" t="s">
        <v>110</v>
      </c>
      <c r="F22" s="155">
        <v>1310</v>
      </c>
      <c r="G22" s="119" t="s">
        <v>104</v>
      </c>
      <c r="H22" s="119">
        <v>-6</v>
      </c>
      <c r="I22" s="119">
        <v>0.5</v>
      </c>
      <c r="J22" s="119">
        <v>-14.4</v>
      </c>
      <c r="K22" s="119">
        <v>0.5</v>
      </c>
      <c r="L22" s="119">
        <f t="shared" si="2"/>
        <v>5.2</v>
      </c>
      <c r="M22" s="119">
        <f t="shared" si="0"/>
        <v>1.2000000000000002</v>
      </c>
      <c r="N22" s="161">
        <v>3.2</v>
      </c>
      <c r="O22" s="161"/>
      <c r="P22" s="119" t="str">
        <f>"BVL3AL9FAA"</f>
        <v>BVL3AL9FAA</v>
      </c>
      <c r="R22" s="110">
        <f t="shared" si="1"/>
        <v>4</v>
      </c>
      <c r="S22" s="188">
        <v>10</v>
      </c>
      <c r="T22" s="110">
        <v>0.4</v>
      </c>
    </row>
    <row r="23" spans="1:20" s="110" customFormat="1" ht="15" customHeight="1" x14ac:dyDescent="0.2">
      <c r="A23" s="181" t="s">
        <v>367</v>
      </c>
      <c r="B23" s="160" t="s">
        <v>375</v>
      </c>
      <c r="C23" s="160" t="s">
        <v>392</v>
      </c>
      <c r="D23" s="119" t="s">
        <v>252</v>
      </c>
      <c r="E23" s="119" t="s">
        <v>110</v>
      </c>
      <c r="F23" s="179">
        <v>1529.55</v>
      </c>
      <c r="G23" s="119" t="s">
        <v>105</v>
      </c>
      <c r="H23" s="119">
        <v>0</v>
      </c>
      <c r="I23" s="119">
        <v>4</v>
      </c>
      <c r="J23" s="119">
        <v>-15.8</v>
      </c>
      <c r="K23" s="119">
        <v>-1</v>
      </c>
      <c r="L23" s="119">
        <f t="shared" si="2"/>
        <v>12.8</v>
      </c>
      <c r="M23" s="119">
        <f t="shared" si="0"/>
        <v>3.2000000000000011</v>
      </c>
      <c r="N23" s="119">
        <v>3</v>
      </c>
      <c r="O23" s="161" t="s">
        <v>407</v>
      </c>
      <c r="P23" s="161" t="s">
        <v>387</v>
      </c>
      <c r="R23" s="110">
        <f t="shared" si="1"/>
        <v>9.6</v>
      </c>
      <c r="S23" s="188">
        <v>40</v>
      </c>
      <c r="T23" s="180">
        <v>0.24</v>
      </c>
    </row>
    <row r="24" spans="1:20" s="110" customFormat="1" ht="15" customHeight="1" x14ac:dyDescent="0.2">
      <c r="A24" s="181" t="s">
        <v>367</v>
      </c>
      <c r="B24" s="160" t="s">
        <v>372</v>
      </c>
      <c r="C24" s="160" t="s">
        <v>389</v>
      </c>
      <c r="D24" s="119" t="s">
        <v>252</v>
      </c>
      <c r="E24" s="119" t="s">
        <v>110</v>
      </c>
      <c r="F24" s="179">
        <v>1561.42</v>
      </c>
      <c r="G24" s="119" t="s">
        <v>105</v>
      </c>
      <c r="H24" s="119">
        <v>0</v>
      </c>
      <c r="I24" s="119">
        <v>4</v>
      </c>
      <c r="J24" s="119">
        <v>-15.8</v>
      </c>
      <c r="K24" s="119">
        <v>-1</v>
      </c>
      <c r="L24" s="119">
        <f t="shared" si="2"/>
        <v>12.8</v>
      </c>
      <c r="M24" s="119">
        <f t="shared" si="0"/>
        <v>3.2000000000000011</v>
      </c>
      <c r="N24" s="119">
        <v>3</v>
      </c>
      <c r="O24" s="161" t="s">
        <v>407</v>
      </c>
      <c r="P24" s="161" t="s">
        <v>384</v>
      </c>
      <c r="Q24" s="180"/>
      <c r="R24" s="180">
        <f t="shared" si="1"/>
        <v>9.6</v>
      </c>
      <c r="S24" s="188">
        <v>40</v>
      </c>
      <c r="T24" s="180">
        <v>0.24</v>
      </c>
    </row>
    <row r="25" spans="1:20" s="110" customFormat="1" ht="15" customHeight="1" x14ac:dyDescent="0.2">
      <c r="A25" s="181" t="s">
        <v>367</v>
      </c>
      <c r="B25" s="160" t="s">
        <v>373</v>
      </c>
      <c r="C25" s="160" t="s">
        <v>390</v>
      </c>
      <c r="D25" s="119" t="s">
        <v>252</v>
      </c>
      <c r="E25" s="119" t="s">
        <v>110</v>
      </c>
      <c r="F25" s="179">
        <v>1555.75</v>
      </c>
      <c r="G25" s="119" t="s">
        <v>105</v>
      </c>
      <c r="H25" s="119">
        <v>0</v>
      </c>
      <c r="I25" s="119">
        <v>4</v>
      </c>
      <c r="J25" s="119">
        <v>-15.8</v>
      </c>
      <c r="K25" s="119">
        <v>-1</v>
      </c>
      <c r="L25" s="119">
        <f t="shared" si="2"/>
        <v>12.8</v>
      </c>
      <c r="M25" s="119">
        <f t="shared" si="0"/>
        <v>3.2000000000000011</v>
      </c>
      <c r="N25" s="119">
        <v>3</v>
      </c>
      <c r="O25" s="161" t="s">
        <v>407</v>
      </c>
      <c r="P25" s="161" t="s">
        <v>385</v>
      </c>
      <c r="Q25" s="180"/>
      <c r="R25" s="180">
        <f t="shared" si="1"/>
        <v>9.6</v>
      </c>
      <c r="S25" s="189">
        <v>40</v>
      </c>
      <c r="T25" s="180">
        <v>0.24</v>
      </c>
    </row>
    <row r="26" spans="1:20" s="110" customFormat="1" ht="15" customHeight="1" x14ac:dyDescent="0.2">
      <c r="A26" s="181" t="s">
        <v>367</v>
      </c>
      <c r="B26" s="160" t="s">
        <v>374</v>
      </c>
      <c r="C26" s="160" t="s">
        <v>391</v>
      </c>
      <c r="D26" s="119" t="s">
        <v>252</v>
      </c>
      <c r="E26" s="119" t="s">
        <v>110</v>
      </c>
      <c r="F26" s="179">
        <v>1554.94</v>
      </c>
      <c r="G26" s="119" t="s">
        <v>105</v>
      </c>
      <c r="H26" s="119">
        <v>0</v>
      </c>
      <c r="I26" s="119">
        <v>4</v>
      </c>
      <c r="J26" s="119">
        <v>-15.8</v>
      </c>
      <c r="K26" s="119">
        <v>-1</v>
      </c>
      <c r="L26" s="119">
        <f t="shared" si="2"/>
        <v>12.8</v>
      </c>
      <c r="M26" s="119">
        <f t="shared" si="0"/>
        <v>3.2000000000000011</v>
      </c>
      <c r="N26" s="119">
        <v>3</v>
      </c>
      <c r="O26" s="161" t="s">
        <v>407</v>
      </c>
      <c r="P26" s="161" t="s">
        <v>386</v>
      </c>
      <c r="Q26" s="180"/>
      <c r="R26" s="180">
        <f t="shared" si="1"/>
        <v>9.6</v>
      </c>
      <c r="S26" s="189">
        <v>40</v>
      </c>
      <c r="T26" s="180">
        <v>0.24</v>
      </c>
    </row>
    <row r="27" spans="1:20" s="110" customFormat="1" ht="15" customHeight="1" x14ac:dyDescent="0.2">
      <c r="A27" s="112" t="s">
        <v>75</v>
      </c>
      <c r="B27" s="112" t="s">
        <v>395</v>
      </c>
      <c r="C27" s="112" t="s">
        <v>396</v>
      </c>
      <c r="D27" s="119" t="s">
        <v>252</v>
      </c>
      <c r="E27" s="119" t="s">
        <v>110</v>
      </c>
      <c r="F27" s="157">
        <v>1550</v>
      </c>
      <c r="G27" s="121" t="s">
        <v>106</v>
      </c>
      <c r="H27" s="119">
        <v>0</v>
      </c>
      <c r="I27" s="119">
        <v>4</v>
      </c>
      <c r="J27" s="119">
        <v>-24</v>
      </c>
      <c r="K27" s="119">
        <v>-7</v>
      </c>
      <c r="L27" s="119">
        <f t="shared" si="2"/>
        <v>21</v>
      </c>
      <c r="M27" s="119">
        <f t="shared" si="0"/>
        <v>1.8000000000000007</v>
      </c>
      <c r="N27" s="119">
        <v>3</v>
      </c>
      <c r="O27" s="161"/>
      <c r="P27" s="119" t="s">
        <v>397</v>
      </c>
      <c r="R27" s="110">
        <f t="shared" si="1"/>
        <v>19.2</v>
      </c>
      <c r="S27" s="110">
        <v>80</v>
      </c>
      <c r="T27" s="110">
        <v>0.24</v>
      </c>
    </row>
    <row r="28" spans="1:20" s="110" customFormat="1" ht="15" customHeight="1" x14ac:dyDescent="0.2">
      <c r="A28" s="112" t="s">
        <v>75</v>
      </c>
      <c r="B28" s="112" t="s">
        <v>76</v>
      </c>
      <c r="C28" s="112" t="s">
        <v>241</v>
      </c>
      <c r="D28" s="119" t="s">
        <v>252</v>
      </c>
      <c r="E28" s="119" t="s">
        <v>110</v>
      </c>
      <c r="F28" s="157">
        <v>1550</v>
      </c>
      <c r="G28" s="121" t="s">
        <v>105</v>
      </c>
      <c r="H28" s="119">
        <f>-2.1+N28</f>
        <v>0.89999999999999991</v>
      </c>
      <c r="I28" s="119">
        <v>4</v>
      </c>
      <c r="J28" s="119">
        <v>-15.8</v>
      </c>
      <c r="K28" s="119">
        <v>-1</v>
      </c>
      <c r="L28" s="119">
        <f t="shared" si="2"/>
        <v>13.7</v>
      </c>
      <c r="M28" s="119">
        <f t="shared" si="0"/>
        <v>4.0999999999999996</v>
      </c>
      <c r="N28" s="119">
        <v>3</v>
      </c>
      <c r="O28" s="161"/>
      <c r="P28" s="119" t="str">
        <f>"BVL3AMBFAA"</f>
        <v>BVL3AMBFAA</v>
      </c>
      <c r="R28" s="110">
        <f t="shared" si="1"/>
        <v>9.6</v>
      </c>
      <c r="S28" s="188">
        <v>40</v>
      </c>
      <c r="T28" s="110">
        <v>0.24</v>
      </c>
    </row>
    <row r="29" spans="1:20" s="110" customFormat="1" ht="15" customHeight="1" x14ac:dyDescent="0.2">
      <c r="A29" s="112" t="s">
        <v>75</v>
      </c>
      <c r="B29" s="112" t="s">
        <v>328</v>
      </c>
      <c r="C29" s="112" t="s">
        <v>241</v>
      </c>
      <c r="D29" s="119" t="s">
        <v>252</v>
      </c>
      <c r="E29" s="119" t="s">
        <v>109</v>
      </c>
      <c r="F29" s="157">
        <v>1550</v>
      </c>
      <c r="G29" s="121" t="s">
        <v>105</v>
      </c>
      <c r="H29" s="119">
        <f>-2.1+N29</f>
        <v>0.89999999999999991</v>
      </c>
      <c r="I29" s="119">
        <v>4</v>
      </c>
      <c r="J29" s="119">
        <v>-15.8</v>
      </c>
      <c r="K29" s="119">
        <v>-1</v>
      </c>
      <c r="L29" s="119">
        <f t="shared" si="2"/>
        <v>13.7</v>
      </c>
      <c r="M29" s="119">
        <f t="shared" si="0"/>
        <v>4.0999999999999996</v>
      </c>
      <c r="N29" s="119">
        <v>3</v>
      </c>
      <c r="O29" s="161"/>
      <c r="P29" s="119" t="s">
        <v>339</v>
      </c>
      <c r="Q29" s="180"/>
      <c r="R29" s="180">
        <f t="shared" si="1"/>
        <v>9.6</v>
      </c>
      <c r="S29" s="189">
        <v>40</v>
      </c>
      <c r="T29" s="180">
        <v>0.24</v>
      </c>
    </row>
    <row r="30" spans="1:20" s="110" customFormat="1" ht="15" customHeight="1" x14ac:dyDescent="0.2">
      <c r="A30" s="112" t="s">
        <v>75</v>
      </c>
      <c r="B30" s="160" t="s">
        <v>347</v>
      </c>
      <c r="C30" s="160" t="s">
        <v>243</v>
      </c>
      <c r="D30" s="119" t="s">
        <v>252</v>
      </c>
      <c r="E30" s="119" t="s">
        <v>109</v>
      </c>
      <c r="F30" s="155">
        <v>850</v>
      </c>
      <c r="G30" s="119" t="s">
        <v>74</v>
      </c>
      <c r="H30" s="119">
        <v>-7.3</v>
      </c>
      <c r="I30" s="119">
        <v>-1</v>
      </c>
      <c r="J30" s="119">
        <v>-11.1</v>
      </c>
      <c r="K30" s="119">
        <v>0</v>
      </c>
      <c r="L30" s="154"/>
      <c r="M30" s="154"/>
      <c r="N30" s="161">
        <v>3.9</v>
      </c>
      <c r="O30" s="161"/>
      <c r="P30" s="119" t="s">
        <v>388</v>
      </c>
      <c r="R30" s="110">
        <f>S30*T30</f>
        <v>0.69</v>
      </c>
      <c r="S30" s="190">
        <v>0.3</v>
      </c>
      <c r="T30" s="110">
        <v>2.2999999999999998</v>
      </c>
    </row>
    <row r="31" spans="1:20" s="110" customFormat="1" ht="15" customHeight="1" x14ac:dyDescent="0.2">
      <c r="A31" s="112" t="s">
        <v>75</v>
      </c>
      <c r="B31" s="113" t="s">
        <v>96</v>
      </c>
      <c r="C31" s="160" t="s">
        <v>243</v>
      </c>
      <c r="D31" s="119" t="s">
        <v>252</v>
      </c>
      <c r="E31" s="119" t="s">
        <v>110</v>
      </c>
      <c r="F31" s="155">
        <v>850</v>
      </c>
      <c r="G31" s="119" t="s">
        <v>74</v>
      </c>
      <c r="H31" s="119">
        <v>-7.3</v>
      </c>
      <c r="I31" s="119">
        <v>-1</v>
      </c>
      <c r="J31" s="119">
        <v>-11.1</v>
      </c>
      <c r="K31" s="119">
        <v>0</v>
      </c>
      <c r="L31" s="154"/>
      <c r="M31" s="154"/>
      <c r="N31" s="161">
        <v>3.9</v>
      </c>
      <c r="O31" s="161"/>
      <c r="P31" s="119" t="str">
        <f>"BVL3AMFFAA"</f>
        <v>BVL3AMFFAA</v>
      </c>
      <c r="R31" s="110">
        <f t="shared" si="1"/>
        <v>0.69</v>
      </c>
      <c r="S31" s="190">
        <v>0.3</v>
      </c>
      <c r="T31" s="110">
        <v>2.2999999999999998</v>
      </c>
    </row>
    <row r="32" spans="1:20" s="110" customFormat="1" ht="15" customHeight="1" x14ac:dyDescent="0.2">
      <c r="A32" s="112" t="s">
        <v>75</v>
      </c>
      <c r="B32" s="113" t="s">
        <v>276</v>
      </c>
      <c r="C32" s="160" t="s">
        <v>277</v>
      </c>
      <c r="D32" s="119" t="s">
        <v>252</v>
      </c>
      <c r="E32" s="119" t="s">
        <v>109</v>
      </c>
      <c r="F32" s="155">
        <v>1310</v>
      </c>
      <c r="G32" s="119" t="s">
        <v>107</v>
      </c>
      <c r="H32" s="119">
        <f>-6.2+N32</f>
        <v>-3</v>
      </c>
      <c r="I32" s="119">
        <v>0.5</v>
      </c>
      <c r="J32" s="119">
        <v>-15.4</v>
      </c>
      <c r="K32" s="119">
        <v>0.5</v>
      </c>
      <c r="L32" s="119">
        <f t="shared" si="2"/>
        <v>9.1999999999999993</v>
      </c>
      <c r="M32" s="119">
        <f t="shared" si="0"/>
        <v>1.1999999999999993</v>
      </c>
      <c r="N32" s="161">
        <v>3.2</v>
      </c>
      <c r="O32" s="161"/>
      <c r="P32" s="119" t="s">
        <v>278</v>
      </c>
      <c r="R32" s="110">
        <f t="shared" si="1"/>
        <v>8</v>
      </c>
      <c r="S32" s="188">
        <v>20</v>
      </c>
      <c r="T32" s="110">
        <v>0.4</v>
      </c>
    </row>
    <row r="33" spans="1:20" s="110" customFormat="1" ht="15" customHeight="1" x14ac:dyDescent="0.2">
      <c r="A33" s="178" t="s">
        <v>75</v>
      </c>
      <c r="B33" s="113" t="s">
        <v>77</v>
      </c>
      <c r="C33" s="113" t="s">
        <v>242</v>
      </c>
      <c r="D33" s="119" t="s">
        <v>252</v>
      </c>
      <c r="E33" s="119" t="s">
        <v>109</v>
      </c>
      <c r="F33" s="155">
        <v>1310</v>
      </c>
      <c r="G33" s="119" t="s">
        <v>104</v>
      </c>
      <c r="H33" s="119">
        <v>-5.2</v>
      </c>
      <c r="I33" s="119">
        <v>0.5</v>
      </c>
      <c r="J33" s="119">
        <v>-12.6</v>
      </c>
      <c r="K33" s="119">
        <v>0.5</v>
      </c>
      <c r="L33" s="119">
        <f t="shared" si="2"/>
        <v>4.1999999999999993</v>
      </c>
      <c r="M33" s="119">
        <f t="shared" si="0"/>
        <v>0.19999999999999929</v>
      </c>
      <c r="N33" s="161">
        <v>3.2</v>
      </c>
      <c r="O33" s="161"/>
      <c r="P33" s="119" t="str">
        <f>"BVL3AMDFAA"</f>
        <v>BVL3AMDFAA</v>
      </c>
      <c r="R33" s="110">
        <f t="shared" si="1"/>
        <v>4</v>
      </c>
      <c r="S33" s="188">
        <v>10</v>
      </c>
      <c r="T33" s="110">
        <v>0.4</v>
      </c>
    </row>
    <row r="34" spans="1:20" s="110" customFormat="1" ht="15" customHeight="1" x14ac:dyDescent="0.2">
      <c r="A34" s="113" t="s">
        <v>214</v>
      </c>
      <c r="B34" s="113" t="s">
        <v>94</v>
      </c>
      <c r="C34" s="113" t="s">
        <v>251</v>
      </c>
      <c r="D34" s="119" t="s">
        <v>253</v>
      </c>
      <c r="E34" s="119" t="s">
        <v>110</v>
      </c>
      <c r="F34" s="155">
        <v>1490</v>
      </c>
      <c r="G34" s="119" t="s">
        <v>105</v>
      </c>
      <c r="H34" s="119">
        <v>1.5</v>
      </c>
      <c r="I34" s="119">
        <v>5</v>
      </c>
      <c r="J34" s="119">
        <v>-28</v>
      </c>
      <c r="K34" s="119">
        <v>-8</v>
      </c>
      <c r="L34" s="161">
        <f>H69-J34-N69</f>
        <v>28</v>
      </c>
      <c r="M34" s="119">
        <f t="shared" ref="M34:M69" si="3">L34-R34</f>
        <v>17.600000000000001</v>
      </c>
      <c r="N34" s="119">
        <v>2</v>
      </c>
      <c r="O34" s="161" t="s">
        <v>408</v>
      </c>
      <c r="P34" s="119" t="str">
        <f>"BVL3AM9FAA"</f>
        <v>BVL3AM9FAA</v>
      </c>
      <c r="R34" s="110">
        <f t="shared" si="1"/>
        <v>10.4</v>
      </c>
      <c r="S34" s="188">
        <v>40</v>
      </c>
      <c r="T34" s="110">
        <v>0.26</v>
      </c>
    </row>
    <row r="35" spans="1:20" s="110" customFormat="1" ht="15" customHeight="1" x14ac:dyDescent="0.2">
      <c r="A35" s="113" t="s">
        <v>214</v>
      </c>
      <c r="B35" s="160" t="s">
        <v>95</v>
      </c>
      <c r="C35" s="160" t="s">
        <v>251</v>
      </c>
      <c r="D35" s="119" t="s">
        <v>253</v>
      </c>
      <c r="E35" s="119" t="s">
        <v>109</v>
      </c>
      <c r="F35" s="155">
        <v>1490</v>
      </c>
      <c r="G35" s="119" t="s">
        <v>105</v>
      </c>
      <c r="H35" s="119">
        <v>1.5</v>
      </c>
      <c r="I35" s="119">
        <v>5</v>
      </c>
      <c r="J35" s="119">
        <v>-28</v>
      </c>
      <c r="K35" s="119">
        <v>-8</v>
      </c>
      <c r="L35" s="161">
        <f>H69-J35-N69</f>
        <v>28</v>
      </c>
      <c r="M35" s="119">
        <f t="shared" si="3"/>
        <v>17.600000000000001</v>
      </c>
      <c r="N35" s="119">
        <v>2</v>
      </c>
      <c r="O35" s="161" t="s">
        <v>408</v>
      </c>
      <c r="P35" s="119" t="str">
        <f>"BVL3ANAFAA"</f>
        <v>BVL3ANAFAA</v>
      </c>
      <c r="Q35" s="180"/>
      <c r="R35" s="180">
        <f t="shared" si="1"/>
        <v>10.4</v>
      </c>
      <c r="S35" s="189">
        <v>40</v>
      </c>
      <c r="T35" s="110">
        <v>0.26</v>
      </c>
    </row>
    <row r="36" spans="1:20" s="110" customFormat="1" ht="15" customHeight="1" x14ac:dyDescent="0.2">
      <c r="A36" s="113" t="s">
        <v>214</v>
      </c>
      <c r="B36" s="113" t="s">
        <v>92</v>
      </c>
      <c r="C36" s="113" t="s">
        <v>248</v>
      </c>
      <c r="D36" s="119" t="s">
        <v>253</v>
      </c>
      <c r="E36" s="119" t="s">
        <v>110</v>
      </c>
      <c r="F36" s="155">
        <v>1490</v>
      </c>
      <c r="G36" s="119" t="s">
        <v>107</v>
      </c>
      <c r="H36" s="119">
        <v>1.5</v>
      </c>
      <c r="I36" s="119">
        <v>5</v>
      </c>
      <c r="J36" s="119">
        <v>-28</v>
      </c>
      <c r="K36" s="119">
        <v>-8</v>
      </c>
      <c r="L36" s="161">
        <f>H69-J36-N69</f>
        <v>28</v>
      </c>
      <c r="M36" s="119">
        <f t="shared" si="3"/>
        <v>22.8</v>
      </c>
      <c r="N36" s="119">
        <v>0.5</v>
      </c>
      <c r="O36" s="161" t="s">
        <v>408</v>
      </c>
      <c r="P36" s="119" t="str">
        <f>"BVL3AM7FAA"</f>
        <v>BVL3AM7FAA</v>
      </c>
      <c r="R36" s="110">
        <f t="shared" si="1"/>
        <v>5.2</v>
      </c>
      <c r="S36" s="188">
        <v>20</v>
      </c>
      <c r="T36" s="110">
        <v>0.26</v>
      </c>
    </row>
    <row r="37" spans="1:20" s="110" customFormat="1" ht="15" customHeight="1" x14ac:dyDescent="0.2">
      <c r="A37" s="113" t="s">
        <v>214</v>
      </c>
      <c r="B37" s="160" t="s">
        <v>93</v>
      </c>
      <c r="C37" s="160" t="s">
        <v>248</v>
      </c>
      <c r="D37" s="119" t="s">
        <v>253</v>
      </c>
      <c r="E37" s="119" t="s">
        <v>109</v>
      </c>
      <c r="F37" s="155">
        <v>1490</v>
      </c>
      <c r="G37" s="119" t="s">
        <v>107</v>
      </c>
      <c r="H37" s="119">
        <v>1.5</v>
      </c>
      <c r="I37" s="119">
        <v>5</v>
      </c>
      <c r="J37" s="119">
        <v>-28</v>
      </c>
      <c r="K37" s="119">
        <v>-8</v>
      </c>
      <c r="L37" s="161">
        <f>H69-J37-N69</f>
        <v>28</v>
      </c>
      <c r="M37" s="119">
        <f t="shared" si="3"/>
        <v>22.8</v>
      </c>
      <c r="N37" s="119">
        <v>0.5</v>
      </c>
      <c r="O37" s="161" t="s">
        <v>408</v>
      </c>
      <c r="P37" s="119" t="str">
        <f>"BVL3AM8FAA"</f>
        <v>BVL3AM8FAA</v>
      </c>
      <c r="R37" s="110">
        <f t="shared" si="1"/>
        <v>5.2</v>
      </c>
      <c r="S37" s="188">
        <v>20</v>
      </c>
      <c r="T37" s="110">
        <v>0.26</v>
      </c>
    </row>
    <row r="38" spans="1:20" s="110" customFormat="1" ht="15" customHeight="1" x14ac:dyDescent="0.2">
      <c r="A38" s="113" t="s">
        <v>214</v>
      </c>
      <c r="B38" s="160" t="s">
        <v>340</v>
      </c>
      <c r="C38" s="160" t="s">
        <v>248</v>
      </c>
      <c r="D38" s="119" t="s">
        <v>253</v>
      </c>
      <c r="E38" s="119" t="s">
        <v>109</v>
      </c>
      <c r="F38" s="155">
        <v>1490</v>
      </c>
      <c r="G38" s="119" t="s">
        <v>107</v>
      </c>
      <c r="H38" s="119">
        <v>1.5</v>
      </c>
      <c r="I38" s="119">
        <v>5</v>
      </c>
      <c r="J38" s="119">
        <v>-28</v>
      </c>
      <c r="K38" s="119">
        <v>-8</v>
      </c>
      <c r="L38" s="161">
        <f>H38-J38-N38</f>
        <v>29</v>
      </c>
      <c r="M38" s="119">
        <f t="shared" si="3"/>
        <v>23.8</v>
      </c>
      <c r="N38" s="119">
        <v>0.5</v>
      </c>
      <c r="O38" s="161" t="s">
        <v>409</v>
      </c>
      <c r="P38" s="154"/>
      <c r="R38" s="110">
        <f t="shared" si="1"/>
        <v>5.2</v>
      </c>
      <c r="S38" s="188">
        <v>20</v>
      </c>
      <c r="T38" s="110">
        <v>0.26</v>
      </c>
    </row>
    <row r="39" spans="1:20" s="110" customFormat="1" ht="15" customHeight="1" x14ac:dyDescent="0.2">
      <c r="A39" s="113" t="s">
        <v>311</v>
      </c>
      <c r="B39" s="160" t="s">
        <v>435</v>
      </c>
      <c r="C39" s="160" t="s">
        <v>437</v>
      </c>
      <c r="D39" s="119" t="s">
        <v>252</v>
      </c>
      <c r="E39" s="119" t="s">
        <v>109</v>
      </c>
      <c r="F39" s="155">
        <v>1470</v>
      </c>
      <c r="G39" s="119" t="s">
        <v>106</v>
      </c>
      <c r="H39" s="119">
        <v>0</v>
      </c>
      <c r="I39" s="119">
        <v>5</v>
      </c>
      <c r="J39" s="119">
        <v>-24</v>
      </c>
      <c r="K39" s="119">
        <v>0</v>
      </c>
      <c r="L39" s="119">
        <f t="shared" ref="L39:L40" si="4">H39-J39-N39</f>
        <v>22</v>
      </c>
      <c r="M39" s="119">
        <f t="shared" ref="M39:M40" si="5">L39-R39</f>
        <v>2.8000000000000007</v>
      </c>
      <c r="N39" s="119">
        <v>2</v>
      </c>
      <c r="O39" s="161"/>
      <c r="P39" s="233" t="s">
        <v>443</v>
      </c>
      <c r="R39" s="110">
        <f t="shared" ref="R39:R40" si="6">S39*T39</f>
        <v>19.2</v>
      </c>
      <c r="S39" s="110">
        <v>80</v>
      </c>
      <c r="T39" s="110">
        <v>0.24</v>
      </c>
    </row>
    <row r="40" spans="1:20" s="180" customFormat="1" ht="15" customHeight="1" x14ac:dyDescent="0.2">
      <c r="A40" s="113" t="s">
        <v>311</v>
      </c>
      <c r="B40" s="160" t="s">
        <v>436</v>
      </c>
      <c r="C40" s="160" t="s">
        <v>438</v>
      </c>
      <c r="D40" s="119" t="s">
        <v>252</v>
      </c>
      <c r="E40" s="119" t="s">
        <v>109</v>
      </c>
      <c r="F40" s="155">
        <v>1490</v>
      </c>
      <c r="G40" s="119" t="s">
        <v>106</v>
      </c>
      <c r="H40" s="119">
        <v>0</v>
      </c>
      <c r="I40" s="119">
        <v>5</v>
      </c>
      <c r="J40" s="119">
        <v>-24</v>
      </c>
      <c r="K40" s="119">
        <v>0</v>
      </c>
      <c r="L40" s="119">
        <f t="shared" si="4"/>
        <v>22</v>
      </c>
      <c r="M40" s="119">
        <f t="shared" si="5"/>
        <v>2.8000000000000007</v>
      </c>
      <c r="N40" s="119">
        <v>2</v>
      </c>
      <c r="O40" s="161"/>
      <c r="P40" s="233" t="s">
        <v>444</v>
      </c>
      <c r="Q40" s="110"/>
      <c r="R40" s="110">
        <f t="shared" si="6"/>
        <v>19.2</v>
      </c>
      <c r="S40" s="110">
        <v>80</v>
      </c>
      <c r="T40" s="110">
        <v>0.24</v>
      </c>
    </row>
    <row r="41" spans="1:20" s="110" customFormat="1" ht="15" customHeight="1" x14ac:dyDescent="0.2">
      <c r="A41" s="113" t="s">
        <v>311</v>
      </c>
      <c r="B41" s="160" t="s">
        <v>291</v>
      </c>
      <c r="C41" s="160" t="s">
        <v>292</v>
      </c>
      <c r="D41" s="119" t="s">
        <v>252</v>
      </c>
      <c r="E41" s="119" t="s">
        <v>109</v>
      </c>
      <c r="F41" s="155">
        <v>1510</v>
      </c>
      <c r="G41" s="119" t="s">
        <v>106</v>
      </c>
      <c r="H41" s="119">
        <v>0</v>
      </c>
      <c r="I41" s="119">
        <v>5</v>
      </c>
      <c r="J41" s="119">
        <v>-24</v>
      </c>
      <c r="K41" s="119">
        <v>0</v>
      </c>
      <c r="L41" s="119">
        <f t="shared" si="2"/>
        <v>22</v>
      </c>
      <c r="M41" s="119">
        <f t="shared" si="3"/>
        <v>2.8000000000000007</v>
      </c>
      <c r="N41" s="119">
        <v>2</v>
      </c>
      <c r="O41" s="161"/>
      <c r="P41" s="233" t="s">
        <v>307</v>
      </c>
      <c r="R41" s="110">
        <f t="shared" si="1"/>
        <v>19.2</v>
      </c>
      <c r="S41" s="110">
        <v>80</v>
      </c>
      <c r="T41" s="110">
        <v>0.24</v>
      </c>
    </row>
    <row r="42" spans="1:20" s="180" customFormat="1" ht="15" customHeight="1" x14ac:dyDescent="0.2">
      <c r="A42" s="113" t="s">
        <v>311</v>
      </c>
      <c r="B42" s="160" t="s">
        <v>293</v>
      </c>
      <c r="C42" s="160" t="s">
        <v>294</v>
      </c>
      <c r="D42" s="119" t="s">
        <v>252</v>
      </c>
      <c r="E42" s="119" t="s">
        <v>109</v>
      </c>
      <c r="F42" s="155">
        <v>1530</v>
      </c>
      <c r="G42" s="119" t="s">
        <v>106</v>
      </c>
      <c r="H42" s="119">
        <v>0</v>
      </c>
      <c r="I42" s="119">
        <v>5</v>
      </c>
      <c r="J42" s="119">
        <v>-24</v>
      </c>
      <c r="K42" s="119">
        <v>0</v>
      </c>
      <c r="L42" s="119">
        <f t="shared" si="2"/>
        <v>22</v>
      </c>
      <c r="M42" s="119">
        <f t="shared" si="3"/>
        <v>2.8000000000000007</v>
      </c>
      <c r="N42" s="119">
        <v>2</v>
      </c>
      <c r="O42" s="161"/>
      <c r="P42" s="233" t="s">
        <v>308</v>
      </c>
      <c r="Q42" s="110"/>
      <c r="R42" s="110">
        <f t="shared" si="1"/>
        <v>19.2</v>
      </c>
      <c r="S42" s="110">
        <v>80</v>
      </c>
      <c r="T42" s="110">
        <v>0.24</v>
      </c>
    </row>
    <row r="43" spans="1:20" s="180" customFormat="1" ht="15" customHeight="1" x14ac:dyDescent="0.2">
      <c r="A43" s="113" t="s">
        <v>311</v>
      </c>
      <c r="B43" s="160" t="s">
        <v>442</v>
      </c>
      <c r="C43" s="160" t="s">
        <v>439</v>
      </c>
      <c r="D43" s="119" t="s">
        <v>252</v>
      </c>
      <c r="E43" s="119" t="s">
        <v>109</v>
      </c>
      <c r="F43" s="155">
        <v>1550</v>
      </c>
      <c r="G43" s="119" t="s">
        <v>106</v>
      </c>
      <c r="H43" s="119">
        <v>0</v>
      </c>
      <c r="I43" s="119">
        <v>5</v>
      </c>
      <c r="J43" s="119">
        <v>-24</v>
      </c>
      <c r="K43" s="119">
        <v>0</v>
      </c>
      <c r="L43" s="119">
        <f>H43-J43-N43</f>
        <v>22</v>
      </c>
      <c r="M43" s="119">
        <f>L43-R43</f>
        <v>2.8000000000000007</v>
      </c>
      <c r="N43" s="119">
        <v>2</v>
      </c>
      <c r="O43" s="161"/>
      <c r="P43" s="233" t="s">
        <v>444</v>
      </c>
      <c r="Q43" s="110"/>
      <c r="R43" s="110">
        <f>S43*T43</f>
        <v>19.2</v>
      </c>
      <c r="S43" s="110">
        <v>80</v>
      </c>
      <c r="T43" s="110">
        <v>0.24</v>
      </c>
    </row>
    <row r="44" spans="1:20" s="180" customFormat="1" ht="15" customHeight="1" x14ac:dyDescent="0.2">
      <c r="A44" s="113" t="s">
        <v>311</v>
      </c>
      <c r="B44" s="160" t="s">
        <v>295</v>
      </c>
      <c r="C44" s="160" t="s">
        <v>296</v>
      </c>
      <c r="D44" s="119" t="s">
        <v>252</v>
      </c>
      <c r="E44" s="119" t="s">
        <v>109</v>
      </c>
      <c r="F44" s="155">
        <v>1570</v>
      </c>
      <c r="G44" s="119" t="s">
        <v>106</v>
      </c>
      <c r="H44" s="119">
        <v>0</v>
      </c>
      <c r="I44" s="119">
        <v>5</v>
      </c>
      <c r="J44" s="119">
        <v>-24</v>
      </c>
      <c r="K44" s="119">
        <v>0</v>
      </c>
      <c r="L44" s="119">
        <f t="shared" si="2"/>
        <v>22</v>
      </c>
      <c r="M44" s="119">
        <f t="shared" si="3"/>
        <v>2.8000000000000007</v>
      </c>
      <c r="N44" s="119">
        <v>2</v>
      </c>
      <c r="O44" s="161"/>
      <c r="P44" s="161" t="s">
        <v>309</v>
      </c>
      <c r="Q44" s="110"/>
      <c r="R44" s="110">
        <f t="shared" si="1"/>
        <v>19.2</v>
      </c>
      <c r="S44" s="110">
        <v>80</v>
      </c>
      <c r="T44" s="110">
        <v>0.24</v>
      </c>
    </row>
    <row r="45" spans="1:20" s="110" customFormat="1" ht="15" customHeight="1" x14ac:dyDescent="0.2">
      <c r="A45" s="113" t="s">
        <v>311</v>
      </c>
      <c r="B45" s="160" t="s">
        <v>297</v>
      </c>
      <c r="C45" s="160" t="s">
        <v>298</v>
      </c>
      <c r="D45" s="119" t="s">
        <v>252</v>
      </c>
      <c r="E45" s="119" t="s">
        <v>109</v>
      </c>
      <c r="F45" s="155">
        <v>1590</v>
      </c>
      <c r="G45" s="119" t="s">
        <v>106</v>
      </c>
      <c r="H45" s="119">
        <v>0</v>
      </c>
      <c r="I45" s="119">
        <v>5</v>
      </c>
      <c r="J45" s="119">
        <v>-24</v>
      </c>
      <c r="K45" s="119">
        <v>0</v>
      </c>
      <c r="L45" s="119">
        <f t="shared" si="2"/>
        <v>22</v>
      </c>
      <c r="M45" s="119">
        <f t="shared" si="3"/>
        <v>2.8000000000000007</v>
      </c>
      <c r="N45" s="119">
        <v>2</v>
      </c>
      <c r="O45" s="161"/>
      <c r="P45" s="161" t="s">
        <v>310</v>
      </c>
      <c r="Q45" s="180"/>
      <c r="R45" s="110">
        <f t="shared" si="1"/>
        <v>19.2</v>
      </c>
      <c r="S45" s="110">
        <v>80</v>
      </c>
      <c r="T45" s="110">
        <v>0.24</v>
      </c>
    </row>
    <row r="46" spans="1:20" s="110" customFormat="1" ht="15" customHeight="1" x14ac:dyDescent="0.2">
      <c r="A46" s="113" t="s">
        <v>311</v>
      </c>
      <c r="B46" s="160" t="s">
        <v>441</v>
      </c>
      <c r="C46" s="160" t="s">
        <v>440</v>
      </c>
      <c r="D46" s="119" t="s">
        <v>252</v>
      </c>
      <c r="E46" s="119" t="s">
        <v>109</v>
      </c>
      <c r="F46" s="155">
        <v>1610</v>
      </c>
      <c r="G46" s="119" t="s">
        <v>106</v>
      </c>
      <c r="H46" s="119">
        <v>0</v>
      </c>
      <c r="I46" s="119">
        <v>5</v>
      </c>
      <c r="J46" s="119">
        <v>-24</v>
      </c>
      <c r="K46" s="119">
        <v>0</v>
      </c>
      <c r="L46" s="119">
        <f>H46-J46-N46</f>
        <v>22</v>
      </c>
      <c r="M46" s="119">
        <f>L46-R46</f>
        <v>2.8000000000000007</v>
      </c>
      <c r="N46" s="119">
        <v>2</v>
      </c>
      <c r="O46" s="161"/>
      <c r="P46" s="233" t="s">
        <v>445</v>
      </c>
      <c r="Q46" s="180"/>
      <c r="R46" s="110">
        <f>S46*T46</f>
        <v>19.2</v>
      </c>
      <c r="S46" s="110">
        <v>80</v>
      </c>
      <c r="T46" s="110">
        <v>0.24</v>
      </c>
    </row>
    <row r="47" spans="1:20" s="110" customFormat="1" ht="15" customHeight="1" x14ac:dyDescent="0.2">
      <c r="A47" s="113" t="s">
        <v>223</v>
      </c>
      <c r="B47" s="111" t="s">
        <v>326</v>
      </c>
      <c r="C47" s="160" t="s">
        <v>327</v>
      </c>
      <c r="D47" s="119" t="s">
        <v>252</v>
      </c>
      <c r="E47" s="119" t="s">
        <v>109</v>
      </c>
      <c r="F47" s="156">
        <v>1490</v>
      </c>
      <c r="G47" s="120" t="s">
        <v>106</v>
      </c>
      <c r="H47" s="119">
        <v>-2</v>
      </c>
      <c r="I47" s="119">
        <v>4</v>
      </c>
      <c r="J47" s="119">
        <v>-27</v>
      </c>
      <c r="K47" s="119">
        <v>0</v>
      </c>
      <c r="L47" s="119">
        <f t="shared" si="2"/>
        <v>25</v>
      </c>
      <c r="M47" s="119">
        <f t="shared" si="3"/>
        <v>4.1999999999999993</v>
      </c>
      <c r="N47" s="154"/>
      <c r="O47" s="161"/>
      <c r="P47" s="119" t="s">
        <v>346</v>
      </c>
      <c r="R47" s="110">
        <f t="shared" si="1"/>
        <v>20.8</v>
      </c>
      <c r="S47" s="110">
        <v>80</v>
      </c>
      <c r="T47" s="110">
        <v>0.26</v>
      </c>
    </row>
    <row r="48" spans="1:20" s="110" customFormat="1" ht="15" customHeight="1" x14ac:dyDescent="0.2">
      <c r="A48" s="113" t="s">
        <v>223</v>
      </c>
      <c r="B48" s="111" t="s">
        <v>325</v>
      </c>
      <c r="C48" s="160" t="s">
        <v>324</v>
      </c>
      <c r="D48" s="119" t="s">
        <v>253</v>
      </c>
      <c r="E48" s="119" t="s">
        <v>109</v>
      </c>
      <c r="F48" s="156">
        <v>1590</v>
      </c>
      <c r="G48" s="120" t="s">
        <v>106</v>
      </c>
      <c r="H48" s="119">
        <v>-2</v>
      </c>
      <c r="I48" s="119">
        <v>4</v>
      </c>
      <c r="J48" s="119">
        <v>-27</v>
      </c>
      <c r="K48" s="119">
        <v>0</v>
      </c>
      <c r="L48" s="119">
        <f t="shared" si="2"/>
        <v>25</v>
      </c>
      <c r="M48" s="119">
        <f t="shared" si="3"/>
        <v>5.8000000000000007</v>
      </c>
      <c r="N48" s="154"/>
      <c r="O48" s="161"/>
      <c r="P48" s="119" t="s">
        <v>345</v>
      </c>
      <c r="R48" s="110">
        <f t="shared" si="1"/>
        <v>19.2</v>
      </c>
      <c r="S48" s="110">
        <v>80</v>
      </c>
      <c r="T48" s="110">
        <v>0.24</v>
      </c>
    </row>
    <row r="49" spans="1:20" s="110" customFormat="1" ht="15" customHeight="1" x14ac:dyDescent="0.2">
      <c r="A49" s="113" t="s">
        <v>223</v>
      </c>
      <c r="B49" s="160" t="s">
        <v>89</v>
      </c>
      <c r="C49" s="160" t="s">
        <v>238</v>
      </c>
      <c r="D49" s="119" t="s">
        <v>252</v>
      </c>
      <c r="E49" s="119" t="s">
        <v>109</v>
      </c>
      <c r="F49" s="155">
        <v>1310</v>
      </c>
      <c r="G49" s="119" t="s">
        <v>108</v>
      </c>
      <c r="H49" s="119">
        <v>-2</v>
      </c>
      <c r="I49" s="119">
        <v>4</v>
      </c>
      <c r="J49" s="119">
        <v>-27</v>
      </c>
      <c r="K49" s="119">
        <v>0</v>
      </c>
      <c r="L49" s="119">
        <f t="shared" si="2"/>
        <v>24</v>
      </c>
      <c r="M49" s="119">
        <f t="shared" si="3"/>
        <v>0</v>
      </c>
      <c r="N49" s="119">
        <v>1</v>
      </c>
      <c r="O49" s="119"/>
      <c r="P49" s="119" t="str">
        <f>"BVL3AL0FAA"</f>
        <v>BVL3AL0FAA</v>
      </c>
      <c r="R49" s="110">
        <f t="shared" si="1"/>
        <v>24</v>
      </c>
      <c r="S49" s="110">
        <v>60</v>
      </c>
      <c r="T49" s="110">
        <v>0.4</v>
      </c>
    </row>
    <row r="50" spans="1:20" s="180" customFormat="1" ht="15" customHeight="1" x14ac:dyDescent="0.2">
      <c r="A50" s="113" t="s">
        <v>223</v>
      </c>
      <c r="B50" s="111" t="s">
        <v>90</v>
      </c>
      <c r="C50" s="160" t="s">
        <v>239</v>
      </c>
      <c r="D50" s="119" t="s">
        <v>252</v>
      </c>
      <c r="E50" s="119" t="s">
        <v>109</v>
      </c>
      <c r="F50" s="156">
        <v>1490</v>
      </c>
      <c r="G50" s="120" t="s">
        <v>108</v>
      </c>
      <c r="H50" s="119">
        <v>-2</v>
      </c>
      <c r="I50" s="119">
        <v>4</v>
      </c>
      <c r="J50" s="119">
        <v>-27</v>
      </c>
      <c r="K50" s="119">
        <v>0</v>
      </c>
      <c r="L50" s="119">
        <f t="shared" si="2"/>
        <v>24</v>
      </c>
      <c r="M50" s="119">
        <f t="shared" si="3"/>
        <v>8.3999999999999986</v>
      </c>
      <c r="N50" s="119">
        <v>1</v>
      </c>
      <c r="O50" s="119"/>
      <c r="P50" s="119" t="str">
        <f>"BVL3AL1FAA"</f>
        <v>BVL3AL1FAA</v>
      </c>
      <c r="Q50" s="110"/>
      <c r="R50" s="110">
        <f t="shared" ref="R50:R71" si="7">S50*T50</f>
        <v>15.600000000000001</v>
      </c>
      <c r="S50" s="188">
        <v>60</v>
      </c>
      <c r="T50" s="110">
        <v>0.26</v>
      </c>
    </row>
    <row r="51" spans="1:20" s="180" customFormat="1" ht="15" customHeight="1" x14ac:dyDescent="0.2">
      <c r="A51" s="113" t="s">
        <v>223</v>
      </c>
      <c r="B51" s="160" t="s">
        <v>87</v>
      </c>
      <c r="C51" s="160" t="s">
        <v>236</v>
      </c>
      <c r="D51" s="119" t="s">
        <v>252</v>
      </c>
      <c r="E51" s="119" t="s">
        <v>109</v>
      </c>
      <c r="F51" s="155">
        <v>1310</v>
      </c>
      <c r="G51" s="119" t="s">
        <v>105</v>
      </c>
      <c r="H51" s="119">
        <v>-5</v>
      </c>
      <c r="I51" s="119">
        <v>0</v>
      </c>
      <c r="J51" s="119">
        <v>-22</v>
      </c>
      <c r="K51" s="119">
        <v>0</v>
      </c>
      <c r="L51" s="119">
        <f t="shared" si="2"/>
        <v>17</v>
      </c>
      <c r="M51" s="119">
        <f t="shared" si="3"/>
        <v>1</v>
      </c>
      <c r="N51" s="154"/>
      <c r="O51" s="161"/>
      <c r="P51" s="119" t="str">
        <f>"BVL3ALXFAA"</f>
        <v>BVL3ALXFAA</v>
      </c>
      <c r="Q51" s="110"/>
      <c r="R51" s="110">
        <f t="shared" si="7"/>
        <v>16</v>
      </c>
      <c r="S51" s="188">
        <v>40</v>
      </c>
      <c r="T51" s="110">
        <v>0.4</v>
      </c>
    </row>
    <row r="52" spans="1:20" s="180" customFormat="1" ht="15" customHeight="1" x14ac:dyDescent="0.2">
      <c r="A52" s="113" t="s">
        <v>223</v>
      </c>
      <c r="B52" s="111" t="s">
        <v>88</v>
      </c>
      <c r="C52" s="160" t="s">
        <v>237</v>
      </c>
      <c r="D52" s="119" t="s">
        <v>252</v>
      </c>
      <c r="E52" s="119" t="s">
        <v>109</v>
      </c>
      <c r="F52" s="156">
        <v>1490</v>
      </c>
      <c r="G52" s="120" t="s">
        <v>105</v>
      </c>
      <c r="H52" s="119">
        <v>-5</v>
      </c>
      <c r="I52" s="119">
        <v>0</v>
      </c>
      <c r="J52" s="119">
        <v>-22</v>
      </c>
      <c r="K52" s="119">
        <v>0</v>
      </c>
      <c r="L52" s="119">
        <f t="shared" si="2"/>
        <v>17</v>
      </c>
      <c r="M52" s="119">
        <f t="shared" si="3"/>
        <v>6.6</v>
      </c>
      <c r="N52" s="154"/>
      <c r="O52" s="161"/>
      <c r="P52" s="119" t="str">
        <f>"BVL3ALYFAA"</f>
        <v>BVL3ALYFAA</v>
      </c>
      <c r="Q52" s="110"/>
      <c r="R52" s="110">
        <f t="shared" si="7"/>
        <v>10.4</v>
      </c>
      <c r="S52" s="188">
        <v>40</v>
      </c>
      <c r="T52" s="110">
        <v>0.26</v>
      </c>
    </row>
    <row r="53" spans="1:20" s="110" customFormat="1" ht="15" customHeight="1" x14ac:dyDescent="0.2">
      <c r="A53" s="113" t="s">
        <v>223</v>
      </c>
      <c r="B53" s="111" t="s">
        <v>322</v>
      </c>
      <c r="C53" s="160" t="s">
        <v>323</v>
      </c>
      <c r="D53" s="119" t="s">
        <v>253</v>
      </c>
      <c r="E53" s="119" t="s">
        <v>109</v>
      </c>
      <c r="F53" s="156">
        <v>1310</v>
      </c>
      <c r="G53" s="120" t="s">
        <v>105</v>
      </c>
      <c r="H53" s="119">
        <v>-5</v>
      </c>
      <c r="I53" s="119">
        <v>0</v>
      </c>
      <c r="J53" s="119">
        <v>-22</v>
      </c>
      <c r="K53" s="119">
        <v>0</v>
      </c>
      <c r="L53" s="119">
        <f t="shared" si="2"/>
        <v>17</v>
      </c>
      <c r="M53" s="119">
        <f t="shared" si="3"/>
        <v>1</v>
      </c>
      <c r="N53" s="154"/>
      <c r="O53" s="161"/>
      <c r="P53" s="119" t="s">
        <v>344</v>
      </c>
      <c r="R53" s="110">
        <f t="shared" si="7"/>
        <v>16</v>
      </c>
      <c r="S53" s="188">
        <v>40</v>
      </c>
      <c r="T53" s="110">
        <v>0.4</v>
      </c>
    </row>
    <row r="54" spans="1:20" s="110" customFormat="1" ht="15" customHeight="1" x14ac:dyDescent="0.2">
      <c r="A54" s="113" t="s">
        <v>223</v>
      </c>
      <c r="B54" s="160" t="s">
        <v>85</v>
      </c>
      <c r="C54" s="160" t="s">
        <v>234</v>
      </c>
      <c r="D54" s="119" t="s">
        <v>252</v>
      </c>
      <c r="E54" s="119" t="s">
        <v>109</v>
      </c>
      <c r="F54" s="155">
        <v>1310</v>
      </c>
      <c r="G54" s="119" t="s">
        <v>107</v>
      </c>
      <c r="H54" s="119">
        <v>-7</v>
      </c>
      <c r="I54" s="119">
        <v>-1</v>
      </c>
      <c r="J54" s="119">
        <v>-22</v>
      </c>
      <c r="K54" s="119">
        <v>0</v>
      </c>
      <c r="L54" s="119">
        <f t="shared" si="2"/>
        <v>15</v>
      </c>
      <c r="M54" s="119">
        <f t="shared" si="3"/>
        <v>7</v>
      </c>
      <c r="N54" s="154"/>
      <c r="O54" s="161"/>
      <c r="P54" s="119" t="str">
        <f>"BVL3ALVFAA"</f>
        <v>BVL3ALVFAA</v>
      </c>
      <c r="R54" s="110">
        <f t="shared" si="7"/>
        <v>8</v>
      </c>
      <c r="S54" s="188">
        <v>20</v>
      </c>
      <c r="T54" s="110">
        <v>0.4</v>
      </c>
    </row>
    <row r="55" spans="1:20" s="110" customFormat="1" ht="15" customHeight="1" x14ac:dyDescent="0.2">
      <c r="A55" s="113" t="s">
        <v>223</v>
      </c>
      <c r="B55" s="160" t="s">
        <v>262</v>
      </c>
      <c r="C55" s="160" t="s">
        <v>261</v>
      </c>
      <c r="D55" s="119" t="s">
        <v>253</v>
      </c>
      <c r="E55" s="119" t="s">
        <v>109</v>
      </c>
      <c r="F55" s="155">
        <v>1310</v>
      </c>
      <c r="G55" s="119" t="s">
        <v>107</v>
      </c>
      <c r="H55" s="119">
        <v>-7</v>
      </c>
      <c r="I55" s="119">
        <v>-1</v>
      </c>
      <c r="J55" s="119">
        <v>-22</v>
      </c>
      <c r="K55" s="119">
        <v>0</v>
      </c>
      <c r="L55" s="119">
        <f t="shared" si="2"/>
        <v>15</v>
      </c>
      <c r="M55" s="119">
        <f t="shared" si="3"/>
        <v>7</v>
      </c>
      <c r="N55" s="154"/>
      <c r="O55" s="161"/>
      <c r="P55" s="119" t="str">
        <f>"BVL3ALWFAA"</f>
        <v>BVL3ALWFAA</v>
      </c>
      <c r="R55" s="110">
        <f t="shared" si="7"/>
        <v>8</v>
      </c>
      <c r="S55" s="188">
        <v>20</v>
      </c>
      <c r="T55" s="110">
        <v>0.4</v>
      </c>
    </row>
    <row r="56" spans="1:20" s="110" customFormat="1" ht="15" customHeight="1" x14ac:dyDescent="0.2">
      <c r="A56" s="113" t="s">
        <v>223</v>
      </c>
      <c r="B56" s="111" t="s">
        <v>86</v>
      </c>
      <c r="C56" s="160" t="s">
        <v>235</v>
      </c>
      <c r="D56" s="119" t="s">
        <v>252</v>
      </c>
      <c r="E56" s="119" t="s">
        <v>109</v>
      </c>
      <c r="F56" s="156">
        <v>1490</v>
      </c>
      <c r="G56" s="120" t="s">
        <v>107</v>
      </c>
      <c r="H56" s="119">
        <v>-7</v>
      </c>
      <c r="I56" s="119">
        <v>-1</v>
      </c>
      <c r="J56" s="119">
        <v>-22</v>
      </c>
      <c r="K56" s="119">
        <v>0</v>
      </c>
      <c r="L56" s="119">
        <f t="shared" si="2"/>
        <v>15</v>
      </c>
      <c r="M56" s="119">
        <f t="shared" si="3"/>
        <v>9.8000000000000007</v>
      </c>
      <c r="N56" s="154"/>
      <c r="O56" s="161"/>
      <c r="P56" s="119" t="str">
        <f>"BVL3ALZFAA"</f>
        <v>BVL3ALZFAA</v>
      </c>
      <c r="R56" s="110">
        <f t="shared" si="7"/>
        <v>5.2</v>
      </c>
      <c r="S56" s="188">
        <v>20</v>
      </c>
      <c r="T56" s="110">
        <v>0.26</v>
      </c>
    </row>
    <row r="57" spans="1:20" s="180" customFormat="1" ht="15" customHeight="1" x14ac:dyDescent="0.2">
      <c r="A57" s="113" t="s">
        <v>223</v>
      </c>
      <c r="B57" s="160" t="s">
        <v>83</v>
      </c>
      <c r="C57" s="160" t="s">
        <v>232</v>
      </c>
      <c r="D57" s="119" t="s">
        <v>252</v>
      </c>
      <c r="E57" s="119" t="s">
        <v>109</v>
      </c>
      <c r="F57" s="155">
        <v>1310</v>
      </c>
      <c r="G57" s="119" t="s">
        <v>104</v>
      </c>
      <c r="H57" s="119">
        <v>-9</v>
      </c>
      <c r="I57" s="119">
        <v>-3</v>
      </c>
      <c r="J57" s="119">
        <v>-19.5</v>
      </c>
      <c r="K57" s="119">
        <v>-3</v>
      </c>
      <c r="L57" s="119">
        <f t="shared" si="2"/>
        <v>10.5</v>
      </c>
      <c r="M57" s="119">
        <f t="shared" si="3"/>
        <v>6.5</v>
      </c>
      <c r="N57" s="154"/>
      <c r="O57" s="161"/>
      <c r="P57" s="119" t="str">
        <f>"BVL3ALSFAA"</f>
        <v>BVL3ALSFAA</v>
      </c>
      <c r="Q57" s="110"/>
      <c r="R57" s="110">
        <f t="shared" si="7"/>
        <v>4</v>
      </c>
      <c r="S57" s="188">
        <v>10</v>
      </c>
      <c r="T57" s="110">
        <v>0.4</v>
      </c>
    </row>
    <row r="58" spans="1:20" s="180" customFormat="1" ht="15" customHeight="1" x14ac:dyDescent="0.2">
      <c r="A58" s="113" t="s">
        <v>223</v>
      </c>
      <c r="B58" s="160" t="s">
        <v>84</v>
      </c>
      <c r="C58" s="160" t="s">
        <v>233</v>
      </c>
      <c r="D58" s="119" t="s">
        <v>252</v>
      </c>
      <c r="E58" s="119" t="s">
        <v>109</v>
      </c>
      <c r="F58" s="155">
        <v>1550</v>
      </c>
      <c r="G58" s="119" t="s">
        <v>104</v>
      </c>
      <c r="H58" s="119">
        <v>-9</v>
      </c>
      <c r="I58" s="119">
        <v>-3</v>
      </c>
      <c r="J58" s="119">
        <v>-19.5</v>
      </c>
      <c r="K58" s="119">
        <v>-3</v>
      </c>
      <c r="L58" s="119">
        <f t="shared" si="2"/>
        <v>10.5</v>
      </c>
      <c r="M58" s="119">
        <f t="shared" si="3"/>
        <v>8.1</v>
      </c>
      <c r="N58" s="154"/>
      <c r="O58" s="161"/>
      <c r="P58" s="119" t="str">
        <f>"BVL3ALTFAA"</f>
        <v>BVL3ALTFAA</v>
      </c>
      <c r="Q58" s="110"/>
      <c r="R58" s="110">
        <f t="shared" si="7"/>
        <v>2.4</v>
      </c>
      <c r="S58" s="188">
        <v>10</v>
      </c>
      <c r="T58" s="110">
        <v>0.24</v>
      </c>
    </row>
    <row r="59" spans="1:20" s="180" customFormat="1" ht="15" customHeight="1" x14ac:dyDescent="0.2">
      <c r="A59" s="113" t="s">
        <v>223</v>
      </c>
      <c r="B59" s="160" t="s">
        <v>259</v>
      </c>
      <c r="C59" s="160" t="s">
        <v>260</v>
      </c>
      <c r="D59" s="119" t="s">
        <v>253</v>
      </c>
      <c r="E59" s="119" t="s">
        <v>109</v>
      </c>
      <c r="F59" s="155">
        <v>1310</v>
      </c>
      <c r="G59" s="119" t="s">
        <v>104</v>
      </c>
      <c r="H59" s="119">
        <v>-9</v>
      </c>
      <c r="I59" s="119">
        <v>-3</v>
      </c>
      <c r="J59" s="119">
        <v>-19.5</v>
      </c>
      <c r="K59" s="119">
        <v>-3</v>
      </c>
      <c r="L59" s="119">
        <f t="shared" si="2"/>
        <v>10.5</v>
      </c>
      <c r="M59" s="119">
        <f t="shared" si="3"/>
        <v>6.5</v>
      </c>
      <c r="N59" s="154"/>
      <c r="O59" s="161"/>
      <c r="P59" s="119" t="str">
        <f>"BVL3ALUFAA"</f>
        <v>BVL3ALUFAA</v>
      </c>
      <c r="Q59" s="110"/>
      <c r="R59" s="110">
        <f t="shared" si="7"/>
        <v>4</v>
      </c>
      <c r="S59" s="188">
        <v>10</v>
      </c>
      <c r="T59" s="110">
        <v>0.4</v>
      </c>
    </row>
    <row r="60" spans="1:20" s="180" customFormat="1" ht="15" customHeight="1" x14ac:dyDescent="0.2">
      <c r="A60" s="113" t="s">
        <v>79</v>
      </c>
      <c r="B60" s="160" t="s">
        <v>82</v>
      </c>
      <c r="C60" s="160" t="s">
        <v>230</v>
      </c>
      <c r="D60" s="119" t="s">
        <v>252</v>
      </c>
      <c r="E60" s="119" t="s">
        <v>109</v>
      </c>
      <c r="F60" s="155">
        <v>1550</v>
      </c>
      <c r="G60" s="119" t="s">
        <v>106</v>
      </c>
      <c r="H60" s="119">
        <v>0</v>
      </c>
      <c r="I60" s="119">
        <v>5</v>
      </c>
      <c r="J60" s="119">
        <v>-24</v>
      </c>
      <c r="K60" s="119">
        <v>0</v>
      </c>
      <c r="L60" s="119">
        <f t="shared" si="2"/>
        <v>22</v>
      </c>
      <c r="M60" s="119">
        <f t="shared" si="3"/>
        <v>2.8000000000000007</v>
      </c>
      <c r="N60" s="119">
        <v>2</v>
      </c>
      <c r="O60" s="161"/>
      <c r="P60" s="119" t="s">
        <v>272</v>
      </c>
      <c r="Q60" s="110"/>
      <c r="R60" s="110">
        <f t="shared" si="7"/>
        <v>19.2</v>
      </c>
      <c r="S60" s="188">
        <v>80</v>
      </c>
      <c r="T60" s="110">
        <v>0.24</v>
      </c>
    </row>
    <row r="61" spans="1:20" s="180" customFormat="1" ht="15" customHeight="1" x14ac:dyDescent="0.2">
      <c r="A61" s="113" t="s">
        <v>79</v>
      </c>
      <c r="B61" s="160" t="s">
        <v>81</v>
      </c>
      <c r="C61" s="160" t="s">
        <v>229</v>
      </c>
      <c r="D61" s="119" t="s">
        <v>252</v>
      </c>
      <c r="E61" s="119" t="s">
        <v>109</v>
      </c>
      <c r="F61" s="155">
        <v>1310</v>
      </c>
      <c r="G61" s="119" t="s">
        <v>105</v>
      </c>
      <c r="H61" s="119">
        <v>-5</v>
      </c>
      <c r="I61" s="119">
        <v>0</v>
      </c>
      <c r="J61" s="119">
        <v>-22</v>
      </c>
      <c r="K61" s="119">
        <v>0</v>
      </c>
      <c r="L61" s="119">
        <f t="shared" si="2"/>
        <v>17</v>
      </c>
      <c r="M61" s="119">
        <f t="shared" si="3"/>
        <v>1</v>
      </c>
      <c r="N61" s="154"/>
      <c r="O61" s="161"/>
      <c r="P61" s="119" t="s">
        <v>271</v>
      </c>
      <c r="Q61" s="110"/>
      <c r="R61" s="110">
        <f t="shared" si="7"/>
        <v>16</v>
      </c>
      <c r="S61" s="188">
        <v>40</v>
      </c>
      <c r="T61" s="110">
        <v>0.4</v>
      </c>
    </row>
    <row r="62" spans="1:20" s="110" customFormat="1" ht="15" customHeight="1" x14ac:dyDescent="0.2">
      <c r="A62" s="160" t="s">
        <v>79</v>
      </c>
      <c r="B62" s="160" t="s">
        <v>78</v>
      </c>
      <c r="C62" s="160" t="s">
        <v>227</v>
      </c>
      <c r="D62" s="119" t="s">
        <v>252</v>
      </c>
      <c r="E62" s="119" t="s">
        <v>109</v>
      </c>
      <c r="F62" s="155">
        <v>850</v>
      </c>
      <c r="G62" s="119" t="s">
        <v>74</v>
      </c>
      <c r="H62" s="119">
        <v>-9.5</v>
      </c>
      <c r="I62" s="119">
        <v>0</v>
      </c>
      <c r="J62" s="119">
        <v>-17</v>
      </c>
      <c r="K62" s="119">
        <v>0</v>
      </c>
      <c r="L62" s="154"/>
      <c r="M62" s="154"/>
      <c r="N62" s="154"/>
      <c r="O62" s="161"/>
      <c r="P62" s="119" t="s">
        <v>274</v>
      </c>
      <c r="R62" s="110">
        <f t="shared" si="7"/>
        <v>0.69</v>
      </c>
      <c r="S62" s="190">
        <v>0.3</v>
      </c>
      <c r="T62" s="110">
        <v>2.2999999999999998</v>
      </c>
    </row>
    <row r="63" spans="1:20" s="110" customFormat="1" ht="15" customHeight="1" x14ac:dyDescent="0.2">
      <c r="A63" s="160" t="s">
        <v>79</v>
      </c>
      <c r="B63" s="160" t="s">
        <v>91</v>
      </c>
      <c r="C63" s="160" t="s">
        <v>231</v>
      </c>
      <c r="D63" s="119" t="s">
        <v>252</v>
      </c>
      <c r="E63" s="119" t="s">
        <v>109</v>
      </c>
      <c r="F63" s="155">
        <v>1550</v>
      </c>
      <c r="G63" s="119" t="s">
        <v>103</v>
      </c>
      <c r="H63" s="119">
        <v>-1</v>
      </c>
      <c r="I63" s="119">
        <v>5</v>
      </c>
      <c r="J63" s="119">
        <v>-32</v>
      </c>
      <c r="K63" s="119">
        <v>-7</v>
      </c>
      <c r="L63" s="119">
        <f t="shared" si="2"/>
        <v>29</v>
      </c>
      <c r="M63" s="119">
        <f t="shared" si="3"/>
        <v>0.20000000000000284</v>
      </c>
      <c r="N63" s="119">
        <v>2</v>
      </c>
      <c r="O63" s="161"/>
      <c r="P63" s="119" t="s">
        <v>273</v>
      </c>
      <c r="R63" s="110">
        <f t="shared" si="7"/>
        <v>28.799999999999997</v>
      </c>
      <c r="S63" s="188">
        <v>120</v>
      </c>
      <c r="T63" s="110">
        <v>0.24</v>
      </c>
    </row>
    <row r="64" spans="1:20" s="110" customFormat="1" ht="15" customHeight="1" x14ac:dyDescent="0.2">
      <c r="A64" s="160" t="s">
        <v>79</v>
      </c>
      <c r="B64" s="160" t="s">
        <v>80</v>
      </c>
      <c r="C64" s="160" t="s">
        <v>228</v>
      </c>
      <c r="D64" s="119" t="s">
        <v>252</v>
      </c>
      <c r="E64" s="119" t="s">
        <v>109</v>
      </c>
      <c r="F64" s="155">
        <v>1310</v>
      </c>
      <c r="G64" s="119" t="s">
        <v>104</v>
      </c>
      <c r="H64" s="119">
        <v>-9</v>
      </c>
      <c r="I64" s="119">
        <v>-3</v>
      </c>
      <c r="J64" s="119">
        <v>-19.5</v>
      </c>
      <c r="K64" s="119">
        <v>0</v>
      </c>
      <c r="L64" s="119">
        <f t="shared" si="2"/>
        <v>10.5</v>
      </c>
      <c r="M64" s="119">
        <f t="shared" si="3"/>
        <v>6.5</v>
      </c>
      <c r="N64" s="154"/>
      <c r="O64" s="161"/>
      <c r="P64" s="119" t="s">
        <v>270</v>
      </c>
      <c r="R64" s="110">
        <f t="shared" si="7"/>
        <v>4</v>
      </c>
      <c r="S64" s="188">
        <v>10</v>
      </c>
      <c r="T64" s="110">
        <v>0.4</v>
      </c>
    </row>
    <row r="65" spans="1:20" s="110" customFormat="1" ht="38.25" x14ac:dyDescent="0.2">
      <c r="A65" s="160" t="s">
        <v>255</v>
      </c>
      <c r="B65" s="160" t="s">
        <v>222</v>
      </c>
      <c r="C65" s="160" t="s">
        <v>240</v>
      </c>
      <c r="D65" s="119" t="s">
        <v>252</v>
      </c>
      <c r="E65" s="119" t="s">
        <v>109</v>
      </c>
      <c r="F65" s="155">
        <v>1490</v>
      </c>
      <c r="G65" s="119" t="s">
        <v>107</v>
      </c>
      <c r="H65" s="119">
        <v>-9</v>
      </c>
      <c r="I65" s="119">
        <v>-3</v>
      </c>
      <c r="J65" s="119">
        <v>-22.5</v>
      </c>
      <c r="K65" s="119">
        <v>0</v>
      </c>
      <c r="L65" s="119">
        <f t="shared" si="2"/>
        <v>13.5</v>
      </c>
      <c r="M65" s="119">
        <f t="shared" si="3"/>
        <v>8.3000000000000007</v>
      </c>
      <c r="N65" s="154"/>
      <c r="O65" s="161" t="s">
        <v>404</v>
      </c>
      <c r="P65" s="119" t="str">
        <f>"BVL3AL3FAA"</f>
        <v>BVL3AL3FAA</v>
      </c>
      <c r="R65" s="110">
        <f t="shared" si="7"/>
        <v>5.2</v>
      </c>
      <c r="S65" s="188">
        <v>20</v>
      </c>
      <c r="T65" s="110">
        <v>0.26</v>
      </c>
    </row>
    <row r="66" spans="1:20" s="110" customFormat="1" ht="15" customHeight="1" x14ac:dyDescent="0.2">
      <c r="A66" s="160" t="s">
        <v>255</v>
      </c>
      <c r="B66" s="160" t="s">
        <v>349</v>
      </c>
      <c r="C66" s="160" t="s">
        <v>350</v>
      </c>
      <c r="D66" s="119" t="s">
        <v>252</v>
      </c>
      <c r="E66" s="119" t="s">
        <v>109</v>
      </c>
      <c r="F66" s="155">
        <v>1490</v>
      </c>
      <c r="G66" s="119" t="s">
        <v>104</v>
      </c>
      <c r="H66" s="119">
        <v>-9</v>
      </c>
      <c r="I66" s="119">
        <v>-3</v>
      </c>
      <c r="J66" s="119">
        <v>-19.5</v>
      </c>
      <c r="K66" s="119">
        <v>-3</v>
      </c>
      <c r="L66" s="119">
        <f t="shared" si="2"/>
        <v>10.5</v>
      </c>
      <c r="M66" s="119">
        <f t="shared" si="3"/>
        <v>7.9</v>
      </c>
      <c r="N66" s="154"/>
      <c r="O66" s="161" t="s">
        <v>405</v>
      </c>
      <c r="P66" s="154"/>
      <c r="R66" s="110">
        <f t="shared" si="7"/>
        <v>2.6</v>
      </c>
      <c r="S66" s="188">
        <v>10</v>
      </c>
      <c r="T66" s="110">
        <v>0.26</v>
      </c>
    </row>
    <row r="67" spans="1:20" s="110" customFormat="1" ht="15" customHeight="1" x14ac:dyDescent="0.2">
      <c r="A67" s="160" t="s">
        <v>185</v>
      </c>
      <c r="B67" s="160" t="s">
        <v>218</v>
      </c>
      <c r="C67" s="160" t="s">
        <v>215</v>
      </c>
      <c r="D67" s="119" t="s">
        <v>254</v>
      </c>
      <c r="E67" s="119" t="s">
        <v>109</v>
      </c>
      <c r="F67" s="155">
        <v>1310</v>
      </c>
      <c r="G67" s="119" t="s">
        <v>108</v>
      </c>
      <c r="H67" s="119">
        <v>0.5</v>
      </c>
      <c r="I67" s="119">
        <v>5</v>
      </c>
      <c r="J67" s="119">
        <v>-27</v>
      </c>
      <c r="K67" s="119">
        <v>-8</v>
      </c>
      <c r="L67" s="119">
        <f>H67-$J$50-N67</f>
        <v>27</v>
      </c>
      <c r="M67" s="119">
        <f t="shared" si="3"/>
        <v>3</v>
      </c>
      <c r="N67" s="119">
        <v>0.5</v>
      </c>
      <c r="O67" s="161"/>
      <c r="P67" s="154"/>
      <c r="R67" s="110">
        <f t="shared" si="7"/>
        <v>24</v>
      </c>
      <c r="S67" s="188">
        <v>60</v>
      </c>
      <c r="T67" s="110">
        <v>0.4</v>
      </c>
    </row>
    <row r="68" spans="1:20" s="110" customFormat="1" ht="15" customHeight="1" x14ac:dyDescent="0.2">
      <c r="A68" s="160" t="s">
        <v>185</v>
      </c>
      <c r="B68" s="160" t="s">
        <v>219</v>
      </c>
      <c r="C68" s="160" t="s">
        <v>216</v>
      </c>
      <c r="D68" s="119" t="s">
        <v>254</v>
      </c>
      <c r="E68" s="119" t="s">
        <v>109</v>
      </c>
      <c r="F68" s="155">
        <v>1310</v>
      </c>
      <c r="G68" s="119" t="s">
        <v>430</v>
      </c>
      <c r="H68" s="119">
        <v>-5</v>
      </c>
      <c r="I68" s="119">
        <v>0</v>
      </c>
      <c r="J68" s="119">
        <v>-23</v>
      </c>
      <c r="K68" s="119">
        <v>-3</v>
      </c>
      <c r="L68" s="119">
        <f>H68-$J$50-N68</f>
        <v>21.5</v>
      </c>
      <c r="M68" s="119">
        <f t="shared" si="3"/>
        <v>1.5</v>
      </c>
      <c r="N68" s="119">
        <v>0.5</v>
      </c>
      <c r="O68" s="161"/>
      <c r="P68" s="154"/>
      <c r="R68" s="110">
        <f t="shared" si="7"/>
        <v>20</v>
      </c>
      <c r="S68" s="188">
        <v>50</v>
      </c>
      <c r="T68" s="110">
        <v>0.4</v>
      </c>
    </row>
    <row r="69" spans="1:20" s="110" customFormat="1" ht="15" customHeight="1" x14ac:dyDescent="0.2">
      <c r="A69" s="113" t="s">
        <v>185</v>
      </c>
      <c r="B69" s="113" t="s">
        <v>220</v>
      </c>
      <c r="C69" s="113" t="s">
        <v>217</v>
      </c>
      <c r="D69" s="168" t="s">
        <v>254</v>
      </c>
      <c r="E69" s="168" t="s">
        <v>109</v>
      </c>
      <c r="F69" s="169">
        <v>1310</v>
      </c>
      <c r="G69" s="168" t="s">
        <v>105</v>
      </c>
      <c r="H69" s="168">
        <v>0.5</v>
      </c>
      <c r="I69" s="168">
        <v>5</v>
      </c>
      <c r="J69" s="168">
        <v>-27</v>
      </c>
      <c r="K69" s="168">
        <v>-8</v>
      </c>
      <c r="L69" s="168">
        <f>H36-J69-N36</f>
        <v>28</v>
      </c>
      <c r="M69" s="168">
        <f t="shared" si="3"/>
        <v>12</v>
      </c>
      <c r="N69" s="168">
        <v>0.5</v>
      </c>
      <c r="O69" s="186"/>
      <c r="P69" s="170"/>
      <c r="R69" s="110">
        <f t="shared" si="7"/>
        <v>16</v>
      </c>
      <c r="S69" s="188">
        <v>40</v>
      </c>
      <c r="T69" s="110">
        <v>0.4</v>
      </c>
    </row>
    <row r="70" spans="1:20" s="110" customFormat="1" ht="63.75" x14ac:dyDescent="0.2">
      <c r="A70" s="160" t="s">
        <v>317</v>
      </c>
      <c r="B70" s="160" t="s">
        <v>284</v>
      </c>
      <c r="C70" s="160" t="s">
        <v>285</v>
      </c>
      <c r="D70" s="119" t="s">
        <v>252</v>
      </c>
      <c r="E70" s="119" t="s">
        <v>109</v>
      </c>
      <c r="F70" s="155">
        <v>1490</v>
      </c>
      <c r="G70" s="119" t="s">
        <v>107</v>
      </c>
      <c r="H70" s="119">
        <v>-5</v>
      </c>
      <c r="I70" s="119">
        <v>0</v>
      </c>
      <c r="J70" s="119">
        <v>-18</v>
      </c>
      <c r="K70" s="119">
        <v>0</v>
      </c>
      <c r="L70" s="168">
        <f t="shared" si="2"/>
        <v>12</v>
      </c>
      <c r="M70" s="168">
        <f t="shared" ref="M70:M75" si="8">L70-R70</f>
        <v>6.8</v>
      </c>
      <c r="N70" s="168">
        <v>1</v>
      </c>
      <c r="O70" s="186" t="s">
        <v>406</v>
      </c>
      <c r="P70" s="161" t="s">
        <v>288</v>
      </c>
      <c r="R70" s="110">
        <f t="shared" si="7"/>
        <v>5.2</v>
      </c>
      <c r="S70" s="188">
        <v>20</v>
      </c>
      <c r="T70" s="110">
        <v>0.26</v>
      </c>
    </row>
    <row r="71" spans="1:20" s="110" customFormat="1" ht="63.75" x14ac:dyDescent="0.2">
      <c r="A71" s="160" t="s">
        <v>317</v>
      </c>
      <c r="B71" s="160" t="s">
        <v>286</v>
      </c>
      <c r="C71" s="160" t="s">
        <v>287</v>
      </c>
      <c r="D71" s="119" t="s">
        <v>252</v>
      </c>
      <c r="E71" s="119" t="s">
        <v>109</v>
      </c>
      <c r="F71" s="155">
        <v>1310</v>
      </c>
      <c r="G71" s="119" t="s">
        <v>107</v>
      </c>
      <c r="H71" s="119">
        <v>-5</v>
      </c>
      <c r="I71" s="119">
        <v>0</v>
      </c>
      <c r="J71" s="119">
        <v>-18</v>
      </c>
      <c r="K71" s="119">
        <v>0</v>
      </c>
      <c r="L71" s="119">
        <f t="shared" ref="L71:L75" si="9">H71-J71-N71</f>
        <v>11</v>
      </c>
      <c r="M71" s="119">
        <f t="shared" si="8"/>
        <v>3</v>
      </c>
      <c r="N71" s="119">
        <v>2</v>
      </c>
      <c r="O71" s="161" t="s">
        <v>406</v>
      </c>
      <c r="P71" s="161" t="s">
        <v>289</v>
      </c>
      <c r="R71" s="110">
        <f t="shared" si="7"/>
        <v>8</v>
      </c>
      <c r="S71" s="188">
        <v>20</v>
      </c>
      <c r="T71" s="110">
        <v>0.4</v>
      </c>
    </row>
    <row r="72" spans="1:20" s="110" customFormat="1" ht="15" customHeight="1" x14ac:dyDescent="0.2">
      <c r="A72" s="113" t="s">
        <v>416</v>
      </c>
      <c r="B72" s="160" t="s">
        <v>417</v>
      </c>
      <c r="C72" s="160" t="s">
        <v>423</v>
      </c>
      <c r="D72" s="119" t="s">
        <v>252</v>
      </c>
      <c r="E72" s="119" t="s">
        <v>109</v>
      </c>
      <c r="F72" s="155">
        <v>1270</v>
      </c>
      <c r="G72" s="119" t="s">
        <v>104</v>
      </c>
      <c r="H72" s="119">
        <v>-8.1999999999999993</v>
      </c>
      <c r="I72" s="119">
        <v>0.5</v>
      </c>
      <c r="J72" s="119">
        <v>-14.4</v>
      </c>
      <c r="K72" s="119">
        <v>0.5</v>
      </c>
      <c r="L72" s="119">
        <f t="shared" ref="L72:L73" si="10">H72-J72-N72</f>
        <v>3.0000000000000009</v>
      </c>
      <c r="M72" s="119">
        <f t="shared" ref="M72:M73" si="11">L72-R72</f>
        <v>-0.99999999999999911</v>
      </c>
      <c r="N72" s="161">
        <v>3.2</v>
      </c>
      <c r="O72" s="161"/>
      <c r="P72" s="119" t="s">
        <v>424</v>
      </c>
      <c r="R72" s="110">
        <f t="shared" ref="R72:R75" si="12">S72*T72</f>
        <v>4</v>
      </c>
      <c r="S72" s="188">
        <v>10</v>
      </c>
      <c r="T72" s="110">
        <v>0.4</v>
      </c>
    </row>
    <row r="73" spans="1:20" s="110" customFormat="1" ht="15" customHeight="1" x14ac:dyDescent="0.2">
      <c r="A73" s="113" t="s">
        <v>416</v>
      </c>
      <c r="B73" s="111" t="s">
        <v>418</v>
      </c>
      <c r="C73" s="160" t="s">
        <v>422</v>
      </c>
      <c r="D73" s="119" t="s">
        <v>252</v>
      </c>
      <c r="E73" s="119" t="s">
        <v>109</v>
      </c>
      <c r="F73" s="156">
        <v>1330</v>
      </c>
      <c r="G73" s="119" t="s">
        <v>104</v>
      </c>
      <c r="H73" s="119">
        <v>-8.1999999999999993</v>
      </c>
      <c r="I73" s="119">
        <v>0.5</v>
      </c>
      <c r="J73" s="119">
        <v>-14.4</v>
      </c>
      <c r="K73" s="119">
        <v>0.5</v>
      </c>
      <c r="L73" s="119">
        <f t="shared" si="10"/>
        <v>3.0000000000000009</v>
      </c>
      <c r="M73" s="119">
        <f t="shared" si="11"/>
        <v>-0.99999999999999911</v>
      </c>
      <c r="N73" s="161">
        <v>3.2</v>
      </c>
      <c r="O73" s="161"/>
      <c r="P73" s="119" t="s">
        <v>425</v>
      </c>
      <c r="R73" s="110">
        <f t="shared" si="12"/>
        <v>4</v>
      </c>
      <c r="S73" s="188">
        <v>10</v>
      </c>
      <c r="T73" s="110">
        <v>0.4</v>
      </c>
    </row>
    <row r="74" spans="1:20" s="180" customFormat="1" ht="15" customHeight="1" x14ac:dyDescent="0.2">
      <c r="A74" s="113" t="s">
        <v>421</v>
      </c>
      <c r="B74" s="160" t="s">
        <v>419</v>
      </c>
      <c r="C74" s="160" t="s">
        <v>428</v>
      </c>
      <c r="D74" s="119" t="s">
        <v>252</v>
      </c>
      <c r="E74" s="119" t="s">
        <v>109</v>
      </c>
      <c r="F74" s="155">
        <v>1270</v>
      </c>
      <c r="G74" s="119" t="s">
        <v>104</v>
      </c>
      <c r="H74" s="119">
        <v>-8.1999999999999993</v>
      </c>
      <c r="I74" s="119">
        <v>0.5</v>
      </c>
      <c r="J74" s="119">
        <v>-14.4</v>
      </c>
      <c r="K74" s="119">
        <v>0.5</v>
      </c>
      <c r="L74" s="119">
        <f t="shared" si="9"/>
        <v>3.0000000000000009</v>
      </c>
      <c r="M74" s="119">
        <f t="shared" si="8"/>
        <v>-0.99999999999999911</v>
      </c>
      <c r="N74" s="161">
        <v>3.2</v>
      </c>
      <c r="O74" s="161"/>
      <c r="P74" s="119" t="s">
        <v>426</v>
      </c>
      <c r="Q74" s="110"/>
      <c r="R74" s="110">
        <f t="shared" si="12"/>
        <v>4</v>
      </c>
      <c r="S74" s="188">
        <v>10</v>
      </c>
      <c r="T74" s="110">
        <v>0.4</v>
      </c>
    </row>
    <row r="75" spans="1:20" s="180" customFormat="1" ht="15" customHeight="1" x14ac:dyDescent="0.2">
      <c r="A75" s="113" t="s">
        <v>421</v>
      </c>
      <c r="B75" s="160" t="s">
        <v>420</v>
      </c>
      <c r="C75" s="160" t="s">
        <v>429</v>
      </c>
      <c r="D75" s="119" t="s">
        <v>252</v>
      </c>
      <c r="E75" s="119" t="s">
        <v>109</v>
      </c>
      <c r="F75" s="156">
        <v>1330</v>
      </c>
      <c r="G75" s="119" t="s">
        <v>104</v>
      </c>
      <c r="H75" s="119">
        <v>-8.1999999999999993</v>
      </c>
      <c r="I75" s="119">
        <v>0.5</v>
      </c>
      <c r="J75" s="119">
        <v>-14.4</v>
      </c>
      <c r="K75" s="119">
        <v>0.5</v>
      </c>
      <c r="L75" s="119">
        <f t="shared" si="9"/>
        <v>3.0000000000000009</v>
      </c>
      <c r="M75" s="119">
        <f t="shared" si="8"/>
        <v>-0.99999999999999911</v>
      </c>
      <c r="N75" s="161">
        <v>3.2</v>
      </c>
      <c r="O75" s="161"/>
      <c r="P75" s="119" t="s">
        <v>427</v>
      </c>
      <c r="Q75" s="110"/>
      <c r="R75" s="110">
        <f t="shared" si="12"/>
        <v>4</v>
      </c>
      <c r="S75" s="188">
        <v>10</v>
      </c>
      <c r="T75" s="110">
        <v>0.4</v>
      </c>
    </row>
    <row r="76" spans="1:20" s="110" customFormat="1" ht="15" customHeight="1" x14ac:dyDescent="0.2">
      <c r="A76" s="160"/>
      <c r="B76" s="160"/>
      <c r="C76" s="160"/>
      <c r="D76" s="119"/>
      <c r="E76" s="119"/>
      <c r="F76" s="155"/>
      <c r="G76" s="119"/>
      <c r="H76" s="119"/>
      <c r="I76" s="119"/>
      <c r="J76" s="119"/>
      <c r="K76" s="119"/>
      <c r="L76" s="119"/>
      <c r="M76" s="119"/>
      <c r="N76" s="119"/>
      <c r="O76" s="161"/>
      <c r="P76" s="161"/>
    </row>
    <row r="77" spans="1:20" s="110" customFormat="1" ht="13.5" thickBot="1" x14ac:dyDescent="0.25">
      <c r="A77" s="117"/>
      <c r="B77" s="175"/>
      <c r="C77" s="175"/>
      <c r="D77" s="176"/>
      <c r="E77" s="176"/>
      <c r="F77" s="176"/>
      <c r="G77" s="176"/>
      <c r="H77" s="176"/>
      <c r="I77" s="176"/>
      <c r="J77" s="176"/>
      <c r="K77" s="177"/>
      <c r="L77" s="177"/>
      <c r="M77" s="177"/>
      <c r="N77" s="177"/>
      <c r="O77" s="118"/>
      <c r="P77" s="118"/>
      <c r="S77" s="129"/>
    </row>
    <row r="78" spans="1:20" ht="20.100000000000001" customHeight="1" thickBot="1" x14ac:dyDescent="0.3">
      <c r="A78" s="174" t="s">
        <v>279</v>
      </c>
      <c r="C78" s="122"/>
      <c r="D78" s="122"/>
    </row>
    <row r="79" spans="1:20" s="151" customFormat="1" ht="75" customHeight="1" x14ac:dyDescent="0.2">
      <c r="A79" s="158" t="s">
        <v>188</v>
      </c>
      <c r="B79" s="224" t="s">
        <v>352</v>
      </c>
      <c r="C79" s="224"/>
      <c r="D79" s="224"/>
      <c r="E79" s="224"/>
      <c r="F79" s="224"/>
      <c r="G79" s="224"/>
      <c r="H79" s="224"/>
      <c r="I79" s="224"/>
      <c r="J79" s="224"/>
      <c r="K79" s="224"/>
      <c r="L79" s="224"/>
      <c r="M79" s="224"/>
      <c r="N79" s="224"/>
      <c r="O79" s="182"/>
      <c r="P79" s="117"/>
    </row>
    <row r="80" spans="1:20" s="151" customFormat="1" ht="18" customHeight="1" x14ac:dyDescent="0.2">
      <c r="A80" s="158" t="s">
        <v>189</v>
      </c>
      <c r="B80" s="224" t="s">
        <v>413</v>
      </c>
      <c r="C80" s="224"/>
      <c r="D80" s="224"/>
      <c r="E80" s="224"/>
      <c r="F80" s="224"/>
      <c r="G80" s="224"/>
      <c r="H80" s="224"/>
      <c r="I80" s="224"/>
      <c r="J80" s="224"/>
      <c r="K80" s="224"/>
      <c r="L80" s="224"/>
      <c r="M80" s="224"/>
      <c r="N80" s="224"/>
      <c r="O80" s="182"/>
      <c r="P80" s="117"/>
    </row>
    <row r="81" spans="1:20" s="151" customFormat="1" ht="30" customHeight="1" x14ac:dyDescent="0.2">
      <c r="A81" s="158" t="s">
        <v>190</v>
      </c>
      <c r="B81" s="224" t="s">
        <v>431</v>
      </c>
      <c r="C81" s="224"/>
      <c r="D81" s="224"/>
      <c r="E81" s="224"/>
      <c r="F81" s="224"/>
      <c r="G81" s="224"/>
      <c r="H81" s="224"/>
      <c r="I81" s="224"/>
      <c r="J81" s="224"/>
      <c r="K81" s="224"/>
      <c r="L81" s="224"/>
      <c r="M81" s="224"/>
      <c r="N81" s="224"/>
      <c r="O81" s="182"/>
      <c r="P81" s="117"/>
    </row>
    <row r="82" spans="1:20" s="151" customFormat="1" ht="33.75" customHeight="1" x14ac:dyDescent="0.2">
      <c r="A82" s="158" t="s">
        <v>191</v>
      </c>
      <c r="B82" s="224" t="s">
        <v>265</v>
      </c>
      <c r="C82" s="224"/>
      <c r="D82" s="224"/>
      <c r="E82" s="224"/>
      <c r="F82" s="224"/>
      <c r="G82" s="224"/>
      <c r="H82" s="224"/>
      <c r="I82" s="224"/>
      <c r="J82" s="224"/>
      <c r="K82" s="224"/>
      <c r="L82" s="224"/>
      <c r="M82" s="224"/>
      <c r="N82" s="224"/>
      <c r="O82" s="182"/>
      <c r="P82" s="117"/>
    </row>
    <row r="83" spans="1:20" s="151" customFormat="1" ht="113.25" customHeight="1" x14ac:dyDescent="0.2">
      <c r="A83" s="158" t="s">
        <v>192</v>
      </c>
      <c r="B83" s="224" t="s">
        <v>196</v>
      </c>
      <c r="C83" s="224"/>
      <c r="D83" s="224"/>
      <c r="E83" s="224"/>
      <c r="F83" s="224"/>
      <c r="G83" s="224"/>
      <c r="H83" s="224"/>
      <c r="I83" s="224"/>
      <c r="J83" s="224"/>
      <c r="K83" s="224"/>
      <c r="L83" s="224"/>
      <c r="M83" s="224"/>
      <c r="N83" s="224"/>
      <c r="O83" s="182"/>
      <c r="P83" s="117"/>
    </row>
    <row r="84" spans="1:20" s="151" customFormat="1" ht="242.25" customHeight="1" x14ac:dyDescent="0.2">
      <c r="A84" s="158" t="s">
        <v>193</v>
      </c>
      <c r="B84" s="224" t="s">
        <v>267</v>
      </c>
      <c r="C84" s="224"/>
      <c r="D84" s="224"/>
      <c r="E84" s="224"/>
      <c r="F84" s="224"/>
      <c r="G84" s="224"/>
      <c r="H84" s="224"/>
      <c r="I84" s="224"/>
      <c r="J84" s="224"/>
      <c r="K84" s="224"/>
      <c r="L84" s="224"/>
      <c r="M84" s="224"/>
      <c r="N84" s="224"/>
      <c r="O84" s="182"/>
      <c r="P84" s="152"/>
    </row>
    <row r="85" spans="1:20" s="151" customFormat="1" ht="17.25" hidden="1" customHeight="1" x14ac:dyDescent="0.2">
      <c r="A85" s="158" t="s">
        <v>194</v>
      </c>
      <c r="B85" s="224" t="s">
        <v>195</v>
      </c>
      <c r="C85" s="224"/>
      <c r="D85" s="224"/>
      <c r="E85" s="224"/>
      <c r="F85" s="224"/>
      <c r="G85" s="224"/>
      <c r="H85" s="224"/>
      <c r="I85" s="224"/>
      <c r="J85" s="224"/>
      <c r="K85" s="224"/>
      <c r="L85" s="224"/>
      <c r="M85" s="224"/>
      <c r="N85" s="224"/>
      <c r="O85" s="182"/>
      <c r="P85" s="152"/>
    </row>
    <row r="86" spans="1:20" s="151" customFormat="1" ht="17.25" customHeight="1" x14ac:dyDescent="0.2">
      <c r="A86" s="158" t="s">
        <v>209</v>
      </c>
      <c r="B86" s="224" t="s">
        <v>211</v>
      </c>
      <c r="C86" s="224"/>
      <c r="D86" s="224"/>
      <c r="E86" s="224"/>
      <c r="F86" s="224"/>
      <c r="G86" s="224"/>
      <c r="H86" s="224"/>
      <c r="I86" s="224"/>
      <c r="J86" s="224"/>
      <c r="K86" s="224"/>
      <c r="L86" s="224"/>
      <c r="M86" s="224"/>
      <c r="N86" s="224"/>
      <c r="O86" s="182"/>
      <c r="P86" s="152"/>
    </row>
    <row r="87" spans="1:20" s="151" customFormat="1" ht="17.25" customHeight="1" x14ac:dyDescent="0.2">
      <c r="A87" s="158" t="s">
        <v>212</v>
      </c>
      <c r="B87" s="224" t="s">
        <v>224</v>
      </c>
      <c r="C87" s="224"/>
      <c r="D87" s="224"/>
      <c r="E87" s="224"/>
      <c r="F87" s="224"/>
      <c r="G87" s="224"/>
      <c r="H87" s="224"/>
      <c r="I87" s="224"/>
      <c r="J87" s="224"/>
      <c r="K87" s="224"/>
      <c r="L87" s="224"/>
      <c r="M87" s="224"/>
      <c r="N87" s="224"/>
      <c r="O87" s="182"/>
      <c r="P87" s="152"/>
    </row>
    <row r="88" spans="1:20" ht="136.5" customHeight="1" x14ac:dyDescent="0.2">
      <c r="A88" s="158" t="s">
        <v>256</v>
      </c>
      <c r="B88" s="224" t="s">
        <v>338</v>
      </c>
      <c r="C88" s="225"/>
      <c r="D88" s="225"/>
      <c r="E88" s="225"/>
      <c r="F88" s="225"/>
      <c r="G88" s="225"/>
      <c r="H88" s="225"/>
      <c r="I88" s="225"/>
      <c r="J88" s="225"/>
      <c r="K88" s="225"/>
      <c r="L88" s="225"/>
      <c r="M88" s="225"/>
      <c r="N88" s="225"/>
      <c r="O88" s="183"/>
    </row>
    <row r="89" spans="1:20" s="151" customFormat="1" ht="50.25" customHeight="1" x14ac:dyDescent="0.2">
      <c r="A89" s="162" t="s">
        <v>264</v>
      </c>
      <c r="B89" s="224" t="s">
        <v>266</v>
      </c>
      <c r="C89" s="223"/>
      <c r="D89" s="223"/>
      <c r="E89" s="223"/>
      <c r="F89" s="223"/>
      <c r="G89" s="223"/>
      <c r="H89" s="223"/>
      <c r="I89" s="223"/>
      <c r="J89" s="223"/>
      <c r="K89" s="223"/>
      <c r="L89" s="223"/>
      <c r="M89" s="223"/>
      <c r="N89" s="223"/>
      <c r="O89" s="184"/>
      <c r="P89" s="152"/>
    </row>
    <row r="90" spans="1:20" s="151" customFormat="1" ht="64.5" customHeight="1" thickBot="1" x14ac:dyDescent="0.25">
      <c r="A90" s="162" t="s">
        <v>316</v>
      </c>
      <c r="B90" s="226" t="s">
        <v>318</v>
      </c>
      <c r="C90" s="227"/>
      <c r="D90" s="227"/>
      <c r="E90" s="227"/>
      <c r="F90" s="227"/>
      <c r="G90" s="227"/>
      <c r="H90" s="227"/>
      <c r="I90" s="227"/>
      <c r="J90" s="227"/>
      <c r="K90" s="227"/>
      <c r="L90" s="227"/>
      <c r="M90" s="227"/>
      <c r="N90" s="228"/>
      <c r="O90" s="184"/>
      <c r="P90" s="152"/>
    </row>
    <row r="91" spans="1:20" s="151" customFormat="1" ht="20.25" customHeight="1" x14ac:dyDescent="0.2">
      <c r="A91" s="162" t="s">
        <v>341</v>
      </c>
      <c r="B91" s="229" t="s">
        <v>351</v>
      </c>
      <c r="C91" s="230"/>
      <c r="D91" s="230"/>
      <c r="E91" s="230"/>
      <c r="F91" s="230"/>
      <c r="G91" s="230"/>
      <c r="H91" s="230"/>
      <c r="I91" s="230"/>
      <c r="J91" s="230"/>
      <c r="K91" s="230"/>
      <c r="L91" s="230"/>
      <c r="M91" s="230"/>
      <c r="N91" s="231"/>
      <c r="O91" s="184"/>
      <c r="P91" s="152"/>
    </row>
    <row r="92" spans="1:20" s="151" customFormat="1" ht="19.5" customHeight="1" thickBot="1" x14ac:dyDescent="0.25">
      <c r="A92" s="162"/>
      <c r="B92" s="226"/>
      <c r="C92" s="227"/>
      <c r="D92" s="227"/>
      <c r="E92" s="227"/>
      <c r="F92" s="227"/>
      <c r="G92" s="227"/>
      <c r="H92" s="227"/>
      <c r="I92" s="227"/>
      <c r="J92" s="227"/>
      <c r="K92" s="227"/>
      <c r="L92" s="227"/>
      <c r="M92" s="227"/>
      <c r="N92" s="228"/>
      <c r="O92" s="184"/>
      <c r="P92" s="152"/>
    </row>
    <row r="93" spans="1:20" s="70" customFormat="1" ht="20.100000000000001" customHeight="1" thickBot="1" x14ac:dyDescent="0.3">
      <c r="A93" s="174" t="s">
        <v>221</v>
      </c>
      <c r="B93" s="163"/>
      <c r="C93" s="164"/>
      <c r="D93" s="164"/>
      <c r="E93" s="164"/>
      <c r="F93" s="164"/>
      <c r="G93" s="164"/>
      <c r="H93" s="164"/>
      <c r="I93" s="164"/>
      <c r="J93" s="164"/>
      <c r="K93" s="164"/>
      <c r="L93" s="164"/>
      <c r="M93" s="164"/>
      <c r="N93" s="164"/>
      <c r="O93" s="164"/>
      <c r="P93" s="164"/>
      <c r="R93" s="151"/>
      <c r="S93" s="151"/>
      <c r="T93" s="151"/>
    </row>
    <row r="94" spans="1:20" s="151" customFormat="1" ht="18.75" customHeight="1" x14ac:dyDescent="0.2">
      <c r="A94" s="166" t="s">
        <v>185</v>
      </c>
      <c r="B94" s="232" t="s">
        <v>250</v>
      </c>
      <c r="C94" s="232"/>
      <c r="D94" s="232"/>
      <c r="E94" s="232"/>
      <c r="F94" s="232"/>
      <c r="G94" s="232"/>
      <c r="H94" s="232"/>
      <c r="I94" s="232"/>
      <c r="J94" s="232"/>
      <c r="K94" s="232"/>
      <c r="L94" s="232"/>
      <c r="M94" s="232"/>
      <c r="N94" s="232"/>
      <c r="O94" s="185"/>
      <c r="P94" s="153"/>
    </row>
    <row r="95" spans="1:20" s="151" customFormat="1" ht="27.75" customHeight="1" x14ac:dyDescent="0.2">
      <c r="A95" s="167" t="s">
        <v>280</v>
      </c>
      <c r="B95" s="224" t="s">
        <v>249</v>
      </c>
      <c r="C95" s="223"/>
      <c r="D95" s="223"/>
      <c r="E95" s="223"/>
      <c r="F95" s="223"/>
      <c r="G95" s="223"/>
      <c r="H95" s="223"/>
      <c r="I95" s="223"/>
      <c r="J95" s="223"/>
      <c r="K95" s="223"/>
      <c r="L95" s="223"/>
      <c r="M95" s="223"/>
      <c r="N95" s="223"/>
      <c r="O95" s="184"/>
      <c r="P95" s="152"/>
    </row>
    <row r="96" spans="1:20" s="151" customFormat="1" ht="304.5" customHeight="1" x14ac:dyDescent="0.2">
      <c r="A96" s="165" t="s">
        <v>258</v>
      </c>
      <c r="B96" s="224" t="s">
        <v>290</v>
      </c>
      <c r="C96" s="223"/>
      <c r="D96" s="223"/>
      <c r="E96" s="223"/>
      <c r="F96" s="223"/>
      <c r="G96" s="223"/>
      <c r="H96" s="223"/>
      <c r="I96" s="223"/>
      <c r="J96" s="223"/>
      <c r="K96" s="223"/>
      <c r="L96" s="223"/>
      <c r="M96" s="223"/>
      <c r="N96" s="223"/>
      <c r="O96" s="184"/>
      <c r="P96" s="152"/>
    </row>
    <row r="97" spans="1:16" s="151" customFormat="1" ht="409.5" customHeight="1" x14ac:dyDescent="0.2">
      <c r="A97" s="165" t="s">
        <v>282</v>
      </c>
      <c r="B97" s="224" t="s">
        <v>321</v>
      </c>
      <c r="C97" s="223"/>
      <c r="D97" s="223"/>
      <c r="E97" s="223"/>
      <c r="F97" s="223"/>
      <c r="G97" s="223"/>
      <c r="H97" s="223"/>
      <c r="I97" s="223"/>
      <c r="J97" s="223"/>
      <c r="K97" s="223"/>
      <c r="L97" s="223"/>
      <c r="M97" s="223"/>
      <c r="N97" s="223"/>
      <c r="O97" s="184"/>
      <c r="P97" s="152"/>
    </row>
    <row r="98" spans="1:16" s="151" customFormat="1" ht="118.5" customHeight="1" x14ac:dyDescent="0.2">
      <c r="A98" s="187" t="s">
        <v>412</v>
      </c>
      <c r="B98" s="224"/>
      <c r="C98" s="223"/>
      <c r="D98" s="223"/>
      <c r="E98" s="223"/>
      <c r="F98" s="223"/>
      <c r="G98" s="223"/>
      <c r="H98" s="223"/>
      <c r="I98" s="223"/>
      <c r="J98" s="223"/>
      <c r="K98" s="223"/>
      <c r="L98" s="223"/>
      <c r="M98" s="223"/>
      <c r="N98" s="223"/>
      <c r="O98" s="184"/>
      <c r="P98" s="152"/>
    </row>
    <row r="99" spans="1:16" s="151" customFormat="1" ht="17.25" customHeight="1" x14ac:dyDescent="0.2">
      <c r="A99" s="159"/>
      <c r="B99" s="223"/>
      <c r="C99" s="223"/>
      <c r="D99" s="223"/>
      <c r="E99" s="223"/>
      <c r="F99" s="223"/>
      <c r="G99" s="223"/>
      <c r="H99" s="223"/>
      <c r="I99" s="223"/>
      <c r="J99" s="223"/>
      <c r="K99" s="223"/>
      <c r="L99" s="223"/>
      <c r="M99" s="223"/>
      <c r="N99" s="223"/>
      <c r="O99" s="184"/>
      <c r="P99" s="152"/>
    </row>
  </sheetData>
  <sheetProtection sort="0" autoFilter="0"/>
  <autoFilter ref="A1:T75"/>
  <sortState ref="A2:T67">
    <sortCondition descending="1" ref="A2:A67"/>
    <sortCondition descending="1" ref="G2:G67"/>
  </sortState>
  <mergeCells count="20">
    <mergeCell ref="B79:N79"/>
    <mergeCell ref="B84:N84"/>
    <mergeCell ref="B80:N80"/>
    <mergeCell ref="B94:N94"/>
    <mergeCell ref="B85:N85"/>
    <mergeCell ref="B83:N83"/>
    <mergeCell ref="B82:N82"/>
    <mergeCell ref="B81:N81"/>
    <mergeCell ref="B99:N99"/>
    <mergeCell ref="B96:N96"/>
    <mergeCell ref="B95:N95"/>
    <mergeCell ref="B87:N87"/>
    <mergeCell ref="B86:N86"/>
    <mergeCell ref="B88:N88"/>
    <mergeCell ref="B89:N89"/>
    <mergeCell ref="B97:N97"/>
    <mergeCell ref="B92:N92"/>
    <mergeCell ref="B90:N90"/>
    <mergeCell ref="B91:N91"/>
    <mergeCell ref="B98:N98"/>
  </mergeCells>
  <phoneticPr fontId="0" type="noConversion"/>
  <printOptions horizontalCentered="1"/>
  <pageMargins left="0.25" right="0.25" top="1.25" bottom="0.75" header="0.25" footer="0.5"/>
  <pageSetup scale="50" fitToHeight="4" orientation="landscape" r:id="rId1"/>
  <headerFooter alignWithMargins="0">
    <oddHeader>&amp;L&amp;G&amp;C&amp;16
Calix Optical Transceiver Modules Spec Sheet (#250-00191 Rev. 20)&amp;R&amp;G</oddHeader>
    <oddFooter>&amp;L&amp;16&amp;D&amp;R&amp;16&amp;P of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Generic Optical Specs</vt:lpstr>
      <vt:lpstr>1GE Standards</vt:lpstr>
      <vt:lpstr>10GE Standards</vt:lpstr>
      <vt:lpstr>Change Log</vt:lpstr>
      <vt:lpstr>Calix Modules Specs</vt:lpstr>
      <vt:lpstr>'Calix Modules Specs'!Print_Area</vt:lpstr>
    </vt:vector>
  </TitlesOfParts>
  <Company>Mahi Networks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Mikel Garay</dc:creator>
  <cp:lastModifiedBy>Mikel Garay</cp:lastModifiedBy>
  <cp:lastPrinted>2013-05-10T20:39:24Z</cp:lastPrinted>
  <dcterms:created xsi:type="dcterms:W3CDTF">2001-10-16T19:19:16Z</dcterms:created>
  <dcterms:modified xsi:type="dcterms:W3CDTF">2013-05-10T20:39:32Z</dcterms:modified>
</cp:coreProperties>
</file>