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35" windowWidth="15195" windowHeight="11505"/>
  </bookViews>
  <sheets>
    <sheet name="Summary" sheetId="4" r:id="rId1"/>
    <sheet name="Node Calc" sheetId="1" r:id="rId2"/>
    <sheet name="Loss Budget Calc" sheetId="3" r:id="rId3"/>
  </sheets>
  <calcPr calcId="145621"/>
</workbook>
</file>

<file path=xl/calcChain.xml><?xml version="1.0" encoding="utf-8"?>
<calcChain xmlns="http://schemas.openxmlformats.org/spreadsheetml/2006/main">
  <c r="Y130" i="1" l="1"/>
  <c r="Y25" i="1"/>
  <c r="Y15" i="1"/>
  <c r="D10" i="4" l="1"/>
  <c r="X10" i="1"/>
  <c r="U10" i="1"/>
  <c r="X12" i="1"/>
  <c r="X11" i="1"/>
  <c r="C20" i="3"/>
  <c r="C16" i="3"/>
  <c r="B20" i="3" l="1"/>
  <c r="U12" i="1" s="1"/>
  <c r="B16" i="3"/>
  <c r="U11" i="1" s="1"/>
  <c r="R130" i="1"/>
  <c r="R129" i="1"/>
  <c r="V129" i="1" s="1"/>
  <c r="R128" i="1"/>
  <c r="R127" i="1"/>
  <c r="R126" i="1"/>
  <c r="R125" i="1"/>
  <c r="V125" i="1" s="1"/>
  <c r="R124" i="1"/>
  <c r="X124" i="1" s="1"/>
  <c r="R123" i="1"/>
  <c r="X123" i="1" s="1"/>
  <c r="R122" i="1"/>
  <c r="R121" i="1"/>
  <c r="V121" i="1" s="1"/>
  <c r="R120" i="1"/>
  <c r="X120" i="1" s="1"/>
  <c r="R119" i="1"/>
  <c r="V119" i="1" s="1"/>
  <c r="R118" i="1"/>
  <c r="R117" i="1"/>
  <c r="R116" i="1"/>
  <c r="X116" i="1" s="1"/>
  <c r="R115" i="1"/>
  <c r="R114" i="1"/>
  <c r="R113" i="1"/>
  <c r="V113" i="1" s="1"/>
  <c r="R112" i="1"/>
  <c r="X112" i="1" s="1"/>
  <c r="R111" i="1"/>
  <c r="R110" i="1"/>
  <c r="R109" i="1"/>
  <c r="V109" i="1" s="1"/>
  <c r="R108" i="1"/>
  <c r="V108" i="1" s="1"/>
  <c r="R107" i="1"/>
  <c r="X107" i="1" s="1"/>
  <c r="R106" i="1"/>
  <c r="R105" i="1"/>
  <c r="V105" i="1" s="1"/>
  <c r="R104" i="1"/>
  <c r="R103" i="1"/>
  <c r="V103" i="1" s="1"/>
  <c r="R102" i="1"/>
  <c r="R101" i="1"/>
  <c r="R100" i="1"/>
  <c r="R99" i="1"/>
  <c r="R98" i="1"/>
  <c r="R97" i="1"/>
  <c r="V97" i="1" s="1"/>
  <c r="R96" i="1"/>
  <c r="R95" i="1"/>
  <c r="R94" i="1"/>
  <c r="R93" i="1"/>
  <c r="V93" i="1" s="1"/>
  <c r="R92" i="1"/>
  <c r="X92" i="1" s="1"/>
  <c r="R91" i="1"/>
  <c r="X91" i="1" s="1"/>
  <c r="R90" i="1"/>
  <c r="R89" i="1"/>
  <c r="V89" i="1" s="1"/>
  <c r="R88" i="1"/>
  <c r="X88" i="1" s="1"/>
  <c r="R87" i="1"/>
  <c r="V87" i="1" s="1"/>
  <c r="R86" i="1"/>
  <c r="R85" i="1"/>
  <c r="R84" i="1"/>
  <c r="V84" i="1" s="1"/>
  <c r="R83" i="1"/>
  <c r="R82" i="1"/>
  <c r="R81" i="1"/>
  <c r="V81" i="1" s="1"/>
  <c r="R80" i="1"/>
  <c r="X80" i="1" s="1"/>
  <c r="R79" i="1"/>
  <c r="R78" i="1"/>
  <c r="R77" i="1"/>
  <c r="V77" i="1" s="1"/>
  <c r="R76" i="1"/>
  <c r="V76" i="1" s="1"/>
  <c r="R75" i="1"/>
  <c r="X75" i="1" s="1"/>
  <c r="R74" i="1"/>
  <c r="R73" i="1"/>
  <c r="V73" i="1" s="1"/>
  <c r="R72" i="1"/>
  <c r="R71" i="1"/>
  <c r="V71" i="1" s="1"/>
  <c r="R70" i="1"/>
  <c r="R69" i="1"/>
  <c r="R68" i="1"/>
  <c r="R67" i="1"/>
  <c r="R66" i="1"/>
  <c r="R65" i="1"/>
  <c r="V65" i="1" s="1"/>
  <c r="R64" i="1"/>
  <c r="R63" i="1"/>
  <c r="R62" i="1"/>
  <c r="R61" i="1"/>
  <c r="V61" i="1" s="1"/>
  <c r="R60" i="1"/>
  <c r="X60" i="1" s="1"/>
  <c r="R59" i="1"/>
  <c r="X59" i="1" s="1"/>
  <c r="R58" i="1"/>
  <c r="R57" i="1"/>
  <c r="V57" i="1" s="1"/>
  <c r="R56" i="1"/>
  <c r="X56" i="1" s="1"/>
  <c r="R55" i="1"/>
  <c r="V55" i="1" s="1"/>
  <c r="R54" i="1"/>
  <c r="R53" i="1"/>
  <c r="R52" i="1"/>
  <c r="X52" i="1" s="1"/>
  <c r="R51" i="1"/>
  <c r="R50" i="1"/>
  <c r="R49" i="1"/>
  <c r="V49" i="1" s="1"/>
  <c r="R48" i="1"/>
  <c r="X48" i="1" s="1"/>
  <c r="R47" i="1"/>
  <c r="R46" i="1"/>
  <c r="R45" i="1"/>
  <c r="V45" i="1" s="1"/>
  <c r="R44" i="1"/>
  <c r="V44" i="1" s="1"/>
  <c r="R43" i="1"/>
  <c r="X43" i="1" s="1"/>
  <c r="R42" i="1"/>
  <c r="R41" i="1"/>
  <c r="V41" i="1" s="1"/>
  <c r="R40" i="1"/>
  <c r="W40" i="1" s="1"/>
  <c r="R39" i="1"/>
  <c r="V39" i="1" s="1"/>
  <c r="R38" i="1"/>
  <c r="R37" i="1"/>
  <c r="R36" i="1"/>
  <c r="T36" i="1" s="1"/>
  <c r="R35" i="1"/>
  <c r="R34" i="1"/>
  <c r="R33" i="1"/>
  <c r="V33" i="1" s="1"/>
  <c r="R32" i="1"/>
  <c r="R31" i="1"/>
  <c r="R30" i="1"/>
  <c r="R29" i="1"/>
  <c r="V29" i="1" s="1"/>
  <c r="R28" i="1"/>
  <c r="T28" i="1" s="1"/>
  <c r="R27" i="1"/>
  <c r="X27" i="1" s="1"/>
  <c r="R25" i="1"/>
  <c r="R24" i="1"/>
  <c r="V24" i="1" s="1"/>
  <c r="R23" i="1"/>
  <c r="W23" i="1" s="1"/>
  <c r="R22" i="1"/>
  <c r="V22" i="1" s="1"/>
  <c r="R21" i="1"/>
  <c r="R20" i="1"/>
  <c r="R19" i="1"/>
  <c r="T19" i="1" s="1"/>
  <c r="R18" i="1"/>
  <c r="R17" i="1"/>
  <c r="R15" i="1"/>
  <c r="W15" i="1" s="1"/>
  <c r="R14" i="1"/>
  <c r="X14" i="1" s="1"/>
  <c r="R13" i="1"/>
  <c r="V15" i="1" l="1"/>
  <c r="X84" i="1"/>
  <c r="V116" i="1"/>
  <c r="X23" i="1"/>
  <c r="W19" i="1"/>
  <c r="X19" i="1"/>
  <c r="V52" i="1"/>
  <c r="X28" i="1"/>
  <c r="W36" i="1"/>
  <c r="W17" i="1"/>
  <c r="T17" i="1"/>
  <c r="V17" i="1"/>
  <c r="W21" i="1"/>
  <c r="V21" i="1"/>
  <c r="T21" i="1"/>
  <c r="V25" i="1"/>
  <c r="W25" i="1"/>
  <c r="T25" i="1"/>
  <c r="W30" i="1"/>
  <c r="V30" i="1"/>
  <c r="T30" i="1"/>
  <c r="W34" i="1"/>
  <c r="V34" i="1"/>
  <c r="T34" i="1"/>
  <c r="V38" i="1"/>
  <c r="T38" i="1"/>
  <c r="W38" i="1"/>
  <c r="V42" i="1"/>
  <c r="W42" i="1"/>
  <c r="T42" i="1"/>
  <c r="W46" i="1"/>
  <c r="T46" i="1"/>
  <c r="V46" i="1"/>
  <c r="V50" i="1"/>
  <c r="T50" i="1"/>
  <c r="W50" i="1"/>
  <c r="T54" i="1"/>
  <c r="W54" i="1"/>
  <c r="V54" i="1"/>
  <c r="V58" i="1"/>
  <c r="W58" i="1"/>
  <c r="T58" i="1"/>
  <c r="W62" i="1"/>
  <c r="T62" i="1"/>
  <c r="V62" i="1"/>
  <c r="W66" i="1"/>
  <c r="V66" i="1"/>
  <c r="T66" i="1"/>
  <c r="V70" i="1"/>
  <c r="W70" i="1"/>
  <c r="T70" i="1"/>
  <c r="W74" i="1"/>
  <c r="V74" i="1"/>
  <c r="T74" i="1"/>
  <c r="V78" i="1"/>
  <c r="W78" i="1"/>
  <c r="T78" i="1"/>
  <c r="W82" i="1"/>
  <c r="V82" i="1"/>
  <c r="T82" i="1"/>
  <c r="W86" i="1"/>
  <c r="T86" i="1"/>
  <c r="V86" i="1"/>
  <c r="V90" i="1"/>
  <c r="W90" i="1"/>
  <c r="T90" i="1"/>
  <c r="V94" i="1"/>
  <c r="W94" i="1"/>
  <c r="T94" i="1"/>
  <c r="W98" i="1"/>
  <c r="T98" i="1"/>
  <c r="V98" i="1"/>
  <c r="V102" i="1"/>
  <c r="W102" i="1"/>
  <c r="T102" i="1"/>
  <c r="V106" i="1"/>
  <c r="T106" i="1"/>
  <c r="W106" i="1"/>
  <c r="V110" i="1"/>
  <c r="W110" i="1"/>
  <c r="T110" i="1"/>
  <c r="W114" i="1"/>
  <c r="T114" i="1"/>
  <c r="V114" i="1"/>
  <c r="W118" i="1"/>
  <c r="T118" i="1"/>
  <c r="V118" i="1"/>
  <c r="V122" i="1"/>
  <c r="T122" i="1"/>
  <c r="W122" i="1"/>
  <c r="V126" i="1"/>
  <c r="W126" i="1"/>
  <c r="T126" i="1"/>
  <c r="X130" i="1"/>
  <c r="W130" i="1"/>
  <c r="T130" i="1"/>
  <c r="V130" i="1"/>
  <c r="X122" i="1"/>
  <c r="X106" i="1"/>
  <c r="X90" i="1"/>
  <c r="X74" i="1"/>
  <c r="X58" i="1"/>
  <c r="X42" i="1"/>
  <c r="X25" i="1"/>
  <c r="W13" i="1"/>
  <c r="T13" i="1"/>
  <c r="V18" i="1"/>
  <c r="W18" i="1"/>
  <c r="T18" i="1"/>
  <c r="W22" i="1"/>
  <c r="T22" i="1"/>
  <c r="T27" i="1"/>
  <c r="W27" i="1"/>
  <c r="W31" i="1"/>
  <c r="T31" i="1"/>
  <c r="W35" i="1"/>
  <c r="T35" i="1"/>
  <c r="W39" i="1"/>
  <c r="T39" i="1"/>
  <c r="W43" i="1"/>
  <c r="T43" i="1"/>
  <c r="W47" i="1"/>
  <c r="T47" i="1"/>
  <c r="W51" i="1"/>
  <c r="T51" i="1"/>
  <c r="T55" i="1"/>
  <c r="W55" i="1"/>
  <c r="W59" i="1"/>
  <c r="T59" i="1"/>
  <c r="W63" i="1"/>
  <c r="T63" i="1"/>
  <c r="W67" i="1"/>
  <c r="T67" i="1"/>
  <c r="W71" i="1"/>
  <c r="T71" i="1"/>
  <c r="W75" i="1"/>
  <c r="T75" i="1"/>
  <c r="T79" i="1"/>
  <c r="W79" i="1"/>
  <c r="W83" i="1"/>
  <c r="T83" i="1"/>
  <c r="W87" i="1"/>
  <c r="T87" i="1"/>
  <c r="W91" i="1"/>
  <c r="T91" i="1"/>
  <c r="W95" i="1"/>
  <c r="T95" i="1"/>
  <c r="W99" i="1"/>
  <c r="T99" i="1"/>
  <c r="W103" i="1"/>
  <c r="T103" i="1"/>
  <c r="W107" i="1"/>
  <c r="T107" i="1"/>
  <c r="W111" i="1"/>
  <c r="T111" i="1"/>
  <c r="W115" i="1"/>
  <c r="T115" i="1"/>
  <c r="W119" i="1"/>
  <c r="T119" i="1"/>
  <c r="W123" i="1"/>
  <c r="T123" i="1"/>
  <c r="T127" i="1"/>
  <c r="W127" i="1"/>
  <c r="X118" i="1"/>
  <c r="X102" i="1"/>
  <c r="X86" i="1"/>
  <c r="X70" i="1"/>
  <c r="X54" i="1"/>
  <c r="X38" i="1"/>
  <c r="X21" i="1"/>
  <c r="X119" i="1"/>
  <c r="X103" i="1"/>
  <c r="X87" i="1"/>
  <c r="X71" i="1"/>
  <c r="X55" i="1"/>
  <c r="X39" i="1"/>
  <c r="X22" i="1"/>
  <c r="V27" i="1"/>
  <c r="V43" i="1"/>
  <c r="V59" i="1"/>
  <c r="V75" i="1"/>
  <c r="V91" i="1"/>
  <c r="V107" i="1"/>
  <c r="V123" i="1"/>
  <c r="V14" i="1"/>
  <c r="T14" i="1"/>
  <c r="W14" i="1"/>
  <c r="T23" i="1"/>
  <c r="V23" i="1"/>
  <c r="T32" i="1"/>
  <c r="V32" i="1"/>
  <c r="T40" i="1"/>
  <c r="V40" i="1"/>
  <c r="W44" i="1"/>
  <c r="T44" i="1"/>
  <c r="W48" i="1"/>
  <c r="V48" i="1"/>
  <c r="T48" i="1"/>
  <c r="W52" i="1"/>
  <c r="T52" i="1"/>
  <c r="W56" i="1"/>
  <c r="T56" i="1"/>
  <c r="V56" i="1"/>
  <c r="W60" i="1"/>
  <c r="T60" i="1"/>
  <c r="W64" i="1"/>
  <c r="T64" i="1"/>
  <c r="V64" i="1"/>
  <c r="W68" i="1"/>
  <c r="T68" i="1"/>
  <c r="W72" i="1"/>
  <c r="T72" i="1"/>
  <c r="V72" i="1"/>
  <c r="W76" i="1"/>
  <c r="T76" i="1"/>
  <c r="W80" i="1"/>
  <c r="V80" i="1"/>
  <c r="T80" i="1"/>
  <c r="W84" i="1"/>
  <c r="T84" i="1"/>
  <c r="W88" i="1"/>
  <c r="T88" i="1"/>
  <c r="V88" i="1"/>
  <c r="W92" i="1"/>
  <c r="T92" i="1"/>
  <c r="W96" i="1"/>
  <c r="T96" i="1"/>
  <c r="V96" i="1"/>
  <c r="W100" i="1"/>
  <c r="T100" i="1"/>
  <c r="W104" i="1"/>
  <c r="T104" i="1"/>
  <c r="V104" i="1"/>
  <c r="W108" i="1"/>
  <c r="T108" i="1"/>
  <c r="W112" i="1"/>
  <c r="V112" i="1"/>
  <c r="T112" i="1"/>
  <c r="W116" i="1"/>
  <c r="T116" i="1"/>
  <c r="W120" i="1"/>
  <c r="T120" i="1"/>
  <c r="V120" i="1"/>
  <c r="W124" i="1"/>
  <c r="T124" i="1"/>
  <c r="W128" i="1"/>
  <c r="T128" i="1"/>
  <c r="V128" i="1"/>
  <c r="X114" i="1"/>
  <c r="X98" i="1"/>
  <c r="X82" i="1"/>
  <c r="X66" i="1"/>
  <c r="X50" i="1"/>
  <c r="X34" i="1"/>
  <c r="X17" i="1"/>
  <c r="X115" i="1"/>
  <c r="X99" i="1"/>
  <c r="X83" i="1"/>
  <c r="X67" i="1"/>
  <c r="X51" i="1"/>
  <c r="X35" i="1"/>
  <c r="X18" i="1"/>
  <c r="V31" i="1"/>
  <c r="V47" i="1"/>
  <c r="V63" i="1"/>
  <c r="V79" i="1"/>
  <c r="V95" i="1"/>
  <c r="V111" i="1"/>
  <c r="V127" i="1"/>
  <c r="X108" i="1"/>
  <c r="X76" i="1"/>
  <c r="X44" i="1"/>
  <c r="X104" i="1"/>
  <c r="X72" i="1"/>
  <c r="X40" i="1"/>
  <c r="V28" i="1"/>
  <c r="V60" i="1"/>
  <c r="V92" i="1"/>
  <c r="V124" i="1"/>
  <c r="W28" i="1"/>
  <c r="T15" i="1"/>
  <c r="X15" i="1"/>
  <c r="X20" i="1"/>
  <c r="W20" i="1"/>
  <c r="T20" i="1"/>
  <c r="W24" i="1"/>
  <c r="X24" i="1"/>
  <c r="T24" i="1"/>
  <c r="W29" i="1"/>
  <c r="X29" i="1"/>
  <c r="T29" i="1"/>
  <c r="W33" i="1"/>
  <c r="T33" i="1"/>
  <c r="X33" i="1"/>
  <c r="W37" i="1"/>
  <c r="T37" i="1"/>
  <c r="X37" i="1"/>
  <c r="W41" i="1"/>
  <c r="T41" i="1"/>
  <c r="X41" i="1"/>
  <c r="X45" i="1"/>
  <c r="W45" i="1"/>
  <c r="T45" i="1"/>
  <c r="W49" i="1"/>
  <c r="T49" i="1"/>
  <c r="X49" i="1"/>
  <c r="W53" i="1"/>
  <c r="X53" i="1"/>
  <c r="T53" i="1"/>
  <c r="W57" i="1"/>
  <c r="T57" i="1"/>
  <c r="X57" i="1"/>
  <c r="X61" i="1"/>
  <c r="W61" i="1"/>
  <c r="T61" i="1"/>
  <c r="W65" i="1"/>
  <c r="T65" i="1"/>
  <c r="X65" i="1"/>
  <c r="X69" i="1"/>
  <c r="W69" i="1"/>
  <c r="T69" i="1"/>
  <c r="X73" i="1"/>
  <c r="W73" i="1"/>
  <c r="T73" i="1"/>
  <c r="X77" i="1"/>
  <c r="W77" i="1"/>
  <c r="T77" i="1"/>
  <c r="W81" i="1"/>
  <c r="T81" i="1"/>
  <c r="X81" i="1"/>
  <c r="X85" i="1"/>
  <c r="T85" i="1"/>
  <c r="W85" i="1"/>
  <c r="X89" i="1"/>
  <c r="W89" i="1"/>
  <c r="T89" i="1"/>
  <c r="X93" i="1"/>
  <c r="W93" i="1"/>
  <c r="T93" i="1"/>
  <c r="W97" i="1"/>
  <c r="T97" i="1"/>
  <c r="X97" i="1"/>
  <c r="T101" i="1"/>
  <c r="W101" i="1"/>
  <c r="X101" i="1"/>
  <c r="W105" i="1"/>
  <c r="T105" i="1"/>
  <c r="X105" i="1"/>
  <c r="X109" i="1"/>
  <c r="W109" i="1"/>
  <c r="T109" i="1"/>
  <c r="W113" i="1"/>
  <c r="T113" i="1"/>
  <c r="X113" i="1"/>
  <c r="X117" i="1"/>
  <c r="W117" i="1"/>
  <c r="T117" i="1"/>
  <c r="W121" i="1"/>
  <c r="T121" i="1"/>
  <c r="X121" i="1"/>
  <c r="X125" i="1"/>
  <c r="W125" i="1"/>
  <c r="T125" i="1"/>
  <c r="W129" i="1"/>
  <c r="T129" i="1"/>
  <c r="X126" i="1"/>
  <c r="X110" i="1"/>
  <c r="X94" i="1"/>
  <c r="X78" i="1"/>
  <c r="X62" i="1"/>
  <c r="X46" i="1"/>
  <c r="X30" i="1"/>
  <c r="X127" i="1"/>
  <c r="X111" i="1"/>
  <c r="X95" i="1"/>
  <c r="X79" i="1"/>
  <c r="X63" i="1"/>
  <c r="X47" i="1"/>
  <c r="X31" i="1"/>
  <c r="X13" i="1"/>
  <c r="V35" i="1"/>
  <c r="V51" i="1"/>
  <c r="V67" i="1"/>
  <c r="V83" i="1"/>
  <c r="V99" i="1"/>
  <c r="V115" i="1"/>
  <c r="V13" i="1"/>
  <c r="X100" i="1"/>
  <c r="X68" i="1"/>
  <c r="X36" i="1"/>
  <c r="V20" i="1"/>
  <c r="V37" i="1"/>
  <c r="V53" i="1"/>
  <c r="V69" i="1"/>
  <c r="V85" i="1"/>
  <c r="V101" i="1"/>
  <c r="V117" i="1"/>
  <c r="X128" i="1"/>
  <c r="X96" i="1"/>
  <c r="X64" i="1"/>
  <c r="X32" i="1"/>
  <c r="V36" i="1"/>
  <c r="V68" i="1"/>
  <c r="V100" i="1"/>
  <c r="X129" i="1"/>
  <c r="W32" i="1"/>
  <c r="V19" i="1"/>
  <c r="C10" i="4"/>
  <c r="D16" i="4" l="1"/>
  <c r="D17" i="4"/>
  <c r="D15" i="4"/>
  <c r="D14" i="4"/>
  <c r="D13" i="4"/>
  <c r="D12" i="4"/>
  <c r="I130" i="1"/>
  <c r="J130" i="1" s="1"/>
  <c r="M130" i="1" s="1"/>
  <c r="I129" i="1"/>
  <c r="L129" i="1" s="1"/>
  <c r="I128" i="1"/>
  <c r="J128" i="1" s="1"/>
  <c r="I127" i="1"/>
  <c r="L127" i="1" s="1"/>
  <c r="I126" i="1"/>
  <c r="J126" i="1" s="1"/>
  <c r="M126" i="1" s="1"/>
  <c r="I125" i="1"/>
  <c r="L125" i="1" s="1"/>
  <c r="I124" i="1"/>
  <c r="J124" i="1" s="1"/>
  <c r="M124" i="1" s="1"/>
  <c r="I123" i="1"/>
  <c r="L123" i="1" s="1"/>
  <c r="I122" i="1"/>
  <c r="J122" i="1" s="1"/>
  <c r="M122" i="1" s="1"/>
  <c r="I121" i="1"/>
  <c r="L121" i="1" s="1"/>
  <c r="I120" i="1"/>
  <c r="J120" i="1" s="1"/>
  <c r="M120" i="1" s="1"/>
  <c r="I119" i="1"/>
  <c r="L119" i="1" s="1"/>
  <c r="I118" i="1"/>
  <c r="K118" i="1" s="1"/>
  <c r="I117" i="1"/>
  <c r="L117" i="1" s="1"/>
  <c r="I116" i="1"/>
  <c r="J116" i="1" s="1"/>
  <c r="I115" i="1"/>
  <c r="L115" i="1" s="1"/>
  <c r="I114" i="1"/>
  <c r="J114" i="1" s="1"/>
  <c r="M114" i="1" s="1"/>
  <c r="I113" i="1"/>
  <c r="L113" i="1" s="1"/>
  <c r="I112" i="1"/>
  <c r="J112" i="1" s="1"/>
  <c r="I111" i="1"/>
  <c r="L111" i="1" s="1"/>
  <c r="I110" i="1"/>
  <c r="K110" i="1" s="1"/>
  <c r="I109" i="1"/>
  <c r="L109" i="1" s="1"/>
  <c r="I108" i="1"/>
  <c r="J108" i="1" s="1"/>
  <c r="M108" i="1" s="1"/>
  <c r="I107" i="1"/>
  <c r="L107" i="1" s="1"/>
  <c r="I106" i="1"/>
  <c r="J106" i="1" s="1"/>
  <c r="M106" i="1" s="1"/>
  <c r="I105" i="1"/>
  <c r="L105" i="1" s="1"/>
  <c r="I104" i="1"/>
  <c r="J104" i="1" s="1"/>
  <c r="M104" i="1" s="1"/>
  <c r="I103" i="1"/>
  <c r="J103" i="1" s="1"/>
  <c r="I102" i="1"/>
  <c r="L102" i="1" s="1"/>
  <c r="I101" i="1"/>
  <c r="J101" i="1" s="1"/>
  <c r="M101" i="1" s="1"/>
  <c r="I100" i="1"/>
  <c r="K100" i="1" s="1"/>
  <c r="I99" i="1"/>
  <c r="L99" i="1" s="1"/>
  <c r="I98" i="1"/>
  <c r="J98" i="1" s="1"/>
  <c r="M98" i="1" s="1"/>
  <c r="I97" i="1"/>
  <c r="J97" i="1" s="1"/>
  <c r="M97" i="1" s="1"/>
  <c r="I96" i="1"/>
  <c r="K96" i="1" s="1"/>
  <c r="I95" i="1"/>
  <c r="L95" i="1" s="1"/>
  <c r="I94" i="1"/>
  <c r="K94" i="1" s="1"/>
  <c r="I93" i="1"/>
  <c r="J93" i="1" s="1"/>
  <c r="M93" i="1" s="1"/>
  <c r="I92" i="1"/>
  <c r="K92" i="1" s="1"/>
  <c r="I91" i="1"/>
  <c r="L91" i="1" s="1"/>
  <c r="I90" i="1"/>
  <c r="L90" i="1" s="1"/>
  <c r="I89" i="1"/>
  <c r="J89" i="1" s="1"/>
  <c r="M89" i="1" s="1"/>
  <c r="I88" i="1"/>
  <c r="K88" i="1" s="1"/>
  <c r="I87" i="1"/>
  <c r="L87" i="1" s="1"/>
  <c r="I86" i="1"/>
  <c r="L86" i="1" s="1"/>
  <c r="I85" i="1"/>
  <c r="J85" i="1" s="1"/>
  <c r="M85" i="1" s="1"/>
  <c r="I84" i="1"/>
  <c r="K84" i="1" s="1"/>
  <c r="I83" i="1"/>
  <c r="L83" i="1" s="1"/>
  <c r="I82" i="1"/>
  <c r="J82" i="1" s="1"/>
  <c r="M82" i="1" s="1"/>
  <c r="I81" i="1"/>
  <c r="J81" i="1" s="1"/>
  <c r="M81" i="1" s="1"/>
  <c r="I80" i="1"/>
  <c r="K80" i="1" s="1"/>
  <c r="I79" i="1"/>
  <c r="L79" i="1" s="1"/>
  <c r="I78" i="1"/>
  <c r="K78" i="1" s="1"/>
  <c r="I77" i="1"/>
  <c r="J77" i="1" s="1"/>
  <c r="M77" i="1" s="1"/>
  <c r="I76" i="1"/>
  <c r="K76" i="1" s="1"/>
  <c r="I75" i="1"/>
  <c r="L75" i="1" s="1"/>
  <c r="I74" i="1"/>
  <c r="L74" i="1" s="1"/>
  <c r="I73" i="1"/>
  <c r="J73" i="1" s="1"/>
  <c r="M73" i="1" s="1"/>
  <c r="I72" i="1"/>
  <c r="K72" i="1" s="1"/>
  <c r="I71" i="1"/>
  <c r="L71" i="1" s="1"/>
  <c r="I70" i="1"/>
  <c r="L70" i="1" s="1"/>
  <c r="I69" i="1"/>
  <c r="J69" i="1" s="1"/>
  <c r="M69" i="1" s="1"/>
  <c r="I68" i="1"/>
  <c r="K68" i="1" s="1"/>
  <c r="I67" i="1"/>
  <c r="L67" i="1" s="1"/>
  <c r="I66" i="1"/>
  <c r="J66" i="1" s="1"/>
  <c r="M66" i="1" s="1"/>
  <c r="I65" i="1"/>
  <c r="J65" i="1" s="1"/>
  <c r="M65" i="1" s="1"/>
  <c r="I64" i="1"/>
  <c r="K64" i="1" s="1"/>
  <c r="I63" i="1"/>
  <c r="L63" i="1" s="1"/>
  <c r="I62" i="1"/>
  <c r="K62" i="1" s="1"/>
  <c r="I61" i="1"/>
  <c r="J61" i="1" s="1"/>
  <c r="M61" i="1" s="1"/>
  <c r="I60" i="1"/>
  <c r="K60" i="1" s="1"/>
  <c r="I59" i="1"/>
  <c r="L59" i="1" s="1"/>
  <c r="I58" i="1"/>
  <c r="L58" i="1" s="1"/>
  <c r="I57" i="1"/>
  <c r="J57" i="1" s="1"/>
  <c r="M57" i="1" s="1"/>
  <c r="I56" i="1"/>
  <c r="K56" i="1" s="1"/>
  <c r="I55" i="1"/>
  <c r="L55" i="1" s="1"/>
  <c r="I54" i="1"/>
  <c r="K54" i="1" s="1"/>
  <c r="I53" i="1"/>
  <c r="J53" i="1" s="1"/>
  <c r="M53" i="1" s="1"/>
  <c r="I52" i="1"/>
  <c r="K52" i="1" s="1"/>
  <c r="I51" i="1"/>
  <c r="L51" i="1" s="1"/>
  <c r="I50" i="1"/>
  <c r="J50" i="1" s="1"/>
  <c r="M50" i="1" s="1"/>
  <c r="I49" i="1"/>
  <c r="J49" i="1" s="1"/>
  <c r="M49" i="1" s="1"/>
  <c r="I48" i="1"/>
  <c r="K48" i="1" s="1"/>
  <c r="I47" i="1"/>
  <c r="L47" i="1" s="1"/>
  <c r="I46" i="1"/>
  <c r="J46" i="1" s="1"/>
  <c r="M46" i="1" s="1"/>
  <c r="I45" i="1"/>
  <c r="J45" i="1" s="1"/>
  <c r="M45" i="1" s="1"/>
  <c r="I44" i="1"/>
  <c r="K44" i="1" s="1"/>
  <c r="I43" i="1"/>
  <c r="L43" i="1" s="1"/>
  <c r="I42" i="1"/>
  <c r="L42" i="1" s="1"/>
  <c r="I41" i="1"/>
  <c r="J41" i="1" s="1"/>
  <c r="M41" i="1" s="1"/>
  <c r="I40" i="1"/>
  <c r="K40" i="1" s="1"/>
  <c r="I39" i="1"/>
  <c r="L39" i="1" s="1"/>
  <c r="I38" i="1"/>
  <c r="K38" i="1" s="1"/>
  <c r="I37" i="1"/>
  <c r="J37" i="1" s="1"/>
  <c r="M37" i="1" s="1"/>
  <c r="I36" i="1"/>
  <c r="K36" i="1" s="1"/>
  <c r="I35" i="1"/>
  <c r="L35" i="1" s="1"/>
  <c r="I34" i="1"/>
  <c r="J34" i="1" s="1"/>
  <c r="M34" i="1" s="1"/>
  <c r="I33" i="1"/>
  <c r="J33" i="1" s="1"/>
  <c r="M33" i="1" s="1"/>
  <c r="I32" i="1"/>
  <c r="K32" i="1" s="1"/>
  <c r="I31" i="1"/>
  <c r="L31" i="1" s="1"/>
  <c r="I30" i="1"/>
  <c r="L30" i="1" s="1"/>
  <c r="I29" i="1"/>
  <c r="J29" i="1" s="1"/>
  <c r="M29" i="1" s="1"/>
  <c r="I28" i="1"/>
  <c r="K28" i="1" s="1"/>
  <c r="I27" i="1"/>
  <c r="L27" i="1" s="1"/>
  <c r="G96" i="1"/>
  <c r="C96" i="1"/>
  <c r="F96" i="1" s="1"/>
  <c r="G130" i="1"/>
  <c r="C130" i="1"/>
  <c r="F130" i="1" s="1"/>
  <c r="G129" i="1"/>
  <c r="C129" i="1"/>
  <c r="E129" i="1" s="1"/>
  <c r="G128" i="1"/>
  <c r="C128" i="1"/>
  <c r="F128" i="1" s="1"/>
  <c r="G127" i="1"/>
  <c r="C127" i="1"/>
  <c r="F127" i="1" s="1"/>
  <c r="G126" i="1"/>
  <c r="C126" i="1"/>
  <c r="D126" i="1" s="1"/>
  <c r="G125" i="1"/>
  <c r="C125" i="1"/>
  <c r="E125" i="1" s="1"/>
  <c r="G124" i="1"/>
  <c r="C124" i="1"/>
  <c r="F124" i="1" s="1"/>
  <c r="G123" i="1"/>
  <c r="C123" i="1"/>
  <c r="F123" i="1" s="1"/>
  <c r="G122" i="1"/>
  <c r="C122" i="1"/>
  <c r="F122" i="1" s="1"/>
  <c r="G121" i="1"/>
  <c r="C121" i="1"/>
  <c r="E121" i="1" s="1"/>
  <c r="G120" i="1"/>
  <c r="C120" i="1"/>
  <c r="F120" i="1" s="1"/>
  <c r="G119" i="1"/>
  <c r="C119" i="1"/>
  <c r="F119" i="1" s="1"/>
  <c r="G118" i="1"/>
  <c r="C118" i="1"/>
  <c r="E118" i="1" s="1"/>
  <c r="G117" i="1"/>
  <c r="C117" i="1"/>
  <c r="E117" i="1" s="1"/>
  <c r="G116" i="1"/>
  <c r="C116" i="1"/>
  <c r="F116" i="1" s="1"/>
  <c r="G115" i="1"/>
  <c r="C115" i="1"/>
  <c r="D115" i="1" s="1"/>
  <c r="G114" i="1"/>
  <c r="C114" i="1"/>
  <c r="E114" i="1" s="1"/>
  <c r="G113" i="1"/>
  <c r="C113" i="1"/>
  <c r="E113" i="1" s="1"/>
  <c r="G112" i="1"/>
  <c r="C112" i="1"/>
  <c r="F112" i="1" s="1"/>
  <c r="G111" i="1"/>
  <c r="C111" i="1"/>
  <c r="D111" i="1" s="1"/>
  <c r="G110" i="1"/>
  <c r="C110" i="1"/>
  <c r="E110" i="1" s="1"/>
  <c r="G109" i="1"/>
  <c r="C109" i="1"/>
  <c r="E109" i="1" s="1"/>
  <c r="G108" i="1"/>
  <c r="C108" i="1"/>
  <c r="E108" i="1" s="1"/>
  <c r="G107" i="1"/>
  <c r="C107" i="1"/>
  <c r="D107" i="1" s="1"/>
  <c r="G106" i="1"/>
  <c r="C106" i="1"/>
  <c r="F106" i="1" s="1"/>
  <c r="G105" i="1"/>
  <c r="C105" i="1"/>
  <c r="E105" i="1" s="1"/>
  <c r="G104" i="1"/>
  <c r="C104" i="1"/>
  <c r="E104" i="1" s="1"/>
  <c r="G103" i="1"/>
  <c r="C103" i="1"/>
  <c r="D103" i="1" s="1"/>
  <c r="G102" i="1"/>
  <c r="D102" i="1"/>
  <c r="C102" i="1"/>
  <c r="E102" i="1" s="1"/>
  <c r="G101" i="1"/>
  <c r="C101" i="1"/>
  <c r="F101" i="1" s="1"/>
  <c r="G100" i="1"/>
  <c r="C100" i="1"/>
  <c r="E100" i="1" s="1"/>
  <c r="G99" i="1"/>
  <c r="C99" i="1"/>
  <c r="D99" i="1" s="1"/>
  <c r="G98" i="1"/>
  <c r="C98" i="1"/>
  <c r="F98" i="1" s="1"/>
  <c r="G97" i="1"/>
  <c r="C97" i="1"/>
  <c r="E97" i="1" s="1"/>
  <c r="G95" i="1"/>
  <c r="C95" i="1"/>
  <c r="E95" i="1" s="1"/>
  <c r="G94" i="1"/>
  <c r="C94" i="1"/>
  <c r="D94" i="1" s="1"/>
  <c r="G93" i="1"/>
  <c r="C93" i="1"/>
  <c r="G92" i="1"/>
  <c r="C92" i="1"/>
  <c r="F92" i="1" s="1"/>
  <c r="G91" i="1"/>
  <c r="C91" i="1"/>
  <c r="E91" i="1" s="1"/>
  <c r="G90" i="1"/>
  <c r="C90" i="1"/>
  <c r="D90" i="1" s="1"/>
  <c r="G89" i="1"/>
  <c r="C89" i="1"/>
  <c r="E89" i="1" s="1"/>
  <c r="G88" i="1"/>
  <c r="C88" i="1"/>
  <c r="F88" i="1" s="1"/>
  <c r="G87" i="1"/>
  <c r="C87" i="1"/>
  <c r="E87" i="1" s="1"/>
  <c r="G86" i="1"/>
  <c r="C86" i="1"/>
  <c r="D86" i="1" s="1"/>
  <c r="G85" i="1"/>
  <c r="C85" i="1"/>
  <c r="G84" i="1"/>
  <c r="C84" i="1"/>
  <c r="F84" i="1" s="1"/>
  <c r="G83" i="1"/>
  <c r="C83" i="1"/>
  <c r="E83" i="1" s="1"/>
  <c r="G82" i="1"/>
  <c r="C82" i="1"/>
  <c r="D82" i="1" s="1"/>
  <c r="G81" i="1"/>
  <c r="C81" i="1"/>
  <c r="E81" i="1" s="1"/>
  <c r="G80" i="1"/>
  <c r="C80" i="1"/>
  <c r="E80" i="1" s="1"/>
  <c r="G79" i="1"/>
  <c r="C79" i="1"/>
  <c r="E79" i="1" s="1"/>
  <c r="G78" i="1"/>
  <c r="C78" i="1"/>
  <c r="D78" i="1" s="1"/>
  <c r="G77" i="1"/>
  <c r="C77" i="1"/>
  <c r="G76" i="1"/>
  <c r="C76" i="1"/>
  <c r="F76" i="1" s="1"/>
  <c r="G75" i="1"/>
  <c r="C75" i="1"/>
  <c r="E75" i="1" s="1"/>
  <c r="G74" i="1"/>
  <c r="C74" i="1"/>
  <c r="D74" i="1" s="1"/>
  <c r="G73" i="1"/>
  <c r="C73" i="1"/>
  <c r="G72" i="1"/>
  <c r="C72" i="1"/>
  <c r="F72" i="1" s="1"/>
  <c r="G71" i="1"/>
  <c r="C71" i="1"/>
  <c r="E71" i="1" s="1"/>
  <c r="G70" i="1"/>
  <c r="C70" i="1"/>
  <c r="D70" i="1" s="1"/>
  <c r="G69" i="1"/>
  <c r="C69" i="1"/>
  <c r="F69" i="1" s="1"/>
  <c r="G68" i="1"/>
  <c r="C68" i="1"/>
  <c r="F68" i="1" s="1"/>
  <c r="G67" i="1"/>
  <c r="C67" i="1"/>
  <c r="E67" i="1" s="1"/>
  <c r="G66" i="1"/>
  <c r="C66" i="1"/>
  <c r="D66" i="1" s="1"/>
  <c r="G65" i="1"/>
  <c r="C65" i="1"/>
  <c r="G64" i="1"/>
  <c r="C64" i="1"/>
  <c r="F64" i="1" s="1"/>
  <c r="G63" i="1"/>
  <c r="C63" i="1"/>
  <c r="E63" i="1" s="1"/>
  <c r="G62" i="1"/>
  <c r="C62" i="1"/>
  <c r="D62" i="1" s="1"/>
  <c r="G61" i="1"/>
  <c r="C61" i="1"/>
  <c r="G60" i="1"/>
  <c r="C60" i="1"/>
  <c r="E60" i="1" s="1"/>
  <c r="G59" i="1"/>
  <c r="C59" i="1"/>
  <c r="E59" i="1" s="1"/>
  <c r="G58" i="1"/>
  <c r="C58" i="1"/>
  <c r="D58" i="1" s="1"/>
  <c r="G57" i="1"/>
  <c r="C57" i="1"/>
  <c r="D57" i="1" s="1"/>
  <c r="G56" i="1"/>
  <c r="C56" i="1"/>
  <c r="F56" i="1" s="1"/>
  <c r="G55" i="1"/>
  <c r="C55" i="1"/>
  <c r="E55" i="1" s="1"/>
  <c r="G54" i="1"/>
  <c r="C54" i="1"/>
  <c r="D54" i="1" s="1"/>
  <c r="G53" i="1"/>
  <c r="C53" i="1"/>
  <c r="F53" i="1" s="1"/>
  <c r="G52" i="1"/>
  <c r="C52" i="1"/>
  <c r="F52" i="1" s="1"/>
  <c r="G51" i="1"/>
  <c r="C51" i="1"/>
  <c r="E51" i="1" s="1"/>
  <c r="G50" i="1"/>
  <c r="C50" i="1"/>
  <c r="D50" i="1" s="1"/>
  <c r="G49" i="1"/>
  <c r="C49" i="1"/>
  <c r="Q49" i="1" s="1"/>
  <c r="G48" i="1"/>
  <c r="C48" i="1"/>
  <c r="F48" i="1" s="1"/>
  <c r="G47" i="1"/>
  <c r="C47" i="1"/>
  <c r="E47" i="1" s="1"/>
  <c r="G46" i="1"/>
  <c r="C46" i="1"/>
  <c r="D46" i="1" s="1"/>
  <c r="G45" i="1"/>
  <c r="C45" i="1"/>
  <c r="F45" i="1" s="1"/>
  <c r="G44" i="1"/>
  <c r="C44" i="1"/>
  <c r="E44" i="1" s="1"/>
  <c r="G43" i="1"/>
  <c r="D43" i="1"/>
  <c r="C43" i="1"/>
  <c r="E43" i="1" s="1"/>
  <c r="G42" i="1"/>
  <c r="C42" i="1"/>
  <c r="D42" i="1" s="1"/>
  <c r="G41" i="1"/>
  <c r="C41" i="1"/>
  <c r="G40" i="1"/>
  <c r="C40" i="1"/>
  <c r="F40" i="1" s="1"/>
  <c r="G39" i="1"/>
  <c r="C39" i="1"/>
  <c r="E39" i="1" s="1"/>
  <c r="G38" i="1"/>
  <c r="C38" i="1"/>
  <c r="D38" i="1" s="1"/>
  <c r="G37" i="1"/>
  <c r="C37" i="1"/>
  <c r="G36" i="1"/>
  <c r="C36" i="1"/>
  <c r="F36" i="1" s="1"/>
  <c r="G35" i="1"/>
  <c r="C35" i="1"/>
  <c r="E35" i="1" s="1"/>
  <c r="G34" i="1"/>
  <c r="C34" i="1"/>
  <c r="D34" i="1" s="1"/>
  <c r="G33" i="1"/>
  <c r="C33" i="1"/>
  <c r="G32" i="1"/>
  <c r="C32" i="1"/>
  <c r="F32" i="1" s="1"/>
  <c r="G31" i="1"/>
  <c r="C31" i="1"/>
  <c r="E31" i="1" s="1"/>
  <c r="G30" i="1"/>
  <c r="C30" i="1"/>
  <c r="D30" i="1" s="1"/>
  <c r="G29" i="1"/>
  <c r="C29" i="1"/>
  <c r="E29" i="1" s="1"/>
  <c r="G28" i="1"/>
  <c r="C28" i="1"/>
  <c r="F28" i="1" s="1"/>
  <c r="G27" i="1"/>
  <c r="C27" i="1"/>
  <c r="D27" i="1" s="1"/>
  <c r="I25" i="1"/>
  <c r="L25" i="1" s="1"/>
  <c r="I24" i="1"/>
  <c r="K24" i="1" s="1"/>
  <c r="I23" i="1"/>
  <c r="J23" i="1" s="1"/>
  <c r="M23" i="1" s="1"/>
  <c r="I22" i="1"/>
  <c r="J22" i="1" s="1"/>
  <c r="M22" i="1" s="1"/>
  <c r="I21" i="1"/>
  <c r="L21" i="1" s="1"/>
  <c r="I20" i="1"/>
  <c r="K20" i="1" s="1"/>
  <c r="I19" i="1"/>
  <c r="J19" i="1" s="1"/>
  <c r="M19" i="1" s="1"/>
  <c r="I18" i="1"/>
  <c r="J18" i="1" s="1"/>
  <c r="M18" i="1" s="1"/>
  <c r="I17" i="1"/>
  <c r="L17" i="1" s="1"/>
  <c r="I15" i="1"/>
  <c r="K15" i="1" s="1"/>
  <c r="I14" i="1"/>
  <c r="J14" i="1" s="1"/>
  <c r="M14" i="1" s="1"/>
  <c r="I13" i="1"/>
  <c r="J13" i="1" s="1"/>
  <c r="M13" i="1" s="1"/>
  <c r="G25" i="1"/>
  <c r="G24" i="1"/>
  <c r="G23" i="1"/>
  <c r="G22" i="1"/>
  <c r="G21" i="1"/>
  <c r="G20" i="1"/>
  <c r="G19" i="1"/>
  <c r="G18" i="1"/>
  <c r="G17" i="1"/>
  <c r="G15" i="1"/>
  <c r="G14" i="1"/>
  <c r="G13" i="1"/>
  <c r="C25" i="1"/>
  <c r="C24" i="1"/>
  <c r="Q24" i="1" s="1"/>
  <c r="C23" i="1"/>
  <c r="Q23" i="1" s="1"/>
  <c r="C22" i="1"/>
  <c r="Q22" i="1" s="1"/>
  <c r="C21" i="1"/>
  <c r="Q21" i="1" s="1"/>
  <c r="C20" i="1"/>
  <c r="Q20" i="1" s="1"/>
  <c r="C19" i="1"/>
  <c r="C18" i="1"/>
  <c r="Q18" i="1" s="1"/>
  <c r="C17" i="1"/>
  <c r="Q17" i="1" s="1"/>
  <c r="C15" i="1"/>
  <c r="Q15" i="1" s="1"/>
  <c r="C14" i="1"/>
  <c r="Q14" i="1" s="1"/>
  <c r="C13" i="1"/>
  <c r="Q13" i="1" s="1"/>
  <c r="D19" i="4" l="1"/>
  <c r="D18" i="4"/>
  <c r="Q33" i="1"/>
  <c r="Q37" i="1"/>
  <c r="Q41" i="1"/>
  <c r="F59" i="1"/>
  <c r="Q61" i="1"/>
  <c r="Q65" i="1"/>
  <c r="Q73" i="1"/>
  <c r="Q77" i="1"/>
  <c r="F27" i="1"/>
  <c r="E46" i="1"/>
  <c r="D87" i="1"/>
  <c r="Q93" i="1"/>
  <c r="F118" i="1"/>
  <c r="K86" i="1"/>
  <c r="F43" i="1"/>
  <c r="E96" i="1"/>
  <c r="J64" i="1"/>
  <c r="M64" i="1" s="1"/>
  <c r="K93" i="1"/>
  <c r="Q85" i="1"/>
  <c r="E88" i="1"/>
  <c r="J80" i="1"/>
  <c r="M80" i="1" s="1"/>
  <c r="O80" i="1" s="1"/>
  <c r="S80" i="1" s="1"/>
  <c r="K30" i="1"/>
  <c r="F87" i="1"/>
  <c r="D118" i="1"/>
  <c r="J86" i="1"/>
  <c r="M86" i="1" s="1"/>
  <c r="J88" i="1"/>
  <c r="M88" i="1" s="1"/>
  <c r="L93" i="1"/>
  <c r="E42" i="1"/>
  <c r="F71" i="1"/>
  <c r="D98" i="1"/>
  <c r="N98" i="1" s="1"/>
  <c r="J30" i="1"/>
  <c r="M30" i="1" s="1"/>
  <c r="J56" i="1"/>
  <c r="M56" i="1" s="1"/>
  <c r="J78" i="1"/>
  <c r="M78" i="1" s="1"/>
  <c r="L130" i="1"/>
  <c r="K81" i="1"/>
  <c r="O81" i="1" s="1"/>
  <c r="S81" i="1" s="1"/>
  <c r="J84" i="1"/>
  <c r="M84" i="1" s="1"/>
  <c r="J102" i="1"/>
  <c r="M102" i="1" s="1"/>
  <c r="E30" i="1"/>
  <c r="N34" i="1"/>
  <c r="E49" i="1"/>
  <c r="Q57" i="1"/>
  <c r="E65" i="1"/>
  <c r="D83" i="1"/>
  <c r="D93" i="1"/>
  <c r="N93" i="1" s="1"/>
  <c r="F108" i="1"/>
  <c r="D122" i="1"/>
  <c r="N122" i="1" s="1"/>
  <c r="J40" i="1"/>
  <c r="M40" i="1" s="1"/>
  <c r="K42" i="1"/>
  <c r="K49" i="1"/>
  <c r="J52" i="1"/>
  <c r="M52" i="1" s="1"/>
  <c r="K73" i="1"/>
  <c r="K74" i="1"/>
  <c r="K77" i="1"/>
  <c r="K89" i="1"/>
  <c r="O89" i="1" s="1"/>
  <c r="S89" i="1" s="1"/>
  <c r="J90" i="1"/>
  <c r="M90" i="1" s="1"/>
  <c r="J94" i="1"/>
  <c r="M94" i="1" s="1"/>
  <c r="K97" i="1"/>
  <c r="J100" i="1"/>
  <c r="M100" i="1" s="1"/>
  <c r="O100" i="1" s="1"/>
  <c r="S100" i="1" s="1"/>
  <c r="K102" i="1"/>
  <c r="J111" i="1"/>
  <c r="M111" i="1" s="1"/>
  <c r="J118" i="1"/>
  <c r="M118" i="1" s="1"/>
  <c r="D41" i="1"/>
  <c r="D61" i="1"/>
  <c r="N61" i="1" s="1"/>
  <c r="D77" i="1"/>
  <c r="N77" i="1" s="1"/>
  <c r="D108" i="1"/>
  <c r="N108" i="1" s="1"/>
  <c r="E111" i="1"/>
  <c r="L36" i="1"/>
  <c r="J74" i="1"/>
  <c r="M74" i="1" s="1"/>
  <c r="F65" i="1"/>
  <c r="N82" i="1"/>
  <c r="D128" i="1"/>
  <c r="L40" i="1"/>
  <c r="L73" i="1"/>
  <c r="L89" i="1"/>
  <c r="K90" i="1"/>
  <c r="E27" i="1"/>
  <c r="E33" i="1"/>
  <c r="D33" i="1"/>
  <c r="N33" i="1" s="1"/>
  <c r="E34" i="1"/>
  <c r="F35" i="1"/>
  <c r="N46" i="1"/>
  <c r="D49" i="1"/>
  <c r="N49" i="1" s="1"/>
  <c r="E50" i="1"/>
  <c r="F51" i="1"/>
  <c r="D59" i="1"/>
  <c r="D65" i="1"/>
  <c r="N65" i="1" s="1"/>
  <c r="D71" i="1"/>
  <c r="E72" i="1"/>
  <c r="E73" i="1"/>
  <c r="F79" i="1"/>
  <c r="E84" i="1"/>
  <c r="E85" i="1"/>
  <c r="D91" i="1"/>
  <c r="D95" i="1"/>
  <c r="F100" i="1"/>
  <c r="F102" i="1"/>
  <c r="P102" i="1" s="1"/>
  <c r="D106" i="1"/>
  <c r="N106" i="1" s="1"/>
  <c r="D114" i="1"/>
  <c r="N114" i="1" s="1"/>
  <c r="D119" i="1"/>
  <c r="D120" i="1"/>
  <c r="N120" i="1" s="1"/>
  <c r="F126" i="1"/>
  <c r="E127" i="1"/>
  <c r="D130" i="1"/>
  <c r="N130" i="1" s="1"/>
  <c r="K33" i="1"/>
  <c r="J36" i="1"/>
  <c r="M36" i="1" s="1"/>
  <c r="L37" i="1"/>
  <c r="K41" i="1"/>
  <c r="J42" i="1"/>
  <c r="M42" i="1" s="1"/>
  <c r="L46" i="1"/>
  <c r="J54" i="1"/>
  <c r="M54" i="1" s="1"/>
  <c r="L57" i="1"/>
  <c r="K58" i="1"/>
  <c r="K61" i="1"/>
  <c r="K65" i="1"/>
  <c r="J68" i="1"/>
  <c r="M68" i="1" s="1"/>
  <c r="K70" i="1"/>
  <c r="J72" i="1"/>
  <c r="M72" i="1" s="1"/>
  <c r="L77" i="1"/>
  <c r="J96" i="1"/>
  <c r="M96" i="1" s="1"/>
  <c r="K107" i="1"/>
  <c r="J110" i="1"/>
  <c r="M110" i="1" s="1"/>
  <c r="O110" i="1" s="1"/>
  <c r="S110" i="1" s="1"/>
  <c r="J123" i="1"/>
  <c r="M123" i="1" s="1"/>
  <c r="P123" i="1" s="1"/>
  <c r="D35" i="1"/>
  <c r="E38" i="1"/>
  <c r="E41" i="1"/>
  <c r="N50" i="1"/>
  <c r="D51" i="1"/>
  <c r="E54" i="1"/>
  <c r="E57" i="1"/>
  <c r="D63" i="1"/>
  <c r="D69" i="1"/>
  <c r="D73" i="1"/>
  <c r="N73" i="1" s="1"/>
  <c r="D79" i="1"/>
  <c r="D85" i="1"/>
  <c r="N85" i="1" s="1"/>
  <c r="E92" i="1"/>
  <c r="E93" i="1"/>
  <c r="D100" i="1"/>
  <c r="E101" i="1"/>
  <c r="E103" i="1"/>
  <c r="F104" i="1"/>
  <c r="E126" i="1"/>
  <c r="D127" i="1"/>
  <c r="K37" i="1"/>
  <c r="K46" i="1"/>
  <c r="J48" i="1"/>
  <c r="M48" i="1" s="1"/>
  <c r="K57" i="1"/>
  <c r="J58" i="1"/>
  <c r="M58" i="1" s="1"/>
  <c r="J62" i="1"/>
  <c r="M62" i="1" s="1"/>
  <c r="J70" i="1"/>
  <c r="M70" i="1" s="1"/>
  <c r="J107" i="1"/>
  <c r="M107" i="1" s="1"/>
  <c r="D104" i="1"/>
  <c r="N104" i="1" s="1"/>
  <c r="F114" i="1"/>
  <c r="J32" i="1"/>
  <c r="M32" i="1" s="1"/>
  <c r="J38" i="1"/>
  <c r="M38" i="1" s="1"/>
  <c r="L54" i="1"/>
  <c r="O118" i="1"/>
  <c r="S118" i="1" s="1"/>
  <c r="K130" i="1"/>
  <c r="F73" i="1"/>
  <c r="N90" i="1"/>
  <c r="F95" i="1"/>
  <c r="E119" i="1"/>
  <c r="L41" i="1"/>
  <c r="L61" i="1"/>
  <c r="J119" i="1"/>
  <c r="M119" i="1" s="1"/>
  <c r="K123" i="1"/>
  <c r="N66" i="1"/>
  <c r="F29" i="1"/>
  <c r="F37" i="1"/>
  <c r="F31" i="1"/>
  <c r="E37" i="1"/>
  <c r="F39" i="1"/>
  <c r="E45" i="1"/>
  <c r="F47" i="1"/>
  <c r="E53" i="1"/>
  <c r="F55" i="1"/>
  <c r="D29" i="1"/>
  <c r="N29" i="1" s="1"/>
  <c r="D31" i="1"/>
  <c r="F33" i="1"/>
  <c r="D37" i="1"/>
  <c r="N37" i="1" s="1"/>
  <c r="D39" i="1"/>
  <c r="F41" i="1"/>
  <c r="D45" i="1"/>
  <c r="N45" i="1" s="1"/>
  <c r="D47" i="1"/>
  <c r="F49" i="1"/>
  <c r="D53" i="1"/>
  <c r="D55" i="1"/>
  <c r="F57" i="1"/>
  <c r="P57" i="1" s="1"/>
  <c r="E61" i="1"/>
  <c r="O61" i="1" s="1"/>
  <c r="S61" i="1" s="1"/>
  <c r="E62" i="1"/>
  <c r="F63" i="1"/>
  <c r="D67" i="1"/>
  <c r="E68" i="1"/>
  <c r="E69" i="1"/>
  <c r="D75" i="1"/>
  <c r="E76" i="1"/>
  <c r="E77" i="1"/>
  <c r="O77" i="1" s="1"/>
  <c r="S77" i="1" s="1"/>
  <c r="D81" i="1"/>
  <c r="N81" i="1" s="1"/>
  <c r="F83" i="1"/>
  <c r="F85" i="1"/>
  <c r="D89" i="1"/>
  <c r="N89" i="1" s="1"/>
  <c r="F91" i="1"/>
  <c r="F93" i="1"/>
  <c r="P93" i="1" s="1"/>
  <c r="E98" i="1"/>
  <c r="E106" i="1"/>
  <c r="D110" i="1"/>
  <c r="D112" i="1"/>
  <c r="D116" i="1"/>
  <c r="E122" i="1"/>
  <c r="D123" i="1"/>
  <c r="D124" i="1"/>
  <c r="N124" i="1" s="1"/>
  <c r="E130" i="1"/>
  <c r="J28" i="1"/>
  <c r="M28" i="1" s="1"/>
  <c r="K29" i="1"/>
  <c r="O29" i="1" s="1"/>
  <c r="S29" i="1" s="1"/>
  <c r="Q30" i="1"/>
  <c r="L32" i="1"/>
  <c r="L33" i="1"/>
  <c r="Q36" i="1"/>
  <c r="J44" i="1"/>
  <c r="M44" i="1" s="1"/>
  <c r="O44" i="1" s="1"/>
  <c r="S44" i="1" s="1"/>
  <c r="K45" i="1"/>
  <c r="Q46" i="1"/>
  <c r="L48" i="1"/>
  <c r="L49" i="1"/>
  <c r="K53" i="1"/>
  <c r="O53" i="1" s="1"/>
  <c r="S53" i="1" s="1"/>
  <c r="Q54" i="1"/>
  <c r="J60" i="1"/>
  <c r="M60" i="1" s="1"/>
  <c r="O60" i="1" s="1"/>
  <c r="S60" i="1" s="1"/>
  <c r="L65" i="1"/>
  <c r="K69" i="1"/>
  <c r="Q70" i="1"/>
  <c r="J76" i="1"/>
  <c r="M76" i="1" s="1"/>
  <c r="L81" i="1"/>
  <c r="K85" i="1"/>
  <c r="Q86" i="1"/>
  <c r="Q89" i="1"/>
  <c r="J92" i="1"/>
  <c r="M92" i="1" s="1"/>
  <c r="L97" i="1"/>
  <c r="K101" i="1"/>
  <c r="Q102" i="1"/>
  <c r="K111" i="1"/>
  <c r="J115" i="1"/>
  <c r="M115" i="1" s="1"/>
  <c r="K119" i="1"/>
  <c r="O119" i="1" s="1"/>
  <c r="S119" i="1" s="1"/>
  <c r="K126" i="1"/>
  <c r="J127" i="1"/>
  <c r="M127" i="1" s="1"/>
  <c r="P127" i="1" s="1"/>
  <c r="Q130" i="1"/>
  <c r="Q29" i="1"/>
  <c r="Q34" i="1"/>
  <c r="Q40" i="1"/>
  <c r="Q45" i="1"/>
  <c r="Q50" i="1"/>
  <c r="Q53" i="1"/>
  <c r="Q66" i="1"/>
  <c r="Q69" i="1"/>
  <c r="Q82" i="1"/>
  <c r="O97" i="1"/>
  <c r="S97" i="1" s="1"/>
  <c r="Q98" i="1"/>
  <c r="Q101" i="1"/>
  <c r="Q106" i="1"/>
  <c r="Q114" i="1"/>
  <c r="Q122" i="1"/>
  <c r="F81" i="1"/>
  <c r="F89" i="1"/>
  <c r="P89" i="1" s="1"/>
  <c r="F110" i="1"/>
  <c r="Q28" i="1"/>
  <c r="L34" i="1"/>
  <c r="P36" i="1"/>
  <c r="Q38" i="1"/>
  <c r="Q44" i="1"/>
  <c r="L50" i="1"/>
  <c r="Q62" i="1"/>
  <c r="L66" i="1"/>
  <c r="Q78" i="1"/>
  <c r="Q81" i="1"/>
  <c r="L82" i="1"/>
  <c r="Q94" i="1"/>
  <c r="Q97" i="1"/>
  <c r="L98" i="1"/>
  <c r="P98" i="1" s="1"/>
  <c r="L106" i="1"/>
  <c r="P106" i="1" s="1"/>
  <c r="Q110" i="1"/>
  <c r="L114" i="1"/>
  <c r="Q118" i="1"/>
  <c r="P119" i="1"/>
  <c r="L122" i="1"/>
  <c r="P122" i="1" s="1"/>
  <c r="Q126" i="1"/>
  <c r="Q25" i="1"/>
  <c r="F61" i="1"/>
  <c r="F67" i="1"/>
  <c r="F75" i="1"/>
  <c r="F77" i="1"/>
  <c r="E123" i="1"/>
  <c r="L28" i="1"/>
  <c r="L29" i="1"/>
  <c r="Q32" i="1"/>
  <c r="K34" i="1"/>
  <c r="L38" i="1"/>
  <c r="Q42" i="1"/>
  <c r="L44" i="1"/>
  <c r="L45" i="1"/>
  <c r="P45" i="1" s="1"/>
  <c r="Q48" i="1"/>
  <c r="K50" i="1"/>
  <c r="L53" i="1"/>
  <c r="P53" i="1" s="1"/>
  <c r="Q58" i="1"/>
  <c r="L62" i="1"/>
  <c r="K66" i="1"/>
  <c r="L69" i="1"/>
  <c r="P69" i="1" s="1"/>
  <c r="Q74" i="1"/>
  <c r="L78" i="1"/>
  <c r="K82" i="1"/>
  <c r="L85" i="1"/>
  <c r="Q90" i="1"/>
  <c r="L94" i="1"/>
  <c r="K98" i="1"/>
  <c r="L101" i="1"/>
  <c r="P101" i="1" s="1"/>
  <c r="K106" i="1"/>
  <c r="L110" i="1"/>
  <c r="K114" i="1"/>
  <c r="O114" i="1" s="1"/>
  <c r="S114" i="1" s="1"/>
  <c r="K115" i="1"/>
  <c r="L118" i="1"/>
  <c r="P118" i="1" s="1"/>
  <c r="K122" i="1"/>
  <c r="L126" i="1"/>
  <c r="K127" i="1"/>
  <c r="P130" i="1"/>
  <c r="M116" i="1"/>
  <c r="M128" i="1"/>
  <c r="M103" i="1"/>
  <c r="N103" i="1" s="1"/>
  <c r="M112" i="1"/>
  <c r="N112" i="1" s="1"/>
  <c r="J105" i="1"/>
  <c r="K105" i="1"/>
  <c r="K108" i="1"/>
  <c r="O108" i="1" s="1"/>
  <c r="S108" i="1" s="1"/>
  <c r="L108" i="1"/>
  <c r="J121" i="1"/>
  <c r="K121" i="1"/>
  <c r="K124" i="1"/>
  <c r="L124" i="1"/>
  <c r="P124" i="1" s="1"/>
  <c r="Q105" i="1"/>
  <c r="Q108" i="1"/>
  <c r="Q121" i="1"/>
  <c r="Q124" i="1"/>
  <c r="K104" i="1"/>
  <c r="O104" i="1" s="1"/>
  <c r="S104" i="1" s="1"/>
  <c r="L104" i="1"/>
  <c r="J117" i="1"/>
  <c r="K117" i="1"/>
  <c r="K120" i="1"/>
  <c r="L120" i="1"/>
  <c r="P120" i="1" s="1"/>
  <c r="K27" i="1"/>
  <c r="Q27" i="1"/>
  <c r="K31" i="1"/>
  <c r="Q31" i="1"/>
  <c r="K35" i="1"/>
  <c r="Q35" i="1"/>
  <c r="K39" i="1"/>
  <c r="Q39" i="1"/>
  <c r="N41" i="1"/>
  <c r="K43" i="1"/>
  <c r="Q43" i="1"/>
  <c r="K47" i="1"/>
  <c r="Q47" i="1"/>
  <c r="K51" i="1"/>
  <c r="Q51" i="1"/>
  <c r="N53" i="1"/>
  <c r="K55" i="1"/>
  <c r="Q55" i="1"/>
  <c r="N57" i="1"/>
  <c r="K59" i="1"/>
  <c r="Q59" i="1"/>
  <c r="K63" i="1"/>
  <c r="Q63" i="1"/>
  <c r="K67" i="1"/>
  <c r="Q67" i="1"/>
  <c r="N69" i="1"/>
  <c r="K71" i="1"/>
  <c r="Q71" i="1"/>
  <c r="K75" i="1"/>
  <c r="Q75" i="1"/>
  <c r="K79" i="1"/>
  <c r="Q79" i="1"/>
  <c r="K83" i="1"/>
  <c r="Q83" i="1"/>
  <c r="K87" i="1"/>
  <c r="Q87" i="1"/>
  <c r="K91" i="1"/>
  <c r="Q91" i="1"/>
  <c r="K95" i="1"/>
  <c r="Q95" i="1"/>
  <c r="K99" i="1"/>
  <c r="Q99" i="1"/>
  <c r="K103" i="1"/>
  <c r="Q104" i="1"/>
  <c r="Q117" i="1"/>
  <c r="Q120" i="1"/>
  <c r="J113" i="1"/>
  <c r="K113" i="1"/>
  <c r="K116" i="1"/>
  <c r="L116" i="1"/>
  <c r="J129" i="1"/>
  <c r="K129" i="1"/>
  <c r="J27" i="1"/>
  <c r="J31" i="1"/>
  <c r="J35" i="1"/>
  <c r="J39" i="1"/>
  <c r="J43" i="1"/>
  <c r="J47" i="1"/>
  <c r="J51" i="1"/>
  <c r="L52" i="1"/>
  <c r="Q52" i="1"/>
  <c r="J55" i="1"/>
  <c r="L56" i="1"/>
  <c r="Q56" i="1"/>
  <c r="J59" i="1"/>
  <c r="L60" i="1"/>
  <c r="Q60" i="1"/>
  <c r="J63" i="1"/>
  <c r="L64" i="1"/>
  <c r="P64" i="1" s="1"/>
  <c r="Q64" i="1"/>
  <c r="J67" i="1"/>
  <c r="L68" i="1"/>
  <c r="Q68" i="1"/>
  <c r="J71" i="1"/>
  <c r="L72" i="1"/>
  <c r="Q72" i="1"/>
  <c r="J75" i="1"/>
  <c r="L76" i="1"/>
  <c r="Q76" i="1"/>
  <c r="J79" i="1"/>
  <c r="L80" i="1"/>
  <c r="Q80" i="1"/>
  <c r="J83" i="1"/>
  <c r="L84" i="1"/>
  <c r="Q84" i="1"/>
  <c r="J87" i="1"/>
  <c r="L88" i="1"/>
  <c r="Q88" i="1"/>
  <c r="J91" i="1"/>
  <c r="L92" i="1"/>
  <c r="Q92" i="1"/>
  <c r="J95" i="1"/>
  <c r="L96" i="1"/>
  <c r="Q96" i="1"/>
  <c r="J99" i="1"/>
  <c r="L100" i="1"/>
  <c r="Q100" i="1"/>
  <c r="Q113" i="1"/>
  <c r="Q116" i="1"/>
  <c r="Q129" i="1"/>
  <c r="L103" i="1"/>
  <c r="Q103" i="1"/>
  <c r="J109" i="1"/>
  <c r="K109" i="1"/>
  <c r="K112" i="1"/>
  <c r="L112" i="1"/>
  <c r="J125" i="1"/>
  <c r="K125" i="1"/>
  <c r="K128" i="1"/>
  <c r="L128" i="1"/>
  <c r="Q109" i="1"/>
  <c r="Q112" i="1"/>
  <c r="Q125" i="1"/>
  <c r="Q128" i="1"/>
  <c r="Q107" i="1"/>
  <c r="Q111" i="1"/>
  <c r="Q115" i="1"/>
  <c r="Q119" i="1"/>
  <c r="Q123" i="1"/>
  <c r="N126" i="1"/>
  <c r="Q127" i="1"/>
  <c r="D96" i="1"/>
  <c r="E28" i="1"/>
  <c r="E32" i="1"/>
  <c r="E36" i="1"/>
  <c r="E40" i="1"/>
  <c r="O40" i="1" s="1"/>
  <c r="S40" i="1" s="1"/>
  <c r="E48" i="1"/>
  <c r="E52" i="1"/>
  <c r="E56" i="1"/>
  <c r="E64" i="1"/>
  <c r="O64" i="1" s="1"/>
  <c r="S64" i="1" s="1"/>
  <c r="D28" i="1"/>
  <c r="F30" i="1"/>
  <c r="P30" i="1" s="1"/>
  <c r="D32" i="1"/>
  <c r="F34" i="1"/>
  <c r="D36" i="1"/>
  <c r="N36" i="1" s="1"/>
  <c r="F38" i="1"/>
  <c r="D40" i="1"/>
  <c r="F42" i="1"/>
  <c r="D44" i="1"/>
  <c r="N44" i="1" s="1"/>
  <c r="F46" i="1"/>
  <c r="D48" i="1"/>
  <c r="F50" i="1"/>
  <c r="D52" i="1"/>
  <c r="F54" i="1"/>
  <c r="D56" i="1"/>
  <c r="F58" i="1"/>
  <c r="D60" i="1"/>
  <c r="F62" i="1"/>
  <c r="D64" i="1"/>
  <c r="F66" i="1"/>
  <c r="D68" i="1"/>
  <c r="N68" i="1" s="1"/>
  <c r="F70" i="1"/>
  <c r="D72" i="1"/>
  <c r="F74" i="1"/>
  <c r="D76" i="1"/>
  <c r="F78" i="1"/>
  <c r="D80" i="1"/>
  <c r="F82" i="1"/>
  <c r="D84" i="1"/>
  <c r="F86" i="1"/>
  <c r="D88" i="1"/>
  <c r="F90" i="1"/>
  <c r="P90" i="1" s="1"/>
  <c r="D92" i="1"/>
  <c r="N92" i="1" s="1"/>
  <c r="F94" i="1"/>
  <c r="D97" i="1"/>
  <c r="N97" i="1" s="1"/>
  <c r="F99" i="1"/>
  <c r="D101" i="1"/>
  <c r="N101" i="1" s="1"/>
  <c r="F103" i="1"/>
  <c r="D105" i="1"/>
  <c r="F107" i="1"/>
  <c r="P107" i="1" s="1"/>
  <c r="D109" i="1"/>
  <c r="F111" i="1"/>
  <c r="E112" i="1"/>
  <c r="D113" i="1"/>
  <c r="F115" i="1"/>
  <c r="E116" i="1"/>
  <c r="D117" i="1"/>
  <c r="E120" i="1"/>
  <c r="D121" i="1"/>
  <c r="E124" i="1"/>
  <c r="D125" i="1"/>
  <c r="E128" i="1"/>
  <c r="D129" i="1"/>
  <c r="E58" i="1"/>
  <c r="E66" i="1"/>
  <c r="E70" i="1"/>
  <c r="E74" i="1"/>
  <c r="E78" i="1"/>
  <c r="E82" i="1"/>
  <c r="E86" i="1"/>
  <c r="E90" i="1"/>
  <c r="E94" i="1"/>
  <c r="E99" i="1"/>
  <c r="E107" i="1"/>
  <c r="E115" i="1"/>
  <c r="F44" i="1"/>
  <c r="F60" i="1"/>
  <c r="F80" i="1"/>
  <c r="F97" i="1"/>
  <c r="F105" i="1"/>
  <c r="F109" i="1"/>
  <c r="F113" i="1"/>
  <c r="F117" i="1"/>
  <c r="F121" i="1"/>
  <c r="F125" i="1"/>
  <c r="F129" i="1"/>
  <c r="L18" i="1"/>
  <c r="L13" i="1"/>
  <c r="J25" i="1"/>
  <c r="M25" i="1" s="1"/>
  <c r="J21" i="1"/>
  <c r="M21" i="1" s="1"/>
  <c r="J17" i="1"/>
  <c r="M17" i="1" s="1"/>
  <c r="K17" i="1"/>
  <c r="K21" i="1"/>
  <c r="K25" i="1"/>
  <c r="L22" i="1"/>
  <c r="Q19" i="1"/>
  <c r="K13" i="1"/>
  <c r="K18" i="1"/>
  <c r="K22" i="1"/>
  <c r="D15" i="1"/>
  <c r="D20" i="1"/>
  <c r="D24" i="1"/>
  <c r="E15" i="1"/>
  <c r="E20" i="1"/>
  <c r="E24" i="1"/>
  <c r="F15" i="1"/>
  <c r="F20" i="1"/>
  <c r="F24" i="1"/>
  <c r="J15" i="1"/>
  <c r="M15" i="1" s="1"/>
  <c r="J20" i="1"/>
  <c r="M20" i="1" s="1"/>
  <c r="J24" i="1"/>
  <c r="M24" i="1" s="1"/>
  <c r="D14" i="1"/>
  <c r="N14" i="1" s="1"/>
  <c r="D19" i="1"/>
  <c r="N19" i="1" s="1"/>
  <c r="D23" i="1"/>
  <c r="N23" i="1" s="1"/>
  <c r="E14" i="1"/>
  <c r="E19" i="1"/>
  <c r="E23" i="1"/>
  <c r="F14" i="1"/>
  <c r="F19" i="1"/>
  <c r="F23" i="1"/>
  <c r="L14" i="1"/>
  <c r="L19" i="1"/>
  <c r="L23" i="1"/>
  <c r="D13" i="1"/>
  <c r="N13" i="1" s="1"/>
  <c r="D18" i="1"/>
  <c r="N18" i="1" s="1"/>
  <c r="D22" i="1"/>
  <c r="N22" i="1" s="1"/>
  <c r="E13" i="1"/>
  <c r="E18" i="1"/>
  <c r="E22" i="1"/>
  <c r="F13" i="1"/>
  <c r="P13" i="1" s="1"/>
  <c r="F18" i="1"/>
  <c r="P18" i="1" s="1"/>
  <c r="F22" i="1"/>
  <c r="K14" i="1"/>
  <c r="L15" i="1"/>
  <c r="K19" i="1"/>
  <c r="L20" i="1"/>
  <c r="K23" i="1"/>
  <c r="L24" i="1"/>
  <c r="D17" i="1"/>
  <c r="N17" i="1" s="1"/>
  <c r="D21" i="1"/>
  <c r="D25" i="1"/>
  <c r="N25" i="1" s="1"/>
  <c r="E17" i="1"/>
  <c r="E21" i="1"/>
  <c r="E25" i="1"/>
  <c r="F17" i="1"/>
  <c r="F21" i="1"/>
  <c r="P21" i="1" s="1"/>
  <c r="F25" i="1"/>
  <c r="D21" i="4" l="1"/>
  <c r="D20" i="4"/>
  <c r="N107" i="1"/>
  <c r="O73" i="1"/>
  <c r="S73" i="1" s="1"/>
  <c r="N30" i="1"/>
  <c r="O88" i="1"/>
  <c r="S88" i="1" s="1"/>
  <c r="P58" i="1"/>
  <c r="N96" i="1"/>
  <c r="O34" i="1"/>
  <c r="S34" i="1" s="1"/>
  <c r="O50" i="1"/>
  <c r="S50" i="1" s="1"/>
  <c r="O68" i="1"/>
  <c r="S68" i="1" s="1"/>
  <c r="O38" i="1"/>
  <c r="S38" i="1" s="1"/>
  <c r="O33" i="1"/>
  <c r="S33" i="1" s="1"/>
  <c r="O130" i="1"/>
  <c r="S130" i="1" s="1"/>
  <c r="O46" i="1"/>
  <c r="S46" i="1" s="1"/>
  <c r="O93" i="1"/>
  <c r="S93" i="1" s="1"/>
  <c r="O72" i="1"/>
  <c r="S72" i="1" s="1"/>
  <c r="N80" i="1"/>
  <c r="N72" i="1"/>
  <c r="N64" i="1"/>
  <c r="N48" i="1"/>
  <c r="O36" i="1"/>
  <c r="S36" i="1" s="1"/>
  <c r="N115" i="1"/>
  <c r="P126" i="1"/>
  <c r="O49" i="1"/>
  <c r="S49" i="1" s="1"/>
  <c r="O84" i="1"/>
  <c r="S84" i="1" s="1"/>
  <c r="N118" i="1"/>
  <c r="P92" i="1"/>
  <c r="N127" i="1"/>
  <c r="P41" i="1"/>
  <c r="P73" i="1"/>
  <c r="N88" i="1"/>
  <c r="P88" i="1"/>
  <c r="P56" i="1"/>
  <c r="N100" i="1"/>
  <c r="O92" i="1"/>
  <c r="S92" i="1" s="1"/>
  <c r="O96" i="1"/>
  <c r="S96" i="1" s="1"/>
  <c r="O41" i="1"/>
  <c r="S41" i="1" s="1"/>
  <c r="O102" i="1"/>
  <c r="O42" i="1"/>
  <c r="S42" i="1" s="1"/>
  <c r="O90" i="1"/>
  <c r="S90" i="1" s="1"/>
  <c r="O74" i="1"/>
  <c r="S74" i="1" s="1"/>
  <c r="N84" i="1"/>
  <c r="N76" i="1"/>
  <c r="N60" i="1"/>
  <c r="O127" i="1"/>
  <c r="S127" i="1" s="1"/>
  <c r="O123" i="1"/>
  <c r="P61" i="1"/>
  <c r="O101" i="1"/>
  <c r="S101" i="1" s="1"/>
  <c r="P37" i="1"/>
  <c r="O107" i="1"/>
  <c r="O70" i="1"/>
  <c r="S70" i="1" s="1"/>
  <c r="P104" i="1"/>
  <c r="P17" i="1"/>
  <c r="O56" i="1"/>
  <c r="S56" i="1" s="1"/>
  <c r="O85" i="1"/>
  <c r="S85" i="1" s="1"/>
  <c r="O76" i="1"/>
  <c r="S76" i="1" s="1"/>
  <c r="N42" i="1"/>
  <c r="O54" i="1"/>
  <c r="N74" i="1"/>
  <c r="O86" i="1"/>
  <c r="S86" i="1" s="1"/>
  <c r="P74" i="1"/>
  <c r="P42" i="1"/>
  <c r="P76" i="1"/>
  <c r="P116" i="1"/>
  <c r="N111" i="1"/>
  <c r="O22" i="1"/>
  <c r="S22" i="1" s="1"/>
  <c r="N56" i="1"/>
  <c r="N40" i="1"/>
  <c r="P96" i="1"/>
  <c r="O94" i="1"/>
  <c r="S94" i="1" s="1"/>
  <c r="O78" i="1"/>
  <c r="S78" i="1" s="1"/>
  <c r="O58" i="1"/>
  <c r="S58" i="1" s="1"/>
  <c r="P111" i="1"/>
  <c r="P86" i="1"/>
  <c r="P84" i="1"/>
  <c r="P68" i="1"/>
  <c r="O103" i="1"/>
  <c r="S103" i="1" s="1"/>
  <c r="N128" i="1"/>
  <c r="O98" i="1"/>
  <c r="P85" i="1"/>
  <c r="O37" i="1"/>
  <c r="S37" i="1" s="1"/>
  <c r="N94" i="1"/>
  <c r="O57" i="1"/>
  <c r="N78" i="1"/>
  <c r="N102" i="1"/>
  <c r="P40" i="1"/>
  <c r="O65" i="1"/>
  <c r="S65" i="1" s="1"/>
  <c r="O30" i="1"/>
  <c r="S30" i="1" s="1"/>
  <c r="N86" i="1"/>
  <c r="U64" i="1"/>
  <c r="U89" i="1"/>
  <c r="U119" i="1"/>
  <c r="U56" i="1"/>
  <c r="U41" i="1"/>
  <c r="P77" i="1"/>
  <c r="U53" i="1"/>
  <c r="O45" i="1"/>
  <c r="S45" i="1" s="1"/>
  <c r="P32" i="1"/>
  <c r="U118" i="1"/>
  <c r="P70" i="1"/>
  <c r="P54" i="1"/>
  <c r="P46" i="1"/>
  <c r="O52" i="1"/>
  <c r="S52" i="1" s="1"/>
  <c r="O32" i="1"/>
  <c r="S32" i="1" s="1"/>
  <c r="P100" i="1"/>
  <c r="P52" i="1"/>
  <c r="N116" i="1"/>
  <c r="P29" i="1"/>
  <c r="O111" i="1"/>
  <c r="S111" i="1" s="1"/>
  <c r="P65" i="1"/>
  <c r="U37" i="1"/>
  <c r="N70" i="1"/>
  <c r="U127" i="1"/>
  <c r="N32" i="1"/>
  <c r="U36" i="1"/>
  <c r="N123" i="1"/>
  <c r="U84" i="1"/>
  <c r="U90" i="1"/>
  <c r="U74" i="1"/>
  <c r="P115" i="1"/>
  <c r="N52" i="1"/>
  <c r="N28" i="1"/>
  <c r="O48" i="1"/>
  <c r="S48" i="1" s="1"/>
  <c r="O28" i="1"/>
  <c r="S28" i="1" s="1"/>
  <c r="N110" i="1"/>
  <c r="P72" i="1"/>
  <c r="P108" i="1"/>
  <c r="O126" i="1"/>
  <c r="S126" i="1" s="1"/>
  <c r="P48" i="1"/>
  <c r="N38" i="1"/>
  <c r="N21" i="1"/>
  <c r="P128" i="1"/>
  <c r="P112" i="1"/>
  <c r="P114" i="1"/>
  <c r="O62" i="1"/>
  <c r="S62" i="1" s="1"/>
  <c r="N58" i="1"/>
  <c r="N119" i="1"/>
  <c r="P33" i="1"/>
  <c r="N54" i="1"/>
  <c r="N62" i="1"/>
  <c r="P62" i="1"/>
  <c r="O17" i="1"/>
  <c r="S17" i="1" s="1"/>
  <c r="P60" i="1"/>
  <c r="P25" i="1"/>
  <c r="O115" i="1"/>
  <c r="S115" i="1" s="1"/>
  <c r="O128" i="1"/>
  <c r="S128" i="1" s="1"/>
  <c r="O112" i="1"/>
  <c r="S112" i="1" s="1"/>
  <c r="P103" i="1"/>
  <c r="O124" i="1"/>
  <c r="S124" i="1" s="1"/>
  <c r="P78" i="1"/>
  <c r="O66" i="1"/>
  <c r="S66" i="1" s="1"/>
  <c r="P38" i="1"/>
  <c r="P82" i="1"/>
  <c r="P81" i="1"/>
  <c r="P49" i="1"/>
  <c r="P44" i="1"/>
  <c r="P110" i="1"/>
  <c r="P94" i="1"/>
  <c r="O82" i="1"/>
  <c r="S82" i="1" s="1"/>
  <c r="P50" i="1"/>
  <c r="P97" i="1"/>
  <c r="O69" i="1"/>
  <c r="S69" i="1" s="1"/>
  <c r="P80" i="1"/>
  <c r="O116" i="1"/>
  <c r="S116" i="1" s="1"/>
  <c r="O120" i="1"/>
  <c r="S120" i="1" s="1"/>
  <c r="P66" i="1"/>
  <c r="P34" i="1"/>
  <c r="P28" i="1"/>
  <c r="O122" i="1"/>
  <c r="S122" i="1" s="1"/>
  <c r="O106" i="1"/>
  <c r="S106" i="1" s="1"/>
  <c r="M109" i="1"/>
  <c r="P109" i="1" s="1"/>
  <c r="M87" i="1"/>
  <c r="P87" i="1" s="1"/>
  <c r="M99" i="1"/>
  <c r="P99" i="1" s="1"/>
  <c r="M83" i="1"/>
  <c r="P83" i="1" s="1"/>
  <c r="M67" i="1"/>
  <c r="P67" i="1" s="1"/>
  <c r="N51" i="1"/>
  <c r="M51" i="1"/>
  <c r="P51" i="1" s="1"/>
  <c r="M35" i="1"/>
  <c r="P35" i="1" s="1"/>
  <c r="M129" i="1"/>
  <c r="P129" i="1" s="1"/>
  <c r="M113" i="1"/>
  <c r="P113" i="1" s="1"/>
  <c r="M95" i="1"/>
  <c r="P95" i="1" s="1"/>
  <c r="M79" i="1"/>
  <c r="P79" i="1" s="1"/>
  <c r="M63" i="1"/>
  <c r="P63" i="1" s="1"/>
  <c r="M39" i="1"/>
  <c r="P39" i="1" s="1"/>
  <c r="M125" i="1"/>
  <c r="P125" i="1" s="1"/>
  <c r="M91" i="1"/>
  <c r="P91" i="1" s="1"/>
  <c r="M75" i="1"/>
  <c r="P75" i="1" s="1"/>
  <c r="M59" i="1"/>
  <c r="P59" i="1" s="1"/>
  <c r="M43" i="1"/>
  <c r="P43" i="1" s="1"/>
  <c r="M27" i="1"/>
  <c r="P27" i="1" s="1"/>
  <c r="M71" i="1"/>
  <c r="P71" i="1" s="1"/>
  <c r="M55" i="1"/>
  <c r="P55" i="1" s="1"/>
  <c r="M47" i="1"/>
  <c r="P47" i="1" s="1"/>
  <c r="M31" i="1"/>
  <c r="P31" i="1" s="1"/>
  <c r="M117" i="1"/>
  <c r="P117" i="1" s="1"/>
  <c r="O99" i="1"/>
  <c r="S99" i="1" s="1"/>
  <c r="M121" i="1"/>
  <c r="P121" i="1" s="1"/>
  <c r="M105" i="1"/>
  <c r="P105" i="1" s="1"/>
  <c r="O47" i="1"/>
  <c r="S47" i="1" s="1"/>
  <c r="O24" i="1"/>
  <c r="S24" i="1" s="1"/>
  <c r="N20" i="1"/>
  <c r="N24" i="1"/>
  <c r="O21" i="1"/>
  <c r="S21" i="1" s="1"/>
  <c r="O13" i="1"/>
  <c r="O25" i="1"/>
  <c r="S25" i="1" s="1"/>
  <c r="P22" i="1"/>
  <c r="O18" i="1"/>
  <c r="S18" i="1" s="1"/>
  <c r="O23" i="1"/>
  <c r="S23" i="1" s="1"/>
  <c r="P14" i="1"/>
  <c r="P15" i="1"/>
  <c r="P19" i="1"/>
  <c r="O14" i="1"/>
  <c r="S14" i="1" s="1"/>
  <c r="P20" i="1"/>
  <c r="O15" i="1"/>
  <c r="S15" i="1" s="1"/>
  <c r="P23" i="1"/>
  <c r="O19" i="1"/>
  <c r="S19" i="1" s="1"/>
  <c r="P24" i="1"/>
  <c r="O20" i="1"/>
  <c r="S20" i="1" s="1"/>
  <c r="N15" i="1"/>
  <c r="O79" i="1" l="1"/>
  <c r="S79" i="1" s="1"/>
  <c r="U42" i="1"/>
  <c r="U93" i="1"/>
  <c r="U73" i="1"/>
  <c r="U61" i="1"/>
  <c r="U130" i="1"/>
  <c r="U72" i="1"/>
  <c r="U13" i="1"/>
  <c r="S13" i="1"/>
  <c r="U101" i="1"/>
  <c r="U30" i="1"/>
  <c r="U57" i="1"/>
  <c r="S57" i="1"/>
  <c r="O117" i="1"/>
  <c r="S117" i="1" s="1"/>
  <c r="U33" i="1"/>
  <c r="U114" i="1"/>
  <c r="U58" i="1"/>
  <c r="U104" i="1"/>
  <c r="U68" i="1"/>
  <c r="U40" i="1"/>
  <c r="U86" i="1"/>
  <c r="U54" i="1"/>
  <c r="S54" i="1"/>
  <c r="U107" i="1"/>
  <c r="S107" i="1"/>
  <c r="U123" i="1"/>
  <c r="S123" i="1"/>
  <c r="U102" i="1"/>
  <c r="S102" i="1"/>
  <c r="U50" i="1"/>
  <c r="O39" i="1"/>
  <c r="S39" i="1" s="1"/>
  <c r="U34" i="1"/>
  <c r="U29" i="1"/>
  <c r="U98" i="1"/>
  <c r="S98" i="1"/>
  <c r="U76" i="1"/>
  <c r="U97" i="1"/>
  <c r="U110" i="1"/>
  <c r="U92" i="1"/>
  <c r="U88" i="1"/>
  <c r="U46" i="1"/>
  <c r="U77" i="1"/>
  <c r="U96" i="1"/>
  <c r="O67" i="1"/>
  <c r="S67" i="1" s="1"/>
  <c r="U94" i="1"/>
  <c r="U85" i="1"/>
  <c r="O129" i="1"/>
  <c r="U65" i="1"/>
  <c r="U21" i="1"/>
  <c r="U99" i="1"/>
  <c r="U70" i="1"/>
  <c r="U79" i="1"/>
  <c r="U106" i="1"/>
  <c r="U69" i="1"/>
  <c r="U128" i="1"/>
  <c r="U17" i="1"/>
  <c r="U28" i="1"/>
  <c r="U108" i="1"/>
  <c r="U78" i="1"/>
  <c r="U45" i="1"/>
  <c r="U116" i="1"/>
  <c r="U126" i="1"/>
  <c r="U32" i="1"/>
  <c r="U25" i="1"/>
  <c r="U19" i="1"/>
  <c r="U14" i="1"/>
  <c r="U23" i="1"/>
  <c r="U24" i="1"/>
  <c r="O83" i="1"/>
  <c r="S83" i="1" s="1"/>
  <c r="O87" i="1"/>
  <c r="S87" i="1" s="1"/>
  <c r="U122" i="1"/>
  <c r="U120" i="1"/>
  <c r="U124" i="1"/>
  <c r="U115" i="1"/>
  <c r="U60" i="1"/>
  <c r="U48" i="1"/>
  <c r="U80" i="1"/>
  <c r="U49" i="1"/>
  <c r="U22" i="1"/>
  <c r="U81" i="1"/>
  <c r="U100" i="1"/>
  <c r="U18" i="1"/>
  <c r="U38" i="1"/>
  <c r="U103" i="1"/>
  <c r="U20" i="1"/>
  <c r="U15" i="1"/>
  <c r="U47" i="1"/>
  <c r="O35" i="1"/>
  <c r="S35" i="1" s="1"/>
  <c r="N63" i="1"/>
  <c r="U82" i="1"/>
  <c r="U66" i="1"/>
  <c r="U112" i="1"/>
  <c r="U62" i="1"/>
  <c r="U111" i="1"/>
  <c r="U44" i="1"/>
  <c r="U52" i="1"/>
  <c r="O51" i="1"/>
  <c r="S51" i="1" s="1"/>
  <c r="O109" i="1"/>
  <c r="S109" i="1" s="1"/>
  <c r="N75" i="1"/>
  <c r="O63" i="1"/>
  <c r="S63" i="1" s="1"/>
  <c r="N129" i="1"/>
  <c r="N87" i="1"/>
  <c r="O31" i="1"/>
  <c r="S31" i="1" s="1"/>
  <c r="N31" i="1"/>
  <c r="O95" i="1"/>
  <c r="S95" i="1" s="1"/>
  <c r="N83" i="1"/>
  <c r="N95" i="1"/>
  <c r="N35" i="1"/>
  <c r="N105" i="1"/>
  <c r="N55" i="1"/>
  <c r="O55" i="1"/>
  <c r="S55" i="1" s="1"/>
  <c r="N27" i="1"/>
  <c r="N59" i="1"/>
  <c r="N91" i="1"/>
  <c r="O121" i="1"/>
  <c r="S121" i="1" s="1"/>
  <c r="O75" i="1"/>
  <c r="S75" i="1" s="1"/>
  <c r="N39" i="1"/>
  <c r="N79" i="1"/>
  <c r="N113" i="1"/>
  <c r="N67" i="1"/>
  <c r="N99" i="1"/>
  <c r="N109" i="1"/>
  <c r="O105" i="1"/>
  <c r="S105" i="1" s="1"/>
  <c r="O59" i="1"/>
  <c r="S59" i="1" s="1"/>
  <c r="N121" i="1"/>
  <c r="N117" i="1"/>
  <c r="N47" i="1"/>
  <c r="N71" i="1"/>
  <c r="N43" i="1"/>
  <c r="N125" i="1"/>
  <c r="O43" i="1"/>
  <c r="S43" i="1" s="1"/>
  <c r="O113" i="1"/>
  <c r="S113" i="1" s="1"/>
  <c r="O125" i="1"/>
  <c r="S125" i="1" s="1"/>
  <c r="O71" i="1"/>
  <c r="S71" i="1" s="1"/>
  <c r="O27" i="1"/>
  <c r="S27" i="1" s="1"/>
  <c r="O91" i="1"/>
  <c r="S91" i="1" s="1"/>
  <c r="U117" i="1" l="1"/>
  <c r="U129" i="1"/>
  <c r="S129" i="1"/>
  <c r="U39" i="1"/>
  <c r="U67" i="1"/>
  <c r="U35" i="1"/>
  <c r="U125" i="1"/>
  <c r="U95" i="1"/>
  <c r="U51" i="1"/>
  <c r="C13" i="4"/>
  <c r="C12" i="4"/>
  <c r="C15" i="4"/>
  <c r="C14" i="4"/>
  <c r="U71" i="1"/>
  <c r="U109" i="1"/>
  <c r="U113" i="1"/>
  <c r="U59" i="1"/>
  <c r="U63" i="1"/>
  <c r="U87" i="1"/>
  <c r="U91" i="1"/>
  <c r="U75" i="1"/>
  <c r="U27" i="1"/>
  <c r="U43" i="1"/>
  <c r="U105" i="1"/>
  <c r="U121" i="1"/>
  <c r="U55" i="1"/>
  <c r="U31" i="1"/>
  <c r="U83" i="1"/>
  <c r="C17" i="4" l="1"/>
  <c r="C19" i="4" s="1"/>
  <c r="C16" i="4"/>
  <c r="C18" i="4" s="1"/>
  <c r="C20" i="4" l="1"/>
  <c r="C21" i="4"/>
</calcChain>
</file>

<file path=xl/sharedStrings.xml><?xml version="1.0" encoding="utf-8"?>
<sst xmlns="http://schemas.openxmlformats.org/spreadsheetml/2006/main" count="190" uniqueCount="174">
  <si>
    <t>AA02N</t>
  </si>
  <si>
    <t>AA03N</t>
  </si>
  <si>
    <t>AA04N</t>
  </si>
  <si>
    <t>SS07N</t>
  </si>
  <si>
    <t>SS06N-4</t>
  </si>
  <si>
    <t>SS18N</t>
  </si>
  <si>
    <t>SS16N</t>
  </si>
  <si>
    <t>SS17N-4</t>
  </si>
  <si>
    <t>SS14N</t>
  </si>
  <si>
    <t>SS15N</t>
  </si>
  <si>
    <t>SS13N</t>
  </si>
  <si>
    <t>SS12N</t>
  </si>
  <si>
    <t>Node</t>
  </si>
  <si>
    <t>Footage to Node</t>
  </si>
  <si>
    <t>km to Node</t>
  </si>
  <si>
    <t>Dist. Loss @ 1550nm</t>
  </si>
  <si>
    <t>Dist. Loss @ 1490nm</t>
  </si>
  <si>
    <t>Dist. Loss @ 1310nm</t>
  </si>
  <si>
    <t>Longest Dist Line</t>
  </si>
  <si>
    <t>Dist Line km</t>
  </si>
  <si>
    <t>Total Loss @ 1550nm</t>
  </si>
  <si>
    <t>Total Loss @ 1490nm</t>
  </si>
  <si>
    <t>Total Loss @ 1310nm</t>
  </si>
  <si>
    <t>LC01N</t>
  </si>
  <si>
    <t>LC03N</t>
  </si>
  <si>
    <t>LC05N</t>
  </si>
  <si>
    <t>LC07N</t>
  </si>
  <si>
    <t>LC09N</t>
  </si>
  <si>
    <t>LC11N</t>
  </si>
  <si>
    <t>LC30N</t>
  </si>
  <si>
    <t>LC29N</t>
  </si>
  <si>
    <t>LC28N</t>
  </si>
  <si>
    <t>LC161N-4</t>
  </si>
  <si>
    <t>LC113N</t>
  </si>
  <si>
    <t>LC112N-4</t>
  </si>
  <si>
    <t>LC02N</t>
  </si>
  <si>
    <t>LC12N</t>
  </si>
  <si>
    <t>LC13N</t>
  </si>
  <si>
    <t>LC08N</t>
  </si>
  <si>
    <t>LC04N</t>
  </si>
  <si>
    <t>LC18N-4</t>
  </si>
  <si>
    <t>LC25N</t>
  </si>
  <si>
    <t>LC34N-4</t>
  </si>
  <si>
    <t>LC14N-4</t>
  </si>
  <si>
    <t>LC15N</t>
  </si>
  <si>
    <t>LC10N</t>
  </si>
  <si>
    <t>LC06N</t>
  </si>
  <si>
    <t>LC22N</t>
  </si>
  <si>
    <t>LC19N</t>
  </si>
  <si>
    <t>LC17N</t>
  </si>
  <si>
    <t>LC16N</t>
  </si>
  <si>
    <t>LC32N</t>
  </si>
  <si>
    <t>LC42N</t>
  </si>
  <si>
    <t>LC26N-4</t>
  </si>
  <si>
    <t>LC33N</t>
  </si>
  <si>
    <t>LC37N</t>
  </si>
  <si>
    <t>LC38N</t>
  </si>
  <si>
    <t>LC36N</t>
  </si>
  <si>
    <t>LC27N</t>
  </si>
  <si>
    <t>LC39N</t>
  </si>
  <si>
    <t>LC41N</t>
  </si>
  <si>
    <t>LC35N</t>
  </si>
  <si>
    <t>LC40N</t>
  </si>
  <si>
    <t>LC48N</t>
  </si>
  <si>
    <t>LC49N-4</t>
  </si>
  <si>
    <t>LC51N</t>
  </si>
  <si>
    <t>LC24N-4</t>
  </si>
  <si>
    <t>LC23N</t>
  </si>
  <si>
    <t>LC21N</t>
  </si>
  <si>
    <t>LC55N</t>
  </si>
  <si>
    <t>LC20N</t>
  </si>
  <si>
    <t>LC54N</t>
  </si>
  <si>
    <t>LC31N</t>
  </si>
  <si>
    <t>LC67N</t>
  </si>
  <si>
    <t>LC68N</t>
  </si>
  <si>
    <t>LC43N</t>
  </si>
  <si>
    <t>LC44N-4</t>
  </si>
  <si>
    <t>LC47N</t>
  </si>
  <si>
    <t>LC45N</t>
  </si>
  <si>
    <t>LC99N</t>
  </si>
  <si>
    <t>LC69N</t>
  </si>
  <si>
    <t>LC46N</t>
  </si>
  <si>
    <t>LC74N</t>
  </si>
  <si>
    <t>LC75N</t>
  </si>
  <si>
    <t>LC73N</t>
  </si>
  <si>
    <t>LC71N</t>
  </si>
  <si>
    <t>LC72N</t>
  </si>
  <si>
    <t>LC70N-4</t>
  </si>
  <si>
    <t>LC50N</t>
  </si>
  <si>
    <t>LC53N</t>
  </si>
  <si>
    <t>LC52N</t>
  </si>
  <si>
    <t>LC60N</t>
  </si>
  <si>
    <t>LC62N</t>
  </si>
  <si>
    <t>LC61N</t>
  </si>
  <si>
    <t>LC63N-4</t>
  </si>
  <si>
    <t>LC64N-4</t>
  </si>
  <si>
    <t>LC65N</t>
  </si>
  <si>
    <t>LC91N</t>
  </si>
  <si>
    <t>LC88N</t>
  </si>
  <si>
    <t>LC87N-4</t>
  </si>
  <si>
    <t>LC86N</t>
  </si>
  <si>
    <t>LC89N-4</t>
  </si>
  <si>
    <t>LC90N</t>
  </si>
  <si>
    <t>LC96N</t>
  </si>
  <si>
    <t>LC85N</t>
  </si>
  <si>
    <t>LC66N</t>
  </si>
  <si>
    <t>LC100N</t>
  </si>
  <si>
    <t>LC101N</t>
  </si>
  <si>
    <t>LC81N</t>
  </si>
  <si>
    <t>LC105N</t>
  </si>
  <si>
    <t>LC76N-4</t>
  </si>
  <si>
    <t>LC77N</t>
  </si>
  <si>
    <t>LC103N</t>
  </si>
  <si>
    <t>LC102N</t>
  </si>
  <si>
    <t>LC106N</t>
  </si>
  <si>
    <t>LC108N</t>
  </si>
  <si>
    <t>LC107N-4</t>
  </si>
  <si>
    <t>LC109N-4</t>
  </si>
  <si>
    <t>LC110N</t>
  </si>
  <si>
    <t>LC111N</t>
  </si>
  <si>
    <t>LC92N</t>
  </si>
  <si>
    <t>LC94N</t>
  </si>
  <si>
    <t>LC93N-4</t>
  </si>
  <si>
    <t>LC95N</t>
  </si>
  <si>
    <t>LC97N</t>
  </si>
  <si>
    <t>LC98N</t>
  </si>
  <si>
    <t>LC59N</t>
  </si>
  <si>
    <t>OLT Optics Unit</t>
  </si>
  <si>
    <t>ONU Unit</t>
  </si>
  <si>
    <t>ONU Rx Min Pwr (dBm)</t>
  </si>
  <si>
    <t>Downstream Loss Budget (dB)</t>
  </si>
  <si>
    <t>OLT Output Min Pwr (dBm)</t>
  </si>
  <si>
    <t>ONU Output Min Pwr (dBm)</t>
  </si>
  <si>
    <t>OLT Rx Min Pwr (dBm)</t>
  </si>
  <si>
    <t>Upstream Loss Budget (dB)</t>
  </si>
  <si>
    <r>
      <t xml:space="preserve">Downstream Optical Penalty (dB) </t>
    </r>
    <r>
      <rPr>
        <vertAlign val="superscript"/>
        <sz val="11"/>
        <color theme="1"/>
        <rFont val="Calibri"/>
        <family val="2"/>
        <scheme val="minor"/>
      </rPr>
      <t>1</t>
    </r>
  </si>
  <si>
    <r>
      <t xml:space="preserve">Upstream Optical Penalty (dB) </t>
    </r>
    <r>
      <rPr>
        <vertAlign val="superscript"/>
        <sz val="11"/>
        <color theme="1"/>
        <rFont val="Calibri"/>
        <family val="2"/>
        <scheme val="minor"/>
      </rPr>
      <t>1</t>
    </r>
  </si>
  <si>
    <t>PIM-8E SFP</t>
  </si>
  <si>
    <t>Commscope</t>
  </si>
  <si>
    <t>CS-8001A</t>
  </si>
  <si>
    <t>Manufacturer</t>
  </si>
  <si>
    <t>Notes:</t>
  </si>
  <si>
    <t>1  Where no optical penalty is specified, 0.5dB is used as per G.984.2</t>
  </si>
  <si>
    <t>Loss Budget Calculation</t>
  </si>
  <si>
    <t>Kit Carson Eletric Cooperative</t>
  </si>
  <si>
    <t>Node Replacement with PON Analysis</t>
  </si>
  <si>
    <r>
      <t xml:space="preserve">Loss @ 1550nm </t>
    </r>
    <r>
      <rPr>
        <vertAlign val="superscript"/>
        <sz val="11"/>
        <color theme="1"/>
        <rFont val="Calibri"/>
        <family val="2"/>
        <scheme val="minor"/>
      </rPr>
      <t>1</t>
    </r>
  </si>
  <si>
    <r>
      <t xml:space="preserve">Loss @ 1490nm </t>
    </r>
    <r>
      <rPr>
        <vertAlign val="superscript"/>
        <sz val="11"/>
        <color theme="1"/>
        <rFont val="Calibri"/>
        <family val="2"/>
        <scheme val="minor"/>
      </rPr>
      <t>1</t>
    </r>
  </si>
  <si>
    <r>
      <t xml:space="preserve">Loss @ 1310nm </t>
    </r>
    <r>
      <rPr>
        <vertAlign val="superscript"/>
        <sz val="11"/>
        <color theme="1"/>
        <rFont val="Calibri"/>
        <family val="2"/>
        <scheme val="minor"/>
      </rPr>
      <t>1</t>
    </r>
  </si>
  <si>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Fiber Losses based upon Commscope Lightscope ZWP Single Mode Fiber</t>
    </r>
  </si>
  <si>
    <r>
      <t xml:space="preserve">Splitter Loss </t>
    </r>
    <r>
      <rPr>
        <vertAlign val="superscript"/>
        <sz val="11"/>
        <color theme="1"/>
        <rFont val="Calibri"/>
        <family val="2"/>
        <scheme val="minor"/>
      </rPr>
      <t>2</t>
    </r>
  </si>
  <si>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Generic 2-way optical splitter</t>
    </r>
  </si>
  <si>
    <r>
      <t xml:space="preserve">Tap Loss </t>
    </r>
    <r>
      <rPr>
        <vertAlign val="superscript"/>
        <sz val="11"/>
        <color theme="1"/>
        <rFont val="Calibri"/>
        <family val="2"/>
        <scheme val="minor"/>
      </rPr>
      <t>3</t>
    </r>
  </si>
  <si>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Tap loss is calculated by subtracting the fiber loss @ 1550nm from the RFoG Loss budget of 17.5dB</t>
    </r>
  </si>
  <si>
    <r>
      <t xml:space="preserve">Worst Case Distance km </t>
    </r>
    <r>
      <rPr>
        <vertAlign val="superscript"/>
        <sz val="11"/>
        <color theme="1"/>
        <rFont val="Calibri"/>
        <family val="2"/>
        <scheme val="minor"/>
      </rPr>
      <t>4</t>
    </r>
  </si>
  <si>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The worst case seperation of any two ports in the node.  Calculated as twice the longest distribution line.</t>
    </r>
  </si>
  <si>
    <r>
      <t xml:space="preserve">Loss Budget Margin </t>
    </r>
    <r>
      <rPr>
        <vertAlign val="superscript"/>
        <sz val="11"/>
        <color theme="1"/>
        <rFont val="Calibri"/>
        <family val="2"/>
        <scheme val="minor"/>
      </rPr>
      <t>5</t>
    </r>
  </si>
  <si>
    <r>
      <rPr>
        <vertAlign val="super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 Margin includes the drop, connectors, and splices.</t>
    </r>
  </si>
  <si>
    <t>Node Replacement Calculation</t>
  </si>
  <si>
    <t>Substation</t>
  </si>
  <si>
    <t>Amalia</t>
  </si>
  <si>
    <t>Pass</t>
  </si>
  <si>
    <t>Fail</t>
  </si>
  <si>
    <t>Sunshine</t>
  </si>
  <si>
    <t>Los Cordovas</t>
  </si>
  <si>
    <t>Summary</t>
  </si>
  <si>
    <t>Results</t>
  </si>
  <si>
    <t>Total</t>
  </si>
  <si>
    <t>Percentage</t>
  </si>
  <si>
    <t>Budget less link DS</t>
  </si>
  <si>
    <t>Budget less link US</t>
  </si>
  <si>
    <t>PIM-8E SFP ER</t>
  </si>
  <si>
    <t>Kit Carson Electric Cooperative</t>
  </si>
  <si>
    <t>Number of SFPs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</si>
</sst>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9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ck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ck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ck">
        <color auto="1"/>
      </bottom>
      <diagonal/>
    </border>
    <border>
      <left style="medium">
        <color indexed="64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ck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02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/>
    <xf numFmtId="4" fontId="0" fillId="0" borderId="0" xfId="0" applyNumberFormat="1"/>
    <xf numFmtId="0" fontId="0" fillId="0" borderId="0" xfId="0" applyAlignment="1">
      <alignment vertical="center" wrapText="1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5" xfId="0" applyBorder="1"/>
    <xf numFmtId="2" fontId="0" fillId="0" borderId="6" xfId="0" applyNumberFormat="1" applyBorder="1"/>
    <xf numFmtId="2" fontId="0" fillId="0" borderId="7" xfId="0" applyNumberFormat="1" applyBorder="1"/>
    <xf numFmtId="0" fontId="0" fillId="0" borderId="8" xfId="0" applyBorder="1"/>
    <xf numFmtId="2" fontId="0" fillId="0" borderId="9" xfId="0" applyNumberFormat="1" applyBorder="1"/>
    <xf numFmtId="2" fontId="0" fillId="0" borderId="10" xfId="0" applyNumberFormat="1" applyBorder="1"/>
    <xf numFmtId="0" fontId="0" fillId="0" borderId="11" xfId="0" applyBorder="1"/>
    <xf numFmtId="0" fontId="0" fillId="0" borderId="12" xfId="0" applyBorder="1" applyAlignment="1">
      <alignment vertical="center" wrapText="1"/>
    </xf>
    <xf numFmtId="0" fontId="0" fillId="0" borderId="12" xfId="0" applyBorder="1"/>
    <xf numFmtId="0" fontId="0" fillId="0" borderId="13" xfId="0" applyBorder="1"/>
    <xf numFmtId="3" fontId="0" fillId="0" borderId="6" xfId="0" applyNumberFormat="1" applyBorder="1"/>
    <xf numFmtId="4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6" xfId="0" applyBorder="1" applyAlignment="1">
      <alignment horizontal="center"/>
    </xf>
    <xf numFmtId="3" fontId="0" fillId="0" borderId="9" xfId="0" applyNumberFormat="1" applyBorder="1"/>
    <xf numFmtId="4" fontId="0" fillId="0" borderId="9" xfId="0" applyNumberFormat="1" applyBorder="1"/>
    <xf numFmtId="0" fontId="0" fillId="0" borderId="9" xfId="0" applyBorder="1"/>
    <xf numFmtId="0" fontId="0" fillId="0" borderId="10" xfId="0" applyBorder="1"/>
    <xf numFmtId="0" fontId="0" fillId="0" borderId="14" xfId="0" applyBorder="1"/>
    <xf numFmtId="3" fontId="0" fillId="0" borderId="15" xfId="0" applyNumberFormat="1" applyBorder="1"/>
    <xf numFmtId="4" fontId="0" fillId="0" borderId="15" xfId="0" applyNumberFormat="1" applyBorder="1"/>
    <xf numFmtId="0" fontId="0" fillId="0" borderId="15" xfId="0" applyBorder="1"/>
    <xf numFmtId="2" fontId="0" fillId="0" borderId="15" xfId="0" applyNumberFormat="1" applyBorder="1"/>
    <xf numFmtId="0" fontId="0" fillId="0" borderId="16" xfId="0" applyBorder="1"/>
    <xf numFmtId="0" fontId="0" fillId="0" borderId="17" xfId="0" applyBorder="1" applyAlignment="1">
      <alignment wrapText="1"/>
    </xf>
    <xf numFmtId="3" fontId="0" fillId="0" borderId="18" xfId="0" applyNumberFormat="1" applyBorder="1" applyAlignment="1">
      <alignment horizontal="center" wrapText="1"/>
    </xf>
    <xf numFmtId="4" fontId="0" fillId="0" borderId="18" xfId="0" applyNumberFormat="1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15" xfId="0" applyBorder="1" applyAlignment="1">
      <alignment horizontal="center"/>
    </xf>
    <xf numFmtId="3" fontId="0" fillId="0" borderId="3" xfId="0" applyNumberFormat="1" applyBorder="1"/>
    <xf numFmtId="4" fontId="0" fillId="0" borderId="3" xfId="0" applyNumberFormat="1" applyBorder="1"/>
    <xf numFmtId="0" fontId="0" fillId="0" borderId="3" xfId="0" applyBorder="1"/>
    <xf numFmtId="2" fontId="0" fillId="0" borderId="3" xfId="0" applyNumberFormat="1" applyBorder="1"/>
    <xf numFmtId="2" fontId="0" fillId="0" borderId="3" xfId="0" applyNumberFormat="1" applyBorder="1" applyAlignment="1">
      <alignment horizontal="center"/>
    </xf>
    <xf numFmtId="0" fontId="0" fillId="0" borderId="4" xfId="0" applyBorder="1"/>
    <xf numFmtId="2" fontId="0" fillId="0" borderId="9" xfId="0" applyNumberForma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20" xfId="0" applyBorder="1"/>
    <xf numFmtId="0" fontId="7" fillId="0" borderId="0" xfId="0" applyFont="1" applyAlignment="1"/>
    <xf numFmtId="0" fontId="6" fillId="0" borderId="0" xfId="0" applyFont="1" applyAlignment="1"/>
    <xf numFmtId="2" fontId="0" fillId="0" borderId="23" xfId="0" applyNumberFormat="1" applyBorder="1"/>
    <xf numFmtId="0" fontId="0" fillId="0" borderId="23" xfId="0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4" borderId="0" xfId="0" applyFill="1"/>
    <xf numFmtId="0" fontId="0" fillId="4" borderId="18" xfId="0" applyFill="1" applyBorder="1" applyAlignment="1">
      <alignment horizontal="center" wrapText="1"/>
    </xf>
    <xf numFmtId="2" fontId="0" fillId="4" borderId="3" xfId="0" applyNumberFormat="1" applyFill="1" applyBorder="1"/>
    <xf numFmtId="2" fontId="0" fillId="4" borderId="3" xfId="0" applyNumberFormat="1" applyFill="1" applyBorder="1" applyAlignment="1">
      <alignment horizontal="center"/>
    </xf>
    <xf numFmtId="2" fontId="0" fillId="4" borderId="9" xfId="0" applyNumberFormat="1" applyFill="1" applyBorder="1"/>
    <xf numFmtId="2" fontId="0" fillId="4" borderId="9" xfId="0" applyNumberFormat="1" applyFill="1" applyBorder="1" applyAlignment="1">
      <alignment horizontal="center"/>
    </xf>
    <xf numFmtId="2" fontId="0" fillId="4" borderId="15" xfId="0" applyNumberFormat="1" applyFill="1" applyBorder="1"/>
    <xf numFmtId="0" fontId="0" fillId="4" borderId="1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6" xfId="0" applyFill="1" applyBorder="1"/>
    <xf numFmtId="2" fontId="0" fillId="4" borderId="23" xfId="0" applyNumberFormat="1" applyFill="1" applyBorder="1"/>
    <xf numFmtId="0" fontId="0" fillId="4" borderId="9" xfId="0" applyFill="1" applyBorder="1" applyAlignment="1">
      <alignment horizontal="center"/>
    </xf>
    <xf numFmtId="0" fontId="0" fillId="0" borderId="0" xfId="0" applyFill="1"/>
    <xf numFmtId="0" fontId="0" fillId="0" borderId="24" xfId="0" applyBorder="1" applyAlignment="1">
      <alignment horizontal="center" wrapText="1"/>
    </xf>
    <xf numFmtId="0" fontId="0" fillId="0" borderId="25" xfId="0" applyBorder="1" applyAlignment="1">
      <alignment horizontal="center"/>
    </xf>
    <xf numFmtId="0" fontId="2" fillId="6" borderId="26" xfId="2" applyFill="1" applyBorder="1" applyAlignment="1">
      <alignment horizontal="center"/>
    </xf>
    <xf numFmtId="0" fontId="3" fillId="5" borderId="26" xfId="3" applyFill="1" applyBorder="1" applyAlignment="1">
      <alignment horizontal="center"/>
    </xf>
    <xf numFmtId="0" fontId="3" fillId="5" borderId="22" xfId="3" applyFill="1" applyBorder="1" applyAlignment="1">
      <alignment horizontal="center"/>
    </xf>
    <xf numFmtId="0" fontId="2" fillId="6" borderId="21" xfId="2" applyFill="1" applyBorder="1" applyAlignment="1">
      <alignment horizontal="center"/>
    </xf>
    <xf numFmtId="0" fontId="0" fillId="0" borderId="27" xfId="0" applyBorder="1" applyAlignment="1">
      <alignment horizontal="center" wrapText="1"/>
    </xf>
    <xf numFmtId="0" fontId="0" fillId="4" borderId="28" xfId="0" applyFill="1" applyBorder="1" applyAlignment="1">
      <alignment horizontal="center" wrapText="1"/>
    </xf>
    <xf numFmtId="0" fontId="0" fillId="0" borderId="29" xfId="0" applyBorder="1"/>
    <xf numFmtId="0" fontId="0" fillId="0" borderId="30" xfId="0" applyFill="1" applyBorder="1"/>
    <xf numFmtId="0" fontId="2" fillId="6" borderId="31" xfId="2" applyFill="1" applyBorder="1" applyAlignment="1">
      <alignment horizontal="center"/>
    </xf>
    <xf numFmtId="0" fontId="2" fillId="6" borderId="32" xfId="2" applyFill="1" applyBorder="1" applyAlignment="1">
      <alignment horizontal="center"/>
    </xf>
    <xf numFmtId="0" fontId="3" fillId="5" borderId="31" xfId="3" applyFill="1" applyBorder="1" applyAlignment="1">
      <alignment horizontal="center"/>
    </xf>
    <xf numFmtId="0" fontId="3" fillId="5" borderId="32" xfId="3" applyFill="1" applyBorder="1" applyAlignment="1">
      <alignment horizontal="center"/>
    </xf>
    <xf numFmtId="0" fontId="3" fillId="5" borderId="33" xfId="3" applyFill="1" applyBorder="1" applyAlignment="1">
      <alignment horizontal="center"/>
    </xf>
    <xf numFmtId="0" fontId="3" fillId="5" borderId="34" xfId="3" applyFill="1" applyBorder="1" applyAlignment="1">
      <alignment horizontal="center"/>
    </xf>
    <xf numFmtId="0" fontId="2" fillId="6" borderId="35" xfId="2" applyFill="1" applyBorder="1" applyAlignment="1">
      <alignment horizontal="center"/>
    </xf>
    <xf numFmtId="0" fontId="2" fillId="6" borderId="36" xfId="2" applyFill="1" applyBorder="1" applyAlignment="1">
      <alignment horizontal="center"/>
    </xf>
    <xf numFmtId="164" fontId="2" fillId="6" borderId="35" xfId="1" applyNumberFormat="1" applyFont="1" applyFill="1" applyBorder="1" applyAlignment="1">
      <alignment horizontal="center"/>
    </xf>
    <xf numFmtId="164" fontId="2" fillId="6" borderId="36" xfId="1" applyNumberFormat="1" applyFont="1" applyFill="1" applyBorder="1" applyAlignment="1">
      <alignment horizontal="center"/>
    </xf>
    <xf numFmtId="164" fontId="3" fillId="5" borderId="37" xfId="1" applyNumberFormat="1" applyFont="1" applyFill="1" applyBorder="1" applyAlignment="1">
      <alignment horizontal="center"/>
    </xf>
    <xf numFmtId="164" fontId="3" fillId="5" borderId="38" xfId="1" applyNumberFormat="1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6" xfId="0" applyFill="1" applyBorder="1" applyAlignment="1">
      <alignment horizontal="center" vertical="center" wrapText="1"/>
    </xf>
    <xf numFmtId="2" fontId="0" fillId="0" borderId="6" xfId="0" applyNumberFormat="1" applyFill="1" applyBorder="1"/>
    <xf numFmtId="2" fontId="0" fillId="0" borderId="9" xfId="0" applyNumberFormat="1" applyFill="1" applyBorder="1"/>
  </cellXfs>
  <cellStyles count="4">
    <cellStyle name="Bad" xfId="3" builtinId="27"/>
    <cellStyle name="Good" xfId="2" builtinId="26"/>
    <cellStyle name="Normal" xfId="0" builtinId="0"/>
    <cellStyle name="Percent" xfId="1" builtinId="5"/>
  </cellStyles>
  <dxfs count="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3"/>
  <sheetViews>
    <sheetView tabSelected="1" workbookViewId="0">
      <selection activeCell="E23" sqref="E23"/>
    </sheetView>
  </sheetViews>
  <sheetFormatPr defaultRowHeight="15" x14ac:dyDescent="0.25"/>
  <cols>
    <col min="1" max="1" width="12.7109375" customWidth="1"/>
    <col min="3" max="3" width="12.7109375" customWidth="1"/>
    <col min="4" max="4" width="12" customWidth="1"/>
  </cols>
  <sheetData>
    <row r="3" spans="1:4" ht="21" x14ac:dyDescent="0.35">
      <c r="A3" s="51" t="s">
        <v>172</v>
      </c>
      <c r="B3" s="51"/>
      <c r="C3" s="51"/>
    </row>
    <row r="5" spans="1:4" ht="18.75" x14ac:dyDescent="0.3">
      <c r="A5" s="52" t="s">
        <v>145</v>
      </c>
      <c r="B5" s="52"/>
      <c r="C5" s="52"/>
    </row>
    <row r="7" spans="1:4" ht="15.75" x14ac:dyDescent="0.25">
      <c r="A7" s="55" t="s">
        <v>165</v>
      </c>
      <c r="B7" s="55"/>
      <c r="C7" s="55"/>
    </row>
    <row r="8" spans="1:4" x14ac:dyDescent="0.25">
      <c r="D8" s="75"/>
    </row>
    <row r="9" spans="1:4" ht="15.75" thickBot="1" x14ac:dyDescent="0.3">
      <c r="D9" s="75"/>
    </row>
    <row r="10" spans="1:4" s="1" customFormat="1" ht="75.75" customHeight="1" thickTop="1" thickBot="1" x14ac:dyDescent="0.3">
      <c r="A10" s="49" t="s">
        <v>159</v>
      </c>
      <c r="B10" s="76" t="s">
        <v>166</v>
      </c>
      <c r="C10" s="82" t="str">
        <f>IF(ISBLANK('Node Calc'!U10),"",'Node Calc'!U10)</f>
        <v>Commscope  PIM-8E SFP  CS-8001A</v>
      </c>
      <c r="D10" s="83" t="str">
        <f>IF(ISBLANK('Node Calc'!X10),"",'Node Calc'!X10)</f>
        <v>Commscope  PIM-8E SFP ER  CS-8001A</v>
      </c>
    </row>
    <row r="11" spans="1:4" ht="15.75" thickTop="1" x14ac:dyDescent="0.25">
      <c r="A11" s="50"/>
      <c r="B11" s="77"/>
      <c r="C11" s="84"/>
      <c r="D11" s="85"/>
    </row>
    <row r="12" spans="1:4" x14ac:dyDescent="0.25">
      <c r="A12" s="60" t="s">
        <v>160</v>
      </c>
      <c r="B12" s="78" t="s">
        <v>161</v>
      </c>
      <c r="C12" s="86">
        <f>IF(ISBLANK('Node Calc'!U10),"",COUNTIF('Node Calc'!U13:U15,"Pass"))</f>
        <v>1</v>
      </c>
      <c r="D12" s="87">
        <f>IF(ISBLANK('Node Calc'!X10),"",COUNTIF('Node Calc'!X13:X15,"Pass"))</f>
        <v>3</v>
      </c>
    </row>
    <row r="13" spans="1:4" x14ac:dyDescent="0.25">
      <c r="A13" s="60"/>
      <c r="B13" s="79" t="s">
        <v>162</v>
      </c>
      <c r="C13" s="88">
        <f>IF(ISBLANK('Node Calc'!U10),"",COUNTIF('Node Calc'!U13:U15,"Fail"))</f>
        <v>2</v>
      </c>
      <c r="D13" s="89">
        <f>IF(ISBLANK('Node Calc'!U10),"",COUNTIF('Node Calc'!X13:X15,"Fail"))</f>
        <v>0</v>
      </c>
    </row>
    <row r="14" spans="1:4" x14ac:dyDescent="0.25">
      <c r="A14" s="60" t="s">
        <v>163</v>
      </c>
      <c r="B14" s="78" t="s">
        <v>161</v>
      </c>
      <c r="C14" s="86">
        <f>IF(ISBLANK('Node Calc'!U10),"",COUNTIF('Node Calc'!U17:U25,"Pass"))</f>
        <v>1</v>
      </c>
      <c r="D14" s="87">
        <f>IF(ISBLANK('Node Calc'!X10),"",COUNTIF('Node Calc'!X17:X25,"Pass"))</f>
        <v>9</v>
      </c>
    </row>
    <row r="15" spans="1:4" x14ac:dyDescent="0.25">
      <c r="A15" s="60"/>
      <c r="B15" s="79" t="s">
        <v>162</v>
      </c>
      <c r="C15" s="88">
        <f>IF(ISBLANK('Node Calc'!U10),"",COUNTIF('Node Calc'!U17:U25,"Fail"))</f>
        <v>8</v>
      </c>
      <c r="D15" s="89">
        <f>IF(ISBLANK('Node Calc'!X10),"",COUNTIF('Node Calc'!X17:X25,"Fail"))</f>
        <v>0</v>
      </c>
    </row>
    <row r="16" spans="1:4" x14ac:dyDescent="0.25">
      <c r="A16" s="60" t="s">
        <v>164</v>
      </c>
      <c r="B16" s="78" t="s">
        <v>161</v>
      </c>
      <c r="C16" s="86">
        <f>IF(ISBLANK('Node Calc'!U10),"",COUNTIF('Node Calc'!U27:U130,"Pass"))</f>
        <v>75</v>
      </c>
      <c r="D16" s="87">
        <f>IF(ISBLANK('Node Calc'!X10),"",COUNTIF('Node Calc'!X27:X130,"Pass"))</f>
        <v>97</v>
      </c>
    </row>
    <row r="17" spans="1:4" ht="15.75" thickBot="1" x14ac:dyDescent="0.3">
      <c r="A17" s="57"/>
      <c r="B17" s="80" t="s">
        <v>162</v>
      </c>
      <c r="C17" s="90">
        <f>IF(ISBLANK('Node Calc'!U10),"",COUNTIF('Node Calc'!U27:U130,"Fail"))</f>
        <v>29</v>
      </c>
      <c r="D17" s="91">
        <f>IF(ISBLANK('Node Calc'!X10),"",COUNTIF('Node Calc'!X27:X130,"Fail"))</f>
        <v>7</v>
      </c>
    </row>
    <row r="18" spans="1:4" ht="15.75" thickTop="1" x14ac:dyDescent="0.25">
      <c r="A18" s="56" t="s">
        <v>167</v>
      </c>
      <c r="B18" s="81" t="s">
        <v>161</v>
      </c>
      <c r="C18" s="92">
        <f>IF(ISBLANK('Node Calc'!U10),"",C12+C14+C16)</f>
        <v>77</v>
      </c>
      <c r="D18" s="93">
        <f>IF(ISBLANK('Node Calc'!V10),"",D12+D14+D16)</f>
        <v>109</v>
      </c>
    </row>
    <row r="19" spans="1:4" ht="15.75" thickBot="1" x14ac:dyDescent="0.3">
      <c r="A19" s="57"/>
      <c r="B19" s="80" t="s">
        <v>162</v>
      </c>
      <c r="C19" s="90">
        <f>IF(ISBLANK('Node Calc'!U10),"",C13+C15+C17)</f>
        <v>39</v>
      </c>
      <c r="D19" s="91">
        <f>IF(ISBLANK('Node Calc'!V10),"",D13+D15+D17)</f>
        <v>7</v>
      </c>
    </row>
    <row r="20" spans="1:4" ht="15.75" thickTop="1" x14ac:dyDescent="0.25">
      <c r="A20" s="58" t="s">
        <v>168</v>
      </c>
      <c r="B20" s="81" t="s">
        <v>161</v>
      </c>
      <c r="C20" s="94">
        <f>IF(ISBLANK('Node Calc'!U10),"",C18/SUM(C18:C19))</f>
        <v>0.66379310344827591</v>
      </c>
      <c r="D20" s="95">
        <f>IF(ISBLANK('Node Calc'!V10),"",D18/SUM(D18:D19))</f>
        <v>0.93965517241379315</v>
      </c>
    </row>
    <row r="21" spans="1:4" ht="15.75" thickBot="1" x14ac:dyDescent="0.3">
      <c r="A21" s="59"/>
      <c r="B21" s="80" t="s">
        <v>162</v>
      </c>
      <c r="C21" s="96">
        <f>IF(ISBLANK('Node Calc'!U10),"",C19/SUM(C18:C19))</f>
        <v>0.33620689655172414</v>
      </c>
      <c r="D21" s="97">
        <f>IF(ISBLANK('Node Calc'!V10),"",D19/SUM(D18:D19))</f>
        <v>6.0344827586206899E-2</v>
      </c>
    </row>
    <row r="22" spans="1:4" ht="15.75" thickTop="1" x14ac:dyDescent="0.25"/>
    <row r="23" spans="1:4" x14ac:dyDescent="0.25">
      <c r="D23" s="75"/>
    </row>
  </sheetData>
  <mergeCells count="6">
    <mergeCell ref="A7:C7"/>
    <mergeCell ref="A18:A19"/>
    <mergeCell ref="A20:A21"/>
    <mergeCell ref="A12:A13"/>
    <mergeCell ref="A14:A15"/>
    <mergeCell ref="A16:A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0"/>
  <sheetViews>
    <sheetView topLeftCell="O10" workbookViewId="0">
      <selection activeCell="Y130" sqref="Y130"/>
    </sheetView>
  </sheetViews>
  <sheetFormatPr defaultRowHeight="15" x14ac:dyDescent="0.25"/>
  <cols>
    <col min="2" max="2" width="9.140625" style="2"/>
    <col min="3" max="6" width="9.140625" style="3"/>
    <col min="8" max="8" width="9.140625" style="2"/>
    <col min="9" max="13" width="9.140625" style="3"/>
    <col min="21" max="21" width="12.7109375" customWidth="1"/>
    <col min="22" max="23" width="9.140625" style="63"/>
    <col min="24" max="24" width="14" style="63" customWidth="1"/>
    <col min="25" max="26" width="12.7109375" customWidth="1"/>
  </cols>
  <sheetData>
    <row r="1" spans="1:26" x14ac:dyDescent="0.25">
      <c r="B1"/>
      <c r="C1"/>
      <c r="D1"/>
      <c r="E1"/>
      <c r="F1"/>
      <c r="H1"/>
      <c r="I1"/>
      <c r="J1"/>
      <c r="K1"/>
      <c r="L1"/>
    </row>
    <row r="2" spans="1:26" x14ac:dyDescent="0.25">
      <c r="B2"/>
      <c r="C2"/>
      <c r="D2"/>
      <c r="E2"/>
      <c r="F2"/>
      <c r="H2"/>
      <c r="I2"/>
      <c r="J2"/>
      <c r="K2"/>
      <c r="L2"/>
    </row>
    <row r="3" spans="1:26" ht="21" x14ac:dyDescent="0.35">
      <c r="A3" s="61" t="s">
        <v>144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</row>
    <row r="4" spans="1:26" x14ac:dyDescent="0.25">
      <c r="B4"/>
      <c r="C4"/>
      <c r="D4"/>
      <c r="E4"/>
      <c r="F4"/>
      <c r="H4"/>
      <c r="I4"/>
      <c r="J4"/>
      <c r="K4"/>
      <c r="L4"/>
    </row>
    <row r="5" spans="1:26" ht="18.75" x14ac:dyDescent="0.3">
      <c r="A5" s="62" t="s">
        <v>145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</row>
    <row r="6" spans="1:26" x14ac:dyDescent="0.25">
      <c r="B6"/>
      <c r="C6"/>
      <c r="D6"/>
      <c r="E6"/>
      <c r="F6"/>
      <c r="H6"/>
      <c r="I6"/>
      <c r="J6"/>
      <c r="K6"/>
      <c r="L6"/>
    </row>
    <row r="7" spans="1:26" ht="15.75" x14ac:dyDescent="0.25">
      <c r="A7" s="55" t="s">
        <v>158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</row>
    <row r="9" spans="1:26" ht="15.75" thickBot="1" x14ac:dyDescent="0.3"/>
    <row r="10" spans="1:26" s="1" customFormat="1" ht="63.75" thickTop="1" thickBot="1" x14ac:dyDescent="0.3">
      <c r="A10" s="35" t="s">
        <v>12</v>
      </c>
      <c r="B10" s="36" t="s">
        <v>13</v>
      </c>
      <c r="C10" s="37" t="s">
        <v>14</v>
      </c>
      <c r="D10" s="37" t="s">
        <v>146</v>
      </c>
      <c r="E10" s="37" t="s">
        <v>147</v>
      </c>
      <c r="F10" s="37" t="s">
        <v>148</v>
      </c>
      <c r="G10" s="38" t="s">
        <v>150</v>
      </c>
      <c r="H10" s="36" t="s">
        <v>18</v>
      </c>
      <c r="I10" s="37" t="s">
        <v>19</v>
      </c>
      <c r="J10" s="37" t="s">
        <v>15</v>
      </c>
      <c r="K10" s="37" t="s">
        <v>16</v>
      </c>
      <c r="L10" s="37" t="s">
        <v>17</v>
      </c>
      <c r="M10" s="37" t="s">
        <v>152</v>
      </c>
      <c r="N10" s="38" t="s">
        <v>20</v>
      </c>
      <c r="O10" s="38" t="s">
        <v>21</v>
      </c>
      <c r="P10" s="38" t="s">
        <v>22</v>
      </c>
      <c r="Q10" s="38" t="s">
        <v>154</v>
      </c>
      <c r="R10" s="38" t="s">
        <v>156</v>
      </c>
      <c r="S10" s="38" t="s">
        <v>169</v>
      </c>
      <c r="T10" s="38" t="s">
        <v>170</v>
      </c>
      <c r="U10" s="38" t="str">
        <f>CONCATENATE('Loss Budget Calc'!B10,"  ",'Loss Budget Calc'!B11,"  ",'Loss Budget Calc'!B12)</f>
        <v>Commscope  PIM-8E SFP  CS-8001A</v>
      </c>
      <c r="V10" s="64" t="s">
        <v>169</v>
      </c>
      <c r="W10" s="64" t="s">
        <v>170</v>
      </c>
      <c r="X10" s="64" t="str">
        <f>CONCATENATE('Loss Budget Calc'!C10,"  ",'Loss Budget Calc'!C11,"  ",'Loss Budget Calc'!C12)</f>
        <v>Commscope  PIM-8E SFP ER  CS-8001A</v>
      </c>
      <c r="Y10" s="39" t="s">
        <v>173</v>
      </c>
      <c r="Z10" s="40"/>
    </row>
    <row r="11" spans="1:26" ht="15.75" thickTop="1" x14ac:dyDescent="0.25">
      <c r="A11" s="5"/>
      <c r="B11" s="42"/>
      <c r="C11" s="43"/>
      <c r="D11" s="43">
        <v>0.22</v>
      </c>
      <c r="E11" s="43">
        <v>0.27</v>
      </c>
      <c r="F11" s="43">
        <v>0.34</v>
      </c>
      <c r="G11" s="43">
        <v>3.7</v>
      </c>
      <c r="H11" s="42"/>
      <c r="I11" s="43"/>
      <c r="J11" s="43">
        <v>0.22</v>
      </c>
      <c r="K11" s="43">
        <v>0.27</v>
      </c>
      <c r="L11" s="43">
        <v>0.34</v>
      </c>
      <c r="M11" s="43"/>
      <c r="N11" s="44"/>
      <c r="O11" s="44"/>
      <c r="P11" s="44"/>
      <c r="Q11" s="44"/>
      <c r="R11" s="45">
        <v>3</v>
      </c>
      <c r="S11" s="45"/>
      <c r="T11" s="45"/>
      <c r="U11" s="46">
        <f>'Loss Budget Calc'!B16</f>
        <v>28</v>
      </c>
      <c r="V11" s="65"/>
      <c r="W11" s="65"/>
      <c r="X11" s="66">
        <f>'Loss Budget Calc'!C16</f>
        <v>31</v>
      </c>
      <c r="Y11" s="44"/>
      <c r="Z11" s="47"/>
    </row>
    <row r="12" spans="1:26" ht="15.75" thickBot="1" x14ac:dyDescent="0.3">
      <c r="A12" s="13"/>
      <c r="B12" s="25"/>
      <c r="C12" s="26"/>
      <c r="D12" s="26"/>
      <c r="E12" s="26"/>
      <c r="F12" s="26"/>
      <c r="G12" s="26"/>
      <c r="H12" s="25"/>
      <c r="I12" s="26"/>
      <c r="J12" s="26"/>
      <c r="K12" s="26"/>
      <c r="L12" s="26"/>
      <c r="M12" s="26"/>
      <c r="N12" s="27"/>
      <c r="O12" s="27"/>
      <c r="P12" s="27"/>
      <c r="Q12" s="27"/>
      <c r="R12" s="14"/>
      <c r="S12" s="14"/>
      <c r="T12" s="14"/>
      <c r="U12" s="48">
        <f>'Loss Budget Calc'!B20</f>
        <v>28.5</v>
      </c>
      <c r="V12" s="67"/>
      <c r="W12" s="67"/>
      <c r="X12" s="68">
        <f>'Loss Budget Calc'!C20</f>
        <v>31.5</v>
      </c>
      <c r="Y12" s="27"/>
      <c r="Z12" s="28"/>
    </row>
    <row r="13" spans="1:26" ht="15.75" thickTop="1" x14ac:dyDescent="0.25">
      <c r="A13" s="29" t="s">
        <v>0</v>
      </c>
      <c r="B13" s="30">
        <v>28078</v>
      </c>
      <c r="C13" s="31">
        <f>B13/3280.84</f>
        <v>8.558174126138427</v>
      </c>
      <c r="D13" s="31">
        <f>C13*$D$11</f>
        <v>1.882798307750454</v>
      </c>
      <c r="E13" s="31">
        <f>C13*$E$11</f>
        <v>2.3107070140573756</v>
      </c>
      <c r="F13" s="31">
        <f>C13*$F$11</f>
        <v>2.9097792028870653</v>
      </c>
      <c r="G13" s="31">
        <f>$G$11</f>
        <v>3.7</v>
      </c>
      <c r="H13" s="30">
        <v>18477</v>
      </c>
      <c r="I13" s="31">
        <f>H13/3280.84</f>
        <v>5.6317894197827387</v>
      </c>
      <c r="J13" s="31">
        <f>I13*$J$11</f>
        <v>1.2389936723522026</v>
      </c>
      <c r="K13" s="31">
        <f>I13*$K$11</f>
        <v>1.5205831433413395</v>
      </c>
      <c r="L13" s="31">
        <f>I13*$L$11</f>
        <v>1.9148084027261314</v>
      </c>
      <c r="M13" s="31">
        <f>17.5-J13</f>
        <v>16.261006327647799</v>
      </c>
      <c r="N13" s="31">
        <f>D13+G13+J13+M13</f>
        <v>23.082798307750455</v>
      </c>
      <c r="O13" s="31">
        <f>E13+G13+K13+M13</f>
        <v>23.792296485046514</v>
      </c>
      <c r="P13" s="31">
        <f>F13+G13+L13+M13</f>
        <v>24.785593933260994</v>
      </c>
      <c r="Q13" s="31">
        <f>C13+(2*I13)</f>
        <v>19.821752965703904</v>
      </c>
      <c r="R13" s="33">
        <f>$R$11</f>
        <v>3</v>
      </c>
      <c r="S13" s="33">
        <f>$U$11-O13-R13</f>
        <v>1.2077035149534865</v>
      </c>
      <c r="T13" s="33">
        <f>$U$12-P13-R13</f>
        <v>0.71440606673900575</v>
      </c>
      <c r="U13" s="41" t="str">
        <f>IF(AND(($O13+$R13)&lt;U$11,($P13+$R13)&lt;U$12),"Pass","Fail")</f>
        <v>Pass</v>
      </c>
      <c r="V13" s="69">
        <f>$X$11-O13-R13</f>
        <v>4.2077035149534865</v>
      </c>
      <c r="W13" s="69">
        <f>$X$12-P13-R13</f>
        <v>3.7144060667390058</v>
      </c>
      <c r="X13" s="70" t="str">
        <f>IF(AND(($O13+$R13)&lt;X$11,($P13+$R13)&lt;X$12),"Pass","Fail")</f>
        <v>Pass</v>
      </c>
      <c r="Y13" s="32"/>
      <c r="Z13" s="34"/>
    </row>
    <row r="14" spans="1:26" x14ac:dyDescent="0.25">
      <c r="A14" s="10" t="s">
        <v>1</v>
      </c>
      <c r="B14" s="20">
        <v>45848</v>
      </c>
      <c r="C14" s="21">
        <f t="shared" ref="C14:C15" si="0">B14/3280.84</f>
        <v>13.97446995281696</v>
      </c>
      <c r="D14" s="21">
        <f t="shared" ref="D14:D15" si="1">C14*$D$11</f>
        <v>3.0743833896197312</v>
      </c>
      <c r="E14" s="21">
        <f t="shared" ref="E14:E15" si="2">C14*$E$11</f>
        <v>3.7731068872605795</v>
      </c>
      <c r="F14" s="21">
        <f t="shared" ref="F14:F15" si="3">C14*$F$11</f>
        <v>4.7513197839577668</v>
      </c>
      <c r="G14" s="21">
        <f t="shared" ref="G14:G15" si="4">$G$11</f>
        <v>3.7</v>
      </c>
      <c r="H14" s="20">
        <v>5224</v>
      </c>
      <c r="I14" s="21">
        <f t="shared" ref="I14:I15" si="5">H14/3280.84</f>
        <v>1.5922751490471951</v>
      </c>
      <c r="J14" s="21">
        <f t="shared" ref="J14:J15" si="6">I14*$J$11</f>
        <v>0.35030053279038292</v>
      </c>
      <c r="K14" s="21">
        <f t="shared" ref="K14:K15" si="7">I14*$K$11</f>
        <v>0.42991429024274269</v>
      </c>
      <c r="L14" s="21">
        <f t="shared" ref="L14:L15" si="8">I14*$L$11</f>
        <v>0.54137355067604642</v>
      </c>
      <c r="M14" s="21">
        <f t="shared" ref="M14:M15" si="9">17.5-J14</f>
        <v>17.149699467209619</v>
      </c>
      <c r="N14" s="21">
        <f t="shared" ref="N14:N15" si="10">D14+G14+J14+M14</f>
        <v>24.274383389619732</v>
      </c>
      <c r="O14" s="21">
        <f t="shared" ref="O14:O15" si="11">E14+G14+K14+M14</f>
        <v>25.052720644712942</v>
      </c>
      <c r="P14" s="21">
        <f t="shared" ref="P14:P15" si="12">F14+G14+L14+M14</f>
        <v>26.142392801843435</v>
      </c>
      <c r="Q14" s="21">
        <f t="shared" ref="Q14:Q15" si="13">C14+(2*I14)</f>
        <v>17.15902025091135</v>
      </c>
      <c r="R14" s="11">
        <f t="shared" ref="R14:R15" si="14">$R$11</f>
        <v>3</v>
      </c>
      <c r="S14" s="33">
        <f>$U$11-O14-R14</f>
        <v>-5.2720644712941578E-2</v>
      </c>
      <c r="T14" s="33">
        <f t="shared" ref="T14:T77" si="15">$U$12-P14-R14</f>
        <v>-0.64239280184343528</v>
      </c>
      <c r="U14" s="24" t="str">
        <f t="shared" ref="U14:U28" si="16">IF(AND(($O14+$R14)&lt;U$11,($P14+$R14)&lt;U$12),"Pass","Fail")</f>
        <v>Fail</v>
      </c>
      <c r="V14" s="69">
        <f t="shared" ref="V14:V77" si="17">$X$11-O14-R14</f>
        <v>2.9472793552870584</v>
      </c>
      <c r="W14" s="69">
        <f t="shared" ref="W14:W77" si="18">$X$12-P14-R14</f>
        <v>2.3576071981565647</v>
      </c>
      <c r="X14" s="71" t="str">
        <f t="shared" ref="X14:X77" si="19">IF(AND(($O14+$R14)&lt;X$11,($P14+$R14)&lt;X$12),"Pass","Fail")</f>
        <v>Pass</v>
      </c>
      <c r="Y14" s="22"/>
      <c r="Z14" s="23"/>
    </row>
    <row r="15" spans="1:26" x14ac:dyDescent="0.25">
      <c r="A15" s="10" t="s">
        <v>2</v>
      </c>
      <c r="B15" s="20">
        <v>50678</v>
      </c>
      <c r="C15" s="21">
        <f t="shared" si="0"/>
        <v>15.446653905707075</v>
      </c>
      <c r="D15" s="21">
        <f t="shared" si="1"/>
        <v>3.3982638592555565</v>
      </c>
      <c r="E15" s="21">
        <f t="shared" si="2"/>
        <v>4.1705965545409107</v>
      </c>
      <c r="F15" s="21">
        <f t="shared" si="3"/>
        <v>5.2518623279404055</v>
      </c>
      <c r="G15" s="21">
        <f t="shared" si="4"/>
        <v>3.7</v>
      </c>
      <c r="H15" s="20">
        <v>934</v>
      </c>
      <c r="I15" s="21">
        <f t="shared" si="5"/>
        <v>0.28468319089013788</v>
      </c>
      <c r="J15" s="21">
        <f t="shared" si="6"/>
        <v>6.2630301995830334E-2</v>
      </c>
      <c r="K15" s="21">
        <f t="shared" si="7"/>
        <v>7.6864461540337228E-2</v>
      </c>
      <c r="L15" s="21">
        <f t="shared" si="8"/>
        <v>9.6792284902646894E-2</v>
      </c>
      <c r="M15" s="21">
        <f t="shared" si="9"/>
        <v>17.437369698004169</v>
      </c>
      <c r="N15" s="21">
        <f t="shared" si="10"/>
        <v>24.598263859255557</v>
      </c>
      <c r="O15" s="21">
        <f t="shared" si="11"/>
        <v>25.384830714085417</v>
      </c>
      <c r="P15" s="21">
        <f t="shared" si="12"/>
        <v>26.48602431084722</v>
      </c>
      <c r="Q15" s="21">
        <f t="shared" si="13"/>
        <v>16.016020287487351</v>
      </c>
      <c r="R15" s="11">
        <f t="shared" si="14"/>
        <v>3</v>
      </c>
      <c r="S15" s="33">
        <f>$U$11-O15-R15</f>
        <v>-0.38483071408541747</v>
      </c>
      <c r="T15" s="33">
        <f t="shared" si="15"/>
        <v>-0.98602431084722042</v>
      </c>
      <c r="U15" s="24" t="str">
        <f t="shared" si="16"/>
        <v>Fail</v>
      </c>
      <c r="V15" s="69">
        <f t="shared" si="17"/>
        <v>2.6151692859145825</v>
      </c>
      <c r="W15" s="69">
        <f t="shared" si="18"/>
        <v>2.0139756891527796</v>
      </c>
      <c r="X15" s="71" t="str">
        <f t="shared" si="19"/>
        <v>Pass</v>
      </c>
      <c r="Y15" s="22">
        <f>ROUNDUP(3/2,0)</f>
        <v>2</v>
      </c>
      <c r="Z15" s="23"/>
    </row>
    <row r="16" spans="1:26" x14ac:dyDescent="0.25">
      <c r="A16" s="10"/>
      <c r="B16" s="20"/>
      <c r="C16" s="21"/>
      <c r="D16" s="21"/>
      <c r="E16" s="21"/>
      <c r="F16" s="21"/>
      <c r="G16" s="22"/>
      <c r="H16" s="20"/>
      <c r="I16" s="21"/>
      <c r="J16" s="21"/>
      <c r="K16" s="21"/>
      <c r="L16" s="21"/>
      <c r="M16" s="21"/>
      <c r="N16" s="22"/>
      <c r="O16" s="22"/>
      <c r="P16" s="22"/>
      <c r="Q16" s="22"/>
      <c r="R16" s="22"/>
      <c r="S16" s="33"/>
      <c r="T16" s="33"/>
      <c r="U16" s="22"/>
      <c r="V16" s="69"/>
      <c r="W16" s="69"/>
      <c r="X16" s="72"/>
      <c r="Y16" s="22"/>
      <c r="Z16" s="23"/>
    </row>
    <row r="17" spans="1:26" x14ac:dyDescent="0.25">
      <c r="A17" s="10" t="s">
        <v>3</v>
      </c>
      <c r="B17" s="20">
        <v>38848</v>
      </c>
      <c r="C17" s="21">
        <f t="shared" ref="C17:C80" si="20">B17/3280.84</f>
        <v>11.840870021092158</v>
      </c>
      <c r="D17" s="21">
        <f t="shared" ref="D17:D80" si="21">C17*$D$11</f>
        <v>2.6049914046402747</v>
      </c>
      <c r="E17" s="21">
        <f t="shared" ref="E17:E25" si="22">C17*$E$11</f>
        <v>3.197034905694883</v>
      </c>
      <c r="F17" s="21">
        <f t="shared" ref="F17:F25" si="23">C17*$F$11</f>
        <v>4.0258958071713344</v>
      </c>
      <c r="G17" s="21">
        <f t="shared" ref="G17:G80" si="24">$G$11</f>
        <v>3.7</v>
      </c>
      <c r="H17" s="20">
        <v>12422</v>
      </c>
      <c r="I17" s="21">
        <f t="shared" ref="I17:I80" si="25">H17/3280.84</f>
        <v>3.7862254788407843</v>
      </c>
      <c r="J17" s="21">
        <f t="shared" ref="J17:J80" si="26">I17*$J$11</f>
        <v>0.83296960534497255</v>
      </c>
      <c r="K17" s="21">
        <f t="shared" ref="K17:K25" si="27">I17*$K$11</f>
        <v>1.0222808792870117</v>
      </c>
      <c r="L17" s="21">
        <f t="shared" ref="L17:L25" si="28">I17*$L$11</f>
        <v>1.2873166628058668</v>
      </c>
      <c r="M17" s="21">
        <f t="shared" ref="M17:M25" si="29">17.5-J17</f>
        <v>16.667030394655029</v>
      </c>
      <c r="N17" s="21">
        <f t="shared" ref="N17:N25" si="30">D17+G17+J17+M17</f>
        <v>23.804991404640276</v>
      </c>
      <c r="O17" s="21">
        <f t="shared" ref="O17:O25" si="31">E17+G17+K17+M17</f>
        <v>24.586346179636923</v>
      </c>
      <c r="P17" s="21">
        <f t="shared" ref="P17:P25" si="32">F17+G17+L17+M17</f>
        <v>25.68024286463223</v>
      </c>
      <c r="Q17" s="21">
        <f t="shared" ref="Q17:Q25" si="33">C17+(2*I17)</f>
        <v>19.413320978773726</v>
      </c>
      <c r="R17" s="11">
        <f t="shared" ref="R17:R25" si="34">$R$11</f>
        <v>3</v>
      </c>
      <c r="S17" s="33">
        <f t="shared" ref="S17:S25" si="35">$U$11-O17-R17</f>
        <v>0.41365382036307707</v>
      </c>
      <c r="T17" s="33">
        <f t="shared" si="15"/>
        <v>-0.18024286463223049</v>
      </c>
      <c r="U17" s="24" t="str">
        <f t="shared" si="16"/>
        <v>Fail</v>
      </c>
      <c r="V17" s="69">
        <f t="shared" si="17"/>
        <v>3.4136538203630771</v>
      </c>
      <c r="W17" s="69">
        <f t="shared" si="18"/>
        <v>2.8197571353677695</v>
      </c>
      <c r="X17" s="71" t="str">
        <f t="shared" si="19"/>
        <v>Pass</v>
      </c>
      <c r="Y17" s="22"/>
      <c r="Z17" s="23"/>
    </row>
    <row r="18" spans="1:26" x14ac:dyDescent="0.25">
      <c r="A18" s="10" t="s">
        <v>4</v>
      </c>
      <c r="B18" s="20">
        <v>28398</v>
      </c>
      <c r="C18" s="21">
        <f t="shared" si="20"/>
        <v>8.6557101230172755</v>
      </c>
      <c r="D18" s="21">
        <f t="shared" si="21"/>
        <v>1.9042562270638006</v>
      </c>
      <c r="E18" s="21">
        <f t="shared" si="22"/>
        <v>2.3370417332146647</v>
      </c>
      <c r="F18" s="21">
        <f t="shared" si="23"/>
        <v>2.9429414418258739</v>
      </c>
      <c r="G18" s="21">
        <f t="shared" si="24"/>
        <v>3.7</v>
      </c>
      <c r="H18" s="20">
        <v>11789</v>
      </c>
      <c r="I18" s="21">
        <f t="shared" si="25"/>
        <v>3.5932870850148131</v>
      </c>
      <c r="J18" s="21">
        <f t="shared" si="26"/>
        <v>0.79052315870325884</v>
      </c>
      <c r="K18" s="21">
        <f t="shared" si="27"/>
        <v>0.97018751295399963</v>
      </c>
      <c r="L18" s="21">
        <f t="shared" si="28"/>
        <v>1.2217176089050366</v>
      </c>
      <c r="M18" s="21">
        <f t="shared" si="29"/>
        <v>16.709476841296741</v>
      </c>
      <c r="N18" s="21">
        <f t="shared" si="30"/>
        <v>23.1042562270638</v>
      </c>
      <c r="O18" s="21">
        <f t="shared" si="31"/>
        <v>23.716706087465404</v>
      </c>
      <c r="P18" s="21">
        <f t="shared" si="32"/>
        <v>24.574135892027652</v>
      </c>
      <c r="Q18" s="21">
        <f t="shared" si="33"/>
        <v>15.842284293046902</v>
      </c>
      <c r="R18" s="11">
        <f t="shared" si="34"/>
        <v>3</v>
      </c>
      <c r="S18" s="33">
        <f t="shared" si="35"/>
        <v>1.2832939125345959</v>
      </c>
      <c r="T18" s="33">
        <f t="shared" si="15"/>
        <v>0.92586410797234819</v>
      </c>
      <c r="U18" s="24" t="str">
        <f t="shared" si="16"/>
        <v>Pass</v>
      </c>
      <c r="V18" s="69">
        <f t="shared" si="17"/>
        <v>4.2832939125345959</v>
      </c>
      <c r="W18" s="69">
        <f t="shared" si="18"/>
        <v>3.9258641079723482</v>
      </c>
      <c r="X18" s="71" t="str">
        <f t="shared" si="19"/>
        <v>Pass</v>
      </c>
      <c r="Y18" s="22"/>
      <c r="Z18" s="23"/>
    </row>
    <row r="19" spans="1:26" x14ac:dyDescent="0.25">
      <c r="A19" s="10" t="s">
        <v>5</v>
      </c>
      <c r="B19" s="20">
        <v>36852</v>
      </c>
      <c r="C19" s="21">
        <f t="shared" si="20"/>
        <v>11.232489240560344</v>
      </c>
      <c r="D19" s="21">
        <f t="shared" si="21"/>
        <v>2.4711476329232758</v>
      </c>
      <c r="E19" s="21">
        <f t="shared" si="22"/>
        <v>3.0327720949512931</v>
      </c>
      <c r="F19" s="21">
        <f t="shared" si="23"/>
        <v>3.8190463417905174</v>
      </c>
      <c r="G19" s="21">
        <f t="shared" si="24"/>
        <v>3.7</v>
      </c>
      <c r="H19" s="20">
        <v>13393</v>
      </c>
      <c r="I19" s="21">
        <f t="shared" si="25"/>
        <v>4.0821862693700393</v>
      </c>
      <c r="J19" s="21">
        <f t="shared" si="26"/>
        <v>0.89808097926140862</v>
      </c>
      <c r="K19" s="21">
        <f t="shared" si="27"/>
        <v>1.1021902927299108</v>
      </c>
      <c r="L19" s="21">
        <f t="shared" si="28"/>
        <v>1.3879433315858134</v>
      </c>
      <c r="M19" s="21">
        <f t="shared" si="29"/>
        <v>16.601919020738592</v>
      </c>
      <c r="N19" s="21">
        <f t="shared" si="30"/>
        <v>23.671147632923276</v>
      </c>
      <c r="O19" s="21">
        <f t="shared" si="31"/>
        <v>24.436881408419797</v>
      </c>
      <c r="P19" s="21">
        <f t="shared" si="32"/>
        <v>25.508908694114922</v>
      </c>
      <c r="Q19" s="21">
        <f t="shared" si="33"/>
        <v>19.396861779300423</v>
      </c>
      <c r="R19" s="11">
        <f t="shared" si="34"/>
        <v>3</v>
      </c>
      <c r="S19" s="33">
        <f t="shared" si="35"/>
        <v>0.56311859158020283</v>
      </c>
      <c r="T19" s="33">
        <f t="shared" si="15"/>
        <v>-8.9086941149219001E-3</v>
      </c>
      <c r="U19" s="24" t="str">
        <f t="shared" si="16"/>
        <v>Fail</v>
      </c>
      <c r="V19" s="69">
        <f t="shared" si="17"/>
        <v>3.5631185915802028</v>
      </c>
      <c r="W19" s="69">
        <f t="shared" si="18"/>
        <v>2.9910913058850781</v>
      </c>
      <c r="X19" s="71" t="str">
        <f t="shared" si="19"/>
        <v>Pass</v>
      </c>
      <c r="Y19" s="22"/>
      <c r="Z19" s="23"/>
    </row>
    <row r="20" spans="1:26" x14ac:dyDescent="0.25">
      <c r="A20" s="10" t="s">
        <v>6</v>
      </c>
      <c r="B20" s="20">
        <v>50265</v>
      </c>
      <c r="C20" s="21">
        <f t="shared" si="20"/>
        <v>15.320771509735311</v>
      </c>
      <c r="D20" s="21">
        <f t="shared" si="21"/>
        <v>3.3705697321417682</v>
      </c>
      <c r="E20" s="21">
        <f t="shared" si="22"/>
        <v>4.136608307628534</v>
      </c>
      <c r="F20" s="21">
        <f t="shared" si="23"/>
        <v>5.2090623133100058</v>
      </c>
      <c r="G20" s="21">
        <f t="shared" si="24"/>
        <v>3.7</v>
      </c>
      <c r="H20" s="20">
        <v>11132</v>
      </c>
      <c r="I20" s="21">
        <f t="shared" si="25"/>
        <v>3.3930334914229281</v>
      </c>
      <c r="J20" s="21">
        <f t="shared" si="26"/>
        <v>0.74646736811304415</v>
      </c>
      <c r="K20" s="21">
        <f t="shared" si="27"/>
        <v>0.91611904268419064</v>
      </c>
      <c r="L20" s="21">
        <f t="shared" si="28"/>
        <v>1.1536313870837955</v>
      </c>
      <c r="M20" s="21">
        <f t="shared" si="29"/>
        <v>16.753532631886955</v>
      </c>
      <c r="N20" s="21">
        <f t="shared" si="30"/>
        <v>24.570569732141767</v>
      </c>
      <c r="O20" s="21">
        <f t="shared" si="31"/>
        <v>25.50625998219968</v>
      </c>
      <c r="P20" s="21">
        <f t="shared" si="32"/>
        <v>26.816226332280756</v>
      </c>
      <c r="Q20" s="21">
        <f t="shared" si="33"/>
        <v>22.106838492581169</v>
      </c>
      <c r="R20" s="11">
        <f t="shared" si="34"/>
        <v>3</v>
      </c>
      <c r="S20" s="33">
        <f t="shared" si="35"/>
        <v>-0.50625998219967983</v>
      </c>
      <c r="T20" s="33">
        <f t="shared" si="15"/>
        <v>-1.3162263322807561</v>
      </c>
      <c r="U20" s="24" t="str">
        <f t="shared" si="16"/>
        <v>Fail</v>
      </c>
      <c r="V20" s="69">
        <f t="shared" si="17"/>
        <v>2.4937400178003202</v>
      </c>
      <c r="W20" s="69">
        <f t="shared" si="18"/>
        <v>1.6837736677192439</v>
      </c>
      <c r="X20" s="71" t="str">
        <f t="shared" si="19"/>
        <v>Pass</v>
      </c>
      <c r="Y20" s="22"/>
      <c r="Z20" s="23"/>
    </row>
    <row r="21" spans="1:26" x14ac:dyDescent="0.25">
      <c r="A21" s="10" t="s">
        <v>7</v>
      </c>
      <c r="B21" s="20">
        <v>42565</v>
      </c>
      <c r="C21" s="21">
        <f t="shared" si="20"/>
        <v>12.973811584838028</v>
      </c>
      <c r="D21" s="21">
        <f t="shared" si="21"/>
        <v>2.8542385486643664</v>
      </c>
      <c r="E21" s="21">
        <f t="shared" si="22"/>
        <v>3.5029291279062678</v>
      </c>
      <c r="F21" s="21">
        <f t="shared" si="23"/>
        <v>4.4110959388449302</v>
      </c>
      <c r="G21" s="21">
        <f t="shared" si="24"/>
        <v>3.7</v>
      </c>
      <c r="H21" s="20">
        <v>10197</v>
      </c>
      <c r="I21" s="21">
        <f t="shared" si="25"/>
        <v>3.108045500542544</v>
      </c>
      <c r="J21" s="21">
        <f t="shared" si="26"/>
        <v>0.68377001011935967</v>
      </c>
      <c r="K21" s="21">
        <f t="shared" si="27"/>
        <v>0.8391722851464869</v>
      </c>
      <c r="L21" s="21">
        <f t="shared" si="28"/>
        <v>1.0567354701844651</v>
      </c>
      <c r="M21" s="21">
        <f t="shared" si="29"/>
        <v>16.81622998988064</v>
      </c>
      <c r="N21" s="21">
        <f t="shared" si="30"/>
        <v>24.054238548664365</v>
      </c>
      <c r="O21" s="21">
        <f t="shared" si="31"/>
        <v>24.858331402933395</v>
      </c>
      <c r="P21" s="21">
        <f t="shared" si="32"/>
        <v>25.984061398910036</v>
      </c>
      <c r="Q21" s="21">
        <f t="shared" si="33"/>
        <v>19.189902585923114</v>
      </c>
      <c r="R21" s="11">
        <f t="shared" si="34"/>
        <v>3</v>
      </c>
      <c r="S21" s="33">
        <f t="shared" si="35"/>
        <v>0.14166859706660517</v>
      </c>
      <c r="T21" s="33">
        <f t="shared" si="15"/>
        <v>-0.48406139891003619</v>
      </c>
      <c r="U21" s="24" t="str">
        <f t="shared" si="16"/>
        <v>Fail</v>
      </c>
      <c r="V21" s="69">
        <f t="shared" si="17"/>
        <v>3.1416685970666052</v>
      </c>
      <c r="W21" s="69">
        <f t="shared" si="18"/>
        <v>2.5159386010899638</v>
      </c>
      <c r="X21" s="71" t="str">
        <f t="shared" si="19"/>
        <v>Pass</v>
      </c>
      <c r="Y21" s="22"/>
      <c r="Z21" s="23"/>
    </row>
    <row r="22" spans="1:26" x14ac:dyDescent="0.25">
      <c r="A22" s="10" t="s">
        <v>8</v>
      </c>
      <c r="B22" s="20">
        <v>50910</v>
      </c>
      <c r="C22" s="21">
        <f t="shared" si="20"/>
        <v>15.517367503444239</v>
      </c>
      <c r="D22" s="21">
        <f t="shared" si="21"/>
        <v>3.4138208507577326</v>
      </c>
      <c r="E22" s="21">
        <f t="shared" si="22"/>
        <v>4.1896892259299445</v>
      </c>
      <c r="F22" s="21">
        <f t="shared" si="23"/>
        <v>5.2759049511710421</v>
      </c>
      <c r="G22" s="21">
        <f t="shared" si="24"/>
        <v>3.7</v>
      </c>
      <c r="H22" s="20">
        <v>4881</v>
      </c>
      <c r="I22" s="21">
        <f t="shared" si="25"/>
        <v>1.4877287523926799</v>
      </c>
      <c r="J22" s="21">
        <f t="shared" si="26"/>
        <v>0.3273003255263896</v>
      </c>
      <c r="K22" s="21">
        <f t="shared" si="27"/>
        <v>0.40168676314602358</v>
      </c>
      <c r="L22" s="21">
        <f t="shared" si="28"/>
        <v>0.50582777581351124</v>
      </c>
      <c r="M22" s="21">
        <f t="shared" si="29"/>
        <v>17.172699674473609</v>
      </c>
      <c r="N22" s="21">
        <f t="shared" si="30"/>
        <v>24.613820850757733</v>
      </c>
      <c r="O22" s="21">
        <f t="shared" si="31"/>
        <v>25.464075663549579</v>
      </c>
      <c r="P22" s="21">
        <f t="shared" si="32"/>
        <v>26.654432401458163</v>
      </c>
      <c r="Q22" s="21">
        <f t="shared" si="33"/>
        <v>18.492825008229598</v>
      </c>
      <c r="R22" s="11">
        <f t="shared" si="34"/>
        <v>3</v>
      </c>
      <c r="S22" s="33">
        <f t="shared" si="35"/>
        <v>-0.46407566354957908</v>
      </c>
      <c r="T22" s="33">
        <f t="shared" si="15"/>
        <v>-1.1544324014581626</v>
      </c>
      <c r="U22" s="24" t="str">
        <f t="shared" si="16"/>
        <v>Fail</v>
      </c>
      <c r="V22" s="69">
        <f t="shared" si="17"/>
        <v>2.5359243364504209</v>
      </c>
      <c r="W22" s="69">
        <f t="shared" si="18"/>
        <v>1.8455675985418374</v>
      </c>
      <c r="X22" s="71" t="str">
        <f t="shared" si="19"/>
        <v>Pass</v>
      </c>
      <c r="Y22" s="22"/>
      <c r="Z22" s="23"/>
    </row>
    <row r="23" spans="1:26" x14ac:dyDescent="0.25">
      <c r="A23" s="10" t="s">
        <v>9</v>
      </c>
      <c r="B23" s="20">
        <v>44143</v>
      </c>
      <c r="C23" s="21">
        <f t="shared" si="20"/>
        <v>13.454785969446849</v>
      </c>
      <c r="D23" s="21">
        <f t="shared" si="21"/>
        <v>2.9600529132783069</v>
      </c>
      <c r="E23" s="21">
        <f t="shared" si="22"/>
        <v>3.6327922117506497</v>
      </c>
      <c r="F23" s="21">
        <f t="shared" si="23"/>
        <v>4.574627229611929</v>
      </c>
      <c r="G23" s="21">
        <f t="shared" si="24"/>
        <v>3.7</v>
      </c>
      <c r="H23" s="20">
        <v>9495</v>
      </c>
      <c r="I23" s="21">
        <f t="shared" si="25"/>
        <v>2.894075907389571</v>
      </c>
      <c r="J23" s="21">
        <f t="shared" si="26"/>
        <v>0.63669669962570563</v>
      </c>
      <c r="K23" s="21">
        <f t="shared" si="27"/>
        <v>0.78140049499518427</v>
      </c>
      <c r="L23" s="21">
        <f t="shared" si="28"/>
        <v>0.98398580851245421</v>
      </c>
      <c r="M23" s="21">
        <f t="shared" si="29"/>
        <v>16.863303300374294</v>
      </c>
      <c r="N23" s="21">
        <f t="shared" si="30"/>
        <v>24.160052913278307</v>
      </c>
      <c r="O23" s="21">
        <f t="shared" si="31"/>
        <v>24.977496007120131</v>
      </c>
      <c r="P23" s="21">
        <f t="shared" si="32"/>
        <v>26.121916338498679</v>
      </c>
      <c r="Q23" s="21">
        <f t="shared" si="33"/>
        <v>19.24293778422599</v>
      </c>
      <c r="R23" s="11">
        <f t="shared" si="34"/>
        <v>3</v>
      </c>
      <c r="S23" s="33">
        <f t="shared" si="35"/>
        <v>2.2503992879869372E-2</v>
      </c>
      <c r="T23" s="33">
        <f t="shared" si="15"/>
        <v>-0.62191633849867856</v>
      </c>
      <c r="U23" s="24" t="str">
        <f t="shared" si="16"/>
        <v>Fail</v>
      </c>
      <c r="V23" s="69">
        <f t="shared" si="17"/>
        <v>3.0225039928798694</v>
      </c>
      <c r="W23" s="69">
        <f t="shared" si="18"/>
        <v>2.3780836615013214</v>
      </c>
      <c r="X23" s="71" t="str">
        <f t="shared" si="19"/>
        <v>Pass</v>
      </c>
      <c r="Y23" s="22"/>
      <c r="Z23" s="23"/>
    </row>
    <row r="24" spans="1:26" x14ac:dyDescent="0.25">
      <c r="A24" s="10" t="s">
        <v>10</v>
      </c>
      <c r="B24" s="20">
        <v>48665</v>
      </c>
      <c r="C24" s="21">
        <f t="shared" si="20"/>
        <v>14.83309152534107</v>
      </c>
      <c r="D24" s="21">
        <f t="shared" si="21"/>
        <v>3.2632801355750352</v>
      </c>
      <c r="E24" s="21">
        <f t="shared" si="22"/>
        <v>4.0049347118420888</v>
      </c>
      <c r="F24" s="21">
        <f t="shared" si="23"/>
        <v>5.0432511186159639</v>
      </c>
      <c r="G24" s="21">
        <f t="shared" si="24"/>
        <v>3.7</v>
      </c>
      <c r="H24" s="20">
        <v>4850</v>
      </c>
      <c r="I24" s="21">
        <f t="shared" si="25"/>
        <v>1.4782799526950414</v>
      </c>
      <c r="J24" s="21">
        <f t="shared" si="26"/>
        <v>0.32522158959290909</v>
      </c>
      <c r="K24" s="21">
        <f t="shared" si="27"/>
        <v>0.39913558722766124</v>
      </c>
      <c r="L24" s="21">
        <f t="shared" si="28"/>
        <v>0.5026151839163141</v>
      </c>
      <c r="M24" s="21">
        <f t="shared" si="29"/>
        <v>17.17477841040709</v>
      </c>
      <c r="N24" s="21">
        <f t="shared" si="30"/>
        <v>24.463280135575033</v>
      </c>
      <c r="O24" s="21">
        <f t="shared" si="31"/>
        <v>25.27884870947684</v>
      </c>
      <c r="P24" s="21">
        <f t="shared" si="32"/>
        <v>26.420644712939367</v>
      </c>
      <c r="Q24" s="21">
        <f t="shared" si="33"/>
        <v>17.789651430731151</v>
      </c>
      <c r="R24" s="11">
        <f t="shared" si="34"/>
        <v>3</v>
      </c>
      <c r="S24" s="33">
        <f t="shared" si="35"/>
        <v>-0.27884870947683993</v>
      </c>
      <c r="T24" s="33">
        <f t="shared" si="15"/>
        <v>-0.92064471293936734</v>
      </c>
      <c r="U24" s="24" t="str">
        <f t="shared" si="16"/>
        <v>Fail</v>
      </c>
      <c r="V24" s="69">
        <f t="shared" si="17"/>
        <v>2.7211512905231601</v>
      </c>
      <c r="W24" s="69">
        <f t="shared" si="18"/>
        <v>2.0793552870606327</v>
      </c>
      <c r="X24" s="71" t="str">
        <f t="shared" si="19"/>
        <v>Pass</v>
      </c>
      <c r="Y24" s="22"/>
      <c r="Z24" s="23"/>
    </row>
    <row r="25" spans="1:26" x14ac:dyDescent="0.25">
      <c r="A25" s="10" t="s">
        <v>11</v>
      </c>
      <c r="B25" s="20">
        <v>50445</v>
      </c>
      <c r="C25" s="21">
        <f t="shared" si="20"/>
        <v>15.375635507979663</v>
      </c>
      <c r="D25" s="21">
        <f t="shared" si="21"/>
        <v>3.3826398117555256</v>
      </c>
      <c r="E25" s="21">
        <f t="shared" si="22"/>
        <v>4.151421587154509</v>
      </c>
      <c r="F25" s="21">
        <f t="shared" si="23"/>
        <v>5.2277160727130854</v>
      </c>
      <c r="G25" s="21">
        <f t="shared" si="24"/>
        <v>3.7</v>
      </c>
      <c r="H25" s="20">
        <v>4107</v>
      </c>
      <c r="I25" s="21">
        <f t="shared" si="25"/>
        <v>1.251813559941966</v>
      </c>
      <c r="J25" s="21">
        <f t="shared" si="26"/>
        <v>0.27539898318723249</v>
      </c>
      <c r="K25" s="21">
        <f t="shared" si="27"/>
        <v>0.33798966118433083</v>
      </c>
      <c r="L25" s="21">
        <f t="shared" si="28"/>
        <v>0.42561661038026843</v>
      </c>
      <c r="M25" s="21">
        <f t="shared" si="29"/>
        <v>17.224601016812766</v>
      </c>
      <c r="N25" s="21">
        <f t="shared" si="30"/>
        <v>24.582639811755524</v>
      </c>
      <c r="O25" s="21">
        <f t="shared" si="31"/>
        <v>25.414012265151605</v>
      </c>
      <c r="P25" s="21">
        <f t="shared" si="32"/>
        <v>26.577933699906119</v>
      </c>
      <c r="Q25" s="21">
        <f t="shared" si="33"/>
        <v>17.879262627863596</v>
      </c>
      <c r="R25" s="11">
        <f t="shared" si="34"/>
        <v>3</v>
      </c>
      <c r="S25" s="33">
        <f t="shared" si="35"/>
        <v>-0.41401226515160516</v>
      </c>
      <c r="T25" s="33">
        <f t="shared" si="15"/>
        <v>-1.0779336999061186</v>
      </c>
      <c r="U25" s="24" t="str">
        <f t="shared" si="16"/>
        <v>Fail</v>
      </c>
      <c r="V25" s="69">
        <f t="shared" si="17"/>
        <v>2.5859877348483948</v>
      </c>
      <c r="W25" s="69">
        <f t="shared" si="18"/>
        <v>1.9220663000938814</v>
      </c>
      <c r="X25" s="71" t="str">
        <f t="shared" si="19"/>
        <v>Pass</v>
      </c>
      <c r="Y25" s="22">
        <f>ROUNDUP(9/2,0)</f>
        <v>5</v>
      </c>
      <c r="Z25" s="23"/>
    </row>
    <row r="26" spans="1:26" x14ac:dyDescent="0.25">
      <c r="A26" s="10"/>
      <c r="B26" s="20"/>
      <c r="C26" s="21"/>
      <c r="D26" s="21"/>
      <c r="E26" s="21"/>
      <c r="F26" s="21"/>
      <c r="G26" s="22"/>
      <c r="H26" s="20"/>
      <c r="I26" s="21"/>
      <c r="J26" s="21"/>
      <c r="K26" s="21"/>
      <c r="L26" s="21"/>
      <c r="M26" s="21"/>
      <c r="N26" s="22"/>
      <c r="O26" s="22"/>
      <c r="P26" s="22"/>
      <c r="Q26" s="22"/>
      <c r="R26" s="22"/>
      <c r="S26" s="33"/>
      <c r="T26" s="33"/>
      <c r="U26" s="22"/>
      <c r="V26" s="69"/>
      <c r="W26" s="69"/>
      <c r="X26" s="72"/>
      <c r="Y26" s="22"/>
      <c r="Z26" s="23"/>
    </row>
    <row r="27" spans="1:26" x14ac:dyDescent="0.25">
      <c r="A27" s="10" t="s">
        <v>23</v>
      </c>
      <c r="B27" s="20">
        <v>28597</v>
      </c>
      <c r="C27" s="21">
        <f t="shared" si="20"/>
        <v>8.7163653210763101</v>
      </c>
      <c r="D27" s="21">
        <f t="shared" si="21"/>
        <v>1.9176003706367883</v>
      </c>
      <c r="E27" s="21">
        <f t="shared" ref="E27:E90" si="36">C27*$E$11</f>
        <v>2.3534186366906038</v>
      </c>
      <c r="F27" s="21">
        <f t="shared" ref="F27:F90" si="37">C27*$F$11</f>
        <v>2.9635642091659458</v>
      </c>
      <c r="G27" s="21">
        <f t="shared" si="24"/>
        <v>3.7</v>
      </c>
      <c r="H27" s="20">
        <v>7720</v>
      </c>
      <c r="I27" s="21">
        <f t="shared" si="25"/>
        <v>2.3530559247022103</v>
      </c>
      <c r="J27" s="21">
        <f t="shared" si="26"/>
        <v>0.51767230343448623</v>
      </c>
      <c r="K27" s="21">
        <f t="shared" ref="K27:K90" si="38">I27*$K$11</f>
        <v>0.63532509966959683</v>
      </c>
      <c r="L27" s="21">
        <f t="shared" ref="L27:L90" si="39">I27*$L$11</f>
        <v>0.80003901439875158</v>
      </c>
      <c r="M27" s="21">
        <f t="shared" ref="M27:M90" si="40">17.5-J27</f>
        <v>16.982327696565513</v>
      </c>
      <c r="N27" s="21">
        <f t="shared" ref="N27:N90" si="41">D27+G27+J27+M27</f>
        <v>23.117600370636787</v>
      </c>
      <c r="O27" s="21">
        <f t="shared" ref="O27:O90" si="42">E27+G27+K27+M27</f>
        <v>23.671071432925714</v>
      </c>
      <c r="P27" s="21">
        <f t="shared" ref="P27:P90" si="43">F27+G27+L27+M27</f>
        <v>24.445930920130209</v>
      </c>
      <c r="Q27" s="21">
        <f t="shared" ref="Q27:Q90" si="44">C27+(2*I27)</f>
        <v>13.422477170480731</v>
      </c>
      <c r="R27" s="11">
        <f t="shared" ref="R27:R90" si="45">$R$11</f>
        <v>3</v>
      </c>
      <c r="S27" s="33">
        <f t="shared" ref="S27:S58" si="46">$U$11-O27-R27</f>
        <v>1.3289285670742856</v>
      </c>
      <c r="T27" s="33">
        <f t="shared" si="15"/>
        <v>1.0540690798697909</v>
      </c>
      <c r="U27" s="24" t="str">
        <f t="shared" si="16"/>
        <v>Pass</v>
      </c>
      <c r="V27" s="69">
        <f t="shared" si="17"/>
        <v>4.3289285670742856</v>
      </c>
      <c r="W27" s="69">
        <f t="shared" si="18"/>
        <v>4.0540690798697909</v>
      </c>
      <c r="X27" s="71" t="str">
        <f t="shared" si="19"/>
        <v>Pass</v>
      </c>
      <c r="Y27" s="22"/>
      <c r="Z27" s="23"/>
    </row>
    <row r="28" spans="1:26" x14ac:dyDescent="0.25">
      <c r="A28" s="10" t="s">
        <v>35</v>
      </c>
      <c r="B28" s="20">
        <v>79070</v>
      </c>
      <c r="C28" s="21">
        <f t="shared" si="20"/>
        <v>24.100535228782871</v>
      </c>
      <c r="D28" s="21">
        <f t="shared" si="21"/>
        <v>5.3021177503322319</v>
      </c>
      <c r="E28" s="21">
        <f t="shared" si="36"/>
        <v>6.5071445117713758</v>
      </c>
      <c r="F28" s="21">
        <f t="shared" si="37"/>
        <v>8.194181977786176</v>
      </c>
      <c r="G28" s="21">
        <f t="shared" si="24"/>
        <v>3.7</v>
      </c>
      <c r="H28" s="20">
        <v>20680</v>
      </c>
      <c r="I28" s="21">
        <f t="shared" si="25"/>
        <v>6.3032637982955579</v>
      </c>
      <c r="J28" s="21">
        <f t="shared" si="26"/>
        <v>1.3867180356250228</v>
      </c>
      <c r="K28" s="21">
        <f t="shared" si="38"/>
        <v>1.7018812255398008</v>
      </c>
      <c r="L28" s="21">
        <f t="shared" si="39"/>
        <v>2.1431096914204897</v>
      </c>
      <c r="M28" s="21">
        <f t="shared" si="40"/>
        <v>16.113281964374977</v>
      </c>
      <c r="N28" s="21">
        <f t="shared" si="41"/>
        <v>26.502117750332232</v>
      </c>
      <c r="O28" s="21">
        <f t="shared" si="42"/>
        <v>28.022307701686152</v>
      </c>
      <c r="P28" s="21">
        <f t="shared" si="43"/>
        <v>30.150573633581644</v>
      </c>
      <c r="Q28" s="21">
        <f t="shared" si="44"/>
        <v>36.707062825373988</v>
      </c>
      <c r="R28" s="11">
        <f t="shared" si="45"/>
        <v>3</v>
      </c>
      <c r="S28" s="33">
        <f t="shared" si="46"/>
        <v>-3.0223077016861524</v>
      </c>
      <c r="T28" s="33">
        <f t="shared" si="15"/>
        <v>-4.6505736335816437</v>
      </c>
      <c r="U28" s="24" t="str">
        <f t="shared" si="16"/>
        <v>Fail</v>
      </c>
      <c r="V28" s="69">
        <f t="shared" si="17"/>
        <v>-2.230770168615237E-2</v>
      </c>
      <c r="W28" s="69">
        <f t="shared" si="18"/>
        <v>-1.6505736335816437</v>
      </c>
      <c r="X28" s="71" t="str">
        <f t="shared" si="19"/>
        <v>Fail</v>
      </c>
      <c r="Y28" s="22"/>
      <c r="Z28" s="23"/>
    </row>
    <row r="29" spans="1:26" x14ac:dyDescent="0.25">
      <c r="A29" s="10" t="s">
        <v>24</v>
      </c>
      <c r="B29" s="20">
        <v>42752</v>
      </c>
      <c r="C29" s="21">
        <f t="shared" si="20"/>
        <v>13.030809183014105</v>
      </c>
      <c r="D29" s="21">
        <f t="shared" si="21"/>
        <v>2.8667780202631032</v>
      </c>
      <c r="E29" s="21">
        <f t="shared" si="36"/>
        <v>3.5183184794138085</v>
      </c>
      <c r="F29" s="21">
        <f t="shared" si="37"/>
        <v>4.430475122224796</v>
      </c>
      <c r="G29" s="21">
        <f t="shared" si="24"/>
        <v>3.7</v>
      </c>
      <c r="H29" s="20">
        <v>23664</v>
      </c>
      <c r="I29" s="21">
        <f t="shared" si="25"/>
        <v>7.2127869691908169</v>
      </c>
      <c r="J29" s="21">
        <f t="shared" si="26"/>
        <v>1.5868131332219797</v>
      </c>
      <c r="K29" s="21">
        <f t="shared" si="38"/>
        <v>1.9474524816815206</v>
      </c>
      <c r="L29" s="21">
        <f t="shared" si="39"/>
        <v>2.452347569524878</v>
      </c>
      <c r="M29" s="21">
        <f t="shared" si="40"/>
        <v>15.91318686677802</v>
      </c>
      <c r="N29" s="21">
        <f t="shared" si="41"/>
        <v>24.066778020263101</v>
      </c>
      <c r="O29" s="21">
        <f t="shared" si="42"/>
        <v>25.078957827873349</v>
      </c>
      <c r="P29" s="21">
        <f t="shared" si="43"/>
        <v>26.496009558527696</v>
      </c>
      <c r="Q29" s="21">
        <f t="shared" si="44"/>
        <v>27.456383121395739</v>
      </c>
      <c r="R29" s="11">
        <f t="shared" si="45"/>
        <v>3</v>
      </c>
      <c r="S29" s="33">
        <f t="shared" si="46"/>
        <v>-7.8957827873349373E-2</v>
      </c>
      <c r="T29" s="33">
        <f t="shared" si="15"/>
        <v>-0.99600955852769602</v>
      </c>
      <c r="U29" s="24" t="str">
        <f t="shared" ref="U29:U66" si="47">IF(AND(($O29+$R29)&lt;U$11,($P29+$R29)&lt;U$12),"Pass","Fail")</f>
        <v>Fail</v>
      </c>
      <c r="V29" s="69">
        <f t="shared" si="17"/>
        <v>2.9210421721266506</v>
      </c>
      <c r="W29" s="69">
        <f t="shared" si="18"/>
        <v>2.003990441472304</v>
      </c>
      <c r="X29" s="71" t="str">
        <f t="shared" si="19"/>
        <v>Pass</v>
      </c>
      <c r="Y29" s="22"/>
      <c r="Z29" s="23"/>
    </row>
    <row r="30" spans="1:26" x14ac:dyDescent="0.25">
      <c r="A30" s="10" t="s">
        <v>39</v>
      </c>
      <c r="B30" s="20">
        <v>63637</v>
      </c>
      <c r="C30" s="21">
        <f t="shared" si="20"/>
        <v>19.396556979310176</v>
      </c>
      <c r="D30" s="21">
        <f t="shared" si="21"/>
        <v>4.2672425354482391</v>
      </c>
      <c r="E30" s="21">
        <f t="shared" si="36"/>
        <v>5.2370703844137481</v>
      </c>
      <c r="F30" s="21">
        <f t="shared" si="37"/>
        <v>6.5948293729654601</v>
      </c>
      <c r="G30" s="21">
        <f t="shared" si="24"/>
        <v>3.7</v>
      </c>
      <c r="H30" s="20">
        <v>13530</v>
      </c>
      <c r="I30" s="21">
        <f t="shared" si="25"/>
        <v>4.1239438680337956</v>
      </c>
      <c r="J30" s="21">
        <f t="shared" si="26"/>
        <v>0.907267650967435</v>
      </c>
      <c r="K30" s="21">
        <f t="shared" si="38"/>
        <v>1.1134648443691249</v>
      </c>
      <c r="L30" s="21">
        <f t="shared" si="39"/>
        <v>1.4021409151314905</v>
      </c>
      <c r="M30" s="21">
        <f t="shared" si="40"/>
        <v>16.592732349032566</v>
      </c>
      <c r="N30" s="21">
        <f t="shared" si="41"/>
        <v>25.467242535448243</v>
      </c>
      <c r="O30" s="21">
        <f t="shared" si="42"/>
        <v>26.643267577815436</v>
      </c>
      <c r="P30" s="21">
        <f t="shared" si="43"/>
        <v>28.289702637129515</v>
      </c>
      <c r="Q30" s="21">
        <f t="shared" si="44"/>
        <v>27.644444715377766</v>
      </c>
      <c r="R30" s="11">
        <f t="shared" si="45"/>
        <v>3</v>
      </c>
      <c r="S30" s="33">
        <f t="shared" si="46"/>
        <v>-1.6432675778154362</v>
      </c>
      <c r="T30" s="33">
        <f t="shared" si="15"/>
        <v>-2.7897026371295155</v>
      </c>
      <c r="U30" s="24" t="str">
        <f t="shared" si="47"/>
        <v>Fail</v>
      </c>
      <c r="V30" s="69">
        <f t="shared" si="17"/>
        <v>1.3567324221845638</v>
      </c>
      <c r="W30" s="69">
        <f t="shared" si="18"/>
        <v>0.21029736287048451</v>
      </c>
      <c r="X30" s="71" t="str">
        <f t="shared" si="19"/>
        <v>Pass</v>
      </c>
      <c r="Y30" s="22"/>
      <c r="Z30" s="23"/>
    </row>
    <row r="31" spans="1:26" x14ac:dyDescent="0.25">
      <c r="A31" s="10" t="s">
        <v>25</v>
      </c>
      <c r="B31" s="20">
        <v>68841</v>
      </c>
      <c r="C31" s="21">
        <f t="shared" si="20"/>
        <v>20.982736128552443</v>
      </c>
      <c r="D31" s="21">
        <f t="shared" si="21"/>
        <v>4.6162019482815371</v>
      </c>
      <c r="E31" s="21">
        <f t="shared" si="36"/>
        <v>5.6653387547091603</v>
      </c>
      <c r="F31" s="21">
        <f t="shared" si="37"/>
        <v>7.1341302837078313</v>
      </c>
      <c r="G31" s="21">
        <f t="shared" si="24"/>
        <v>3.7</v>
      </c>
      <c r="H31" s="20">
        <v>17887</v>
      </c>
      <c r="I31" s="21">
        <f t="shared" si="25"/>
        <v>5.451957425537362</v>
      </c>
      <c r="J31" s="21">
        <f t="shared" si="26"/>
        <v>1.1994306336182197</v>
      </c>
      <c r="K31" s="21">
        <f t="shared" si="38"/>
        <v>1.4720285048950879</v>
      </c>
      <c r="L31" s="21">
        <f t="shared" si="39"/>
        <v>1.8536655246827032</v>
      </c>
      <c r="M31" s="21">
        <f t="shared" si="40"/>
        <v>16.300569366381779</v>
      </c>
      <c r="N31" s="21">
        <f t="shared" si="41"/>
        <v>25.816201948281538</v>
      </c>
      <c r="O31" s="21">
        <f t="shared" si="42"/>
        <v>27.137936625986029</v>
      </c>
      <c r="P31" s="21">
        <f t="shared" si="43"/>
        <v>28.988365174772316</v>
      </c>
      <c r="Q31" s="21">
        <f t="shared" si="44"/>
        <v>31.886650979627166</v>
      </c>
      <c r="R31" s="11">
        <f t="shared" si="45"/>
        <v>3</v>
      </c>
      <c r="S31" s="33">
        <f t="shared" si="46"/>
        <v>-2.1379366259860291</v>
      </c>
      <c r="T31" s="33">
        <f t="shared" si="15"/>
        <v>-3.4883651747723157</v>
      </c>
      <c r="U31" s="24" t="str">
        <f t="shared" si="47"/>
        <v>Fail</v>
      </c>
      <c r="V31" s="69">
        <f t="shared" si="17"/>
        <v>0.86206337401397093</v>
      </c>
      <c r="W31" s="69">
        <f t="shared" si="18"/>
        <v>-0.48836517477231567</v>
      </c>
      <c r="X31" s="71" t="str">
        <f t="shared" si="19"/>
        <v>Fail</v>
      </c>
      <c r="Y31" s="22"/>
      <c r="Z31" s="23"/>
    </row>
    <row r="32" spans="1:26" x14ac:dyDescent="0.25">
      <c r="A32" s="10" t="s">
        <v>46</v>
      </c>
      <c r="B32" s="20">
        <v>55061</v>
      </c>
      <c r="C32" s="21">
        <f t="shared" si="20"/>
        <v>16.782592262957046</v>
      </c>
      <c r="D32" s="21">
        <f t="shared" si="21"/>
        <v>3.69217029785055</v>
      </c>
      <c r="E32" s="21">
        <f t="shared" si="36"/>
        <v>4.5312999109984027</v>
      </c>
      <c r="F32" s="21">
        <f t="shared" si="37"/>
        <v>5.7060813694053962</v>
      </c>
      <c r="G32" s="21">
        <f t="shared" si="24"/>
        <v>3.7</v>
      </c>
      <c r="H32" s="20">
        <v>15361</v>
      </c>
      <c r="I32" s="21">
        <f t="shared" si="25"/>
        <v>4.6820326501749552</v>
      </c>
      <c r="J32" s="21">
        <f t="shared" si="26"/>
        <v>1.0300471830384901</v>
      </c>
      <c r="K32" s="21">
        <f t="shared" si="38"/>
        <v>1.264148815547238</v>
      </c>
      <c r="L32" s="21">
        <f t="shared" si="39"/>
        <v>1.5918911010594849</v>
      </c>
      <c r="M32" s="21">
        <f t="shared" si="40"/>
        <v>16.469952816961509</v>
      </c>
      <c r="N32" s="21">
        <f t="shared" si="41"/>
        <v>24.892170297850548</v>
      </c>
      <c r="O32" s="21">
        <f t="shared" si="42"/>
        <v>25.965401543507149</v>
      </c>
      <c r="P32" s="21">
        <f t="shared" si="43"/>
        <v>27.46792528742639</v>
      </c>
      <c r="Q32" s="21">
        <f t="shared" si="44"/>
        <v>26.146657563306956</v>
      </c>
      <c r="R32" s="11">
        <f t="shared" si="45"/>
        <v>3</v>
      </c>
      <c r="S32" s="33">
        <f t="shared" si="46"/>
        <v>-0.96540154350714857</v>
      </c>
      <c r="T32" s="33">
        <f t="shared" si="15"/>
        <v>-1.9679252874263895</v>
      </c>
      <c r="U32" s="24" t="str">
        <f t="shared" si="47"/>
        <v>Fail</v>
      </c>
      <c r="V32" s="69">
        <f t="shared" si="17"/>
        <v>2.0345984564928514</v>
      </c>
      <c r="W32" s="69">
        <f t="shared" si="18"/>
        <v>1.0320747125736105</v>
      </c>
      <c r="X32" s="71" t="str">
        <f t="shared" si="19"/>
        <v>Pass</v>
      </c>
      <c r="Y32" s="22"/>
      <c r="Z32" s="23"/>
    </row>
    <row r="33" spans="1:26" x14ac:dyDescent="0.25">
      <c r="A33" s="10" t="s">
        <v>26</v>
      </c>
      <c r="B33" s="20">
        <v>73773</v>
      </c>
      <c r="C33" s="21">
        <f t="shared" si="20"/>
        <v>22.48600968044769</v>
      </c>
      <c r="D33" s="21">
        <f t="shared" si="21"/>
        <v>4.9469221296984918</v>
      </c>
      <c r="E33" s="21">
        <f t="shared" si="36"/>
        <v>6.0712226137208765</v>
      </c>
      <c r="F33" s="21">
        <f t="shared" si="37"/>
        <v>7.645243291352215</v>
      </c>
      <c r="G33" s="21">
        <f t="shared" si="24"/>
        <v>3.7</v>
      </c>
      <c r="H33" s="20">
        <v>3805</v>
      </c>
      <c r="I33" s="21">
        <f t="shared" si="25"/>
        <v>1.1597639628875531</v>
      </c>
      <c r="J33" s="21">
        <f t="shared" si="26"/>
        <v>0.25514807183526167</v>
      </c>
      <c r="K33" s="21">
        <f t="shared" si="38"/>
        <v>0.31313626997963934</v>
      </c>
      <c r="L33" s="21">
        <f t="shared" si="39"/>
        <v>0.39431974738176812</v>
      </c>
      <c r="M33" s="21">
        <f t="shared" si="40"/>
        <v>17.244851928164739</v>
      </c>
      <c r="N33" s="21">
        <f t="shared" si="41"/>
        <v>26.146922129698492</v>
      </c>
      <c r="O33" s="21">
        <f t="shared" si="42"/>
        <v>27.329210811865252</v>
      </c>
      <c r="P33" s="21">
        <f t="shared" si="43"/>
        <v>28.984414966898722</v>
      </c>
      <c r="Q33" s="21">
        <f t="shared" si="44"/>
        <v>24.805537606222796</v>
      </c>
      <c r="R33" s="11">
        <f t="shared" si="45"/>
        <v>3</v>
      </c>
      <c r="S33" s="33">
        <f t="shared" si="46"/>
        <v>-2.3292108118652521</v>
      </c>
      <c r="T33" s="33">
        <f t="shared" si="15"/>
        <v>-3.4844149668987221</v>
      </c>
      <c r="U33" s="24" t="str">
        <f t="shared" si="47"/>
        <v>Fail</v>
      </c>
      <c r="V33" s="69">
        <f t="shared" si="17"/>
        <v>0.67078918813474786</v>
      </c>
      <c r="W33" s="69">
        <f t="shared" si="18"/>
        <v>-0.4844149668987221</v>
      </c>
      <c r="X33" s="71" t="str">
        <f t="shared" si="19"/>
        <v>Fail</v>
      </c>
      <c r="Y33" s="22"/>
      <c r="Z33" s="23"/>
    </row>
    <row r="34" spans="1:26" x14ac:dyDescent="0.25">
      <c r="A34" s="10" t="s">
        <v>38</v>
      </c>
      <c r="B34" s="20">
        <v>34680</v>
      </c>
      <c r="C34" s="21">
        <f t="shared" si="20"/>
        <v>10.570463661745162</v>
      </c>
      <c r="D34" s="21">
        <f t="shared" si="21"/>
        <v>2.3255020055839357</v>
      </c>
      <c r="E34" s="21">
        <f t="shared" si="36"/>
        <v>2.8540251886711938</v>
      </c>
      <c r="F34" s="21">
        <f t="shared" si="37"/>
        <v>3.5939576449933552</v>
      </c>
      <c r="G34" s="21">
        <f t="shared" si="24"/>
        <v>3.7</v>
      </c>
      <c r="H34" s="20">
        <v>15584</v>
      </c>
      <c r="I34" s="21">
        <f t="shared" si="25"/>
        <v>4.7500030479999023</v>
      </c>
      <c r="J34" s="21">
        <f t="shared" si="26"/>
        <v>1.0450006705599786</v>
      </c>
      <c r="K34" s="21">
        <f t="shared" si="38"/>
        <v>1.2825008229599737</v>
      </c>
      <c r="L34" s="21">
        <f t="shared" si="39"/>
        <v>1.6150010363199669</v>
      </c>
      <c r="M34" s="21">
        <f t="shared" si="40"/>
        <v>16.454999329440021</v>
      </c>
      <c r="N34" s="21">
        <f t="shared" si="41"/>
        <v>23.525502005583938</v>
      </c>
      <c r="O34" s="21">
        <f t="shared" si="42"/>
        <v>24.291525341071189</v>
      </c>
      <c r="P34" s="21">
        <f t="shared" si="43"/>
        <v>25.363958010753343</v>
      </c>
      <c r="Q34" s="21">
        <f t="shared" si="44"/>
        <v>20.070469757744966</v>
      </c>
      <c r="R34" s="11">
        <f t="shared" si="45"/>
        <v>3</v>
      </c>
      <c r="S34" s="33">
        <f t="shared" si="46"/>
        <v>0.7084746589288109</v>
      </c>
      <c r="T34" s="33">
        <f t="shared" si="15"/>
        <v>0.13604198924665667</v>
      </c>
      <c r="U34" s="24" t="str">
        <f t="shared" si="47"/>
        <v>Pass</v>
      </c>
      <c r="V34" s="69">
        <f t="shared" si="17"/>
        <v>3.7084746589288109</v>
      </c>
      <c r="W34" s="69">
        <f t="shared" si="18"/>
        <v>3.1360419892466567</v>
      </c>
      <c r="X34" s="71" t="str">
        <f t="shared" si="19"/>
        <v>Pass</v>
      </c>
      <c r="Y34" s="22"/>
      <c r="Z34" s="23"/>
    </row>
    <row r="35" spans="1:26" x14ac:dyDescent="0.25">
      <c r="A35" s="10" t="s">
        <v>27</v>
      </c>
      <c r="B35" s="20">
        <v>71997</v>
      </c>
      <c r="C35" s="21">
        <f t="shared" si="20"/>
        <v>21.944684897770081</v>
      </c>
      <c r="D35" s="21">
        <f t="shared" si="21"/>
        <v>4.827830677509418</v>
      </c>
      <c r="E35" s="21">
        <f t="shared" si="36"/>
        <v>5.9250649223979224</v>
      </c>
      <c r="F35" s="21">
        <f t="shared" si="37"/>
        <v>7.461192865241828</v>
      </c>
      <c r="G35" s="21">
        <f t="shared" si="24"/>
        <v>3.7</v>
      </c>
      <c r="H35" s="20">
        <v>5935</v>
      </c>
      <c r="I35" s="21">
        <f t="shared" si="25"/>
        <v>1.8089879421123858</v>
      </c>
      <c r="J35" s="21">
        <f t="shared" si="26"/>
        <v>0.39797734726472489</v>
      </c>
      <c r="K35" s="21">
        <f t="shared" si="38"/>
        <v>0.48842674437034417</v>
      </c>
      <c r="L35" s="21">
        <f t="shared" si="39"/>
        <v>0.61505590031821122</v>
      </c>
      <c r="M35" s="21">
        <f t="shared" si="40"/>
        <v>17.102022652735275</v>
      </c>
      <c r="N35" s="21">
        <f t="shared" si="41"/>
        <v>26.027830677509417</v>
      </c>
      <c r="O35" s="21">
        <f t="shared" si="42"/>
        <v>27.215514319503541</v>
      </c>
      <c r="P35" s="21">
        <f t="shared" si="43"/>
        <v>28.878271418295313</v>
      </c>
      <c r="Q35" s="21">
        <f t="shared" si="44"/>
        <v>25.562660781994854</v>
      </c>
      <c r="R35" s="11">
        <f t="shared" si="45"/>
        <v>3</v>
      </c>
      <c r="S35" s="33">
        <f t="shared" si="46"/>
        <v>-2.2155143195035407</v>
      </c>
      <c r="T35" s="33">
        <f t="shared" si="15"/>
        <v>-3.3782714182953129</v>
      </c>
      <c r="U35" s="24" t="str">
        <f t="shared" si="47"/>
        <v>Fail</v>
      </c>
      <c r="V35" s="69">
        <f t="shared" si="17"/>
        <v>0.78448568049645928</v>
      </c>
      <c r="W35" s="69">
        <f t="shared" si="18"/>
        <v>-0.37827141829531286</v>
      </c>
      <c r="X35" s="71" t="str">
        <f t="shared" si="19"/>
        <v>Fail</v>
      </c>
      <c r="Y35" s="22"/>
      <c r="Z35" s="23"/>
    </row>
    <row r="36" spans="1:26" x14ac:dyDescent="0.25">
      <c r="A36" s="10" t="s">
        <v>106</v>
      </c>
      <c r="B36" s="20">
        <v>12360</v>
      </c>
      <c r="C36" s="21">
        <f t="shared" si="20"/>
        <v>3.7673278794455078</v>
      </c>
      <c r="D36" s="21">
        <f t="shared" si="21"/>
        <v>0.82881213347801175</v>
      </c>
      <c r="E36" s="21">
        <f t="shared" si="36"/>
        <v>1.0171785274502871</v>
      </c>
      <c r="F36" s="21">
        <f t="shared" si="37"/>
        <v>1.2808914790114727</v>
      </c>
      <c r="G36" s="21">
        <f t="shared" si="24"/>
        <v>3.7</v>
      </c>
      <c r="H36" s="20">
        <v>3141</v>
      </c>
      <c r="I36" s="21">
        <f t="shared" si="25"/>
        <v>0.95737676936394334</v>
      </c>
      <c r="J36" s="21">
        <f t="shared" si="26"/>
        <v>0.21062288926006753</v>
      </c>
      <c r="K36" s="21">
        <f t="shared" si="38"/>
        <v>0.25849172772826473</v>
      </c>
      <c r="L36" s="21">
        <f t="shared" si="39"/>
        <v>0.32550810158374077</v>
      </c>
      <c r="M36" s="21">
        <f t="shared" si="40"/>
        <v>17.289377110739931</v>
      </c>
      <c r="N36" s="21">
        <f t="shared" si="41"/>
        <v>22.028812133478009</v>
      </c>
      <c r="O36" s="21">
        <f t="shared" si="42"/>
        <v>22.265047365918484</v>
      </c>
      <c r="P36" s="21">
        <f t="shared" si="43"/>
        <v>22.595776691335146</v>
      </c>
      <c r="Q36" s="21">
        <f t="shared" si="44"/>
        <v>5.6820814181733947</v>
      </c>
      <c r="R36" s="11">
        <f t="shared" si="45"/>
        <v>3</v>
      </c>
      <c r="S36" s="33">
        <f t="shared" si="46"/>
        <v>2.734952634081516</v>
      </c>
      <c r="T36" s="33">
        <f t="shared" si="15"/>
        <v>2.9042233086648537</v>
      </c>
      <c r="U36" s="24" t="str">
        <f t="shared" si="47"/>
        <v>Pass</v>
      </c>
      <c r="V36" s="69">
        <f t="shared" si="17"/>
        <v>5.734952634081516</v>
      </c>
      <c r="W36" s="69">
        <f t="shared" si="18"/>
        <v>5.9042233086648537</v>
      </c>
      <c r="X36" s="71" t="str">
        <f t="shared" si="19"/>
        <v>Pass</v>
      </c>
      <c r="Y36" s="22"/>
      <c r="Z36" s="23"/>
    </row>
    <row r="37" spans="1:26" x14ac:dyDescent="0.25">
      <c r="A37" s="10" t="s">
        <v>107</v>
      </c>
      <c r="B37" s="20">
        <v>14425</v>
      </c>
      <c r="C37" s="21">
        <f t="shared" si="20"/>
        <v>4.3967398593043239</v>
      </c>
      <c r="D37" s="21">
        <f t="shared" si="21"/>
        <v>0.96728276904695121</v>
      </c>
      <c r="E37" s="21">
        <f t="shared" si="36"/>
        <v>1.1871197620121676</v>
      </c>
      <c r="F37" s="21">
        <f t="shared" si="37"/>
        <v>1.4948915521634702</v>
      </c>
      <c r="G37" s="21">
        <f t="shared" si="24"/>
        <v>3.7</v>
      </c>
      <c r="H37" s="20">
        <v>4924</v>
      </c>
      <c r="I37" s="21">
        <f t="shared" si="25"/>
        <v>1.500835151973275</v>
      </c>
      <c r="J37" s="21">
        <f t="shared" si="26"/>
        <v>0.3301837334341205</v>
      </c>
      <c r="K37" s="21">
        <f t="shared" si="38"/>
        <v>0.40522549103278427</v>
      </c>
      <c r="L37" s="21">
        <f t="shared" si="39"/>
        <v>0.51028395167091356</v>
      </c>
      <c r="M37" s="21">
        <f t="shared" si="40"/>
        <v>17.169816266565878</v>
      </c>
      <c r="N37" s="21">
        <f t="shared" si="41"/>
        <v>22.167282769046949</v>
      </c>
      <c r="O37" s="21">
        <f t="shared" si="42"/>
        <v>22.462161519610831</v>
      </c>
      <c r="P37" s="21">
        <f t="shared" si="43"/>
        <v>22.874991770400264</v>
      </c>
      <c r="Q37" s="21">
        <f t="shared" si="44"/>
        <v>7.3984101632508743</v>
      </c>
      <c r="R37" s="11">
        <f t="shared" si="45"/>
        <v>3</v>
      </c>
      <c r="S37" s="33">
        <f t="shared" si="46"/>
        <v>2.5378384803891691</v>
      </c>
      <c r="T37" s="33">
        <f t="shared" si="15"/>
        <v>2.6250082295997359</v>
      </c>
      <c r="U37" s="24" t="str">
        <f t="shared" si="47"/>
        <v>Pass</v>
      </c>
      <c r="V37" s="69">
        <f t="shared" si="17"/>
        <v>5.5378384803891691</v>
      </c>
      <c r="W37" s="69">
        <f t="shared" si="18"/>
        <v>5.6250082295997359</v>
      </c>
      <c r="X37" s="71" t="str">
        <f t="shared" si="19"/>
        <v>Pass</v>
      </c>
      <c r="Y37" s="22"/>
      <c r="Z37" s="23"/>
    </row>
    <row r="38" spans="1:26" x14ac:dyDescent="0.25">
      <c r="A38" s="10" t="s">
        <v>113</v>
      </c>
      <c r="B38" s="20">
        <v>24057</v>
      </c>
      <c r="C38" s="21">
        <f t="shared" si="20"/>
        <v>7.3325733653576517</v>
      </c>
      <c r="D38" s="21">
        <f t="shared" si="21"/>
        <v>1.6131661403786834</v>
      </c>
      <c r="E38" s="21">
        <f t="shared" si="36"/>
        <v>1.979794808646566</v>
      </c>
      <c r="F38" s="21">
        <f t="shared" si="37"/>
        <v>2.4930749442216018</v>
      </c>
      <c r="G38" s="21">
        <f t="shared" si="24"/>
        <v>3.7</v>
      </c>
      <c r="H38" s="20">
        <v>3379</v>
      </c>
      <c r="I38" s="21">
        <f t="shared" si="25"/>
        <v>1.0299191670425867</v>
      </c>
      <c r="J38" s="21">
        <f t="shared" si="26"/>
        <v>0.22658221674936907</v>
      </c>
      <c r="K38" s="21">
        <f t="shared" si="38"/>
        <v>0.2780781751014984</v>
      </c>
      <c r="L38" s="21">
        <f t="shared" si="39"/>
        <v>0.35017251679447947</v>
      </c>
      <c r="M38" s="21">
        <f t="shared" si="40"/>
        <v>17.273417783250633</v>
      </c>
      <c r="N38" s="21">
        <f t="shared" si="41"/>
        <v>22.813166140378684</v>
      </c>
      <c r="O38" s="21">
        <f t="shared" si="42"/>
        <v>23.231290766998697</v>
      </c>
      <c r="P38" s="21">
        <f t="shared" si="43"/>
        <v>23.816665244266716</v>
      </c>
      <c r="Q38" s="21">
        <f t="shared" si="44"/>
        <v>9.3924116994428246</v>
      </c>
      <c r="R38" s="11">
        <f t="shared" si="45"/>
        <v>3</v>
      </c>
      <c r="S38" s="33">
        <f t="shared" si="46"/>
        <v>1.768709233001303</v>
      </c>
      <c r="T38" s="33">
        <f t="shared" si="15"/>
        <v>1.6833347557332843</v>
      </c>
      <c r="U38" s="24" t="str">
        <f t="shared" si="47"/>
        <v>Pass</v>
      </c>
      <c r="V38" s="69">
        <f t="shared" si="17"/>
        <v>4.768709233001303</v>
      </c>
      <c r="W38" s="69">
        <f t="shared" si="18"/>
        <v>4.6833347557332843</v>
      </c>
      <c r="X38" s="71" t="str">
        <f t="shared" si="19"/>
        <v>Pass</v>
      </c>
      <c r="Y38" s="22"/>
      <c r="Z38" s="23"/>
    </row>
    <row r="39" spans="1:26" x14ac:dyDescent="0.25">
      <c r="A39" s="10" t="s">
        <v>112</v>
      </c>
      <c r="B39" s="20">
        <v>21296</v>
      </c>
      <c r="C39" s="21">
        <f t="shared" si="20"/>
        <v>6.4910205922873407</v>
      </c>
      <c r="D39" s="21">
        <f t="shared" si="21"/>
        <v>1.4280245303032151</v>
      </c>
      <c r="E39" s="21">
        <f t="shared" si="36"/>
        <v>1.7525755599175821</v>
      </c>
      <c r="F39" s="21">
        <f t="shared" si="37"/>
        <v>2.2069470013776962</v>
      </c>
      <c r="G39" s="21">
        <f t="shared" si="24"/>
        <v>3.7</v>
      </c>
      <c r="H39" s="20">
        <v>2694</v>
      </c>
      <c r="I39" s="21">
        <f t="shared" si="25"/>
        <v>0.8211311737238024</v>
      </c>
      <c r="J39" s="21">
        <f t="shared" si="26"/>
        <v>0.18064885821923654</v>
      </c>
      <c r="K39" s="21">
        <f t="shared" si="38"/>
        <v>0.22170541690542667</v>
      </c>
      <c r="L39" s="21">
        <f t="shared" si="39"/>
        <v>0.27918459906609283</v>
      </c>
      <c r="M39" s="21">
        <f t="shared" si="40"/>
        <v>17.319351141780764</v>
      </c>
      <c r="N39" s="21">
        <f t="shared" si="41"/>
        <v>22.628024530303215</v>
      </c>
      <c r="O39" s="21">
        <f t="shared" si="42"/>
        <v>22.993632118603774</v>
      </c>
      <c r="P39" s="21">
        <f t="shared" si="43"/>
        <v>23.505482742224554</v>
      </c>
      <c r="Q39" s="21">
        <f t="shared" si="44"/>
        <v>8.1332829397349453</v>
      </c>
      <c r="R39" s="11">
        <f t="shared" si="45"/>
        <v>3</v>
      </c>
      <c r="S39" s="33">
        <f t="shared" si="46"/>
        <v>2.0063678813962262</v>
      </c>
      <c r="T39" s="33">
        <f t="shared" si="15"/>
        <v>1.9945172577754455</v>
      </c>
      <c r="U39" s="24" t="str">
        <f t="shared" si="47"/>
        <v>Pass</v>
      </c>
      <c r="V39" s="69">
        <f t="shared" si="17"/>
        <v>5.0063678813962262</v>
      </c>
      <c r="W39" s="69">
        <f t="shared" si="18"/>
        <v>4.9945172577754455</v>
      </c>
      <c r="X39" s="71" t="str">
        <f t="shared" si="19"/>
        <v>Pass</v>
      </c>
      <c r="Y39" s="22"/>
      <c r="Z39" s="23"/>
    </row>
    <row r="40" spans="1:26" x14ac:dyDescent="0.25">
      <c r="A40" s="10" t="s">
        <v>109</v>
      </c>
      <c r="B40" s="20">
        <v>18374</v>
      </c>
      <c r="C40" s="21">
        <f t="shared" si="20"/>
        <v>5.6003950207873592</v>
      </c>
      <c r="D40" s="21">
        <f t="shared" si="21"/>
        <v>1.232086904573219</v>
      </c>
      <c r="E40" s="21">
        <f t="shared" si="36"/>
        <v>1.5121066556125871</v>
      </c>
      <c r="F40" s="21">
        <f t="shared" si="37"/>
        <v>1.9041343070677021</v>
      </c>
      <c r="G40" s="21">
        <f t="shared" si="24"/>
        <v>3.7</v>
      </c>
      <c r="H40" s="20">
        <v>2703</v>
      </c>
      <c r="I40" s="21">
        <f t="shared" si="25"/>
        <v>0.82387437363602001</v>
      </c>
      <c r="J40" s="21">
        <f t="shared" si="26"/>
        <v>0.18125236219992441</v>
      </c>
      <c r="K40" s="21">
        <f t="shared" si="38"/>
        <v>0.22244608088172541</v>
      </c>
      <c r="L40" s="21">
        <f t="shared" si="39"/>
        <v>0.28011728703624683</v>
      </c>
      <c r="M40" s="21">
        <f t="shared" si="40"/>
        <v>17.318747637800076</v>
      </c>
      <c r="N40" s="21">
        <f t="shared" si="41"/>
        <v>22.432086904573218</v>
      </c>
      <c r="O40" s="21">
        <f t="shared" si="42"/>
        <v>22.753300374294387</v>
      </c>
      <c r="P40" s="21">
        <f t="shared" si="43"/>
        <v>23.202999231904023</v>
      </c>
      <c r="Q40" s="21">
        <f t="shared" si="44"/>
        <v>7.248143768059399</v>
      </c>
      <c r="R40" s="11">
        <f t="shared" si="45"/>
        <v>3</v>
      </c>
      <c r="S40" s="33">
        <f t="shared" si="46"/>
        <v>2.2466996257056131</v>
      </c>
      <c r="T40" s="33">
        <f t="shared" si="15"/>
        <v>2.2970007680959768</v>
      </c>
      <c r="U40" s="24" t="str">
        <f t="shared" si="47"/>
        <v>Pass</v>
      </c>
      <c r="V40" s="69">
        <f t="shared" si="17"/>
        <v>5.2466996257056131</v>
      </c>
      <c r="W40" s="69">
        <f t="shared" si="18"/>
        <v>5.2970007680959768</v>
      </c>
      <c r="X40" s="71" t="str">
        <f t="shared" si="19"/>
        <v>Pass</v>
      </c>
      <c r="Y40" s="22"/>
      <c r="Z40" s="23"/>
    </row>
    <row r="41" spans="1:26" x14ac:dyDescent="0.25">
      <c r="A41" s="10" t="s">
        <v>114</v>
      </c>
      <c r="B41" s="20">
        <v>30143</v>
      </c>
      <c r="C41" s="21">
        <f t="shared" si="20"/>
        <v>9.1875861059972443</v>
      </c>
      <c r="D41" s="21">
        <f t="shared" si="21"/>
        <v>2.0212689433193938</v>
      </c>
      <c r="E41" s="21">
        <f t="shared" si="36"/>
        <v>2.4806482486192563</v>
      </c>
      <c r="F41" s="21">
        <f t="shared" si="37"/>
        <v>3.1237792760390635</v>
      </c>
      <c r="G41" s="21">
        <f t="shared" si="24"/>
        <v>3.7</v>
      </c>
      <c r="H41" s="20">
        <v>5808</v>
      </c>
      <c r="I41" s="21">
        <f t="shared" si="25"/>
        <v>1.7702783433510929</v>
      </c>
      <c r="J41" s="21">
        <f t="shared" si="26"/>
        <v>0.38946123553724044</v>
      </c>
      <c r="K41" s="21">
        <f t="shared" si="38"/>
        <v>0.47797515270479513</v>
      </c>
      <c r="L41" s="21">
        <f t="shared" si="39"/>
        <v>0.6018946367393716</v>
      </c>
      <c r="M41" s="21">
        <f t="shared" si="40"/>
        <v>17.11053876446276</v>
      </c>
      <c r="N41" s="21">
        <f t="shared" si="41"/>
        <v>23.221268943319394</v>
      </c>
      <c r="O41" s="21">
        <f t="shared" si="42"/>
        <v>23.76916216578681</v>
      </c>
      <c r="P41" s="21">
        <f t="shared" si="43"/>
        <v>24.536212677241195</v>
      </c>
      <c r="Q41" s="21">
        <f t="shared" si="44"/>
        <v>12.72814279269943</v>
      </c>
      <c r="R41" s="11">
        <f t="shared" si="45"/>
        <v>3</v>
      </c>
      <c r="S41" s="33">
        <f t="shared" si="46"/>
        <v>1.2308378342131903</v>
      </c>
      <c r="T41" s="33">
        <f t="shared" si="15"/>
        <v>0.96378732275880452</v>
      </c>
      <c r="U41" s="24" t="str">
        <f t="shared" si="47"/>
        <v>Pass</v>
      </c>
      <c r="V41" s="69">
        <f t="shared" si="17"/>
        <v>4.2308378342131903</v>
      </c>
      <c r="W41" s="69">
        <f t="shared" si="18"/>
        <v>3.9637873227588045</v>
      </c>
      <c r="X41" s="71" t="str">
        <f t="shared" si="19"/>
        <v>Pass</v>
      </c>
      <c r="Y41" s="22"/>
      <c r="Z41" s="23"/>
    </row>
    <row r="42" spans="1:26" x14ac:dyDescent="0.25">
      <c r="A42" s="10" t="s">
        <v>116</v>
      </c>
      <c r="B42" s="20">
        <v>24794</v>
      </c>
      <c r="C42" s="21">
        <f t="shared" si="20"/>
        <v>7.5572109581692493</v>
      </c>
      <c r="D42" s="21">
        <f t="shared" si="21"/>
        <v>1.6625864107972348</v>
      </c>
      <c r="E42" s="21">
        <f t="shared" si="36"/>
        <v>2.0404469587056973</v>
      </c>
      <c r="F42" s="21">
        <f t="shared" si="37"/>
        <v>2.5694517257775451</v>
      </c>
      <c r="G42" s="21">
        <f t="shared" si="24"/>
        <v>3.7</v>
      </c>
      <c r="H42" s="20">
        <v>4764</v>
      </c>
      <c r="I42" s="21">
        <f t="shared" si="25"/>
        <v>1.452067153533851</v>
      </c>
      <c r="J42" s="21">
        <f t="shared" si="26"/>
        <v>0.31945477377744719</v>
      </c>
      <c r="K42" s="21">
        <f t="shared" si="38"/>
        <v>0.39205813145413981</v>
      </c>
      <c r="L42" s="21">
        <f t="shared" si="39"/>
        <v>0.49370283220150935</v>
      </c>
      <c r="M42" s="21">
        <f t="shared" si="40"/>
        <v>17.180545226222552</v>
      </c>
      <c r="N42" s="21">
        <f t="shared" si="41"/>
        <v>22.862586410797235</v>
      </c>
      <c r="O42" s="21">
        <f t="shared" si="42"/>
        <v>23.313050316382387</v>
      </c>
      <c r="P42" s="21">
        <f t="shared" si="43"/>
        <v>23.943699784201605</v>
      </c>
      <c r="Q42" s="21">
        <f t="shared" si="44"/>
        <v>10.46134526523695</v>
      </c>
      <c r="R42" s="11">
        <f t="shared" si="45"/>
        <v>3</v>
      </c>
      <c r="S42" s="33">
        <f t="shared" si="46"/>
        <v>1.6869496836176125</v>
      </c>
      <c r="T42" s="33">
        <f t="shared" si="15"/>
        <v>1.5563002157983945</v>
      </c>
      <c r="U42" s="24" t="str">
        <f t="shared" si="47"/>
        <v>Pass</v>
      </c>
      <c r="V42" s="69">
        <f t="shared" si="17"/>
        <v>4.6869496836176125</v>
      </c>
      <c r="W42" s="69">
        <f t="shared" si="18"/>
        <v>4.5563002157983945</v>
      </c>
      <c r="X42" s="71" t="str">
        <f t="shared" si="19"/>
        <v>Pass</v>
      </c>
      <c r="Y42" s="22"/>
      <c r="Z42" s="23"/>
    </row>
    <row r="43" spans="1:26" x14ac:dyDescent="0.25">
      <c r="A43" s="10" t="s">
        <v>115</v>
      </c>
      <c r="B43" s="20">
        <v>25403</v>
      </c>
      <c r="C43" s="21">
        <f t="shared" si="20"/>
        <v>7.7428341522293067</v>
      </c>
      <c r="D43" s="21">
        <f t="shared" si="21"/>
        <v>1.7034235134904474</v>
      </c>
      <c r="E43" s="21">
        <f t="shared" si="36"/>
        <v>2.090565221101913</v>
      </c>
      <c r="F43" s="21">
        <f t="shared" si="37"/>
        <v>2.6325636117579645</v>
      </c>
      <c r="G43" s="21">
        <f t="shared" si="24"/>
        <v>3.7</v>
      </c>
      <c r="H43" s="20">
        <v>3128</v>
      </c>
      <c r="I43" s="21">
        <f t="shared" si="25"/>
        <v>0.9534143694907401</v>
      </c>
      <c r="J43" s="21">
        <f t="shared" si="26"/>
        <v>0.20975116128796281</v>
      </c>
      <c r="K43" s="21">
        <f t="shared" si="38"/>
        <v>0.25742187976249986</v>
      </c>
      <c r="L43" s="21">
        <f t="shared" si="39"/>
        <v>0.32416088562685164</v>
      </c>
      <c r="M43" s="21">
        <f t="shared" si="40"/>
        <v>17.290248838712039</v>
      </c>
      <c r="N43" s="21">
        <f t="shared" si="41"/>
        <v>22.903423513490448</v>
      </c>
      <c r="O43" s="21">
        <f t="shared" si="42"/>
        <v>23.33823593957645</v>
      </c>
      <c r="P43" s="21">
        <f t="shared" si="43"/>
        <v>23.946973336096853</v>
      </c>
      <c r="Q43" s="21">
        <f t="shared" si="44"/>
        <v>9.6496628912107862</v>
      </c>
      <c r="R43" s="11">
        <f t="shared" si="45"/>
        <v>3</v>
      </c>
      <c r="S43" s="33">
        <f t="shared" si="46"/>
        <v>1.6617640604235504</v>
      </c>
      <c r="T43" s="33">
        <f t="shared" si="15"/>
        <v>1.5530266639031467</v>
      </c>
      <c r="U43" s="24" t="str">
        <f t="shared" si="47"/>
        <v>Pass</v>
      </c>
      <c r="V43" s="69">
        <f t="shared" si="17"/>
        <v>4.6617640604235504</v>
      </c>
      <c r="W43" s="69">
        <f t="shared" si="18"/>
        <v>4.5530266639031467</v>
      </c>
      <c r="X43" s="71" t="str">
        <f t="shared" si="19"/>
        <v>Pass</v>
      </c>
      <c r="Y43" s="22"/>
      <c r="Z43" s="23"/>
    </row>
    <row r="44" spans="1:26" x14ac:dyDescent="0.25">
      <c r="A44" s="10" t="s">
        <v>117</v>
      </c>
      <c r="B44" s="20">
        <v>24300</v>
      </c>
      <c r="C44" s="21">
        <f t="shared" si="20"/>
        <v>7.4066397629875276</v>
      </c>
      <c r="D44" s="21">
        <f t="shared" si="21"/>
        <v>1.629460747857256</v>
      </c>
      <c r="E44" s="21">
        <f t="shared" si="36"/>
        <v>1.9997927360066325</v>
      </c>
      <c r="F44" s="21">
        <f t="shared" si="37"/>
        <v>2.5182575194157595</v>
      </c>
      <c r="G44" s="21">
        <f t="shared" si="24"/>
        <v>3.7</v>
      </c>
      <c r="H44" s="20">
        <v>1916</v>
      </c>
      <c r="I44" s="21">
        <f t="shared" si="25"/>
        <v>0.58399678131210297</v>
      </c>
      <c r="J44" s="21">
        <f t="shared" si="26"/>
        <v>0.12847929188866267</v>
      </c>
      <c r="K44" s="21">
        <f t="shared" si="38"/>
        <v>0.1576791309542678</v>
      </c>
      <c r="L44" s="21">
        <f t="shared" si="39"/>
        <v>0.19855890564611503</v>
      </c>
      <c r="M44" s="21">
        <f t="shared" si="40"/>
        <v>17.371520708111337</v>
      </c>
      <c r="N44" s="21">
        <f t="shared" si="41"/>
        <v>22.829460747857254</v>
      </c>
      <c r="O44" s="21">
        <f t="shared" si="42"/>
        <v>23.228992575072237</v>
      </c>
      <c r="P44" s="21">
        <f t="shared" si="43"/>
        <v>23.788337133173211</v>
      </c>
      <c r="Q44" s="21">
        <f t="shared" si="44"/>
        <v>8.5746333256117335</v>
      </c>
      <c r="R44" s="11">
        <f t="shared" si="45"/>
        <v>3</v>
      </c>
      <c r="S44" s="33">
        <f t="shared" si="46"/>
        <v>1.7710074249277632</v>
      </c>
      <c r="T44" s="33">
        <f t="shared" si="15"/>
        <v>1.7116628668267886</v>
      </c>
      <c r="U44" s="24" t="str">
        <f t="shared" si="47"/>
        <v>Pass</v>
      </c>
      <c r="V44" s="69">
        <f t="shared" si="17"/>
        <v>4.7710074249277632</v>
      </c>
      <c r="W44" s="69">
        <f t="shared" si="18"/>
        <v>4.7116628668267886</v>
      </c>
      <c r="X44" s="71" t="str">
        <f t="shared" si="19"/>
        <v>Pass</v>
      </c>
      <c r="Y44" s="22"/>
      <c r="Z44" s="23"/>
    </row>
    <row r="45" spans="1:26" x14ac:dyDescent="0.25">
      <c r="A45" s="10" t="s">
        <v>45</v>
      </c>
      <c r="B45" s="20">
        <v>44723</v>
      </c>
      <c r="C45" s="21">
        <f t="shared" si="20"/>
        <v>13.63156996378976</v>
      </c>
      <c r="D45" s="21">
        <f t="shared" si="21"/>
        <v>2.9989453920337472</v>
      </c>
      <c r="E45" s="21">
        <f t="shared" si="36"/>
        <v>3.6805238902232356</v>
      </c>
      <c r="F45" s="21">
        <f t="shared" si="37"/>
        <v>4.6347337876885186</v>
      </c>
      <c r="G45" s="21">
        <f t="shared" si="24"/>
        <v>3.7</v>
      </c>
      <c r="H45" s="20">
        <v>17087</v>
      </c>
      <c r="I45" s="21">
        <f t="shared" si="25"/>
        <v>5.2081174333402416</v>
      </c>
      <c r="J45" s="21">
        <f t="shared" si="26"/>
        <v>1.1457858353348531</v>
      </c>
      <c r="K45" s="21">
        <f t="shared" si="38"/>
        <v>1.4061917070018652</v>
      </c>
      <c r="L45" s="21">
        <f t="shared" si="39"/>
        <v>1.7707599273356822</v>
      </c>
      <c r="M45" s="21">
        <f t="shared" si="40"/>
        <v>16.354214164665148</v>
      </c>
      <c r="N45" s="21">
        <f t="shared" si="41"/>
        <v>24.19894539203375</v>
      </c>
      <c r="O45" s="21">
        <f t="shared" si="42"/>
        <v>25.140929761890249</v>
      </c>
      <c r="P45" s="21">
        <f t="shared" si="43"/>
        <v>26.459707879689347</v>
      </c>
      <c r="Q45" s="21">
        <f t="shared" si="44"/>
        <v>24.047804830470241</v>
      </c>
      <c r="R45" s="11">
        <f t="shared" si="45"/>
        <v>3</v>
      </c>
      <c r="S45" s="33">
        <f t="shared" si="46"/>
        <v>-0.14092976189024853</v>
      </c>
      <c r="T45" s="33">
        <f t="shared" si="15"/>
        <v>-0.95970787968934701</v>
      </c>
      <c r="U45" s="24" t="str">
        <f t="shared" si="47"/>
        <v>Fail</v>
      </c>
      <c r="V45" s="69">
        <f t="shared" si="17"/>
        <v>2.8590702381097515</v>
      </c>
      <c r="W45" s="69">
        <f t="shared" si="18"/>
        <v>2.040292120310653</v>
      </c>
      <c r="X45" s="71" t="str">
        <f t="shared" si="19"/>
        <v>Pass</v>
      </c>
      <c r="Y45" s="22"/>
      <c r="Z45" s="23"/>
    </row>
    <row r="46" spans="1:26" x14ac:dyDescent="0.25">
      <c r="A46" s="10" t="s">
        <v>118</v>
      </c>
      <c r="B46" s="20">
        <v>23417</v>
      </c>
      <c r="C46" s="21">
        <f t="shared" si="20"/>
        <v>7.1375013715999556</v>
      </c>
      <c r="D46" s="21">
        <f t="shared" si="21"/>
        <v>1.5702503017519902</v>
      </c>
      <c r="E46" s="21">
        <f t="shared" si="36"/>
        <v>1.9271253703319882</v>
      </c>
      <c r="F46" s="21">
        <f t="shared" si="37"/>
        <v>2.4267504663439849</v>
      </c>
      <c r="G46" s="21">
        <f t="shared" si="24"/>
        <v>3.7</v>
      </c>
      <c r="H46" s="20">
        <v>1929</v>
      </c>
      <c r="I46" s="21">
        <f t="shared" si="25"/>
        <v>0.58795918118530621</v>
      </c>
      <c r="J46" s="21">
        <f t="shared" si="26"/>
        <v>0.12935101986076736</v>
      </c>
      <c r="K46" s="21">
        <f t="shared" si="38"/>
        <v>0.15874897892003267</v>
      </c>
      <c r="L46" s="21">
        <f t="shared" si="39"/>
        <v>0.19990612160300414</v>
      </c>
      <c r="M46" s="21">
        <f t="shared" si="40"/>
        <v>17.370648980139233</v>
      </c>
      <c r="N46" s="21">
        <f t="shared" si="41"/>
        <v>22.770250301751989</v>
      </c>
      <c r="O46" s="21">
        <f t="shared" si="42"/>
        <v>23.156523329391256</v>
      </c>
      <c r="P46" s="21">
        <f t="shared" si="43"/>
        <v>23.697305568086222</v>
      </c>
      <c r="Q46" s="21">
        <f t="shared" si="44"/>
        <v>8.3134197339705675</v>
      </c>
      <c r="R46" s="11">
        <f t="shared" si="45"/>
        <v>3</v>
      </c>
      <c r="S46" s="33">
        <f t="shared" si="46"/>
        <v>1.8434766706087444</v>
      </c>
      <c r="T46" s="33">
        <f t="shared" si="15"/>
        <v>1.8026944319137783</v>
      </c>
      <c r="U46" s="24" t="str">
        <f t="shared" si="47"/>
        <v>Pass</v>
      </c>
      <c r="V46" s="69">
        <f t="shared" si="17"/>
        <v>4.8434766706087444</v>
      </c>
      <c r="W46" s="69">
        <f t="shared" si="18"/>
        <v>4.8026944319137783</v>
      </c>
      <c r="X46" s="71" t="str">
        <f t="shared" si="19"/>
        <v>Pass</v>
      </c>
      <c r="Y46" s="22"/>
      <c r="Z46" s="23"/>
    </row>
    <row r="47" spans="1:26" x14ac:dyDescent="0.25">
      <c r="A47" s="10" t="s">
        <v>119</v>
      </c>
      <c r="B47" s="20">
        <v>21646</v>
      </c>
      <c r="C47" s="21">
        <f t="shared" si="20"/>
        <v>6.5977005888735807</v>
      </c>
      <c r="D47" s="21">
        <f t="shared" si="21"/>
        <v>1.4514941295521877</v>
      </c>
      <c r="E47" s="21">
        <f t="shared" si="36"/>
        <v>1.781379158995867</v>
      </c>
      <c r="F47" s="21">
        <f t="shared" si="37"/>
        <v>2.2432182002170178</v>
      </c>
      <c r="G47" s="21">
        <f t="shared" si="24"/>
        <v>3.7</v>
      </c>
      <c r="H47" s="20">
        <v>4268</v>
      </c>
      <c r="I47" s="21">
        <f t="shared" si="25"/>
        <v>1.3008863583716366</v>
      </c>
      <c r="J47" s="21">
        <f t="shared" si="26"/>
        <v>0.28619499884176003</v>
      </c>
      <c r="K47" s="21">
        <f t="shared" si="38"/>
        <v>0.35123931676034192</v>
      </c>
      <c r="L47" s="21">
        <f t="shared" si="39"/>
        <v>0.44230136184635649</v>
      </c>
      <c r="M47" s="21">
        <f t="shared" si="40"/>
        <v>17.213805001158239</v>
      </c>
      <c r="N47" s="21">
        <f t="shared" si="41"/>
        <v>22.651494129552187</v>
      </c>
      <c r="O47" s="21">
        <f t="shared" si="42"/>
        <v>23.046423476914448</v>
      </c>
      <c r="P47" s="21">
        <f t="shared" si="43"/>
        <v>23.599324563221614</v>
      </c>
      <c r="Q47" s="21">
        <f t="shared" si="44"/>
        <v>9.1994733056168538</v>
      </c>
      <c r="R47" s="11">
        <f t="shared" si="45"/>
        <v>3</v>
      </c>
      <c r="S47" s="33">
        <f t="shared" si="46"/>
        <v>1.9535765230855517</v>
      </c>
      <c r="T47" s="33">
        <f t="shared" si="15"/>
        <v>1.9006754367783856</v>
      </c>
      <c r="U47" s="24" t="str">
        <f t="shared" si="47"/>
        <v>Pass</v>
      </c>
      <c r="V47" s="69">
        <f t="shared" si="17"/>
        <v>4.9535765230855517</v>
      </c>
      <c r="W47" s="69">
        <f t="shared" si="18"/>
        <v>4.9006754367783856</v>
      </c>
      <c r="X47" s="71" t="str">
        <f t="shared" si="19"/>
        <v>Pass</v>
      </c>
      <c r="Y47" s="22"/>
      <c r="Z47" s="23"/>
    </row>
    <row r="48" spans="1:26" x14ac:dyDescent="0.25">
      <c r="A48" s="10" t="s">
        <v>34</v>
      </c>
      <c r="B48" s="20">
        <v>18970</v>
      </c>
      <c r="C48" s="21">
        <f t="shared" si="20"/>
        <v>5.7820558149742141</v>
      </c>
      <c r="D48" s="21">
        <f t="shared" si="21"/>
        <v>1.2720522792943272</v>
      </c>
      <c r="E48" s="21">
        <f t="shared" si="36"/>
        <v>1.5611550700430379</v>
      </c>
      <c r="F48" s="21">
        <f t="shared" si="37"/>
        <v>1.965898977091233</v>
      </c>
      <c r="G48" s="21">
        <f t="shared" si="24"/>
        <v>3.7</v>
      </c>
      <c r="H48" s="20">
        <v>1580</v>
      </c>
      <c r="I48" s="21">
        <f t="shared" si="25"/>
        <v>0.48158398458931245</v>
      </c>
      <c r="J48" s="21">
        <f t="shared" si="26"/>
        <v>0.10594847660964873</v>
      </c>
      <c r="K48" s="21">
        <f t="shared" si="38"/>
        <v>0.13002767583911437</v>
      </c>
      <c r="L48" s="21">
        <f t="shared" si="39"/>
        <v>0.16373855476036625</v>
      </c>
      <c r="M48" s="21">
        <f t="shared" si="40"/>
        <v>17.394051523390353</v>
      </c>
      <c r="N48" s="21">
        <f t="shared" si="41"/>
        <v>22.472052279294328</v>
      </c>
      <c r="O48" s="21">
        <f t="shared" si="42"/>
        <v>22.785234269272507</v>
      </c>
      <c r="P48" s="21">
        <f t="shared" si="43"/>
        <v>23.223689055241952</v>
      </c>
      <c r="Q48" s="21">
        <f t="shared" si="44"/>
        <v>6.7452237841528389</v>
      </c>
      <c r="R48" s="11">
        <f t="shared" si="45"/>
        <v>3</v>
      </c>
      <c r="S48" s="33">
        <f t="shared" si="46"/>
        <v>2.2147657307274926</v>
      </c>
      <c r="T48" s="33">
        <f t="shared" si="15"/>
        <v>2.2763109447580483</v>
      </c>
      <c r="U48" s="24" t="str">
        <f t="shared" si="47"/>
        <v>Pass</v>
      </c>
      <c r="V48" s="69">
        <f t="shared" si="17"/>
        <v>5.2147657307274926</v>
      </c>
      <c r="W48" s="69">
        <f t="shared" si="18"/>
        <v>5.2763109447580483</v>
      </c>
      <c r="X48" s="71" t="str">
        <f t="shared" si="19"/>
        <v>Pass</v>
      </c>
      <c r="Y48" s="22"/>
      <c r="Z48" s="23"/>
    </row>
    <row r="49" spans="1:26" x14ac:dyDescent="0.25">
      <c r="A49" s="10" t="s">
        <v>33</v>
      </c>
      <c r="B49" s="20">
        <v>18306</v>
      </c>
      <c r="C49" s="21">
        <f t="shared" si="20"/>
        <v>5.5796686214506037</v>
      </c>
      <c r="D49" s="21">
        <f t="shared" si="21"/>
        <v>1.2275270967191327</v>
      </c>
      <c r="E49" s="21">
        <f t="shared" si="36"/>
        <v>1.5065105277916631</v>
      </c>
      <c r="F49" s="21">
        <f t="shared" si="37"/>
        <v>1.8970873312932055</v>
      </c>
      <c r="G49" s="21">
        <f t="shared" si="24"/>
        <v>3.7</v>
      </c>
      <c r="H49" s="20">
        <v>2287</v>
      </c>
      <c r="I49" s="21">
        <f t="shared" si="25"/>
        <v>0.69707757769351752</v>
      </c>
      <c r="J49" s="21">
        <f t="shared" si="26"/>
        <v>0.15335706709257385</v>
      </c>
      <c r="K49" s="21">
        <f t="shared" si="38"/>
        <v>0.18821094597724974</v>
      </c>
      <c r="L49" s="21">
        <f t="shared" si="39"/>
        <v>0.23700637641579597</v>
      </c>
      <c r="M49" s="21">
        <f t="shared" si="40"/>
        <v>17.346642932907425</v>
      </c>
      <c r="N49" s="21">
        <f t="shared" si="41"/>
        <v>22.427527096719132</v>
      </c>
      <c r="O49" s="21">
        <f t="shared" si="42"/>
        <v>22.74136440667634</v>
      </c>
      <c r="P49" s="21">
        <f t="shared" si="43"/>
        <v>23.180736640616427</v>
      </c>
      <c r="Q49" s="21">
        <f t="shared" si="44"/>
        <v>6.973823776837639</v>
      </c>
      <c r="R49" s="11">
        <f t="shared" si="45"/>
        <v>3</v>
      </c>
      <c r="S49" s="33">
        <f t="shared" si="46"/>
        <v>2.2586355933236604</v>
      </c>
      <c r="T49" s="33">
        <f t="shared" si="15"/>
        <v>2.319263359383573</v>
      </c>
      <c r="U49" s="24" t="str">
        <f t="shared" si="47"/>
        <v>Pass</v>
      </c>
      <c r="V49" s="69">
        <f t="shared" si="17"/>
        <v>5.2586355933236604</v>
      </c>
      <c r="W49" s="69">
        <f t="shared" si="18"/>
        <v>5.319263359383573</v>
      </c>
      <c r="X49" s="71" t="str">
        <f t="shared" si="19"/>
        <v>Pass</v>
      </c>
      <c r="Y49" s="22"/>
      <c r="Z49" s="23"/>
    </row>
    <row r="50" spans="1:26" x14ac:dyDescent="0.25">
      <c r="A50" s="10" t="s">
        <v>28</v>
      </c>
      <c r="B50" s="20">
        <v>79769</v>
      </c>
      <c r="C50" s="21">
        <f t="shared" si="20"/>
        <v>24.313590421965106</v>
      </c>
      <c r="D50" s="21">
        <f t="shared" si="21"/>
        <v>5.3489898928323232</v>
      </c>
      <c r="E50" s="21">
        <f t="shared" si="36"/>
        <v>6.564669413930579</v>
      </c>
      <c r="F50" s="21">
        <f t="shared" si="37"/>
        <v>8.2666207434681365</v>
      </c>
      <c r="G50" s="21">
        <f t="shared" si="24"/>
        <v>3.7</v>
      </c>
      <c r="H50" s="20">
        <v>6359</v>
      </c>
      <c r="I50" s="21">
        <f t="shared" si="25"/>
        <v>1.9382231379768595</v>
      </c>
      <c r="J50" s="21">
        <f t="shared" si="26"/>
        <v>0.42640909035490909</v>
      </c>
      <c r="K50" s="21">
        <f t="shared" si="38"/>
        <v>0.52332024725375215</v>
      </c>
      <c r="L50" s="21">
        <f t="shared" si="39"/>
        <v>0.6589958669121323</v>
      </c>
      <c r="M50" s="21">
        <f t="shared" si="40"/>
        <v>17.073590909645091</v>
      </c>
      <c r="N50" s="21">
        <f t="shared" si="41"/>
        <v>26.548989892832324</v>
      </c>
      <c r="O50" s="21">
        <f t="shared" si="42"/>
        <v>27.861580570829425</v>
      </c>
      <c r="P50" s="21">
        <f t="shared" si="43"/>
        <v>29.699207520025361</v>
      </c>
      <c r="Q50" s="21">
        <f t="shared" si="44"/>
        <v>28.190036697918824</v>
      </c>
      <c r="R50" s="11">
        <f t="shared" si="45"/>
        <v>3</v>
      </c>
      <c r="S50" s="33">
        <f t="shared" si="46"/>
        <v>-2.8615805708294246</v>
      </c>
      <c r="T50" s="33">
        <f t="shared" si="15"/>
        <v>-4.1992075200253609</v>
      </c>
      <c r="U50" s="24" t="str">
        <f t="shared" si="47"/>
        <v>Fail</v>
      </c>
      <c r="V50" s="69">
        <f t="shared" si="17"/>
        <v>0.13841942917057537</v>
      </c>
      <c r="W50" s="69">
        <f t="shared" si="18"/>
        <v>-1.1992075200253609</v>
      </c>
      <c r="X50" s="71" t="str">
        <f t="shared" si="19"/>
        <v>Fail</v>
      </c>
      <c r="Y50" s="22"/>
      <c r="Z50" s="23"/>
    </row>
    <row r="51" spans="1:26" x14ac:dyDescent="0.25">
      <c r="A51" s="10" t="s">
        <v>36</v>
      </c>
      <c r="B51" s="20">
        <v>41853</v>
      </c>
      <c r="C51" s="21">
        <f t="shared" si="20"/>
        <v>12.756793991782592</v>
      </c>
      <c r="D51" s="21">
        <f t="shared" si="21"/>
        <v>2.8064946781921702</v>
      </c>
      <c r="E51" s="21">
        <f t="shared" si="36"/>
        <v>3.4443343777813</v>
      </c>
      <c r="F51" s="21">
        <f t="shared" si="37"/>
        <v>4.3373099572060818</v>
      </c>
      <c r="G51" s="21">
        <f t="shared" si="24"/>
        <v>3.7</v>
      </c>
      <c r="H51" s="20">
        <v>5236</v>
      </c>
      <c r="I51" s="21">
        <f t="shared" si="25"/>
        <v>1.595932748930152</v>
      </c>
      <c r="J51" s="21">
        <f t="shared" si="26"/>
        <v>0.35110520476463347</v>
      </c>
      <c r="K51" s="21">
        <f t="shared" si="38"/>
        <v>0.43090184221114108</v>
      </c>
      <c r="L51" s="21">
        <f t="shared" si="39"/>
        <v>0.54261713463625172</v>
      </c>
      <c r="M51" s="21">
        <f t="shared" si="40"/>
        <v>17.148894795235368</v>
      </c>
      <c r="N51" s="21">
        <f t="shared" si="41"/>
        <v>24.006494678192173</v>
      </c>
      <c r="O51" s="21">
        <f t="shared" si="42"/>
        <v>24.724131015227808</v>
      </c>
      <c r="P51" s="21">
        <f t="shared" si="43"/>
        <v>25.7288218870777</v>
      </c>
      <c r="Q51" s="21">
        <f t="shared" si="44"/>
        <v>15.948659489642896</v>
      </c>
      <c r="R51" s="11">
        <f t="shared" si="45"/>
        <v>3</v>
      </c>
      <c r="S51" s="33">
        <f t="shared" si="46"/>
        <v>0.27586898477219179</v>
      </c>
      <c r="T51" s="33">
        <f t="shared" si="15"/>
        <v>-0.22882188707770013</v>
      </c>
      <c r="U51" s="24" t="str">
        <f t="shared" si="47"/>
        <v>Fail</v>
      </c>
      <c r="V51" s="69">
        <f t="shared" si="17"/>
        <v>3.2758689847721918</v>
      </c>
      <c r="W51" s="69">
        <f t="shared" si="18"/>
        <v>2.7711781129222999</v>
      </c>
      <c r="X51" s="71" t="str">
        <f t="shared" si="19"/>
        <v>Pass</v>
      </c>
      <c r="Y51" s="22"/>
      <c r="Z51" s="23"/>
    </row>
    <row r="52" spans="1:26" x14ac:dyDescent="0.25">
      <c r="A52" s="10" t="s">
        <v>37</v>
      </c>
      <c r="B52" s="20">
        <v>35625</v>
      </c>
      <c r="C52" s="21">
        <f t="shared" si="20"/>
        <v>10.85849965252801</v>
      </c>
      <c r="D52" s="21">
        <f t="shared" si="21"/>
        <v>2.3888699235561623</v>
      </c>
      <c r="E52" s="21">
        <f t="shared" si="36"/>
        <v>2.9317949061825632</v>
      </c>
      <c r="F52" s="21">
        <f t="shared" si="37"/>
        <v>3.6918898818595238</v>
      </c>
      <c r="G52" s="21">
        <f t="shared" si="24"/>
        <v>3.7</v>
      </c>
      <c r="H52" s="20">
        <v>8745</v>
      </c>
      <c r="I52" s="21">
        <f t="shared" si="25"/>
        <v>2.6654759147047704</v>
      </c>
      <c r="J52" s="21">
        <f t="shared" si="26"/>
        <v>0.58640470123504951</v>
      </c>
      <c r="K52" s="21">
        <f t="shared" si="38"/>
        <v>0.71967849697028807</v>
      </c>
      <c r="L52" s="21">
        <f t="shared" si="39"/>
        <v>0.906261810999622</v>
      </c>
      <c r="M52" s="21">
        <f t="shared" si="40"/>
        <v>16.91359529876495</v>
      </c>
      <c r="N52" s="21">
        <f t="shared" si="41"/>
        <v>23.58886992355616</v>
      </c>
      <c r="O52" s="21">
        <f t="shared" si="42"/>
        <v>24.265068701917802</v>
      </c>
      <c r="P52" s="21">
        <f t="shared" si="43"/>
        <v>25.211746991624096</v>
      </c>
      <c r="Q52" s="21">
        <f t="shared" si="44"/>
        <v>16.189451481937553</v>
      </c>
      <c r="R52" s="11">
        <f t="shared" si="45"/>
        <v>3</v>
      </c>
      <c r="S52" s="33">
        <f t="shared" si="46"/>
        <v>0.73493129808219848</v>
      </c>
      <c r="T52" s="33">
        <f t="shared" si="15"/>
        <v>0.28825300837590362</v>
      </c>
      <c r="U52" s="24" t="str">
        <f t="shared" si="47"/>
        <v>Pass</v>
      </c>
      <c r="V52" s="69">
        <f t="shared" si="17"/>
        <v>3.7349312980821985</v>
      </c>
      <c r="W52" s="69">
        <f t="shared" si="18"/>
        <v>3.2882530083759036</v>
      </c>
      <c r="X52" s="71" t="str">
        <f t="shared" si="19"/>
        <v>Pass</v>
      </c>
      <c r="Y52" s="22"/>
      <c r="Z52" s="23"/>
    </row>
    <row r="53" spans="1:26" x14ac:dyDescent="0.25">
      <c r="A53" s="10" t="s">
        <v>43</v>
      </c>
      <c r="B53" s="20">
        <v>36898</v>
      </c>
      <c r="C53" s="21">
        <f t="shared" si="20"/>
        <v>11.246510040111678</v>
      </c>
      <c r="D53" s="21">
        <f t="shared" si="21"/>
        <v>2.4742322088245694</v>
      </c>
      <c r="E53" s="21">
        <f t="shared" si="36"/>
        <v>3.0365577108301531</v>
      </c>
      <c r="F53" s="21">
        <f t="shared" si="37"/>
        <v>3.8238134136379709</v>
      </c>
      <c r="G53" s="21">
        <f t="shared" si="24"/>
        <v>3.7</v>
      </c>
      <c r="H53" s="20">
        <v>11280</v>
      </c>
      <c r="I53" s="21">
        <f t="shared" si="25"/>
        <v>3.4381438899793952</v>
      </c>
      <c r="J53" s="21">
        <f t="shared" si="26"/>
        <v>0.75639165579546697</v>
      </c>
      <c r="K53" s="21">
        <f t="shared" si="38"/>
        <v>0.92829885029443682</v>
      </c>
      <c r="L53" s="21">
        <f t="shared" si="39"/>
        <v>1.1689689225929945</v>
      </c>
      <c r="M53" s="21">
        <f t="shared" si="40"/>
        <v>16.743608344204532</v>
      </c>
      <c r="N53" s="21">
        <f t="shared" si="41"/>
        <v>23.67423220882457</v>
      </c>
      <c r="O53" s="21">
        <f t="shared" si="42"/>
        <v>24.408464905329122</v>
      </c>
      <c r="P53" s="21">
        <f t="shared" si="43"/>
        <v>25.436390680435498</v>
      </c>
      <c r="Q53" s="21">
        <f t="shared" si="44"/>
        <v>18.122797820070467</v>
      </c>
      <c r="R53" s="11">
        <f t="shared" si="45"/>
        <v>3</v>
      </c>
      <c r="S53" s="33">
        <f t="shared" si="46"/>
        <v>0.59153509467087773</v>
      </c>
      <c r="T53" s="33">
        <f t="shared" si="15"/>
        <v>6.3609319564502442E-2</v>
      </c>
      <c r="U53" s="24" t="str">
        <f t="shared" si="47"/>
        <v>Pass</v>
      </c>
      <c r="V53" s="69">
        <f t="shared" si="17"/>
        <v>3.5915350946708777</v>
      </c>
      <c r="W53" s="69">
        <f t="shared" si="18"/>
        <v>3.0636093195645024</v>
      </c>
      <c r="X53" s="71" t="str">
        <f t="shared" si="19"/>
        <v>Pass</v>
      </c>
      <c r="Y53" s="22"/>
      <c r="Z53" s="23"/>
    </row>
    <row r="54" spans="1:26" x14ac:dyDescent="0.25">
      <c r="A54" s="10" t="s">
        <v>44</v>
      </c>
      <c r="B54" s="20">
        <v>35915</v>
      </c>
      <c r="C54" s="21">
        <f t="shared" si="20"/>
        <v>10.946891649699467</v>
      </c>
      <c r="D54" s="21">
        <f t="shared" si="21"/>
        <v>2.4083161629338825</v>
      </c>
      <c r="E54" s="21">
        <f t="shared" si="36"/>
        <v>2.9556607454188564</v>
      </c>
      <c r="F54" s="21">
        <f t="shared" si="37"/>
        <v>3.7219431608978191</v>
      </c>
      <c r="G54" s="21">
        <f t="shared" si="24"/>
        <v>3.7</v>
      </c>
      <c r="H54" s="20">
        <v>9211</v>
      </c>
      <c r="I54" s="21">
        <f t="shared" si="25"/>
        <v>2.8075127101595934</v>
      </c>
      <c r="J54" s="21">
        <f t="shared" si="26"/>
        <v>0.61765279623511049</v>
      </c>
      <c r="K54" s="21">
        <f t="shared" si="38"/>
        <v>0.7580284317430902</v>
      </c>
      <c r="L54" s="21">
        <f t="shared" si="39"/>
        <v>0.95455432145426178</v>
      </c>
      <c r="M54" s="21">
        <f t="shared" si="40"/>
        <v>16.882347203764891</v>
      </c>
      <c r="N54" s="21">
        <f t="shared" si="41"/>
        <v>23.608316162933882</v>
      </c>
      <c r="O54" s="21">
        <f t="shared" si="42"/>
        <v>24.296036380926836</v>
      </c>
      <c r="P54" s="21">
        <f t="shared" si="43"/>
        <v>25.258844686116973</v>
      </c>
      <c r="Q54" s="21">
        <f t="shared" si="44"/>
        <v>16.561917070018652</v>
      </c>
      <c r="R54" s="11">
        <f t="shared" si="45"/>
        <v>3</v>
      </c>
      <c r="S54" s="33">
        <f t="shared" si="46"/>
        <v>0.70396361907316418</v>
      </c>
      <c r="T54" s="33">
        <f t="shared" si="15"/>
        <v>0.24115531388302713</v>
      </c>
      <c r="U54" s="24" t="str">
        <f t="shared" si="47"/>
        <v>Pass</v>
      </c>
      <c r="V54" s="69">
        <f t="shared" si="17"/>
        <v>3.7039636190731642</v>
      </c>
      <c r="W54" s="69">
        <f t="shared" si="18"/>
        <v>3.2411553138830271</v>
      </c>
      <c r="X54" s="71" t="str">
        <f t="shared" si="19"/>
        <v>Pass</v>
      </c>
      <c r="Y54" s="22"/>
      <c r="Z54" s="23"/>
    </row>
    <row r="55" spans="1:26" x14ac:dyDescent="0.25">
      <c r="A55" s="10" t="s">
        <v>32</v>
      </c>
      <c r="B55" s="20">
        <v>18447</v>
      </c>
      <c r="C55" s="21">
        <f t="shared" si="20"/>
        <v>5.6226454200753464</v>
      </c>
      <c r="D55" s="21">
        <f t="shared" si="21"/>
        <v>1.2369819924165761</v>
      </c>
      <c r="E55" s="21">
        <f t="shared" si="36"/>
        <v>1.5181142634203437</v>
      </c>
      <c r="F55" s="21">
        <f t="shared" si="37"/>
        <v>1.911699442825618</v>
      </c>
      <c r="G55" s="21">
        <f t="shared" si="24"/>
        <v>3.7</v>
      </c>
      <c r="H55" s="20">
        <v>8678</v>
      </c>
      <c r="I55" s="21">
        <f t="shared" si="25"/>
        <v>2.6450543153582617</v>
      </c>
      <c r="J55" s="21">
        <f t="shared" si="26"/>
        <v>0.58191194937881763</v>
      </c>
      <c r="K55" s="21">
        <f t="shared" si="38"/>
        <v>0.71416466514673071</v>
      </c>
      <c r="L55" s="21">
        <f t="shared" si="39"/>
        <v>0.89931846722180908</v>
      </c>
      <c r="M55" s="21">
        <f t="shared" si="40"/>
        <v>16.918088050621183</v>
      </c>
      <c r="N55" s="21">
        <f t="shared" si="41"/>
        <v>22.436981992416577</v>
      </c>
      <c r="O55" s="21">
        <f t="shared" si="42"/>
        <v>22.850366979188259</v>
      </c>
      <c r="P55" s="21">
        <f t="shared" si="43"/>
        <v>23.429105960668608</v>
      </c>
      <c r="Q55" s="21">
        <f t="shared" si="44"/>
        <v>10.91275405079187</v>
      </c>
      <c r="R55" s="11">
        <f t="shared" si="45"/>
        <v>3</v>
      </c>
      <c r="S55" s="33">
        <f t="shared" si="46"/>
        <v>2.1496330208117413</v>
      </c>
      <c r="T55" s="33">
        <f t="shared" si="15"/>
        <v>2.0708940393313924</v>
      </c>
      <c r="U55" s="24" t="str">
        <f t="shared" si="47"/>
        <v>Pass</v>
      </c>
      <c r="V55" s="69">
        <f t="shared" si="17"/>
        <v>5.1496330208117413</v>
      </c>
      <c r="W55" s="69">
        <f t="shared" si="18"/>
        <v>5.0708940393313924</v>
      </c>
      <c r="X55" s="71" t="str">
        <f t="shared" si="19"/>
        <v>Pass</v>
      </c>
      <c r="Y55" s="22"/>
      <c r="Z55" s="23"/>
    </row>
    <row r="56" spans="1:26" x14ac:dyDescent="0.25">
      <c r="A56" s="10" t="s">
        <v>50</v>
      </c>
      <c r="B56" s="20">
        <v>61730</v>
      </c>
      <c r="C56" s="21">
        <f t="shared" si="20"/>
        <v>18.815303397910291</v>
      </c>
      <c r="D56" s="21">
        <f t="shared" si="21"/>
        <v>4.1393667475402642</v>
      </c>
      <c r="E56" s="21">
        <f t="shared" si="36"/>
        <v>5.0801319174357786</v>
      </c>
      <c r="F56" s="21">
        <f t="shared" si="37"/>
        <v>6.3972031552894997</v>
      </c>
      <c r="G56" s="21">
        <f t="shared" si="24"/>
        <v>3.7</v>
      </c>
      <c r="H56" s="20">
        <v>11486</v>
      </c>
      <c r="I56" s="21">
        <f t="shared" si="25"/>
        <v>3.5009326879701539</v>
      </c>
      <c r="J56" s="21">
        <f t="shared" si="26"/>
        <v>0.7702051913534339</v>
      </c>
      <c r="K56" s="21">
        <f t="shared" si="38"/>
        <v>0.94525182575194167</v>
      </c>
      <c r="L56" s="21">
        <f t="shared" si="39"/>
        <v>1.1903171139098525</v>
      </c>
      <c r="M56" s="21">
        <f t="shared" si="40"/>
        <v>16.729794808646567</v>
      </c>
      <c r="N56" s="21">
        <f t="shared" si="41"/>
        <v>25.339366747540264</v>
      </c>
      <c r="O56" s="21">
        <f t="shared" si="42"/>
        <v>26.455178551834287</v>
      </c>
      <c r="P56" s="21">
        <f t="shared" si="43"/>
        <v>28.017315077845918</v>
      </c>
      <c r="Q56" s="21">
        <f t="shared" si="44"/>
        <v>25.8171687738506</v>
      </c>
      <c r="R56" s="11">
        <f t="shared" si="45"/>
        <v>3</v>
      </c>
      <c r="S56" s="33">
        <f t="shared" si="46"/>
        <v>-1.4551785518342868</v>
      </c>
      <c r="T56" s="33">
        <f t="shared" si="15"/>
        <v>-2.5173150778459181</v>
      </c>
      <c r="U56" s="24" t="str">
        <f t="shared" si="47"/>
        <v>Fail</v>
      </c>
      <c r="V56" s="69">
        <f t="shared" si="17"/>
        <v>1.5448214481657132</v>
      </c>
      <c r="W56" s="69">
        <f t="shared" si="18"/>
        <v>0.48268492215408187</v>
      </c>
      <c r="X56" s="71" t="str">
        <f t="shared" si="19"/>
        <v>Pass</v>
      </c>
      <c r="Y56" s="22"/>
      <c r="Z56" s="23"/>
    </row>
    <row r="57" spans="1:26" x14ac:dyDescent="0.25">
      <c r="A57" s="10" t="s">
        <v>49</v>
      </c>
      <c r="B57" s="20">
        <v>68002</v>
      </c>
      <c r="C57" s="21">
        <f t="shared" si="20"/>
        <v>20.727008936735714</v>
      </c>
      <c r="D57" s="21">
        <f t="shared" si="21"/>
        <v>4.5599419660818574</v>
      </c>
      <c r="E57" s="21">
        <f t="shared" si="36"/>
        <v>5.5962924129186433</v>
      </c>
      <c r="F57" s="21">
        <f t="shared" si="37"/>
        <v>7.047183038490143</v>
      </c>
      <c r="G57" s="21">
        <f t="shared" si="24"/>
        <v>3.7</v>
      </c>
      <c r="H57" s="20">
        <v>15178</v>
      </c>
      <c r="I57" s="21">
        <f t="shared" si="25"/>
        <v>4.626254251959864</v>
      </c>
      <c r="J57" s="21">
        <f t="shared" si="26"/>
        <v>1.0177759354311702</v>
      </c>
      <c r="K57" s="21">
        <f t="shared" si="38"/>
        <v>1.2490886480291634</v>
      </c>
      <c r="L57" s="21">
        <f t="shared" si="39"/>
        <v>1.5729264456663539</v>
      </c>
      <c r="M57" s="21">
        <f t="shared" si="40"/>
        <v>16.482224064568829</v>
      </c>
      <c r="N57" s="21">
        <f t="shared" si="41"/>
        <v>25.759941966081858</v>
      </c>
      <c r="O57" s="21">
        <f t="shared" si="42"/>
        <v>27.027605125516637</v>
      </c>
      <c r="P57" s="21">
        <f t="shared" si="43"/>
        <v>28.802333548725326</v>
      </c>
      <c r="Q57" s="21">
        <f t="shared" si="44"/>
        <v>29.979517440655442</v>
      </c>
      <c r="R57" s="11">
        <f t="shared" si="45"/>
        <v>3</v>
      </c>
      <c r="S57" s="33">
        <f t="shared" si="46"/>
        <v>-2.0276051255166365</v>
      </c>
      <c r="T57" s="33">
        <f t="shared" si="15"/>
        <v>-3.3023335487253256</v>
      </c>
      <c r="U57" s="24" t="str">
        <f t="shared" si="47"/>
        <v>Fail</v>
      </c>
      <c r="V57" s="69">
        <f t="shared" si="17"/>
        <v>0.97239487448336348</v>
      </c>
      <c r="W57" s="69">
        <f t="shared" si="18"/>
        <v>-0.30233354872532558</v>
      </c>
      <c r="X57" s="71" t="str">
        <f t="shared" si="19"/>
        <v>Fail</v>
      </c>
      <c r="Y57" s="22"/>
      <c r="Z57" s="23"/>
    </row>
    <row r="58" spans="1:26" x14ac:dyDescent="0.25">
      <c r="A58" s="10" t="s">
        <v>40</v>
      </c>
      <c r="B58" s="20">
        <v>78361</v>
      </c>
      <c r="C58" s="21">
        <f t="shared" si="20"/>
        <v>23.884432035698175</v>
      </c>
      <c r="D58" s="21">
        <f t="shared" si="21"/>
        <v>5.2545750478535984</v>
      </c>
      <c r="E58" s="21">
        <f t="shared" si="36"/>
        <v>6.4487966496385081</v>
      </c>
      <c r="F58" s="21">
        <f t="shared" si="37"/>
        <v>8.1207068921373811</v>
      </c>
      <c r="G58" s="21">
        <f t="shared" si="24"/>
        <v>3.7</v>
      </c>
      <c r="H58" s="20">
        <v>11450</v>
      </c>
      <c r="I58" s="21">
        <f t="shared" si="25"/>
        <v>3.4899598883212835</v>
      </c>
      <c r="J58" s="21">
        <f t="shared" si="26"/>
        <v>0.76779117543068232</v>
      </c>
      <c r="K58" s="21">
        <f t="shared" si="38"/>
        <v>0.9422891698467466</v>
      </c>
      <c r="L58" s="21">
        <f t="shared" si="39"/>
        <v>1.1865863620292365</v>
      </c>
      <c r="M58" s="21">
        <f t="shared" si="40"/>
        <v>16.732208824569319</v>
      </c>
      <c r="N58" s="21">
        <f t="shared" si="41"/>
        <v>26.454575047853602</v>
      </c>
      <c r="O58" s="21">
        <f t="shared" si="42"/>
        <v>27.823294644054577</v>
      </c>
      <c r="P58" s="21">
        <f t="shared" si="43"/>
        <v>29.739502078735939</v>
      </c>
      <c r="Q58" s="21">
        <f t="shared" si="44"/>
        <v>30.864351812340743</v>
      </c>
      <c r="R58" s="11">
        <f t="shared" si="45"/>
        <v>3</v>
      </c>
      <c r="S58" s="33">
        <f t="shared" si="46"/>
        <v>-2.8232946440545774</v>
      </c>
      <c r="T58" s="33">
        <f t="shared" si="15"/>
        <v>-4.2395020787359385</v>
      </c>
      <c r="U58" s="24" t="str">
        <f t="shared" si="47"/>
        <v>Fail</v>
      </c>
      <c r="V58" s="69">
        <f t="shared" si="17"/>
        <v>0.17670535594542258</v>
      </c>
      <c r="W58" s="69">
        <f t="shared" si="18"/>
        <v>-1.2395020787359385</v>
      </c>
      <c r="X58" s="71" t="str">
        <f t="shared" si="19"/>
        <v>Fail</v>
      </c>
      <c r="Y58" s="22"/>
      <c r="Z58" s="23"/>
    </row>
    <row r="59" spans="1:26" x14ac:dyDescent="0.25">
      <c r="A59" s="10" t="s">
        <v>48</v>
      </c>
      <c r="B59" s="20">
        <v>61622</v>
      </c>
      <c r="C59" s="21">
        <f t="shared" si="20"/>
        <v>18.782384998963678</v>
      </c>
      <c r="D59" s="21">
        <f t="shared" si="21"/>
        <v>4.1321246997720094</v>
      </c>
      <c r="E59" s="21">
        <f t="shared" si="36"/>
        <v>5.0712439497201931</v>
      </c>
      <c r="F59" s="21">
        <f t="shared" si="37"/>
        <v>6.3860108996476512</v>
      </c>
      <c r="G59" s="21">
        <f t="shared" si="24"/>
        <v>3.7</v>
      </c>
      <c r="H59" s="20">
        <v>5621</v>
      </c>
      <c r="I59" s="21">
        <f t="shared" si="25"/>
        <v>1.7132807451750161</v>
      </c>
      <c r="J59" s="21">
        <f t="shared" si="26"/>
        <v>0.37692176393850352</v>
      </c>
      <c r="K59" s="21">
        <f t="shared" si="38"/>
        <v>0.46258580119725434</v>
      </c>
      <c r="L59" s="21">
        <f t="shared" si="39"/>
        <v>0.5825154533595055</v>
      </c>
      <c r="M59" s="21">
        <f t="shared" si="40"/>
        <v>17.123078236061495</v>
      </c>
      <c r="N59" s="21">
        <f t="shared" si="41"/>
        <v>25.33212469977201</v>
      </c>
      <c r="O59" s="21">
        <f t="shared" si="42"/>
        <v>26.356907986978946</v>
      </c>
      <c r="P59" s="21">
        <f t="shared" si="43"/>
        <v>27.791604589068651</v>
      </c>
      <c r="Q59" s="21">
        <f t="shared" si="44"/>
        <v>22.208946489313711</v>
      </c>
      <c r="R59" s="11">
        <f t="shared" si="45"/>
        <v>3</v>
      </c>
      <c r="S59" s="33">
        <f t="shared" ref="S59:S90" si="48">$U$11-O59-R59</f>
        <v>-1.3569079869789462</v>
      </c>
      <c r="T59" s="33">
        <f t="shared" si="15"/>
        <v>-2.2916045890686512</v>
      </c>
      <c r="U59" s="24" t="str">
        <f t="shared" si="47"/>
        <v>Fail</v>
      </c>
      <c r="V59" s="69">
        <f t="shared" si="17"/>
        <v>1.6430920130210538</v>
      </c>
      <c r="W59" s="69">
        <f t="shared" si="18"/>
        <v>0.70839541093134883</v>
      </c>
      <c r="X59" s="71" t="str">
        <f t="shared" si="19"/>
        <v>Pass</v>
      </c>
      <c r="Y59" s="22"/>
      <c r="Z59" s="23"/>
    </row>
    <row r="60" spans="1:26" x14ac:dyDescent="0.25">
      <c r="A60" s="10" t="s">
        <v>70</v>
      </c>
      <c r="B60" s="20">
        <v>57456</v>
      </c>
      <c r="C60" s="21">
        <f t="shared" si="20"/>
        <v>17.512588239597175</v>
      </c>
      <c r="D60" s="21">
        <f t="shared" si="21"/>
        <v>3.8527694127113787</v>
      </c>
      <c r="E60" s="21">
        <f t="shared" si="36"/>
        <v>4.7283988246912374</v>
      </c>
      <c r="F60" s="21">
        <f t="shared" si="37"/>
        <v>5.9542800014630402</v>
      </c>
      <c r="G60" s="21">
        <f t="shared" si="24"/>
        <v>3.7</v>
      </c>
      <c r="H60" s="20">
        <v>7169</v>
      </c>
      <c r="I60" s="21">
        <f t="shared" si="25"/>
        <v>2.1851111300764439</v>
      </c>
      <c r="J60" s="21">
        <f t="shared" si="26"/>
        <v>0.48072444861681768</v>
      </c>
      <c r="K60" s="21">
        <f t="shared" si="38"/>
        <v>0.58998000512063986</v>
      </c>
      <c r="L60" s="21">
        <f t="shared" si="39"/>
        <v>0.74293778422599099</v>
      </c>
      <c r="M60" s="21">
        <f t="shared" si="40"/>
        <v>17.019275551383181</v>
      </c>
      <c r="N60" s="21">
        <f t="shared" si="41"/>
        <v>25.052769412711378</v>
      </c>
      <c r="O60" s="21">
        <f t="shared" si="42"/>
        <v>26.037654381195061</v>
      </c>
      <c r="P60" s="21">
        <f t="shared" si="43"/>
        <v>27.416493337072211</v>
      </c>
      <c r="Q60" s="21">
        <f t="shared" si="44"/>
        <v>21.882810499750065</v>
      </c>
      <c r="R60" s="11">
        <f t="shared" si="45"/>
        <v>3</v>
      </c>
      <c r="S60" s="33">
        <f t="shared" si="48"/>
        <v>-1.0376543811950611</v>
      </c>
      <c r="T60" s="33">
        <f t="shared" si="15"/>
        <v>-1.916493337072211</v>
      </c>
      <c r="U60" s="24" t="str">
        <f t="shared" si="47"/>
        <v>Fail</v>
      </c>
      <c r="V60" s="69">
        <f t="shared" si="17"/>
        <v>1.9623456188049389</v>
      </c>
      <c r="W60" s="69">
        <f t="shared" si="18"/>
        <v>1.083506662927789</v>
      </c>
      <c r="X60" s="71" t="str">
        <f t="shared" si="19"/>
        <v>Pass</v>
      </c>
      <c r="Y60" s="22"/>
      <c r="Z60" s="23"/>
    </row>
    <row r="61" spans="1:26" x14ac:dyDescent="0.25">
      <c r="A61" s="10" t="s">
        <v>68</v>
      </c>
      <c r="B61" s="20">
        <v>50885</v>
      </c>
      <c r="C61" s="21">
        <f t="shared" si="20"/>
        <v>15.509747503688079</v>
      </c>
      <c r="D61" s="21">
        <f t="shared" si="21"/>
        <v>3.4121444508113772</v>
      </c>
      <c r="E61" s="21">
        <f t="shared" si="36"/>
        <v>4.1876318259957817</v>
      </c>
      <c r="F61" s="21">
        <f t="shared" si="37"/>
        <v>5.2733141512539472</v>
      </c>
      <c r="G61" s="21">
        <f t="shared" si="24"/>
        <v>3.7</v>
      </c>
      <c r="H61" s="20">
        <v>6028</v>
      </c>
      <c r="I61" s="21">
        <f t="shared" si="25"/>
        <v>1.8373343412053009</v>
      </c>
      <c r="J61" s="21">
        <f t="shared" si="26"/>
        <v>0.40421355506516621</v>
      </c>
      <c r="K61" s="21">
        <f t="shared" si="38"/>
        <v>0.49608027212543127</v>
      </c>
      <c r="L61" s="21">
        <f t="shared" si="39"/>
        <v>0.62469367600980241</v>
      </c>
      <c r="M61" s="21">
        <f t="shared" si="40"/>
        <v>17.095786444934834</v>
      </c>
      <c r="N61" s="21">
        <f t="shared" si="41"/>
        <v>24.612144450811378</v>
      </c>
      <c r="O61" s="21">
        <f t="shared" si="42"/>
        <v>25.479498543056046</v>
      </c>
      <c r="P61" s="21">
        <f t="shared" si="43"/>
        <v>26.693794272198584</v>
      </c>
      <c r="Q61" s="21">
        <f t="shared" si="44"/>
        <v>19.18441618609868</v>
      </c>
      <c r="R61" s="11">
        <f t="shared" si="45"/>
        <v>3</v>
      </c>
      <c r="S61" s="33">
        <f t="shared" si="48"/>
        <v>-0.47949854305604589</v>
      </c>
      <c r="T61" s="33">
        <f t="shared" si="15"/>
        <v>-1.1937942721985841</v>
      </c>
      <c r="U61" s="24" t="str">
        <f t="shared" si="47"/>
        <v>Fail</v>
      </c>
      <c r="V61" s="69">
        <f t="shared" si="17"/>
        <v>2.5205014569439541</v>
      </c>
      <c r="W61" s="69">
        <f t="shared" si="18"/>
        <v>1.8062057278014159</v>
      </c>
      <c r="X61" s="71" t="str">
        <f t="shared" si="19"/>
        <v>Pass</v>
      </c>
      <c r="Y61" s="22"/>
      <c r="Z61" s="23"/>
    </row>
    <row r="62" spans="1:26" x14ac:dyDescent="0.25">
      <c r="A62" s="10" t="s">
        <v>47</v>
      </c>
      <c r="B62" s="20">
        <v>51643</v>
      </c>
      <c r="C62" s="21">
        <f t="shared" si="20"/>
        <v>15.740785896294851</v>
      </c>
      <c r="D62" s="21">
        <f t="shared" si="21"/>
        <v>3.462972897184867</v>
      </c>
      <c r="E62" s="21">
        <f t="shared" si="36"/>
        <v>4.2500121919996099</v>
      </c>
      <c r="F62" s="21">
        <f t="shared" si="37"/>
        <v>5.35186720474025</v>
      </c>
      <c r="G62" s="21">
        <f t="shared" si="24"/>
        <v>3.7</v>
      </c>
      <c r="H62" s="20">
        <v>10535</v>
      </c>
      <c r="I62" s="21">
        <f t="shared" si="25"/>
        <v>3.2110678972458273</v>
      </c>
      <c r="J62" s="21">
        <f t="shared" si="26"/>
        <v>0.70643493739408203</v>
      </c>
      <c r="K62" s="21">
        <f t="shared" si="38"/>
        <v>0.8669883322563734</v>
      </c>
      <c r="L62" s="21">
        <f t="shared" si="39"/>
        <v>1.0917630850635813</v>
      </c>
      <c r="M62" s="21">
        <f t="shared" si="40"/>
        <v>16.793565062605918</v>
      </c>
      <c r="N62" s="21">
        <f t="shared" si="41"/>
        <v>24.662972897184865</v>
      </c>
      <c r="O62" s="21">
        <f t="shared" si="42"/>
        <v>25.610565586861902</v>
      </c>
      <c r="P62" s="21">
        <f t="shared" si="43"/>
        <v>26.937195352409752</v>
      </c>
      <c r="Q62" s="21">
        <f t="shared" si="44"/>
        <v>22.162921690786504</v>
      </c>
      <c r="R62" s="11">
        <f t="shared" si="45"/>
        <v>3</v>
      </c>
      <c r="S62" s="33">
        <f t="shared" si="48"/>
        <v>-0.61056558686190243</v>
      </c>
      <c r="T62" s="33">
        <f t="shared" si="15"/>
        <v>-1.437195352409752</v>
      </c>
      <c r="U62" s="24" t="str">
        <f t="shared" si="47"/>
        <v>Fail</v>
      </c>
      <c r="V62" s="69">
        <f t="shared" si="17"/>
        <v>2.3894344131380976</v>
      </c>
      <c r="W62" s="69">
        <f t="shared" si="18"/>
        <v>1.562804647590248</v>
      </c>
      <c r="X62" s="71" t="str">
        <f t="shared" si="19"/>
        <v>Pass</v>
      </c>
      <c r="Y62" s="22"/>
      <c r="Z62" s="23"/>
    </row>
    <row r="63" spans="1:26" x14ac:dyDescent="0.25">
      <c r="A63" s="10" t="s">
        <v>67</v>
      </c>
      <c r="B63" s="20">
        <v>48783</v>
      </c>
      <c r="C63" s="21">
        <f t="shared" si="20"/>
        <v>14.869057924190146</v>
      </c>
      <c r="D63" s="21">
        <f t="shared" si="21"/>
        <v>3.2711927433218322</v>
      </c>
      <c r="E63" s="21">
        <f t="shared" si="36"/>
        <v>4.0146456395313397</v>
      </c>
      <c r="F63" s="21">
        <f t="shared" si="37"/>
        <v>5.0554796942246503</v>
      </c>
      <c r="G63" s="21">
        <f t="shared" si="24"/>
        <v>3.7</v>
      </c>
      <c r="H63" s="20">
        <v>8678</v>
      </c>
      <c r="I63" s="21">
        <f t="shared" si="25"/>
        <v>2.6450543153582617</v>
      </c>
      <c r="J63" s="21">
        <f t="shared" si="26"/>
        <v>0.58191194937881763</v>
      </c>
      <c r="K63" s="21">
        <f t="shared" si="38"/>
        <v>0.71416466514673071</v>
      </c>
      <c r="L63" s="21">
        <f t="shared" si="39"/>
        <v>0.89931846722180908</v>
      </c>
      <c r="M63" s="21">
        <f t="shared" si="40"/>
        <v>16.918088050621183</v>
      </c>
      <c r="N63" s="21">
        <f t="shared" si="41"/>
        <v>24.471192743321833</v>
      </c>
      <c r="O63" s="21">
        <f t="shared" si="42"/>
        <v>25.346898355299253</v>
      </c>
      <c r="P63" s="21">
        <f t="shared" si="43"/>
        <v>26.572886212067644</v>
      </c>
      <c r="Q63" s="21">
        <f t="shared" si="44"/>
        <v>20.159166554906669</v>
      </c>
      <c r="R63" s="11">
        <f t="shared" si="45"/>
        <v>3</v>
      </c>
      <c r="S63" s="33">
        <f t="shared" si="48"/>
        <v>-0.34689835529925261</v>
      </c>
      <c r="T63" s="33">
        <f t="shared" si="15"/>
        <v>-1.0728862120676439</v>
      </c>
      <c r="U63" s="24" t="str">
        <f t="shared" si="47"/>
        <v>Fail</v>
      </c>
      <c r="V63" s="69">
        <f t="shared" si="17"/>
        <v>2.6531016447007474</v>
      </c>
      <c r="W63" s="69">
        <f t="shared" si="18"/>
        <v>1.9271137879323561</v>
      </c>
      <c r="X63" s="71" t="str">
        <f t="shared" si="19"/>
        <v>Pass</v>
      </c>
      <c r="Y63" s="22"/>
      <c r="Z63" s="23"/>
    </row>
    <row r="64" spans="1:26" x14ac:dyDescent="0.25">
      <c r="A64" s="10" t="s">
        <v>66</v>
      </c>
      <c r="B64" s="20">
        <v>48820</v>
      </c>
      <c r="C64" s="21">
        <f t="shared" si="20"/>
        <v>14.880335523829263</v>
      </c>
      <c r="D64" s="21">
        <f t="shared" si="21"/>
        <v>3.2736738152424381</v>
      </c>
      <c r="E64" s="21">
        <f t="shared" si="36"/>
        <v>4.0176905914339009</v>
      </c>
      <c r="F64" s="21">
        <f t="shared" si="37"/>
        <v>5.0593140781019494</v>
      </c>
      <c r="G64" s="21">
        <f t="shared" si="24"/>
        <v>3.7</v>
      </c>
      <c r="H64" s="20">
        <v>9761</v>
      </c>
      <c r="I64" s="21">
        <f t="shared" si="25"/>
        <v>2.9751527047951134</v>
      </c>
      <c r="J64" s="21">
        <f t="shared" si="26"/>
        <v>0.65453359505492492</v>
      </c>
      <c r="K64" s="21">
        <f t="shared" si="38"/>
        <v>0.80329123029468064</v>
      </c>
      <c r="L64" s="21">
        <f t="shared" si="39"/>
        <v>1.0115519196303386</v>
      </c>
      <c r="M64" s="21">
        <f t="shared" si="40"/>
        <v>16.845466404945075</v>
      </c>
      <c r="N64" s="21">
        <f t="shared" si="41"/>
        <v>24.473673815242439</v>
      </c>
      <c r="O64" s="21">
        <f t="shared" si="42"/>
        <v>25.366448226673654</v>
      </c>
      <c r="P64" s="21">
        <f t="shared" si="43"/>
        <v>26.616332402677365</v>
      </c>
      <c r="Q64" s="21">
        <f t="shared" si="44"/>
        <v>20.830640933419488</v>
      </c>
      <c r="R64" s="11">
        <f t="shared" si="45"/>
        <v>3</v>
      </c>
      <c r="S64" s="33">
        <f t="shared" si="48"/>
        <v>-0.36644822667365418</v>
      </c>
      <c r="T64" s="33">
        <f t="shared" si="15"/>
        <v>-1.1163324026773651</v>
      </c>
      <c r="U64" s="24" t="str">
        <f t="shared" si="47"/>
        <v>Fail</v>
      </c>
      <c r="V64" s="69">
        <f t="shared" si="17"/>
        <v>2.6335517733263458</v>
      </c>
      <c r="W64" s="69">
        <f t="shared" si="18"/>
        <v>1.8836675973226349</v>
      </c>
      <c r="X64" s="71" t="str">
        <f t="shared" si="19"/>
        <v>Pass</v>
      </c>
      <c r="Y64" s="22"/>
      <c r="Z64" s="23"/>
    </row>
    <row r="65" spans="1:26" x14ac:dyDescent="0.25">
      <c r="A65" s="10" t="s">
        <v>41</v>
      </c>
      <c r="B65" s="20">
        <v>31415</v>
      </c>
      <c r="C65" s="21">
        <f t="shared" si="20"/>
        <v>9.5752916935906658</v>
      </c>
      <c r="D65" s="21">
        <f t="shared" si="21"/>
        <v>2.1065641725899464</v>
      </c>
      <c r="E65" s="21">
        <f t="shared" si="36"/>
        <v>2.5853287572694801</v>
      </c>
      <c r="F65" s="21">
        <f t="shared" si="37"/>
        <v>3.2555991758208265</v>
      </c>
      <c r="G65" s="21">
        <f t="shared" si="24"/>
        <v>3.7</v>
      </c>
      <c r="H65" s="20">
        <v>14831</v>
      </c>
      <c r="I65" s="21">
        <f t="shared" si="25"/>
        <v>4.5204886553443631</v>
      </c>
      <c r="J65" s="21">
        <f t="shared" si="26"/>
        <v>0.99450750417575984</v>
      </c>
      <c r="K65" s="21">
        <f t="shared" si="38"/>
        <v>1.2205319369429781</v>
      </c>
      <c r="L65" s="21">
        <f t="shared" si="39"/>
        <v>1.5369661428170835</v>
      </c>
      <c r="M65" s="21">
        <f t="shared" si="40"/>
        <v>16.505492495824239</v>
      </c>
      <c r="N65" s="21">
        <f t="shared" si="41"/>
        <v>23.306564172589944</v>
      </c>
      <c r="O65" s="21">
        <f t="shared" si="42"/>
        <v>24.011353190036697</v>
      </c>
      <c r="P65" s="21">
        <f t="shared" si="43"/>
        <v>24.99805781446215</v>
      </c>
      <c r="Q65" s="21">
        <f t="shared" si="44"/>
        <v>18.616269004279392</v>
      </c>
      <c r="R65" s="11">
        <f t="shared" si="45"/>
        <v>3</v>
      </c>
      <c r="S65" s="33">
        <f t="shared" si="48"/>
        <v>0.98864680996330279</v>
      </c>
      <c r="T65" s="33">
        <f t="shared" si="15"/>
        <v>0.50194218553784964</v>
      </c>
      <c r="U65" s="24" t="str">
        <f t="shared" si="47"/>
        <v>Pass</v>
      </c>
      <c r="V65" s="69">
        <f t="shared" si="17"/>
        <v>3.9886468099633028</v>
      </c>
      <c r="W65" s="69">
        <f t="shared" si="18"/>
        <v>3.5019421855378496</v>
      </c>
      <c r="X65" s="71" t="str">
        <f t="shared" si="19"/>
        <v>Pass</v>
      </c>
      <c r="Y65" s="22"/>
      <c r="Z65" s="23"/>
    </row>
    <row r="66" spans="1:26" x14ac:dyDescent="0.25">
      <c r="A66" s="10" t="s">
        <v>53</v>
      </c>
      <c r="B66" s="20">
        <v>37027</v>
      </c>
      <c r="C66" s="21">
        <f t="shared" si="20"/>
        <v>11.285829238853465</v>
      </c>
      <c r="D66" s="21">
        <f t="shared" si="21"/>
        <v>2.4828824325477621</v>
      </c>
      <c r="E66" s="21">
        <f t="shared" si="36"/>
        <v>3.0471738944904359</v>
      </c>
      <c r="F66" s="21">
        <f t="shared" si="37"/>
        <v>3.8371819412101784</v>
      </c>
      <c r="G66" s="21">
        <f t="shared" si="24"/>
        <v>3.7</v>
      </c>
      <c r="H66" s="20">
        <v>2076</v>
      </c>
      <c r="I66" s="21">
        <f t="shared" si="25"/>
        <v>0.63276477975152701</v>
      </c>
      <c r="J66" s="21">
        <f t="shared" si="26"/>
        <v>0.13920825154533595</v>
      </c>
      <c r="K66" s="21">
        <f t="shared" si="38"/>
        <v>0.17084649053291232</v>
      </c>
      <c r="L66" s="21">
        <f t="shared" si="39"/>
        <v>0.21514002511551919</v>
      </c>
      <c r="M66" s="21">
        <f t="shared" si="40"/>
        <v>17.360791748454663</v>
      </c>
      <c r="N66" s="21">
        <f t="shared" si="41"/>
        <v>23.68288243254776</v>
      </c>
      <c r="O66" s="21">
        <f t="shared" si="42"/>
        <v>24.278812133478009</v>
      </c>
      <c r="P66" s="21">
        <f t="shared" si="43"/>
        <v>25.113113714780361</v>
      </c>
      <c r="Q66" s="21">
        <f t="shared" si="44"/>
        <v>12.551358798356519</v>
      </c>
      <c r="R66" s="11">
        <f t="shared" si="45"/>
        <v>3</v>
      </c>
      <c r="S66" s="33">
        <f t="shared" si="48"/>
        <v>0.72118786652199063</v>
      </c>
      <c r="T66" s="33">
        <f t="shared" si="15"/>
        <v>0.38688628521963864</v>
      </c>
      <c r="U66" s="24" t="str">
        <f t="shared" si="47"/>
        <v>Pass</v>
      </c>
      <c r="V66" s="69">
        <f t="shared" si="17"/>
        <v>3.7211878665219906</v>
      </c>
      <c r="W66" s="69">
        <f t="shared" si="18"/>
        <v>3.3868862852196386</v>
      </c>
      <c r="X66" s="71" t="str">
        <f t="shared" si="19"/>
        <v>Pass</v>
      </c>
      <c r="Y66" s="22"/>
      <c r="Z66" s="23"/>
    </row>
    <row r="67" spans="1:26" x14ac:dyDescent="0.25">
      <c r="A67" s="10" t="s">
        <v>58</v>
      </c>
      <c r="B67" s="20">
        <v>29984</v>
      </c>
      <c r="C67" s="21">
        <f t="shared" si="20"/>
        <v>9.1391229075480673</v>
      </c>
      <c r="D67" s="21">
        <f t="shared" si="21"/>
        <v>2.0106070396605746</v>
      </c>
      <c r="E67" s="21">
        <f t="shared" si="36"/>
        <v>2.4675631850379784</v>
      </c>
      <c r="F67" s="21">
        <f t="shared" si="37"/>
        <v>3.107301788566343</v>
      </c>
      <c r="G67" s="21">
        <f t="shared" si="24"/>
        <v>3.7</v>
      </c>
      <c r="H67" s="20">
        <v>5136</v>
      </c>
      <c r="I67" s="21">
        <f t="shared" si="25"/>
        <v>1.565452749905512</v>
      </c>
      <c r="J67" s="21">
        <f t="shared" si="26"/>
        <v>0.34439960497921263</v>
      </c>
      <c r="K67" s="21">
        <f t="shared" si="38"/>
        <v>0.42267224247448826</v>
      </c>
      <c r="L67" s="21">
        <f t="shared" si="39"/>
        <v>0.5322539349678741</v>
      </c>
      <c r="M67" s="21">
        <f t="shared" si="40"/>
        <v>17.155600395020787</v>
      </c>
      <c r="N67" s="21">
        <f t="shared" si="41"/>
        <v>23.210607039660573</v>
      </c>
      <c r="O67" s="21">
        <f t="shared" si="42"/>
        <v>23.745835822533255</v>
      </c>
      <c r="P67" s="21">
        <f t="shared" si="43"/>
        <v>24.495156118555006</v>
      </c>
      <c r="Q67" s="21">
        <f t="shared" si="44"/>
        <v>12.270028407359092</v>
      </c>
      <c r="R67" s="11">
        <f t="shared" si="45"/>
        <v>3</v>
      </c>
      <c r="S67" s="33">
        <f t="shared" si="48"/>
        <v>1.2541641774667447</v>
      </c>
      <c r="T67" s="33">
        <f t="shared" si="15"/>
        <v>1.0048438814449945</v>
      </c>
      <c r="U67" s="24" t="str">
        <f t="shared" ref="U67:U117" si="49">IF(AND(($O67+$R67)&lt;U$11,($P67+$R67)&lt;U$12),"Pass","Fail")</f>
        <v>Pass</v>
      </c>
      <c r="V67" s="69">
        <f t="shared" si="17"/>
        <v>4.2541641774667447</v>
      </c>
      <c r="W67" s="69">
        <f t="shared" si="18"/>
        <v>4.0048438814449945</v>
      </c>
      <c r="X67" s="71" t="str">
        <f t="shared" si="19"/>
        <v>Pass</v>
      </c>
      <c r="Y67" s="22"/>
      <c r="Z67" s="23"/>
    </row>
    <row r="68" spans="1:26" x14ac:dyDescent="0.25">
      <c r="A68" s="10" t="s">
        <v>31</v>
      </c>
      <c r="B68" s="20">
        <v>31473</v>
      </c>
      <c r="C68" s="21">
        <f t="shared" si="20"/>
        <v>9.592970093024956</v>
      </c>
      <c r="D68" s="21">
        <f t="shared" si="21"/>
        <v>2.1104534204654901</v>
      </c>
      <c r="E68" s="21">
        <f t="shared" si="36"/>
        <v>2.5901019251167381</v>
      </c>
      <c r="F68" s="21">
        <f t="shared" si="37"/>
        <v>3.2616098316284852</v>
      </c>
      <c r="G68" s="21">
        <f t="shared" si="24"/>
        <v>3.7</v>
      </c>
      <c r="H68" s="20">
        <v>11911</v>
      </c>
      <c r="I68" s="21">
        <f t="shared" si="25"/>
        <v>3.6304726838248738</v>
      </c>
      <c r="J68" s="21">
        <f t="shared" si="26"/>
        <v>0.79870399044147222</v>
      </c>
      <c r="K68" s="21">
        <f t="shared" si="38"/>
        <v>0.98022762463271595</v>
      </c>
      <c r="L68" s="21">
        <f t="shared" si="39"/>
        <v>1.2343607125004572</v>
      </c>
      <c r="M68" s="21">
        <f t="shared" si="40"/>
        <v>16.701296009558529</v>
      </c>
      <c r="N68" s="21">
        <f t="shared" si="41"/>
        <v>23.310453420465493</v>
      </c>
      <c r="O68" s="21">
        <f t="shared" si="42"/>
        <v>23.971625559307984</v>
      </c>
      <c r="P68" s="21">
        <f t="shared" si="43"/>
        <v>24.897266553687473</v>
      </c>
      <c r="Q68" s="21">
        <f t="shared" si="44"/>
        <v>16.853915460674703</v>
      </c>
      <c r="R68" s="11">
        <f t="shared" si="45"/>
        <v>3</v>
      </c>
      <c r="S68" s="33">
        <f t="shared" si="48"/>
        <v>1.0283744406920157</v>
      </c>
      <c r="T68" s="33">
        <f t="shared" si="15"/>
        <v>0.60273344631252712</v>
      </c>
      <c r="U68" s="24" t="str">
        <f t="shared" si="49"/>
        <v>Pass</v>
      </c>
      <c r="V68" s="69">
        <f t="shared" si="17"/>
        <v>4.0283744406920157</v>
      </c>
      <c r="W68" s="69">
        <f t="shared" si="18"/>
        <v>3.6027334463125271</v>
      </c>
      <c r="X68" s="71" t="str">
        <f t="shared" si="19"/>
        <v>Pass</v>
      </c>
      <c r="Y68" s="22"/>
      <c r="Z68" s="23"/>
    </row>
    <row r="69" spans="1:26" x14ac:dyDescent="0.25">
      <c r="A69" s="10" t="s">
        <v>30</v>
      </c>
      <c r="B69" s="20">
        <v>29727</v>
      </c>
      <c r="C69" s="21">
        <f t="shared" si="20"/>
        <v>9.0607893100547425</v>
      </c>
      <c r="D69" s="21">
        <f t="shared" si="21"/>
        <v>1.9933736482120434</v>
      </c>
      <c r="E69" s="21">
        <f t="shared" si="36"/>
        <v>2.4464131137147804</v>
      </c>
      <c r="F69" s="21">
        <f t="shared" si="37"/>
        <v>3.0806683654186129</v>
      </c>
      <c r="G69" s="21">
        <f t="shared" si="24"/>
        <v>3.7</v>
      </c>
      <c r="H69" s="20">
        <v>8751</v>
      </c>
      <c r="I69" s="21">
        <f t="shared" si="25"/>
        <v>2.667304714646249</v>
      </c>
      <c r="J69" s="21">
        <f t="shared" si="26"/>
        <v>0.58680703722217475</v>
      </c>
      <c r="K69" s="21">
        <f t="shared" si="38"/>
        <v>0.72017227295448727</v>
      </c>
      <c r="L69" s="21">
        <f t="shared" si="39"/>
        <v>0.9068836029797247</v>
      </c>
      <c r="M69" s="21">
        <f t="shared" si="40"/>
        <v>16.913192962777824</v>
      </c>
      <c r="N69" s="21">
        <f t="shared" si="41"/>
        <v>23.193373648212042</v>
      </c>
      <c r="O69" s="21">
        <f t="shared" si="42"/>
        <v>23.779778349447092</v>
      </c>
      <c r="P69" s="21">
        <f t="shared" si="43"/>
        <v>24.600744931176163</v>
      </c>
      <c r="Q69" s="21">
        <f t="shared" si="44"/>
        <v>14.39539873934724</v>
      </c>
      <c r="R69" s="11">
        <f t="shared" si="45"/>
        <v>3</v>
      </c>
      <c r="S69" s="33">
        <f t="shared" si="48"/>
        <v>1.220221650552908</v>
      </c>
      <c r="T69" s="33">
        <f t="shared" si="15"/>
        <v>0.89925506882383743</v>
      </c>
      <c r="U69" s="24" t="str">
        <f t="shared" si="49"/>
        <v>Pass</v>
      </c>
      <c r="V69" s="69">
        <f t="shared" si="17"/>
        <v>4.220221650552908</v>
      </c>
      <c r="W69" s="69">
        <f t="shared" si="18"/>
        <v>3.8992550688238374</v>
      </c>
      <c r="X69" s="71" t="str">
        <f t="shared" si="19"/>
        <v>Pass</v>
      </c>
      <c r="Y69" s="22"/>
      <c r="Z69" s="23"/>
    </row>
    <row r="70" spans="1:26" x14ac:dyDescent="0.25">
      <c r="A70" s="10" t="s">
        <v>29</v>
      </c>
      <c r="B70" s="20">
        <v>27819</v>
      </c>
      <c r="C70" s="21">
        <f t="shared" si="20"/>
        <v>8.4792309286646095</v>
      </c>
      <c r="D70" s="21">
        <f t="shared" si="21"/>
        <v>1.865430804306214</v>
      </c>
      <c r="E70" s="21">
        <f t="shared" si="36"/>
        <v>2.2893923507394449</v>
      </c>
      <c r="F70" s="21">
        <f t="shared" si="37"/>
        <v>2.8829385157459675</v>
      </c>
      <c r="G70" s="21">
        <f t="shared" si="24"/>
        <v>3.7</v>
      </c>
      <c r="H70" s="20">
        <v>10195</v>
      </c>
      <c r="I70" s="21">
        <f t="shared" si="25"/>
        <v>3.1074359005620509</v>
      </c>
      <c r="J70" s="21">
        <f t="shared" si="26"/>
        <v>0.68363589812365122</v>
      </c>
      <c r="K70" s="21">
        <f t="shared" si="38"/>
        <v>0.83900769315175383</v>
      </c>
      <c r="L70" s="21">
        <f t="shared" si="39"/>
        <v>1.0565282061910974</v>
      </c>
      <c r="M70" s="21">
        <f t="shared" si="40"/>
        <v>16.816364101876349</v>
      </c>
      <c r="N70" s="21">
        <f t="shared" si="41"/>
        <v>23.065430804306214</v>
      </c>
      <c r="O70" s="21">
        <f t="shared" si="42"/>
        <v>23.644764145767546</v>
      </c>
      <c r="P70" s="21">
        <f t="shared" si="43"/>
        <v>24.455830823813415</v>
      </c>
      <c r="Q70" s="21">
        <f t="shared" si="44"/>
        <v>14.69410272978871</v>
      </c>
      <c r="R70" s="11">
        <f t="shared" si="45"/>
        <v>3</v>
      </c>
      <c r="S70" s="33">
        <f t="shared" si="48"/>
        <v>1.3552358542324541</v>
      </c>
      <c r="T70" s="33">
        <f t="shared" si="15"/>
        <v>1.0441691761865854</v>
      </c>
      <c r="U70" s="24" t="str">
        <f t="shared" si="49"/>
        <v>Pass</v>
      </c>
      <c r="V70" s="69">
        <f t="shared" si="17"/>
        <v>4.3552358542324541</v>
      </c>
      <c r="W70" s="69">
        <f t="shared" si="18"/>
        <v>4.0441691761865854</v>
      </c>
      <c r="X70" s="71" t="str">
        <f t="shared" si="19"/>
        <v>Pass</v>
      </c>
      <c r="Y70" s="22"/>
      <c r="Z70" s="23"/>
    </row>
    <row r="71" spans="1:26" x14ac:dyDescent="0.25">
      <c r="A71" s="10" t="s">
        <v>72</v>
      </c>
      <c r="B71" s="20">
        <v>29145</v>
      </c>
      <c r="C71" s="21">
        <f t="shared" si="20"/>
        <v>8.8833957157313375</v>
      </c>
      <c r="D71" s="21">
        <f t="shared" si="21"/>
        <v>1.9543470574608943</v>
      </c>
      <c r="E71" s="21">
        <f t="shared" si="36"/>
        <v>2.3985168432474611</v>
      </c>
      <c r="F71" s="21">
        <f t="shared" si="37"/>
        <v>3.0203545433486552</v>
      </c>
      <c r="G71" s="21">
        <f t="shared" si="24"/>
        <v>3.7</v>
      </c>
      <c r="H71" s="20">
        <v>8824</v>
      </c>
      <c r="I71" s="21">
        <f t="shared" si="25"/>
        <v>2.6895551139342362</v>
      </c>
      <c r="J71" s="21">
        <f t="shared" si="26"/>
        <v>0.59170212506553199</v>
      </c>
      <c r="K71" s="21">
        <f t="shared" si="38"/>
        <v>0.72617988076224382</v>
      </c>
      <c r="L71" s="21">
        <f t="shared" si="39"/>
        <v>0.91444873873764032</v>
      </c>
      <c r="M71" s="21">
        <f t="shared" si="40"/>
        <v>16.908297874934469</v>
      </c>
      <c r="N71" s="21">
        <f t="shared" si="41"/>
        <v>23.154347057460896</v>
      </c>
      <c r="O71" s="21">
        <f t="shared" si="42"/>
        <v>23.732994598944174</v>
      </c>
      <c r="P71" s="21">
        <f t="shared" si="43"/>
        <v>24.543101157020764</v>
      </c>
      <c r="Q71" s="21">
        <f t="shared" si="44"/>
        <v>14.262505943599809</v>
      </c>
      <c r="R71" s="11">
        <f t="shared" si="45"/>
        <v>3</v>
      </c>
      <c r="S71" s="33">
        <f t="shared" si="48"/>
        <v>1.267005401055826</v>
      </c>
      <c r="T71" s="33">
        <f t="shared" si="15"/>
        <v>0.95689884297923555</v>
      </c>
      <c r="U71" s="24" t="str">
        <f t="shared" si="49"/>
        <v>Pass</v>
      </c>
      <c r="V71" s="69">
        <f t="shared" si="17"/>
        <v>4.267005401055826</v>
      </c>
      <c r="W71" s="69">
        <f t="shared" si="18"/>
        <v>3.9568988429792356</v>
      </c>
      <c r="X71" s="71" t="str">
        <f t="shared" si="19"/>
        <v>Pass</v>
      </c>
      <c r="Y71" s="22"/>
      <c r="Z71" s="23"/>
    </row>
    <row r="72" spans="1:26" x14ac:dyDescent="0.25">
      <c r="A72" s="10" t="s">
        <v>51</v>
      </c>
      <c r="B72" s="20">
        <v>21428</v>
      </c>
      <c r="C72" s="21">
        <f t="shared" si="20"/>
        <v>6.5312541909998654</v>
      </c>
      <c r="D72" s="21">
        <f t="shared" si="21"/>
        <v>1.4368759220199705</v>
      </c>
      <c r="E72" s="21">
        <f t="shared" si="36"/>
        <v>1.7634386315699637</v>
      </c>
      <c r="F72" s="21">
        <f t="shared" si="37"/>
        <v>2.2206264249399545</v>
      </c>
      <c r="G72" s="21">
        <f t="shared" si="24"/>
        <v>3.7</v>
      </c>
      <c r="H72" s="20">
        <v>9719</v>
      </c>
      <c r="I72" s="21">
        <f t="shared" si="25"/>
        <v>2.9623511052047644</v>
      </c>
      <c r="J72" s="21">
        <f t="shared" si="26"/>
        <v>0.6517172431450482</v>
      </c>
      <c r="K72" s="21">
        <f t="shared" si="38"/>
        <v>0.79983479840528648</v>
      </c>
      <c r="L72" s="21">
        <f t="shared" si="39"/>
        <v>1.00719937576962</v>
      </c>
      <c r="M72" s="21">
        <f t="shared" si="40"/>
        <v>16.848282756854953</v>
      </c>
      <c r="N72" s="21">
        <f t="shared" si="41"/>
        <v>22.636875922019971</v>
      </c>
      <c r="O72" s="21">
        <f t="shared" si="42"/>
        <v>23.111556186830203</v>
      </c>
      <c r="P72" s="21">
        <f t="shared" si="43"/>
        <v>23.776108557564527</v>
      </c>
      <c r="Q72" s="21">
        <f t="shared" si="44"/>
        <v>12.455956401409395</v>
      </c>
      <c r="R72" s="11">
        <f t="shared" si="45"/>
        <v>3</v>
      </c>
      <c r="S72" s="33">
        <f t="shared" si="48"/>
        <v>1.8884438131697969</v>
      </c>
      <c r="T72" s="33">
        <f t="shared" si="15"/>
        <v>1.7238914424354732</v>
      </c>
      <c r="U72" s="24" t="str">
        <f t="shared" si="49"/>
        <v>Pass</v>
      </c>
      <c r="V72" s="69">
        <f t="shared" si="17"/>
        <v>4.8884438131697969</v>
      </c>
      <c r="W72" s="69">
        <f t="shared" si="18"/>
        <v>4.7238914424354732</v>
      </c>
      <c r="X72" s="71" t="str">
        <f t="shared" si="19"/>
        <v>Pass</v>
      </c>
      <c r="Y72" s="22"/>
      <c r="Z72" s="23"/>
    </row>
    <row r="73" spans="1:26" x14ac:dyDescent="0.25">
      <c r="A73" s="10" t="s">
        <v>54</v>
      </c>
      <c r="B73" s="20">
        <v>23802</v>
      </c>
      <c r="C73" s="21">
        <f t="shared" si="20"/>
        <v>7.2548493678448196</v>
      </c>
      <c r="D73" s="21">
        <f t="shared" si="21"/>
        <v>1.5960668609258604</v>
      </c>
      <c r="E73" s="21">
        <f t="shared" si="36"/>
        <v>1.9588093293181015</v>
      </c>
      <c r="F73" s="21">
        <f t="shared" si="37"/>
        <v>2.4666487850672389</v>
      </c>
      <c r="G73" s="21">
        <f t="shared" si="24"/>
        <v>3.7</v>
      </c>
      <c r="H73" s="20">
        <v>5225</v>
      </c>
      <c r="I73" s="21">
        <f t="shared" si="25"/>
        <v>1.5925799490374415</v>
      </c>
      <c r="J73" s="21">
        <f t="shared" si="26"/>
        <v>0.35036758878823715</v>
      </c>
      <c r="K73" s="21">
        <f t="shared" si="38"/>
        <v>0.42999658624010922</v>
      </c>
      <c r="L73" s="21">
        <f t="shared" si="39"/>
        <v>0.54147718267273015</v>
      </c>
      <c r="M73" s="21">
        <f t="shared" si="40"/>
        <v>17.149632411211762</v>
      </c>
      <c r="N73" s="21">
        <f t="shared" si="41"/>
        <v>22.796066860925858</v>
      </c>
      <c r="O73" s="21">
        <f t="shared" si="42"/>
        <v>23.238438326769973</v>
      </c>
      <c r="P73" s="21">
        <f t="shared" si="43"/>
        <v>23.857758378951729</v>
      </c>
      <c r="Q73" s="21">
        <f t="shared" si="44"/>
        <v>10.440009265919702</v>
      </c>
      <c r="R73" s="11">
        <f t="shared" si="45"/>
        <v>3</v>
      </c>
      <c r="S73" s="33">
        <f t="shared" si="48"/>
        <v>1.7615616732300268</v>
      </c>
      <c r="T73" s="33">
        <f t="shared" si="15"/>
        <v>1.6422416210482709</v>
      </c>
      <c r="U73" s="24" t="str">
        <f t="shared" si="49"/>
        <v>Pass</v>
      </c>
      <c r="V73" s="69">
        <f t="shared" si="17"/>
        <v>4.7615616732300268</v>
      </c>
      <c r="W73" s="69">
        <f t="shared" si="18"/>
        <v>4.6422416210482709</v>
      </c>
      <c r="X73" s="71" t="str">
        <f t="shared" si="19"/>
        <v>Pass</v>
      </c>
      <c r="Y73" s="22"/>
      <c r="Z73" s="23"/>
    </row>
    <row r="74" spans="1:26" x14ac:dyDescent="0.25">
      <c r="A74" s="10" t="s">
        <v>42</v>
      </c>
      <c r="B74" s="20">
        <v>39880</v>
      </c>
      <c r="C74" s="21">
        <f t="shared" si="20"/>
        <v>12.155423611026444</v>
      </c>
      <c r="D74" s="21">
        <f t="shared" si="21"/>
        <v>2.6741931944258179</v>
      </c>
      <c r="E74" s="21">
        <f t="shared" si="36"/>
        <v>3.2819643749771403</v>
      </c>
      <c r="F74" s="21">
        <f t="shared" si="37"/>
        <v>4.1328440277489911</v>
      </c>
      <c r="G74" s="21">
        <f t="shared" si="24"/>
        <v>3.7</v>
      </c>
      <c r="H74" s="20">
        <v>2229</v>
      </c>
      <c r="I74" s="21">
        <f t="shared" si="25"/>
        <v>0.67939917825922624</v>
      </c>
      <c r="J74" s="21">
        <f t="shared" si="26"/>
        <v>0.14946781921702978</v>
      </c>
      <c r="K74" s="21">
        <f t="shared" si="38"/>
        <v>0.1834377781299911</v>
      </c>
      <c r="L74" s="21">
        <f t="shared" si="39"/>
        <v>0.23099572060813695</v>
      </c>
      <c r="M74" s="21">
        <f t="shared" si="40"/>
        <v>17.35053218078297</v>
      </c>
      <c r="N74" s="21">
        <f t="shared" si="41"/>
        <v>23.874193194425818</v>
      </c>
      <c r="O74" s="21">
        <f t="shared" si="42"/>
        <v>24.515934333890101</v>
      </c>
      <c r="P74" s="21">
        <f t="shared" si="43"/>
        <v>25.414371929140099</v>
      </c>
      <c r="Q74" s="21">
        <f t="shared" si="44"/>
        <v>13.514221967544897</v>
      </c>
      <c r="R74" s="11">
        <f t="shared" si="45"/>
        <v>3</v>
      </c>
      <c r="S74" s="33">
        <f t="shared" si="48"/>
        <v>0.48406566610989898</v>
      </c>
      <c r="T74" s="33">
        <f t="shared" si="15"/>
        <v>8.5628070859900873E-2</v>
      </c>
      <c r="U74" s="24" t="str">
        <f t="shared" si="49"/>
        <v>Pass</v>
      </c>
      <c r="V74" s="69">
        <f t="shared" si="17"/>
        <v>3.484065666109899</v>
      </c>
      <c r="W74" s="69">
        <f t="shared" si="18"/>
        <v>3.0856280708599009</v>
      </c>
      <c r="X74" s="71" t="str">
        <f t="shared" si="19"/>
        <v>Pass</v>
      </c>
      <c r="Y74" s="22"/>
      <c r="Z74" s="23"/>
    </row>
    <row r="75" spans="1:26" x14ac:dyDescent="0.25">
      <c r="A75" s="10" t="s">
        <v>61</v>
      </c>
      <c r="B75" s="20">
        <v>25897</v>
      </c>
      <c r="C75" s="21">
        <f t="shared" si="20"/>
        <v>7.8934053474110284</v>
      </c>
      <c r="D75" s="21">
        <f t="shared" si="21"/>
        <v>1.7365491764304262</v>
      </c>
      <c r="E75" s="21">
        <f t="shared" si="36"/>
        <v>2.1312194438009779</v>
      </c>
      <c r="F75" s="21">
        <f t="shared" si="37"/>
        <v>2.6837578181197497</v>
      </c>
      <c r="G75" s="21">
        <f t="shared" si="24"/>
        <v>3.7</v>
      </c>
      <c r="H75" s="20">
        <v>6554</v>
      </c>
      <c r="I75" s="21">
        <f t="shared" si="25"/>
        <v>1.9976591360749076</v>
      </c>
      <c r="J75" s="21">
        <f t="shared" si="26"/>
        <v>0.43948500993647971</v>
      </c>
      <c r="K75" s="21">
        <f t="shared" si="38"/>
        <v>0.53936796674022514</v>
      </c>
      <c r="L75" s="21">
        <f t="shared" si="39"/>
        <v>0.67920410626546868</v>
      </c>
      <c r="M75" s="21">
        <f t="shared" si="40"/>
        <v>17.06051499006352</v>
      </c>
      <c r="N75" s="21">
        <f t="shared" si="41"/>
        <v>22.936549176430425</v>
      </c>
      <c r="O75" s="21">
        <f t="shared" si="42"/>
        <v>23.431102400604722</v>
      </c>
      <c r="P75" s="21">
        <f t="shared" si="43"/>
        <v>24.123476914448737</v>
      </c>
      <c r="Q75" s="21">
        <f t="shared" si="44"/>
        <v>11.888723619560844</v>
      </c>
      <c r="R75" s="11">
        <f t="shared" si="45"/>
        <v>3</v>
      </c>
      <c r="S75" s="33">
        <f t="shared" si="48"/>
        <v>1.5688975993952781</v>
      </c>
      <c r="T75" s="33">
        <f t="shared" si="15"/>
        <v>1.3765230855512627</v>
      </c>
      <c r="U75" s="24" t="str">
        <f t="shared" si="49"/>
        <v>Pass</v>
      </c>
      <c r="V75" s="69">
        <f t="shared" si="17"/>
        <v>4.5688975993952781</v>
      </c>
      <c r="W75" s="69">
        <f t="shared" si="18"/>
        <v>4.3765230855512627</v>
      </c>
      <c r="X75" s="71" t="str">
        <f t="shared" si="19"/>
        <v>Pass</v>
      </c>
      <c r="Y75" s="22"/>
      <c r="Z75" s="23"/>
    </row>
    <row r="76" spans="1:26" x14ac:dyDescent="0.25">
      <c r="A76" s="10" t="s">
        <v>57</v>
      </c>
      <c r="B76" s="20">
        <v>25354</v>
      </c>
      <c r="C76" s="21">
        <f t="shared" si="20"/>
        <v>7.7278989527072328</v>
      </c>
      <c r="D76" s="21">
        <f t="shared" si="21"/>
        <v>1.7001377695955913</v>
      </c>
      <c r="E76" s="21">
        <f t="shared" si="36"/>
        <v>2.0865327172309529</v>
      </c>
      <c r="F76" s="21">
        <f t="shared" si="37"/>
        <v>2.6274856439204592</v>
      </c>
      <c r="G76" s="21">
        <f t="shared" si="24"/>
        <v>3.7</v>
      </c>
      <c r="H76" s="20">
        <v>4694</v>
      </c>
      <c r="I76" s="21">
        <f t="shared" si="25"/>
        <v>1.430731154216603</v>
      </c>
      <c r="J76" s="21">
        <f t="shared" si="26"/>
        <v>0.31476085392765268</v>
      </c>
      <c r="K76" s="21">
        <f t="shared" si="38"/>
        <v>0.38629741163848286</v>
      </c>
      <c r="L76" s="21">
        <f t="shared" si="39"/>
        <v>0.48644859243364508</v>
      </c>
      <c r="M76" s="21">
        <f t="shared" si="40"/>
        <v>17.185239146072348</v>
      </c>
      <c r="N76" s="21">
        <f t="shared" si="41"/>
        <v>22.900137769595592</v>
      </c>
      <c r="O76" s="21">
        <f t="shared" si="42"/>
        <v>23.358069274941784</v>
      </c>
      <c r="P76" s="21">
        <f t="shared" si="43"/>
        <v>23.999173382426452</v>
      </c>
      <c r="Q76" s="21">
        <f t="shared" si="44"/>
        <v>10.589361261140439</v>
      </c>
      <c r="R76" s="11">
        <f t="shared" si="45"/>
        <v>3</v>
      </c>
      <c r="S76" s="33">
        <f t="shared" si="48"/>
        <v>1.6419307250582165</v>
      </c>
      <c r="T76" s="33">
        <f t="shared" si="15"/>
        <v>1.5008266175735478</v>
      </c>
      <c r="U76" s="24" t="str">
        <f t="shared" si="49"/>
        <v>Pass</v>
      </c>
      <c r="V76" s="69">
        <f t="shared" si="17"/>
        <v>4.6419307250582165</v>
      </c>
      <c r="W76" s="69">
        <f t="shared" si="18"/>
        <v>4.5008266175735478</v>
      </c>
      <c r="X76" s="71" t="str">
        <f t="shared" si="19"/>
        <v>Pass</v>
      </c>
      <c r="Y76" s="22"/>
      <c r="Z76" s="23"/>
    </row>
    <row r="77" spans="1:26" x14ac:dyDescent="0.25">
      <c r="A77" s="10" t="s">
        <v>55</v>
      </c>
      <c r="B77" s="20">
        <v>22763</v>
      </c>
      <c r="C77" s="21">
        <f t="shared" si="20"/>
        <v>6.9381621779788096</v>
      </c>
      <c r="D77" s="21">
        <f t="shared" si="21"/>
        <v>1.5263956791553381</v>
      </c>
      <c r="E77" s="21">
        <f t="shared" si="36"/>
        <v>1.8733037880542787</v>
      </c>
      <c r="F77" s="21">
        <f t="shared" si="37"/>
        <v>2.3589751405127957</v>
      </c>
      <c r="G77" s="21">
        <f t="shared" si="24"/>
        <v>3.7</v>
      </c>
      <c r="H77" s="20">
        <v>4944</v>
      </c>
      <c r="I77" s="21">
        <f t="shared" si="25"/>
        <v>1.5069311517782031</v>
      </c>
      <c r="J77" s="21">
        <f t="shared" si="26"/>
        <v>0.33152485339120469</v>
      </c>
      <c r="K77" s="21">
        <f t="shared" si="38"/>
        <v>0.40687141098011487</v>
      </c>
      <c r="L77" s="21">
        <f t="shared" si="39"/>
        <v>0.51235659160458913</v>
      </c>
      <c r="M77" s="21">
        <f t="shared" si="40"/>
        <v>17.168475146608795</v>
      </c>
      <c r="N77" s="21">
        <f t="shared" si="41"/>
        <v>22.726395679155338</v>
      </c>
      <c r="O77" s="21">
        <f t="shared" si="42"/>
        <v>23.14865034564319</v>
      </c>
      <c r="P77" s="21">
        <f t="shared" si="43"/>
        <v>23.739806878726181</v>
      </c>
      <c r="Q77" s="21">
        <f t="shared" si="44"/>
        <v>9.952024481535215</v>
      </c>
      <c r="R77" s="11">
        <f t="shared" si="45"/>
        <v>3</v>
      </c>
      <c r="S77" s="33">
        <f t="shared" si="48"/>
        <v>1.8513496543568095</v>
      </c>
      <c r="T77" s="33">
        <f t="shared" si="15"/>
        <v>1.7601931212738187</v>
      </c>
      <c r="U77" s="24" t="str">
        <f t="shared" si="49"/>
        <v>Pass</v>
      </c>
      <c r="V77" s="69">
        <f t="shared" si="17"/>
        <v>4.8513496543568095</v>
      </c>
      <c r="W77" s="69">
        <f t="shared" si="18"/>
        <v>4.7601931212738187</v>
      </c>
      <c r="X77" s="71" t="str">
        <f t="shared" si="19"/>
        <v>Pass</v>
      </c>
      <c r="Y77" s="22"/>
      <c r="Z77" s="23"/>
    </row>
    <row r="78" spans="1:26" x14ac:dyDescent="0.25">
      <c r="A78" s="10" t="s">
        <v>56</v>
      </c>
      <c r="B78" s="20">
        <v>24512</v>
      </c>
      <c r="C78" s="21">
        <f t="shared" si="20"/>
        <v>7.4712573609197639</v>
      </c>
      <c r="D78" s="21">
        <f t="shared" si="21"/>
        <v>1.643676619402348</v>
      </c>
      <c r="E78" s="21">
        <f t="shared" si="36"/>
        <v>2.0172394874483364</v>
      </c>
      <c r="F78" s="21">
        <f t="shared" si="37"/>
        <v>2.5402275027127197</v>
      </c>
      <c r="G78" s="21">
        <f t="shared" si="24"/>
        <v>3.7</v>
      </c>
      <c r="H78" s="20">
        <v>3243</v>
      </c>
      <c r="I78" s="21">
        <f t="shared" si="25"/>
        <v>0.9884663683690762</v>
      </c>
      <c r="J78" s="21">
        <f t="shared" si="26"/>
        <v>0.21746260104119677</v>
      </c>
      <c r="K78" s="21">
        <f t="shared" si="38"/>
        <v>0.26688591945965057</v>
      </c>
      <c r="L78" s="21">
        <f t="shared" si="39"/>
        <v>0.33607856524548591</v>
      </c>
      <c r="M78" s="21">
        <f t="shared" si="40"/>
        <v>17.282537398958802</v>
      </c>
      <c r="N78" s="21">
        <f t="shared" si="41"/>
        <v>22.843676619402345</v>
      </c>
      <c r="O78" s="21">
        <f t="shared" si="42"/>
        <v>23.26666280586679</v>
      </c>
      <c r="P78" s="21">
        <f t="shared" si="43"/>
        <v>23.858843466917008</v>
      </c>
      <c r="Q78" s="21">
        <f t="shared" si="44"/>
        <v>9.4481900976579158</v>
      </c>
      <c r="R78" s="11">
        <f t="shared" si="45"/>
        <v>3</v>
      </c>
      <c r="S78" s="33">
        <f t="shared" ref="S78:S130" si="50">$U$11-O78-R78</f>
        <v>1.7333371941332096</v>
      </c>
      <c r="T78" s="33">
        <f t="shared" ref="T78:T130" si="51">$U$12-P78-R78</f>
        <v>1.6411565330829916</v>
      </c>
      <c r="U78" s="24" t="str">
        <f t="shared" si="49"/>
        <v>Pass</v>
      </c>
      <c r="V78" s="69">
        <f t="shared" ref="V78:V130" si="52">$X$11-O78-R78</f>
        <v>4.7333371941332096</v>
      </c>
      <c r="W78" s="69">
        <f t="shared" ref="W78:W130" si="53">$X$12-P78-R78</f>
        <v>4.6411565330829916</v>
      </c>
      <c r="X78" s="71" t="str">
        <f t="shared" ref="X78:X130" si="54">IF(AND(($O78+$R78)&lt;X$11,($P78+$R78)&lt;X$12),"Pass","Fail")</f>
        <v>Pass</v>
      </c>
      <c r="Y78" s="22"/>
      <c r="Z78" s="23"/>
    </row>
    <row r="79" spans="1:26" x14ac:dyDescent="0.25">
      <c r="A79" s="10" t="s">
        <v>59</v>
      </c>
      <c r="B79" s="20">
        <v>23017</v>
      </c>
      <c r="C79" s="21">
        <f t="shared" si="20"/>
        <v>7.0155813755013954</v>
      </c>
      <c r="D79" s="21">
        <f t="shared" si="21"/>
        <v>1.543427902610307</v>
      </c>
      <c r="E79" s="21">
        <f t="shared" si="36"/>
        <v>1.8942069713853769</v>
      </c>
      <c r="F79" s="21">
        <f t="shared" si="37"/>
        <v>2.3852976676704745</v>
      </c>
      <c r="G79" s="21">
        <f t="shared" si="24"/>
        <v>3.7</v>
      </c>
      <c r="H79" s="20">
        <v>4048</v>
      </c>
      <c r="I79" s="21">
        <f t="shared" si="25"/>
        <v>1.2338303605174283</v>
      </c>
      <c r="J79" s="21">
        <f t="shared" si="26"/>
        <v>0.27144267931383426</v>
      </c>
      <c r="K79" s="21">
        <f t="shared" si="38"/>
        <v>0.33313419733970567</v>
      </c>
      <c r="L79" s="21">
        <f t="shared" si="39"/>
        <v>0.41950232257592568</v>
      </c>
      <c r="M79" s="21">
        <f t="shared" si="40"/>
        <v>17.228557320686164</v>
      </c>
      <c r="N79" s="21">
        <f t="shared" si="41"/>
        <v>22.743427902610307</v>
      </c>
      <c r="O79" s="21">
        <f t="shared" si="42"/>
        <v>23.155898489411246</v>
      </c>
      <c r="P79" s="21">
        <f t="shared" si="43"/>
        <v>23.733357310932565</v>
      </c>
      <c r="Q79" s="21">
        <f t="shared" si="44"/>
        <v>9.4832420965362516</v>
      </c>
      <c r="R79" s="11">
        <f t="shared" si="45"/>
        <v>3</v>
      </c>
      <c r="S79" s="33">
        <f t="shared" si="50"/>
        <v>1.8441015105887537</v>
      </c>
      <c r="T79" s="33">
        <f t="shared" si="51"/>
        <v>1.7666426890674352</v>
      </c>
      <c r="U79" s="24" t="str">
        <f t="shared" si="49"/>
        <v>Pass</v>
      </c>
      <c r="V79" s="69">
        <f t="shared" si="52"/>
        <v>4.8441015105887537</v>
      </c>
      <c r="W79" s="69">
        <f t="shared" si="53"/>
        <v>4.7666426890674352</v>
      </c>
      <c r="X79" s="71" t="str">
        <f t="shared" si="54"/>
        <v>Pass</v>
      </c>
      <c r="Y79" s="22"/>
      <c r="Z79" s="23"/>
    </row>
    <row r="80" spans="1:26" x14ac:dyDescent="0.25">
      <c r="A80" s="10" t="s">
        <v>62</v>
      </c>
      <c r="B80" s="20">
        <v>22359</v>
      </c>
      <c r="C80" s="21">
        <f t="shared" si="20"/>
        <v>6.815022981919264</v>
      </c>
      <c r="D80" s="21">
        <f t="shared" si="21"/>
        <v>1.4993050560222381</v>
      </c>
      <c r="E80" s="21">
        <f t="shared" si="36"/>
        <v>1.8400562051182014</v>
      </c>
      <c r="F80" s="21">
        <f t="shared" si="37"/>
        <v>2.3171078138525498</v>
      </c>
      <c r="G80" s="21">
        <f t="shared" si="24"/>
        <v>3.7</v>
      </c>
      <c r="H80" s="20">
        <v>5920</v>
      </c>
      <c r="I80" s="21">
        <f t="shared" si="25"/>
        <v>1.8044159422586898</v>
      </c>
      <c r="J80" s="21">
        <f t="shared" si="26"/>
        <v>0.39697150729691177</v>
      </c>
      <c r="K80" s="21">
        <f t="shared" si="38"/>
        <v>0.48719230440984629</v>
      </c>
      <c r="L80" s="21">
        <f t="shared" si="39"/>
        <v>0.61350142036795463</v>
      </c>
      <c r="M80" s="21">
        <f t="shared" si="40"/>
        <v>17.103028492703089</v>
      </c>
      <c r="N80" s="21">
        <f t="shared" si="41"/>
        <v>22.69930505602224</v>
      </c>
      <c r="O80" s="21">
        <f t="shared" si="42"/>
        <v>23.130277002231136</v>
      </c>
      <c r="P80" s="21">
        <f t="shared" si="43"/>
        <v>23.733637726923593</v>
      </c>
      <c r="Q80" s="21">
        <f t="shared" si="44"/>
        <v>10.423854866436644</v>
      </c>
      <c r="R80" s="11">
        <f t="shared" si="45"/>
        <v>3</v>
      </c>
      <c r="S80" s="33">
        <f t="shared" si="50"/>
        <v>1.8697229977688643</v>
      </c>
      <c r="T80" s="33">
        <f t="shared" si="51"/>
        <v>1.7663622730764068</v>
      </c>
      <c r="U80" s="24" t="str">
        <f t="shared" si="49"/>
        <v>Pass</v>
      </c>
      <c r="V80" s="69">
        <f t="shared" si="52"/>
        <v>4.8697229977688643</v>
      </c>
      <c r="W80" s="69">
        <f t="shared" si="53"/>
        <v>4.7663622730764068</v>
      </c>
      <c r="X80" s="71" t="str">
        <f t="shared" si="54"/>
        <v>Pass</v>
      </c>
      <c r="Y80" s="22"/>
      <c r="Z80" s="23"/>
    </row>
    <row r="81" spans="1:26" x14ac:dyDescent="0.25">
      <c r="A81" s="10" t="s">
        <v>60</v>
      </c>
      <c r="B81" s="20">
        <v>20309</v>
      </c>
      <c r="C81" s="21">
        <f t="shared" ref="C81:C130" si="55">B81/3280.84</f>
        <v>6.1901830019141437</v>
      </c>
      <c r="D81" s="21">
        <f t="shared" ref="D81:D130" si="56">C81*$D$11</f>
        <v>1.3618402604211117</v>
      </c>
      <c r="E81" s="21">
        <f t="shared" si="36"/>
        <v>1.671349410516819</v>
      </c>
      <c r="F81" s="21">
        <f t="shared" si="37"/>
        <v>2.104662220650809</v>
      </c>
      <c r="G81" s="21">
        <f t="shared" ref="G81:G130" si="57">$G$11</f>
        <v>3.7</v>
      </c>
      <c r="H81" s="20">
        <v>4085</v>
      </c>
      <c r="I81" s="21">
        <f t="shared" ref="I81:I130" si="58">H81/3280.84</f>
        <v>1.2451079601565451</v>
      </c>
      <c r="J81" s="21">
        <f t="shared" ref="J81:J130" si="59">I81*$J$11</f>
        <v>0.27392375123443991</v>
      </c>
      <c r="K81" s="21">
        <f t="shared" si="38"/>
        <v>0.33617914924226722</v>
      </c>
      <c r="L81" s="21">
        <f t="shared" si="39"/>
        <v>0.42333670645322535</v>
      </c>
      <c r="M81" s="21">
        <f t="shared" si="40"/>
        <v>17.226076248765558</v>
      </c>
      <c r="N81" s="21">
        <f t="shared" si="41"/>
        <v>22.561840260421111</v>
      </c>
      <c r="O81" s="21">
        <f t="shared" si="42"/>
        <v>22.933604808524645</v>
      </c>
      <c r="P81" s="21">
        <f t="shared" si="43"/>
        <v>23.454075175869594</v>
      </c>
      <c r="Q81" s="21">
        <f t="shared" si="44"/>
        <v>8.6803989222272335</v>
      </c>
      <c r="R81" s="11">
        <f t="shared" si="45"/>
        <v>3</v>
      </c>
      <c r="S81" s="33">
        <f t="shared" si="50"/>
        <v>2.0663951914753547</v>
      </c>
      <c r="T81" s="33">
        <f t="shared" si="51"/>
        <v>2.045924824130406</v>
      </c>
      <c r="U81" s="24" t="str">
        <f t="shared" si="49"/>
        <v>Pass</v>
      </c>
      <c r="V81" s="69">
        <f t="shared" si="52"/>
        <v>5.0663951914753547</v>
      </c>
      <c r="W81" s="69">
        <f t="shared" si="53"/>
        <v>5.045924824130406</v>
      </c>
      <c r="X81" s="71" t="str">
        <f t="shared" si="54"/>
        <v>Pass</v>
      </c>
      <c r="Y81" s="22"/>
      <c r="Z81" s="23"/>
    </row>
    <row r="82" spans="1:26" x14ac:dyDescent="0.25">
      <c r="A82" s="10" t="s">
        <v>52</v>
      </c>
      <c r="B82" s="20">
        <v>24219</v>
      </c>
      <c r="C82" s="21">
        <f t="shared" si="55"/>
        <v>7.3819509637775687</v>
      </c>
      <c r="D82" s="21">
        <f t="shared" si="56"/>
        <v>1.6240292120310651</v>
      </c>
      <c r="E82" s="21">
        <f t="shared" si="36"/>
        <v>1.9931267602199436</v>
      </c>
      <c r="F82" s="21">
        <f t="shared" si="37"/>
        <v>2.5098633276843736</v>
      </c>
      <c r="G82" s="21">
        <f t="shared" si="57"/>
        <v>3.7</v>
      </c>
      <c r="H82" s="20">
        <v>8507</v>
      </c>
      <c r="I82" s="21">
        <f t="shared" si="58"/>
        <v>2.5929335170261272</v>
      </c>
      <c r="J82" s="21">
        <f t="shared" si="59"/>
        <v>0.570445373745748</v>
      </c>
      <c r="K82" s="21">
        <f t="shared" si="38"/>
        <v>0.7000920495970544</v>
      </c>
      <c r="L82" s="21">
        <f t="shared" si="39"/>
        <v>0.8815973957888833</v>
      </c>
      <c r="M82" s="21">
        <f t="shared" si="40"/>
        <v>16.929554626254252</v>
      </c>
      <c r="N82" s="21">
        <f t="shared" si="41"/>
        <v>22.824029212031064</v>
      </c>
      <c r="O82" s="21">
        <f t="shared" si="42"/>
        <v>23.322773436071248</v>
      </c>
      <c r="P82" s="21">
        <f t="shared" si="43"/>
        <v>24.021015349727509</v>
      </c>
      <c r="Q82" s="21">
        <f t="shared" si="44"/>
        <v>12.567817997829824</v>
      </c>
      <c r="R82" s="11">
        <f t="shared" si="45"/>
        <v>3</v>
      </c>
      <c r="S82" s="33">
        <f t="shared" si="50"/>
        <v>1.6772265639287518</v>
      </c>
      <c r="T82" s="33">
        <f t="shared" si="51"/>
        <v>1.4789846502724906</v>
      </c>
      <c r="U82" s="24" t="str">
        <f t="shared" si="49"/>
        <v>Pass</v>
      </c>
      <c r="V82" s="69">
        <f t="shared" si="52"/>
        <v>4.6772265639287518</v>
      </c>
      <c r="W82" s="69">
        <f t="shared" si="53"/>
        <v>4.4789846502724906</v>
      </c>
      <c r="X82" s="71" t="str">
        <f t="shared" si="54"/>
        <v>Pass</v>
      </c>
      <c r="Y82" s="22"/>
      <c r="Z82" s="23"/>
    </row>
    <row r="83" spans="1:26" x14ac:dyDescent="0.25">
      <c r="A83" s="10" t="s">
        <v>75</v>
      </c>
      <c r="B83" s="20">
        <v>18741</v>
      </c>
      <c r="C83" s="21">
        <f t="shared" si="55"/>
        <v>5.712256617207788</v>
      </c>
      <c r="D83" s="21">
        <f t="shared" si="56"/>
        <v>1.2566964557857134</v>
      </c>
      <c r="E83" s="21">
        <f t="shared" si="36"/>
        <v>1.5423092866461028</v>
      </c>
      <c r="F83" s="21">
        <f t="shared" si="37"/>
        <v>1.9421672498506481</v>
      </c>
      <c r="G83" s="21">
        <f t="shared" si="57"/>
        <v>3.7</v>
      </c>
      <c r="H83" s="20">
        <v>4563</v>
      </c>
      <c r="I83" s="21">
        <f t="shared" si="58"/>
        <v>1.3908023554943245</v>
      </c>
      <c r="J83" s="21">
        <f t="shared" si="59"/>
        <v>0.30597651820875138</v>
      </c>
      <c r="K83" s="21">
        <f t="shared" si="38"/>
        <v>0.37551663598346763</v>
      </c>
      <c r="L83" s="21">
        <f t="shared" si="39"/>
        <v>0.47287280086807038</v>
      </c>
      <c r="M83" s="21">
        <f t="shared" si="40"/>
        <v>17.194023481791248</v>
      </c>
      <c r="N83" s="21">
        <f t="shared" si="41"/>
        <v>22.456696455785714</v>
      </c>
      <c r="O83" s="21">
        <f t="shared" si="42"/>
        <v>22.811849404420819</v>
      </c>
      <c r="P83" s="21">
        <f t="shared" si="43"/>
        <v>23.309063532509967</v>
      </c>
      <c r="Q83" s="21">
        <f t="shared" si="44"/>
        <v>8.4938613281964379</v>
      </c>
      <c r="R83" s="11">
        <f t="shared" si="45"/>
        <v>3</v>
      </c>
      <c r="S83" s="33">
        <f t="shared" si="50"/>
        <v>2.1881505955791809</v>
      </c>
      <c r="T83" s="33">
        <f t="shared" si="51"/>
        <v>2.1909364674900331</v>
      </c>
      <c r="U83" s="24" t="str">
        <f t="shared" si="49"/>
        <v>Pass</v>
      </c>
      <c r="V83" s="69">
        <f t="shared" si="52"/>
        <v>5.1881505955791809</v>
      </c>
      <c r="W83" s="69">
        <f t="shared" si="53"/>
        <v>5.1909364674900331</v>
      </c>
      <c r="X83" s="71" t="str">
        <f t="shared" si="54"/>
        <v>Pass</v>
      </c>
      <c r="Y83" s="22"/>
      <c r="Z83" s="23"/>
    </row>
    <row r="84" spans="1:26" x14ac:dyDescent="0.25">
      <c r="A84" s="10" t="s">
        <v>76</v>
      </c>
      <c r="B84" s="20">
        <v>18459</v>
      </c>
      <c r="C84" s="21">
        <f t="shared" si="55"/>
        <v>5.6263030199583035</v>
      </c>
      <c r="D84" s="21">
        <f t="shared" si="56"/>
        <v>1.2377866643908269</v>
      </c>
      <c r="E84" s="21">
        <f t="shared" si="36"/>
        <v>1.5191018153887421</v>
      </c>
      <c r="F84" s="21">
        <f t="shared" si="37"/>
        <v>1.9129430267858234</v>
      </c>
      <c r="G84" s="21">
        <f t="shared" si="57"/>
        <v>3.7</v>
      </c>
      <c r="H84" s="20">
        <v>7688</v>
      </c>
      <c r="I84" s="21">
        <f t="shared" si="58"/>
        <v>2.3433023250143257</v>
      </c>
      <c r="J84" s="21">
        <f t="shared" si="59"/>
        <v>0.51552651150315165</v>
      </c>
      <c r="K84" s="21">
        <f t="shared" si="38"/>
        <v>0.632691627753868</v>
      </c>
      <c r="L84" s="21">
        <f t="shared" si="39"/>
        <v>0.79672279050487083</v>
      </c>
      <c r="M84" s="21">
        <f t="shared" si="40"/>
        <v>16.98447348849685</v>
      </c>
      <c r="N84" s="21">
        <f t="shared" si="41"/>
        <v>22.437786664390828</v>
      </c>
      <c r="O84" s="21">
        <f t="shared" si="42"/>
        <v>22.836266931639461</v>
      </c>
      <c r="P84" s="21">
        <f t="shared" si="43"/>
        <v>23.394139305787544</v>
      </c>
      <c r="Q84" s="21">
        <f t="shared" si="44"/>
        <v>10.312907669986956</v>
      </c>
      <c r="R84" s="11">
        <f t="shared" si="45"/>
        <v>3</v>
      </c>
      <c r="S84" s="33">
        <f t="shared" si="50"/>
        <v>2.1637330683605391</v>
      </c>
      <c r="T84" s="33">
        <f t="shared" si="51"/>
        <v>2.1058606942124563</v>
      </c>
      <c r="U84" s="24" t="str">
        <f t="shared" si="49"/>
        <v>Pass</v>
      </c>
      <c r="V84" s="69">
        <f t="shared" si="52"/>
        <v>5.1637330683605391</v>
      </c>
      <c r="W84" s="69">
        <f t="shared" si="53"/>
        <v>5.1058606942124563</v>
      </c>
      <c r="X84" s="71" t="str">
        <f t="shared" si="54"/>
        <v>Pass</v>
      </c>
      <c r="Y84" s="22"/>
      <c r="Z84" s="23"/>
    </row>
    <row r="85" spans="1:26" x14ac:dyDescent="0.25">
      <c r="A85" s="10" t="s">
        <v>78</v>
      </c>
      <c r="B85" s="20">
        <v>14373</v>
      </c>
      <c r="C85" s="21">
        <f t="shared" si="55"/>
        <v>4.3808902598115118</v>
      </c>
      <c r="D85" s="21">
        <f t="shared" si="56"/>
        <v>0.96379585715853255</v>
      </c>
      <c r="E85" s="21">
        <f t="shared" si="36"/>
        <v>1.1828403701491084</v>
      </c>
      <c r="F85" s="21">
        <f t="shared" si="37"/>
        <v>1.4895026883359141</v>
      </c>
      <c r="G85" s="21">
        <f t="shared" si="57"/>
        <v>3.7</v>
      </c>
      <c r="H85" s="20">
        <v>4678</v>
      </c>
      <c r="I85" s="21">
        <f t="shared" si="58"/>
        <v>1.4258543543726605</v>
      </c>
      <c r="J85" s="21">
        <f t="shared" si="59"/>
        <v>0.31368795796198529</v>
      </c>
      <c r="K85" s="21">
        <f t="shared" si="38"/>
        <v>0.38498067568061833</v>
      </c>
      <c r="L85" s="21">
        <f t="shared" si="39"/>
        <v>0.48479048048670459</v>
      </c>
      <c r="M85" s="21">
        <f t="shared" si="40"/>
        <v>17.186312042038015</v>
      </c>
      <c r="N85" s="21">
        <f t="shared" si="41"/>
        <v>22.163795857158533</v>
      </c>
      <c r="O85" s="21">
        <f t="shared" si="42"/>
        <v>22.454133087867742</v>
      </c>
      <c r="P85" s="21">
        <f t="shared" si="43"/>
        <v>22.860605210860633</v>
      </c>
      <c r="Q85" s="21">
        <f t="shared" si="44"/>
        <v>7.2325989685568324</v>
      </c>
      <c r="R85" s="11">
        <f t="shared" si="45"/>
        <v>3</v>
      </c>
      <c r="S85" s="33">
        <f t="shared" si="50"/>
        <v>2.5458669121322579</v>
      </c>
      <c r="T85" s="33">
        <f t="shared" si="51"/>
        <v>2.6393947891393665</v>
      </c>
      <c r="U85" s="24" t="str">
        <f t="shared" si="49"/>
        <v>Pass</v>
      </c>
      <c r="V85" s="69">
        <f t="shared" si="52"/>
        <v>5.5458669121322579</v>
      </c>
      <c r="W85" s="69">
        <f t="shared" si="53"/>
        <v>5.6393947891393665</v>
      </c>
      <c r="X85" s="71" t="str">
        <f t="shared" si="54"/>
        <v>Pass</v>
      </c>
      <c r="Y85" s="22"/>
      <c r="Z85" s="23"/>
    </row>
    <row r="86" spans="1:26" x14ac:dyDescent="0.25">
      <c r="A86" s="10" t="s">
        <v>81</v>
      </c>
      <c r="B86" s="20">
        <v>17970</v>
      </c>
      <c r="C86" s="21">
        <f t="shared" si="55"/>
        <v>5.4772558247278136</v>
      </c>
      <c r="D86" s="21">
        <f t="shared" si="56"/>
        <v>1.2049962814401189</v>
      </c>
      <c r="E86" s="21">
        <f t="shared" si="36"/>
        <v>1.4788590726765098</v>
      </c>
      <c r="F86" s="21">
        <f t="shared" si="37"/>
        <v>1.8622669804074568</v>
      </c>
      <c r="G86" s="21">
        <f t="shared" si="57"/>
        <v>3.7</v>
      </c>
      <c r="H86" s="20">
        <v>3036</v>
      </c>
      <c r="I86" s="21">
        <f t="shared" si="58"/>
        <v>0.92537277038807131</v>
      </c>
      <c r="J86" s="21">
        <f t="shared" si="59"/>
        <v>0.20358200948537569</v>
      </c>
      <c r="K86" s="21">
        <f t="shared" si="38"/>
        <v>0.24985064800477927</v>
      </c>
      <c r="L86" s="21">
        <f t="shared" si="39"/>
        <v>0.31462674193194429</v>
      </c>
      <c r="M86" s="21">
        <f t="shared" si="40"/>
        <v>17.296417990514623</v>
      </c>
      <c r="N86" s="21">
        <f t="shared" si="41"/>
        <v>22.40499628144012</v>
      </c>
      <c r="O86" s="21">
        <f t="shared" si="42"/>
        <v>22.725127711195913</v>
      </c>
      <c r="P86" s="21">
        <f t="shared" si="43"/>
        <v>23.173311712854023</v>
      </c>
      <c r="Q86" s="21">
        <f t="shared" si="44"/>
        <v>7.3280013655039564</v>
      </c>
      <c r="R86" s="11">
        <f t="shared" si="45"/>
        <v>3</v>
      </c>
      <c r="S86" s="33">
        <f t="shared" si="50"/>
        <v>2.2748722888040867</v>
      </c>
      <c r="T86" s="33">
        <f t="shared" si="51"/>
        <v>2.3266882871459771</v>
      </c>
      <c r="U86" s="24" t="str">
        <f t="shared" si="49"/>
        <v>Pass</v>
      </c>
      <c r="V86" s="69">
        <f t="shared" si="52"/>
        <v>5.2748722888040867</v>
      </c>
      <c r="W86" s="69">
        <f t="shared" si="53"/>
        <v>5.3266882871459771</v>
      </c>
      <c r="X86" s="71" t="str">
        <f t="shared" si="54"/>
        <v>Pass</v>
      </c>
      <c r="Y86" s="22"/>
      <c r="Z86" s="23"/>
    </row>
    <row r="87" spans="1:26" x14ac:dyDescent="0.25">
      <c r="A87" s="10" t="s">
        <v>77</v>
      </c>
      <c r="B87" s="20">
        <v>14988</v>
      </c>
      <c r="C87" s="21">
        <f t="shared" si="55"/>
        <v>4.5683422538130474</v>
      </c>
      <c r="D87" s="21">
        <f t="shared" si="56"/>
        <v>1.0050352958388704</v>
      </c>
      <c r="E87" s="21">
        <f t="shared" si="36"/>
        <v>1.2334524085295229</v>
      </c>
      <c r="F87" s="21">
        <f t="shared" si="37"/>
        <v>1.5532363662964361</v>
      </c>
      <c r="G87" s="21">
        <f t="shared" si="57"/>
        <v>3.7</v>
      </c>
      <c r="H87" s="20">
        <v>3655</v>
      </c>
      <c r="I87" s="21">
        <f t="shared" si="58"/>
        <v>1.1140439643505931</v>
      </c>
      <c r="J87" s="21">
        <f t="shared" si="59"/>
        <v>0.24508967215713048</v>
      </c>
      <c r="K87" s="21">
        <f t="shared" si="38"/>
        <v>0.30079187037466015</v>
      </c>
      <c r="L87" s="21">
        <f t="shared" si="39"/>
        <v>0.37877494787920168</v>
      </c>
      <c r="M87" s="21">
        <f t="shared" si="40"/>
        <v>17.254910327842868</v>
      </c>
      <c r="N87" s="21">
        <f t="shared" si="41"/>
        <v>22.205035295838869</v>
      </c>
      <c r="O87" s="21">
        <f t="shared" si="42"/>
        <v>22.48915460674705</v>
      </c>
      <c r="P87" s="21">
        <f t="shared" si="43"/>
        <v>22.886921642018507</v>
      </c>
      <c r="Q87" s="21">
        <f t="shared" si="44"/>
        <v>6.7964301825142339</v>
      </c>
      <c r="R87" s="11">
        <f t="shared" si="45"/>
        <v>3</v>
      </c>
      <c r="S87" s="33">
        <f t="shared" si="50"/>
        <v>2.51084539325295</v>
      </c>
      <c r="T87" s="33">
        <f t="shared" si="51"/>
        <v>2.6130783579814931</v>
      </c>
      <c r="U87" s="24" t="str">
        <f t="shared" si="49"/>
        <v>Pass</v>
      </c>
      <c r="V87" s="69">
        <f t="shared" si="52"/>
        <v>5.51084539325295</v>
      </c>
      <c r="W87" s="69">
        <f t="shared" si="53"/>
        <v>5.6130783579814931</v>
      </c>
      <c r="X87" s="71" t="str">
        <f t="shared" si="54"/>
        <v>Pass</v>
      </c>
      <c r="Y87" s="22"/>
      <c r="Z87" s="23"/>
    </row>
    <row r="88" spans="1:26" x14ac:dyDescent="0.25">
      <c r="A88" s="10" t="s">
        <v>63</v>
      </c>
      <c r="B88" s="20">
        <v>45788</v>
      </c>
      <c r="C88" s="21">
        <f t="shared" si="55"/>
        <v>13.956181953402178</v>
      </c>
      <c r="D88" s="21">
        <f t="shared" si="56"/>
        <v>3.0703600297484792</v>
      </c>
      <c r="E88" s="21">
        <f t="shared" si="36"/>
        <v>3.768169127418588</v>
      </c>
      <c r="F88" s="21">
        <f t="shared" si="37"/>
        <v>4.7451018641567408</v>
      </c>
      <c r="G88" s="21">
        <f t="shared" si="57"/>
        <v>3.7</v>
      </c>
      <c r="H88" s="20">
        <v>6556</v>
      </c>
      <c r="I88" s="21">
        <f t="shared" si="58"/>
        <v>1.9982687360554003</v>
      </c>
      <c r="J88" s="21">
        <f t="shared" si="59"/>
        <v>0.43961912193218805</v>
      </c>
      <c r="K88" s="21">
        <f t="shared" si="38"/>
        <v>0.53953255873495809</v>
      </c>
      <c r="L88" s="21">
        <f t="shared" si="39"/>
        <v>0.67941137025883613</v>
      </c>
      <c r="M88" s="21">
        <f t="shared" si="40"/>
        <v>17.060380878067811</v>
      </c>
      <c r="N88" s="21">
        <f t="shared" si="41"/>
        <v>24.270360029748478</v>
      </c>
      <c r="O88" s="21">
        <f t="shared" si="42"/>
        <v>25.068082564221356</v>
      </c>
      <c r="P88" s="21">
        <f t="shared" si="43"/>
        <v>26.184894112483388</v>
      </c>
      <c r="Q88" s="21">
        <f t="shared" si="44"/>
        <v>17.952719425512978</v>
      </c>
      <c r="R88" s="11">
        <f t="shared" si="45"/>
        <v>3</v>
      </c>
      <c r="S88" s="33">
        <f t="shared" si="50"/>
        <v>-6.8082564221356279E-2</v>
      </c>
      <c r="T88" s="33">
        <f t="shared" si="51"/>
        <v>-0.68489411248338783</v>
      </c>
      <c r="U88" s="24" t="str">
        <f t="shared" si="49"/>
        <v>Fail</v>
      </c>
      <c r="V88" s="69">
        <f t="shared" si="52"/>
        <v>2.9319174357786437</v>
      </c>
      <c r="W88" s="69">
        <f t="shared" si="53"/>
        <v>2.3151058875166122</v>
      </c>
      <c r="X88" s="71" t="str">
        <f t="shared" si="54"/>
        <v>Pass</v>
      </c>
      <c r="Y88" s="22"/>
      <c r="Z88" s="23"/>
    </row>
    <row r="89" spans="1:26" x14ac:dyDescent="0.25">
      <c r="A89" s="10" t="s">
        <v>64</v>
      </c>
      <c r="B89" s="20">
        <v>45448</v>
      </c>
      <c r="C89" s="21">
        <f t="shared" si="55"/>
        <v>13.8525499567184</v>
      </c>
      <c r="D89" s="21">
        <f t="shared" si="56"/>
        <v>3.0475609904780483</v>
      </c>
      <c r="E89" s="21">
        <f t="shared" si="36"/>
        <v>3.7401884883139682</v>
      </c>
      <c r="F89" s="21">
        <f t="shared" si="37"/>
        <v>4.7098669852842567</v>
      </c>
      <c r="G89" s="21">
        <f t="shared" si="57"/>
        <v>3.7</v>
      </c>
      <c r="H89" s="20">
        <v>4957</v>
      </c>
      <c r="I89" s="21">
        <f t="shared" si="58"/>
        <v>1.5108935516514064</v>
      </c>
      <c r="J89" s="21">
        <f t="shared" si="59"/>
        <v>0.33239658136330941</v>
      </c>
      <c r="K89" s="21">
        <f t="shared" si="38"/>
        <v>0.40794125894587974</v>
      </c>
      <c r="L89" s="21">
        <f t="shared" si="39"/>
        <v>0.51370380756147815</v>
      </c>
      <c r="M89" s="21">
        <f t="shared" si="40"/>
        <v>17.167603418636691</v>
      </c>
      <c r="N89" s="21">
        <f t="shared" si="41"/>
        <v>24.24756099047805</v>
      </c>
      <c r="O89" s="21">
        <f t="shared" si="42"/>
        <v>25.015733165896538</v>
      </c>
      <c r="P89" s="21">
        <f t="shared" si="43"/>
        <v>26.091174211482425</v>
      </c>
      <c r="Q89" s="21">
        <f t="shared" si="44"/>
        <v>16.874337060021212</v>
      </c>
      <c r="R89" s="11">
        <f t="shared" si="45"/>
        <v>3</v>
      </c>
      <c r="S89" s="33">
        <f t="shared" si="50"/>
        <v>-1.5733165896538281E-2</v>
      </c>
      <c r="T89" s="33">
        <f t="shared" si="51"/>
        <v>-0.59117421148242499</v>
      </c>
      <c r="U89" s="24" t="str">
        <f t="shared" si="49"/>
        <v>Fail</v>
      </c>
      <c r="V89" s="69">
        <f t="shared" si="52"/>
        <v>2.9842668341034617</v>
      </c>
      <c r="W89" s="69">
        <f t="shared" si="53"/>
        <v>2.408825788517575</v>
      </c>
      <c r="X89" s="71" t="str">
        <f t="shared" si="54"/>
        <v>Pass</v>
      </c>
      <c r="Y89" s="22"/>
      <c r="Z89" s="23"/>
    </row>
    <row r="90" spans="1:26" x14ac:dyDescent="0.25">
      <c r="A90" s="10" t="s">
        <v>88</v>
      </c>
      <c r="B90" s="20">
        <v>47553</v>
      </c>
      <c r="C90" s="21">
        <f t="shared" si="55"/>
        <v>14.494153936187073</v>
      </c>
      <c r="D90" s="21">
        <f t="shared" si="56"/>
        <v>3.188713865961156</v>
      </c>
      <c r="E90" s="21">
        <f t="shared" si="36"/>
        <v>3.9134215627705102</v>
      </c>
      <c r="F90" s="21">
        <f t="shared" si="37"/>
        <v>4.9280123383036054</v>
      </c>
      <c r="G90" s="21">
        <f t="shared" si="57"/>
        <v>3.7</v>
      </c>
      <c r="H90" s="20">
        <v>5363</v>
      </c>
      <c r="I90" s="21">
        <f t="shared" si="58"/>
        <v>1.6346423476914449</v>
      </c>
      <c r="J90" s="21">
        <f t="shared" si="59"/>
        <v>0.35962131649211787</v>
      </c>
      <c r="K90" s="21">
        <f t="shared" si="38"/>
        <v>0.44135343387669013</v>
      </c>
      <c r="L90" s="21">
        <f t="shared" si="39"/>
        <v>0.55577839821509134</v>
      </c>
      <c r="M90" s="21">
        <f t="shared" si="40"/>
        <v>17.140378683507883</v>
      </c>
      <c r="N90" s="21">
        <f t="shared" si="41"/>
        <v>24.388713865961158</v>
      </c>
      <c r="O90" s="21">
        <f t="shared" si="42"/>
        <v>25.195153680155084</v>
      </c>
      <c r="P90" s="21">
        <f t="shared" si="43"/>
        <v>26.324169420026578</v>
      </c>
      <c r="Q90" s="21">
        <f t="shared" si="44"/>
        <v>17.763438631569962</v>
      </c>
      <c r="R90" s="11">
        <f t="shared" si="45"/>
        <v>3</v>
      </c>
      <c r="S90" s="33">
        <f t="shared" si="50"/>
        <v>-0.19515368015508372</v>
      </c>
      <c r="T90" s="33">
        <f t="shared" si="51"/>
        <v>-0.82416942002657834</v>
      </c>
      <c r="U90" s="24" t="str">
        <f t="shared" si="49"/>
        <v>Fail</v>
      </c>
      <c r="V90" s="69">
        <f t="shared" si="52"/>
        <v>2.8048463198449163</v>
      </c>
      <c r="W90" s="69">
        <f t="shared" si="53"/>
        <v>2.1758305799734217</v>
      </c>
      <c r="X90" s="71" t="str">
        <f t="shared" si="54"/>
        <v>Pass</v>
      </c>
      <c r="Y90" s="22"/>
      <c r="Z90" s="23"/>
    </row>
    <row r="91" spans="1:26" x14ac:dyDescent="0.25">
      <c r="A91" s="10" t="s">
        <v>65</v>
      </c>
      <c r="B91" s="20">
        <v>42312</v>
      </c>
      <c r="C91" s="21">
        <f t="shared" si="55"/>
        <v>12.896697187305689</v>
      </c>
      <c r="D91" s="21">
        <f t="shared" si="56"/>
        <v>2.8372733812072517</v>
      </c>
      <c r="E91" s="21">
        <f t="shared" ref="E91:E130" si="60">C91*$E$11</f>
        <v>3.4821082405725363</v>
      </c>
      <c r="F91" s="21">
        <f t="shared" ref="F91:F130" si="61">C91*$F$11</f>
        <v>4.3848770436839342</v>
      </c>
      <c r="G91" s="21">
        <f t="shared" si="57"/>
        <v>3.7</v>
      </c>
      <c r="H91" s="20">
        <v>4338</v>
      </c>
      <c r="I91" s="21">
        <f t="shared" si="58"/>
        <v>1.3222223576888845</v>
      </c>
      <c r="J91" s="21">
        <f t="shared" si="59"/>
        <v>0.29088891869155459</v>
      </c>
      <c r="K91" s="21">
        <f t="shared" ref="K91:K130" si="62">I91*$K$11</f>
        <v>0.35700003657599882</v>
      </c>
      <c r="L91" s="21">
        <f t="shared" ref="L91:L130" si="63">I91*$L$11</f>
        <v>0.44955560161422076</v>
      </c>
      <c r="M91" s="21">
        <f t="shared" ref="M91:M130" si="64">17.5-J91</f>
        <v>17.209111081308446</v>
      </c>
      <c r="N91" s="21">
        <f t="shared" ref="N91:N130" si="65">D91+G91+J91+M91</f>
        <v>24.037273381207253</v>
      </c>
      <c r="O91" s="21">
        <f t="shared" ref="O91:O130" si="66">E91+G91+K91+M91</f>
        <v>24.748219358456982</v>
      </c>
      <c r="P91" s="21">
        <f t="shared" ref="P91:P130" si="67">F91+G91+L91+M91</f>
        <v>25.743543726606603</v>
      </c>
      <c r="Q91" s="21">
        <f t="shared" ref="Q91:Q130" si="68">C91+(2*I91)</f>
        <v>15.541141902683458</v>
      </c>
      <c r="R91" s="11">
        <f t="shared" ref="R91:R130" si="69">$R$11</f>
        <v>3</v>
      </c>
      <c r="S91" s="33">
        <f t="shared" si="50"/>
        <v>0.25178064154301794</v>
      </c>
      <c r="T91" s="33">
        <f t="shared" si="51"/>
        <v>-0.24354372660660317</v>
      </c>
      <c r="U91" s="24" t="str">
        <f t="shared" si="49"/>
        <v>Fail</v>
      </c>
      <c r="V91" s="69">
        <f t="shared" si="52"/>
        <v>3.2517806415430179</v>
      </c>
      <c r="W91" s="69">
        <f t="shared" si="53"/>
        <v>2.7564562733933968</v>
      </c>
      <c r="X91" s="71" t="str">
        <f t="shared" si="54"/>
        <v>Pass</v>
      </c>
      <c r="Y91" s="22"/>
      <c r="Z91" s="23"/>
    </row>
    <row r="92" spans="1:26" x14ac:dyDescent="0.25">
      <c r="A92" s="10" t="s">
        <v>90</v>
      </c>
      <c r="B92" s="20">
        <v>40115</v>
      </c>
      <c r="C92" s="21">
        <f t="shared" si="55"/>
        <v>12.227051608734348</v>
      </c>
      <c r="D92" s="21">
        <f t="shared" si="56"/>
        <v>2.6899513539215567</v>
      </c>
      <c r="E92" s="21">
        <f t="shared" si="60"/>
        <v>3.3013039343582742</v>
      </c>
      <c r="F92" s="21">
        <f t="shared" si="61"/>
        <v>4.1571975469696785</v>
      </c>
      <c r="G92" s="21">
        <f t="shared" si="57"/>
        <v>3.7</v>
      </c>
      <c r="H92" s="20">
        <v>5364</v>
      </c>
      <c r="I92" s="21">
        <f t="shared" si="58"/>
        <v>1.6349471476816912</v>
      </c>
      <c r="J92" s="21">
        <f t="shared" si="59"/>
        <v>0.3596883724899721</v>
      </c>
      <c r="K92" s="21">
        <f t="shared" si="62"/>
        <v>0.44143572987405666</v>
      </c>
      <c r="L92" s="21">
        <f t="shared" si="63"/>
        <v>0.55588203021177507</v>
      </c>
      <c r="M92" s="21">
        <f t="shared" si="64"/>
        <v>17.140311627510027</v>
      </c>
      <c r="N92" s="21">
        <f t="shared" si="65"/>
        <v>23.889951353921557</v>
      </c>
      <c r="O92" s="21">
        <f t="shared" si="66"/>
        <v>24.583051291742358</v>
      </c>
      <c r="P92" s="21">
        <f t="shared" si="67"/>
        <v>25.553391204691479</v>
      </c>
      <c r="Q92" s="21">
        <f t="shared" si="68"/>
        <v>15.49694590409773</v>
      </c>
      <c r="R92" s="11">
        <f t="shared" si="69"/>
        <v>3</v>
      </c>
      <c r="S92" s="33">
        <f t="shared" si="50"/>
        <v>0.41694870825764241</v>
      </c>
      <c r="T92" s="33">
        <f t="shared" si="51"/>
        <v>-5.3391204691479288E-2</v>
      </c>
      <c r="U92" s="24" t="str">
        <f t="shared" si="49"/>
        <v>Fail</v>
      </c>
      <c r="V92" s="69">
        <f t="shared" si="52"/>
        <v>3.4169487082576424</v>
      </c>
      <c r="W92" s="69">
        <f t="shared" si="53"/>
        <v>2.9466087953085207</v>
      </c>
      <c r="X92" s="71" t="str">
        <f t="shared" si="54"/>
        <v>Pass</v>
      </c>
      <c r="Y92" s="22"/>
      <c r="Z92" s="23"/>
    </row>
    <row r="93" spans="1:26" x14ac:dyDescent="0.25">
      <c r="A93" s="10" t="s">
        <v>89</v>
      </c>
      <c r="B93" s="20">
        <v>47217</v>
      </c>
      <c r="C93" s="21">
        <f t="shared" si="55"/>
        <v>14.391741139464283</v>
      </c>
      <c r="D93" s="21">
        <f t="shared" si="56"/>
        <v>3.1661830506821422</v>
      </c>
      <c r="E93" s="21">
        <f t="shared" si="60"/>
        <v>3.8857701076553566</v>
      </c>
      <c r="F93" s="21">
        <f t="shared" si="61"/>
        <v>4.8931919874178567</v>
      </c>
      <c r="G93" s="21">
        <f t="shared" si="57"/>
        <v>3.7</v>
      </c>
      <c r="H93" s="20">
        <v>1975</v>
      </c>
      <c r="I93" s="21">
        <f t="shared" si="58"/>
        <v>0.60197998073664061</v>
      </c>
      <c r="J93" s="21">
        <f t="shared" si="59"/>
        <v>0.13243559576206093</v>
      </c>
      <c r="K93" s="21">
        <f t="shared" si="62"/>
        <v>0.16253459479889298</v>
      </c>
      <c r="L93" s="21">
        <f t="shared" si="63"/>
        <v>0.20467319345045781</v>
      </c>
      <c r="M93" s="21">
        <f t="shared" si="64"/>
        <v>17.367564404237939</v>
      </c>
      <c r="N93" s="21">
        <f t="shared" si="65"/>
        <v>24.366183050682142</v>
      </c>
      <c r="O93" s="21">
        <f t="shared" si="66"/>
        <v>25.115869106692188</v>
      </c>
      <c r="P93" s="21">
        <f t="shared" si="67"/>
        <v>26.165429585106253</v>
      </c>
      <c r="Q93" s="21">
        <f t="shared" si="68"/>
        <v>15.595701100937564</v>
      </c>
      <c r="R93" s="11">
        <f t="shared" si="69"/>
        <v>3</v>
      </c>
      <c r="S93" s="33">
        <f t="shared" si="50"/>
        <v>-0.11586910669218753</v>
      </c>
      <c r="T93" s="33">
        <f t="shared" si="51"/>
        <v>-0.66542958510625283</v>
      </c>
      <c r="U93" s="24" t="str">
        <f t="shared" si="49"/>
        <v>Fail</v>
      </c>
      <c r="V93" s="69">
        <f t="shared" si="52"/>
        <v>2.8841308933078125</v>
      </c>
      <c r="W93" s="69">
        <f t="shared" si="53"/>
        <v>2.3345704148937472</v>
      </c>
      <c r="X93" s="71" t="str">
        <f t="shared" si="54"/>
        <v>Pass</v>
      </c>
      <c r="Y93" s="22"/>
      <c r="Z93" s="23"/>
    </row>
    <row r="94" spans="1:26" x14ac:dyDescent="0.25">
      <c r="A94" s="10" t="s">
        <v>71</v>
      </c>
      <c r="B94" s="20">
        <v>31218</v>
      </c>
      <c r="C94" s="21">
        <f t="shared" si="55"/>
        <v>9.5152460955121239</v>
      </c>
      <c r="D94" s="21">
        <f t="shared" si="56"/>
        <v>2.0933541410126675</v>
      </c>
      <c r="E94" s="21">
        <f t="shared" si="60"/>
        <v>2.5691164457882736</v>
      </c>
      <c r="F94" s="21">
        <f t="shared" si="61"/>
        <v>3.2351836724741223</v>
      </c>
      <c r="G94" s="21">
        <f t="shared" si="57"/>
        <v>3.7</v>
      </c>
      <c r="H94" s="20">
        <v>5373</v>
      </c>
      <c r="I94" s="21">
        <f t="shared" si="58"/>
        <v>1.6376903475939089</v>
      </c>
      <c r="J94" s="21">
        <f t="shared" si="59"/>
        <v>0.36029187647065997</v>
      </c>
      <c r="K94" s="21">
        <f t="shared" si="62"/>
        <v>0.4421763938503554</v>
      </c>
      <c r="L94" s="21">
        <f t="shared" si="63"/>
        <v>0.55681471818192907</v>
      </c>
      <c r="M94" s="21">
        <f t="shared" si="64"/>
        <v>17.139708123529338</v>
      </c>
      <c r="N94" s="21">
        <f t="shared" si="65"/>
        <v>23.293354141012664</v>
      </c>
      <c r="O94" s="21">
        <f t="shared" si="66"/>
        <v>23.851000963167969</v>
      </c>
      <c r="P94" s="21">
        <f t="shared" si="67"/>
        <v>24.631706514185389</v>
      </c>
      <c r="Q94" s="21">
        <f t="shared" si="68"/>
        <v>12.790626790699942</v>
      </c>
      <c r="R94" s="11">
        <f t="shared" si="69"/>
        <v>3</v>
      </c>
      <c r="S94" s="33">
        <f t="shared" si="50"/>
        <v>1.1489990368320306</v>
      </c>
      <c r="T94" s="33">
        <f t="shared" si="51"/>
        <v>0.86829348581461119</v>
      </c>
      <c r="U94" s="24" t="str">
        <f t="shared" si="49"/>
        <v>Pass</v>
      </c>
      <c r="V94" s="69">
        <f t="shared" si="52"/>
        <v>4.1489990368320306</v>
      </c>
      <c r="W94" s="69">
        <f t="shared" si="53"/>
        <v>3.8682934858146112</v>
      </c>
      <c r="X94" s="71" t="str">
        <f t="shared" si="54"/>
        <v>Pass</v>
      </c>
      <c r="Y94" s="22"/>
      <c r="Z94" s="23"/>
    </row>
    <row r="95" spans="1:26" x14ac:dyDescent="0.25">
      <c r="A95" s="10" t="s">
        <v>69</v>
      </c>
      <c r="B95" s="20">
        <v>38386</v>
      </c>
      <c r="C95" s="21">
        <f t="shared" si="55"/>
        <v>11.700052425598322</v>
      </c>
      <c r="D95" s="21">
        <f t="shared" si="56"/>
        <v>2.5740115336316309</v>
      </c>
      <c r="E95" s="21">
        <f t="shared" si="60"/>
        <v>3.1590141549115471</v>
      </c>
      <c r="F95" s="21">
        <f t="shared" si="61"/>
        <v>3.9780178247034299</v>
      </c>
      <c r="G95" s="21">
        <f t="shared" si="57"/>
        <v>3.7</v>
      </c>
      <c r="H95" s="20">
        <v>10551</v>
      </c>
      <c r="I95" s="21">
        <f t="shared" si="58"/>
        <v>3.2159446970897694</v>
      </c>
      <c r="J95" s="21">
        <f t="shared" si="59"/>
        <v>0.70750783335974932</v>
      </c>
      <c r="K95" s="21">
        <f t="shared" si="62"/>
        <v>0.86830506821423781</v>
      </c>
      <c r="L95" s="21">
        <f t="shared" si="63"/>
        <v>1.0934211970105217</v>
      </c>
      <c r="M95" s="21">
        <f t="shared" si="64"/>
        <v>16.792492166640251</v>
      </c>
      <c r="N95" s="21">
        <f t="shared" si="65"/>
        <v>23.774011533631629</v>
      </c>
      <c r="O95" s="21">
        <f t="shared" si="66"/>
        <v>24.519811389766037</v>
      </c>
      <c r="P95" s="21">
        <f t="shared" si="67"/>
        <v>25.563931188354204</v>
      </c>
      <c r="Q95" s="21">
        <f t="shared" si="68"/>
        <v>18.131941819777861</v>
      </c>
      <c r="R95" s="11">
        <f t="shared" si="69"/>
        <v>3</v>
      </c>
      <c r="S95" s="33">
        <f t="shared" si="50"/>
        <v>0.48018861023396298</v>
      </c>
      <c r="T95" s="33">
        <f t="shared" si="51"/>
        <v>-6.3931188354203528E-2</v>
      </c>
      <c r="U95" s="24" t="str">
        <f t="shared" si="49"/>
        <v>Fail</v>
      </c>
      <c r="V95" s="69">
        <f t="shared" si="52"/>
        <v>3.480188610233963</v>
      </c>
      <c r="W95" s="69">
        <f t="shared" si="53"/>
        <v>2.9360688116457965</v>
      </c>
      <c r="X95" s="71" t="str">
        <f t="shared" si="54"/>
        <v>Pass</v>
      </c>
      <c r="Y95" s="22"/>
      <c r="Z95" s="23"/>
    </row>
    <row r="96" spans="1:26" x14ac:dyDescent="0.25">
      <c r="A96" s="10" t="s">
        <v>126</v>
      </c>
      <c r="B96" s="20">
        <v>40889</v>
      </c>
      <c r="C96" s="21">
        <f t="shared" si="55"/>
        <v>12.462966801185061</v>
      </c>
      <c r="D96" s="21">
        <f t="shared" si="56"/>
        <v>2.7418526962607133</v>
      </c>
      <c r="E96" s="21">
        <f t="shared" si="60"/>
        <v>3.3650010363199669</v>
      </c>
      <c r="F96" s="21">
        <f t="shared" si="61"/>
        <v>4.2374087124029209</v>
      </c>
      <c r="G96" s="21">
        <f t="shared" si="57"/>
        <v>3.7</v>
      </c>
      <c r="H96" s="20">
        <v>6857</v>
      </c>
      <c r="I96" s="21">
        <f t="shared" si="58"/>
        <v>2.0900135331195671</v>
      </c>
      <c r="J96" s="21">
        <f t="shared" si="59"/>
        <v>0.45980297728630476</v>
      </c>
      <c r="K96" s="21">
        <f t="shared" si="62"/>
        <v>0.5643036539422831</v>
      </c>
      <c r="L96" s="21">
        <f t="shared" si="63"/>
        <v>0.71060460126065284</v>
      </c>
      <c r="M96" s="21">
        <f t="shared" si="64"/>
        <v>17.040197022713695</v>
      </c>
      <c r="N96" s="21">
        <f t="shared" si="65"/>
        <v>23.941852696260714</v>
      </c>
      <c r="O96" s="21">
        <f t="shared" si="66"/>
        <v>24.669501712975944</v>
      </c>
      <c r="P96" s="21">
        <f t="shared" si="67"/>
        <v>25.688210336377267</v>
      </c>
      <c r="Q96" s="21">
        <f t="shared" si="68"/>
        <v>16.642993867424195</v>
      </c>
      <c r="R96" s="11">
        <f t="shared" si="69"/>
        <v>3</v>
      </c>
      <c r="S96" s="33">
        <f t="shared" si="50"/>
        <v>0.33049828702405648</v>
      </c>
      <c r="T96" s="33">
        <f t="shared" si="51"/>
        <v>-0.18821033637726714</v>
      </c>
      <c r="U96" s="24" t="str">
        <f t="shared" si="49"/>
        <v>Fail</v>
      </c>
      <c r="V96" s="69">
        <f t="shared" si="52"/>
        <v>3.3304982870240565</v>
      </c>
      <c r="W96" s="69">
        <f t="shared" si="53"/>
        <v>2.8117896636227329</v>
      </c>
      <c r="X96" s="71" t="str">
        <f t="shared" si="54"/>
        <v>Pass</v>
      </c>
      <c r="Y96" s="22"/>
      <c r="Z96" s="23"/>
    </row>
    <row r="97" spans="1:26" x14ac:dyDescent="0.25">
      <c r="A97" s="10" t="s">
        <v>91</v>
      </c>
      <c r="B97" s="20">
        <v>42914</v>
      </c>
      <c r="C97" s="21">
        <f t="shared" si="55"/>
        <v>13.080186781434023</v>
      </c>
      <c r="D97" s="21">
        <f t="shared" si="56"/>
        <v>2.8776410919154851</v>
      </c>
      <c r="E97" s="21">
        <f t="shared" si="60"/>
        <v>3.5316504309871863</v>
      </c>
      <c r="F97" s="21">
        <f t="shared" si="61"/>
        <v>4.4472635056875678</v>
      </c>
      <c r="G97" s="21">
        <f t="shared" si="57"/>
        <v>3.7</v>
      </c>
      <c r="H97" s="20">
        <v>5319</v>
      </c>
      <c r="I97" s="21">
        <f t="shared" si="58"/>
        <v>1.6212311481206032</v>
      </c>
      <c r="J97" s="21">
        <f t="shared" si="59"/>
        <v>0.35667085258653269</v>
      </c>
      <c r="K97" s="21">
        <f t="shared" si="62"/>
        <v>0.43773240999256291</v>
      </c>
      <c r="L97" s="21">
        <f t="shared" si="63"/>
        <v>0.55121859036100518</v>
      </c>
      <c r="M97" s="21">
        <f t="shared" si="64"/>
        <v>17.143329147413468</v>
      </c>
      <c r="N97" s="21">
        <f t="shared" si="65"/>
        <v>24.077641091915485</v>
      </c>
      <c r="O97" s="21">
        <f t="shared" si="66"/>
        <v>24.812711988393218</v>
      </c>
      <c r="P97" s="21">
        <f t="shared" si="67"/>
        <v>25.84181124346204</v>
      </c>
      <c r="Q97" s="21">
        <f t="shared" si="68"/>
        <v>16.32264907767523</v>
      </c>
      <c r="R97" s="11">
        <f t="shared" si="69"/>
        <v>3</v>
      </c>
      <c r="S97" s="33">
        <f t="shared" si="50"/>
        <v>0.18728801160678188</v>
      </c>
      <c r="T97" s="33">
        <f t="shared" si="51"/>
        <v>-0.34181124346203973</v>
      </c>
      <c r="U97" s="24" t="str">
        <f t="shared" si="49"/>
        <v>Fail</v>
      </c>
      <c r="V97" s="69">
        <f t="shared" si="52"/>
        <v>3.1872880116067819</v>
      </c>
      <c r="W97" s="69">
        <f t="shared" si="53"/>
        <v>2.6581887565379603</v>
      </c>
      <c r="X97" s="71" t="str">
        <f t="shared" si="54"/>
        <v>Pass</v>
      </c>
      <c r="Y97" s="22"/>
      <c r="Z97" s="23"/>
    </row>
    <row r="98" spans="1:26" x14ac:dyDescent="0.25">
      <c r="A98" s="10" t="s">
        <v>93</v>
      </c>
      <c r="B98" s="20">
        <v>33378</v>
      </c>
      <c r="C98" s="21">
        <f t="shared" si="55"/>
        <v>10.17361407444435</v>
      </c>
      <c r="D98" s="21">
        <f t="shared" si="56"/>
        <v>2.238195096377757</v>
      </c>
      <c r="E98" s="21">
        <f t="shared" si="60"/>
        <v>2.7468758000999745</v>
      </c>
      <c r="F98" s="21">
        <f t="shared" si="61"/>
        <v>3.4590287853110793</v>
      </c>
      <c r="G98" s="21">
        <f t="shared" si="57"/>
        <v>3.7</v>
      </c>
      <c r="H98" s="20">
        <v>7374</v>
      </c>
      <c r="I98" s="21">
        <f t="shared" si="58"/>
        <v>2.2475951280769557</v>
      </c>
      <c r="J98" s="21">
        <f t="shared" si="59"/>
        <v>0.49447092817693028</v>
      </c>
      <c r="K98" s="21">
        <f t="shared" si="62"/>
        <v>0.60685068458077807</v>
      </c>
      <c r="L98" s="21">
        <f t="shared" si="63"/>
        <v>0.76418234354616499</v>
      </c>
      <c r="M98" s="21">
        <f t="shared" si="64"/>
        <v>17.005529071823069</v>
      </c>
      <c r="N98" s="21">
        <f t="shared" si="65"/>
        <v>23.438195096377758</v>
      </c>
      <c r="O98" s="21">
        <f t="shared" si="66"/>
        <v>24.059255556503821</v>
      </c>
      <c r="P98" s="21">
        <f t="shared" si="67"/>
        <v>24.928740200680313</v>
      </c>
      <c r="Q98" s="21">
        <f t="shared" si="68"/>
        <v>14.668804330598261</v>
      </c>
      <c r="R98" s="11">
        <f t="shared" si="69"/>
        <v>3</v>
      </c>
      <c r="S98" s="33">
        <f t="shared" si="50"/>
        <v>0.94074444349617892</v>
      </c>
      <c r="T98" s="33">
        <f t="shared" si="51"/>
        <v>0.57125979931968729</v>
      </c>
      <c r="U98" s="24" t="str">
        <f t="shared" si="49"/>
        <v>Pass</v>
      </c>
      <c r="V98" s="69">
        <f t="shared" si="52"/>
        <v>3.9407444434961789</v>
      </c>
      <c r="W98" s="69">
        <f t="shared" si="53"/>
        <v>3.5712597993196873</v>
      </c>
      <c r="X98" s="71" t="str">
        <f t="shared" si="54"/>
        <v>Pass</v>
      </c>
      <c r="Y98" s="22"/>
      <c r="Z98" s="23"/>
    </row>
    <row r="99" spans="1:26" x14ac:dyDescent="0.25">
      <c r="A99" s="10" t="s">
        <v>92</v>
      </c>
      <c r="B99" s="20">
        <v>37959</v>
      </c>
      <c r="C99" s="21">
        <f t="shared" si="55"/>
        <v>11.569902829763109</v>
      </c>
      <c r="D99" s="21">
        <f t="shared" si="56"/>
        <v>2.5453786225478838</v>
      </c>
      <c r="E99" s="21">
        <f t="shared" si="60"/>
        <v>3.1238737640360394</v>
      </c>
      <c r="F99" s="21">
        <f t="shared" si="61"/>
        <v>3.9337669621194573</v>
      </c>
      <c r="G99" s="21">
        <f t="shared" si="57"/>
        <v>3.7</v>
      </c>
      <c r="H99" s="20">
        <v>3681</v>
      </c>
      <c r="I99" s="21">
        <f t="shared" si="58"/>
        <v>1.1219687640969995</v>
      </c>
      <c r="J99" s="21">
        <f t="shared" si="59"/>
        <v>0.24683312810133989</v>
      </c>
      <c r="K99" s="21">
        <f t="shared" si="62"/>
        <v>0.30293156630618989</v>
      </c>
      <c r="L99" s="21">
        <f t="shared" si="63"/>
        <v>0.38146937979297985</v>
      </c>
      <c r="M99" s="21">
        <f t="shared" si="64"/>
        <v>17.25316687189866</v>
      </c>
      <c r="N99" s="21">
        <f t="shared" si="65"/>
        <v>23.745378622547882</v>
      </c>
      <c r="O99" s="21">
        <f t="shared" si="66"/>
        <v>24.379972202240889</v>
      </c>
      <c r="P99" s="21">
        <f t="shared" si="67"/>
        <v>25.268403213811098</v>
      </c>
      <c r="Q99" s="21">
        <f t="shared" si="68"/>
        <v>13.813840357957108</v>
      </c>
      <c r="R99" s="11">
        <f t="shared" si="69"/>
        <v>3</v>
      </c>
      <c r="S99" s="33">
        <f t="shared" si="50"/>
        <v>0.62002779775911065</v>
      </c>
      <c r="T99" s="33">
        <f t="shared" si="51"/>
        <v>0.23159678618890212</v>
      </c>
      <c r="U99" s="24" t="str">
        <f t="shared" si="49"/>
        <v>Pass</v>
      </c>
      <c r="V99" s="69">
        <f t="shared" si="52"/>
        <v>3.6200277977591107</v>
      </c>
      <c r="W99" s="69">
        <f t="shared" si="53"/>
        <v>3.2315967861889021</v>
      </c>
      <c r="X99" s="71" t="str">
        <f t="shared" si="54"/>
        <v>Pass</v>
      </c>
      <c r="Y99" s="22"/>
      <c r="Z99" s="23"/>
    </row>
    <row r="100" spans="1:26" x14ac:dyDescent="0.25">
      <c r="A100" s="10" t="s">
        <v>94</v>
      </c>
      <c r="B100" s="20">
        <v>32768</v>
      </c>
      <c r="C100" s="21">
        <f t="shared" si="55"/>
        <v>9.9876860803940453</v>
      </c>
      <c r="D100" s="21">
        <f t="shared" si="56"/>
        <v>2.1972909376866898</v>
      </c>
      <c r="E100" s="21">
        <f t="shared" si="60"/>
        <v>2.6966752417063926</v>
      </c>
      <c r="F100" s="21">
        <f t="shared" si="61"/>
        <v>3.3958132673339758</v>
      </c>
      <c r="G100" s="21">
        <f t="shared" si="57"/>
        <v>3.7</v>
      </c>
      <c r="H100" s="20">
        <v>3142</v>
      </c>
      <c r="I100" s="21">
        <f t="shared" si="58"/>
        <v>0.95768156935418969</v>
      </c>
      <c r="J100" s="21">
        <f t="shared" si="59"/>
        <v>0.21068994525792173</v>
      </c>
      <c r="K100" s="21">
        <f t="shared" si="62"/>
        <v>0.25857402372563121</v>
      </c>
      <c r="L100" s="21">
        <f t="shared" si="63"/>
        <v>0.3256117335804245</v>
      </c>
      <c r="M100" s="21">
        <f t="shared" si="64"/>
        <v>17.289310054742078</v>
      </c>
      <c r="N100" s="21">
        <f t="shared" si="65"/>
        <v>23.397290937686691</v>
      </c>
      <c r="O100" s="21">
        <f t="shared" si="66"/>
        <v>23.9445593201741</v>
      </c>
      <c r="P100" s="21">
        <f t="shared" si="67"/>
        <v>24.710735055656478</v>
      </c>
      <c r="Q100" s="21">
        <f t="shared" si="68"/>
        <v>11.903049219102424</v>
      </c>
      <c r="R100" s="11">
        <f t="shared" si="69"/>
        <v>3</v>
      </c>
      <c r="S100" s="33">
        <f t="shared" si="50"/>
        <v>1.0554406798258995</v>
      </c>
      <c r="T100" s="33">
        <f t="shared" si="51"/>
        <v>0.78926494434352179</v>
      </c>
      <c r="U100" s="24" t="str">
        <f t="shared" si="49"/>
        <v>Pass</v>
      </c>
      <c r="V100" s="69">
        <f t="shared" si="52"/>
        <v>4.0554406798258995</v>
      </c>
      <c r="W100" s="69">
        <f t="shared" si="53"/>
        <v>3.7892649443435218</v>
      </c>
      <c r="X100" s="71" t="str">
        <f t="shared" si="54"/>
        <v>Pass</v>
      </c>
      <c r="Y100" s="22"/>
      <c r="Z100" s="23"/>
    </row>
    <row r="101" spans="1:26" x14ac:dyDescent="0.25">
      <c r="A101" s="10" t="s">
        <v>95</v>
      </c>
      <c r="B101" s="20">
        <v>33466</v>
      </c>
      <c r="C101" s="21">
        <f t="shared" si="55"/>
        <v>10.200436473586032</v>
      </c>
      <c r="D101" s="21">
        <f t="shared" si="56"/>
        <v>2.2440960241889272</v>
      </c>
      <c r="E101" s="21">
        <f t="shared" si="60"/>
        <v>2.7541178478682289</v>
      </c>
      <c r="F101" s="21">
        <f t="shared" si="61"/>
        <v>3.4681484010192514</v>
      </c>
      <c r="G101" s="21">
        <f t="shared" si="57"/>
        <v>3.7</v>
      </c>
      <c r="H101" s="20">
        <v>4469</v>
      </c>
      <c r="I101" s="21">
        <f t="shared" si="58"/>
        <v>1.362151156411163</v>
      </c>
      <c r="J101" s="21">
        <f t="shared" si="59"/>
        <v>0.29967325441045589</v>
      </c>
      <c r="K101" s="21">
        <f t="shared" si="62"/>
        <v>0.36778081223101405</v>
      </c>
      <c r="L101" s="21">
        <f t="shared" si="63"/>
        <v>0.46313139317979546</v>
      </c>
      <c r="M101" s="21">
        <f t="shared" si="64"/>
        <v>17.200326745589543</v>
      </c>
      <c r="N101" s="21">
        <f t="shared" si="65"/>
        <v>23.444096024188926</v>
      </c>
      <c r="O101" s="21">
        <f t="shared" si="66"/>
        <v>24.022225405688786</v>
      </c>
      <c r="P101" s="21">
        <f t="shared" si="67"/>
        <v>24.831606539788588</v>
      </c>
      <c r="Q101" s="21">
        <f t="shared" si="68"/>
        <v>12.924738786408358</v>
      </c>
      <c r="R101" s="11">
        <f t="shared" si="69"/>
        <v>3</v>
      </c>
      <c r="S101" s="33">
        <f t="shared" si="50"/>
        <v>0.97777459431121372</v>
      </c>
      <c r="T101" s="33">
        <f t="shared" si="51"/>
        <v>0.6683934602114121</v>
      </c>
      <c r="U101" s="24" t="str">
        <f t="shared" si="49"/>
        <v>Pass</v>
      </c>
      <c r="V101" s="69">
        <f t="shared" si="52"/>
        <v>3.9777745943112137</v>
      </c>
      <c r="W101" s="69">
        <f t="shared" si="53"/>
        <v>3.6683934602114121</v>
      </c>
      <c r="X101" s="71" t="str">
        <f t="shared" si="54"/>
        <v>Pass</v>
      </c>
      <c r="Y101" s="22"/>
      <c r="Z101" s="23"/>
    </row>
    <row r="102" spans="1:26" x14ac:dyDescent="0.25">
      <c r="A102" s="10" t="s">
        <v>96</v>
      </c>
      <c r="B102" s="20">
        <v>31814</v>
      </c>
      <c r="C102" s="21">
        <f t="shared" si="55"/>
        <v>9.6969068896989796</v>
      </c>
      <c r="D102" s="21">
        <f t="shared" si="56"/>
        <v>2.1333195157337754</v>
      </c>
      <c r="E102" s="21">
        <f t="shared" si="60"/>
        <v>2.6181648602187249</v>
      </c>
      <c r="F102" s="21">
        <f t="shared" si="61"/>
        <v>3.2969483424976533</v>
      </c>
      <c r="G102" s="21">
        <f t="shared" si="57"/>
        <v>3.7</v>
      </c>
      <c r="H102" s="20">
        <v>3922</v>
      </c>
      <c r="I102" s="21">
        <f t="shared" si="58"/>
        <v>1.195425561746382</v>
      </c>
      <c r="J102" s="21">
        <f t="shared" si="59"/>
        <v>0.26299362358420403</v>
      </c>
      <c r="K102" s="21">
        <f t="shared" si="62"/>
        <v>0.32276490167152316</v>
      </c>
      <c r="L102" s="21">
        <f t="shared" si="63"/>
        <v>0.4064446909937699</v>
      </c>
      <c r="M102" s="21">
        <f t="shared" si="64"/>
        <v>17.237006376415795</v>
      </c>
      <c r="N102" s="21">
        <f t="shared" si="65"/>
        <v>23.333319515733773</v>
      </c>
      <c r="O102" s="21">
        <f t="shared" si="66"/>
        <v>23.877936138306044</v>
      </c>
      <c r="P102" s="21">
        <f t="shared" si="67"/>
        <v>24.640399409907218</v>
      </c>
      <c r="Q102" s="21">
        <f t="shared" si="68"/>
        <v>12.087758013191744</v>
      </c>
      <c r="R102" s="11">
        <f t="shared" si="69"/>
        <v>3</v>
      </c>
      <c r="S102" s="33">
        <f t="shared" si="50"/>
        <v>1.122063861693956</v>
      </c>
      <c r="T102" s="33">
        <f t="shared" si="51"/>
        <v>0.85960059009278211</v>
      </c>
      <c r="U102" s="24" t="str">
        <f t="shared" si="49"/>
        <v>Pass</v>
      </c>
      <c r="V102" s="69">
        <f t="shared" si="52"/>
        <v>4.122063861693956</v>
      </c>
      <c r="W102" s="69">
        <f t="shared" si="53"/>
        <v>3.8596005900927821</v>
      </c>
      <c r="X102" s="71" t="str">
        <f t="shared" si="54"/>
        <v>Pass</v>
      </c>
      <c r="Y102" s="22"/>
      <c r="Z102" s="23"/>
    </row>
    <row r="103" spans="1:26" x14ac:dyDescent="0.25">
      <c r="A103" s="10" t="s">
        <v>105</v>
      </c>
      <c r="B103" s="20">
        <v>10049</v>
      </c>
      <c r="C103" s="21">
        <f t="shared" si="55"/>
        <v>3.0629351019860764</v>
      </c>
      <c r="D103" s="21">
        <f t="shared" si="56"/>
        <v>0.67384572243693686</v>
      </c>
      <c r="E103" s="21">
        <f t="shared" si="60"/>
        <v>0.82699247753624072</v>
      </c>
      <c r="F103" s="21">
        <f t="shared" si="61"/>
        <v>1.041397934675266</v>
      </c>
      <c r="G103" s="21">
        <f t="shared" si="57"/>
        <v>3.7</v>
      </c>
      <c r="H103" s="20">
        <v>10410</v>
      </c>
      <c r="I103" s="21">
        <f t="shared" si="58"/>
        <v>3.1729678984650271</v>
      </c>
      <c r="J103" s="21">
        <f t="shared" si="59"/>
        <v>0.69805293766230603</v>
      </c>
      <c r="K103" s="21">
        <f t="shared" si="62"/>
        <v>0.85670133258555736</v>
      </c>
      <c r="L103" s="21">
        <f t="shared" si="63"/>
        <v>1.0788090854781094</v>
      </c>
      <c r="M103" s="21">
        <f t="shared" si="64"/>
        <v>16.801947062337693</v>
      </c>
      <c r="N103" s="21">
        <f t="shared" si="65"/>
        <v>21.873845722436936</v>
      </c>
      <c r="O103" s="21">
        <f t="shared" si="66"/>
        <v>22.185640872459491</v>
      </c>
      <c r="P103" s="21">
        <f t="shared" si="67"/>
        <v>22.622154082491068</v>
      </c>
      <c r="Q103" s="21">
        <f t="shared" si="68"/>
        <v>9.4088708989161312</v>
      </c>
      <c r="R103" s="11">
        <f t="shared" si="69"/>
        <v>3</v>
      </c>
      <c r="S103" s="33">
        <f t="shared" si="50"/>
        <v>2.8143591275405093</v>
      </c>
      <c r="T103" s="33">
        <f t="shared" si="51"/>
        <v>2.8778459175089317</v>
      </c>
      <c r="U103" s="24" t="str">
        <f t="shared" si="49"/>
        <v>Pass</v>
      </c>
      <c r="V103" s="69">
        <f t="shared" si="52"/>
        <v>5.8143591275405093</v>
      </c>
      <c r="W103" s="69">
        <f t="shared" si="53"/>
        <v>5.8778459175089317</v>
      </c>
      <c r="X103" s="71" t="str">
        <f t="shared" si="54"/>
        <v>Pass</v>
      </c>
      <c r="Y103" s="22"/>
      <c r="Z103" s="23"/>
    </row>
    <row r="104" spans="1:26" x14ac:dyDescent="0.25">
      <c r="A104" s="10" t="s">
        <v>73</v>
      </c>
      <c r="B104" s="20">
        <v>25581</v>
      </c>
      <c r="C104" s="21">
        <f t="shared" si="55"/>
        <v>7.7970885504931662</v>
      </c>
      <c r="D104" s="21">
        <f t="shared" si="56"/>
        <v>1.7153594811084967</v>
      </c>
      <c r="E104" s="21">
        <f t="shared" si="60"/>
        <v>2.1052139086331549</v>
      </c>
      <c r="F104" s="21">
        <f t="shared" si="61"/>
        <v>2.6510101071676768</v>
      </c>
      <c r="G104" s="21">
        <f t="shared" si="57"/>
        <v>3.7</v>
      </c>
      <c r="H104" s="20">
        <v>5737</v>
      </c>
      <c r="I104" s="21">
        <f t="shared" si="58"/>
        <v>1.7486375440435986</v>
      </c>
      <c r="J104" s="21">
        <f t="shared" si="59"/>
        <v>0.38470025968959171</v>
      </c>
      <c r="K104" s="21">
        <f t="shared" si="62"/>
        <v>0.47213213689177164</v>
      </c>
      <c r="L104" s="21">
        <f t="shared" si="63"/>
        <v>0.59453676497482355</v>
      </c>
      <c r="M104" s="21">
        <f t="shared" si="64"/>
        <v>17.115299740310409</v>
      </c>
      <c r="N104" s="21">
        <f t="shared" si="65"/>
        <v>22.915359481108496</v>
      </c>
      <c r="O104" s="21">
        <f t="shared" si="66"/>
        <v>23.392645785835334</v>
      </c>
      <c r="P104" s="21">
        <f t="shared" si="67"/>
        <v>24.060846612452909</v>
      </c>
      <c r="Q104" s="21">
        <f t="shared" si="68"/>
        <v>11.294363638580364</v>
      </c>
      <c r="R104" s="11">
        <f t="shared" si="69"/>
        <v>3</v>
      </c>
      <c r="S104" s="33">
        <f t="shared" si="50"/>
        <v>1.6073542141646655</v>
      </c>
      <c r="T104" s="33">
        <f t="shared" si="51"/>
        <v>1.4391533875470905</v>
      </c>
      <c r="U104" s="24" t="str">
        <f t="shared" si="49"/>
        <v>Pass</v>
      </c>
      <c r="V104" s="69">
        <f t="shared" si="52"/>
        <v>4.6073542141646655</v>
      </c>
      <c r="W104" s="69">
        <f t="shared" si="53"/>
        <v>4.4391533875470905</v>
      </c>
      <c r="X104" s="71" t="str">
        <f t="shared" si="54"/>
        <v>Pass</v>
      </c>
      <c r="Y104" s="22"/>
      <c r="Z104" s="23"/>
    </row>
    <row r="105" spans="1:26" x14ac:dyDescent="0.25">
      <c r="A105" s="10" t="s">
        <v>74</v>
      </c>
      <c r="B105" s="20">
        <v>12139</v>
      </c>
      <c r="C105" s="21">
        <f t="shared" si="55"/>
        <v>3.699967081601053</v>
      </c>
      <c r="D105" s="21">
        <f t="shared" si="56"/>
        <v>0.81399275795223169</v>
      </c>
      <c r="E105" s="21">
        <f t="shared" si="60"/>
        <v>0.99899111203228441</v>
      </c>
      <c r="F105" s="21">
        <f t="shared" si="61"/>
        <v>1.2579888077443582</v>
      </c>
      <c r="G105" s="21">
        <f t="shared" si="57"/>
        <v>3.7</v>
      </c>
      <c r="H105" s="20">
        <v>5229</v>
      </c>
      <c r="I105" s="21">
        <f t="shared" si="58"/>
        <v>1.5937991489984271</v>
      </c>
      <c r="J105" s="21">
        <f t="shared" si="59"/>
        <v>0.35063581277965394</v>
      </c>
      <c r="K105" s="21">
        <f t="shared" si="62"/>
        <v>0.43032577022957536</v>
      </c>
      <c r="L105" s="21">
        <f t="shared" si="63"/>
        <v>0.54189171065946529</v>
      </c>
      <c r="M105" s="21">
        <f t="shared" si="64"/>
        <v>17.149364187220346</v>
      </c>
      <c r="N105" s="21">
        <f t="shared" si="65"/>
        <v>22.013992757952231</v>
      </c>
      <c r="O105" s="21">
        <f t="shared" si="66"/>
        <v>22.278681069482204</v>
      </c>
      <c r="P105" s="21">
        <f t="shared" si="67"/>
        <v>22.64924470562417</v>
      </c>
      <c r="Q105" s="21">
        <f t="shared" si="68"/>
        <v>6.8875653795979073</v>
      </c>
      <c r="R105" s="11">
        <f t="shared" si="69"/>
        <v>3</v>
      </c>
      <c r="S105" s="33">
        <f t="shared" si="50"/>
        <v>2.7213189305177963</v>
      </c>
      <c r="T105" s="33">
        <f t="shared" si="51"/>
        <v>2.8507552943758299</v>
      </c>
      <c r="U105" s="24" t="str">
        <f t="shared" si="49"/>
        <v>Pass</v>
      </c>
      <c r="V105" s="69">
        <f t="shared" si="52"/>
        <v>5.7213189305177963</v>
      </c>
      <c r="W105" s="69">
        <f t="shared" si="53"/>
        <v>5.8507552943758299</v>
      </c>
      <c r="X105" s="71" t="str">
        <f t="shared" si="54"/>
        <v>Pass</v>
      </c>
      <c r="Y105" s="22"/>
      <c r="Z105" s="23"/>
    </row>
    <row r="106" spans="1:26" x14ac:dyDescent="0.25">
      <c r="A106" s="10" t="s">
        <v>80</v>
      </c>
      <c r="B106" s="20">
        <v>40889</v>
      </c>
      <c r="C106" s="21">
        <f t="shared" si="55"/>
        <v>12.462966801185061</v>
      </c>
      <c r="D106" s="21">
        <f t="shared" si="56"/>
        <v>2.7418526962607133</v>
      </c>
      <c r="E106" s="21">
        <f t="shared" si="60"/>
        <v>3.3650010363199669</v>
      </c>
      <c r="F106" s="21">
        <f t="shared" si="61"/>
        <v>4.2374087124029209</v>
      </c>
      <c r="G106" s="21">
        <f t="shared" si="57"/>
        <v>3.7</v>
      </c>
      <c r="H106" s="20">
        <v>5055</v>
      </c>
      <c r="I106" s="21">
        <f t="shared" si="58"/>
        <v>1.5407639506955535</v>
      </c>
      <c r="J106" s="21">
        <f t="shared" si="59"/>
        <v>0.33896806915302174</v>
      </c>
      <c r="K106" s="21">
        <f t="shared" si="62"/>
        <v>0.4160062666877995</v>
      </c>
      <c r="L106" s="21">
        <f t="shared" si="63"/>
        <v>0.52385974323648821</v>
      </c>
      <c r="M106" s="21">
        <f t="shared" si="64"/>
        <v>17.161031930846978</v>
      </c>
      <c r="N106" s="21">
        <f t="shared" si="65"/>
        <v>23.941852696260714</v>
      </c>
      <c r="O106" s="21">
        <f t="shared" si="66"/>
        <v>24.642039233854746</v>
      </c>
      <c r="P106" s="21">
        <f t="shared" si="67"/>
        <v>25.622300386486387</v>
      </c>
      <c r="Q106" s="21">
        <f t="shared" si="68"/>
        <v>15.544494702576168</v>
      </c>
      <c r="R106" s="11">
        <f t="shared" si="69"/>
        <v>3</v>
      </c>
      <c r="S106" s="33">
        <f t="shared" si="50"/>
        <v>0.35796076614525418</v>
      </c>
      <c r="T106" s="33">
        <f t="shared" si="51"/>
        <v>-0.12230038648638697</v>
      </c>
      <c r="U106" s="24" t="str">
        <f t="shared" si="49"/>
        <v>Fail</v>
      </c>
      <c r="V106" s="69">
        <f t="shared" si="52"/>
        <v>3.3579607661452542</v>
      </c>
      <c r="W106" s="69">
        <f t="shared" si="53"/>
        <v>2.877699613513613</v>
      </c>
      <c r="X106" s="71" t="str">
        <f t="shared" si="54"/>
        <v>Pass</v>
      </c>
      <c r="Y106" s="22"/>
      <c r="Z106" s="23"/>
    </row>
    <row r="107" spans="1:26" x14ac:dyDescent="0.25">
      <c r="A107" s="10" t="s">
        <v>87</v>
      </c>
      <c r="B107" s="20">
        <v>22031</v>
      </c>
      <c r="C107" s="21">
        <f t="shared" si="55"/>
        <v>6.7150485851184447</v>
      </c>
      <c r="D107" s="21">
        <f t="shared" si="56"/>
        <v>1.4773106887260579</v>
      </c>
      <c r="E107" s="21">
        <f t="shared" si="60"/>
        <v>1.8130631179819803</v>
      </c>
      <c r="F107" s="21">
        <f t="shared" si="61"/>
        <v>2.2831165189402713</v>
      </c>
      <c r="G107" s="21">
        <f t="shared" si="57"/>
        <v>3.7</v>
      </c>
      <c r="H107" s="20">
        <v>9991</v>
      </c>
      <c r="I107" s="21">
        <f t="shared" si="58"/>
        <v>3.0452567025517854</v>
      </c>
      <c r="J107" s="21">
        <f t="shared" si="59"/>
        <v>0.66995647456139273</v>
      </c>
      <c r="K107" s="21">
        <f t="shared" si="62"/>
        <v>0.82221930968898216</v>
      </c>
      <c r="L107" s="21">
        <f t="shared" si="63"/>
        <v>1.0353872788676071</v>
      </c>
      <c r="M107" s="21">
        <f t="shared" si="64"/>
        <v>16.830043525438608</v>
      </c>
      <c r="N107" s="21">
        <f t="shared" si="65"/>
        <v>22.67731068872606</v>
      </c>
      <c r="O107" s="21">
        <f t="shared" si="66"/>
        <v>23.165325953109573</v>
      </c>
      <c r="P107" s="21">
        <f t="shared" si="67"/>
        <v>23.848547323246486</v>
      </c>
      <c r="Q107" s="21">
        <f t="shared" si="68"/>
        <v>12.805561990222015</v>
      </c>
      <c r="R107" s="11">
        <f t="shared" si="69"/>
        <v>3</v>
      </c>
      <c r="S107" s="33">
        <f t="shared" si="50"/>
        <v>1.8346740468904272</v>
      </c>
      <c r="T107" s="33">
        <f t="shared" si="51"/>
        <v>1.6514526767535145</v>
      </c>
      <c r="U107" s="24" t="str">
        <f t="shared" si="49"/>
        <v>Pass</v>
      </c>
      <c r="V107" s="69">
        <f t="shared" si="52"/>
        <v>4.8346740468904272</v>
      </c>
      <c r="W107" s="69">
        <f t="shared" si="53"/>
        <v>4.6514526767535145</v>
      </c>
      <c r="X107" s="71" t="str">
        <f t="shared" si="54"/>
        <v>Pass</v>
      </c>
      <c r="Y107" s="22"/>
      <c r="Z107" s="23"/>
    </row>
    <row r="108" spans="1:26" x14ac:dyDescent="0.25">
      <c r="A108" s="10" t="s">
        <v>85</v>
      </c>
      <c r="B108" s="20">
        <v>22434</v>
      </c>
      <c r="C108" s="21">
        <f t="shared" si="55"/>
        <v>6.837882981187744</v>
      </c>
      <c r="D108" s="21">
        <f t="shared" si="56"/>
        <v>1.5043342558613038</v>
      </c>
      <c r="E108" s="21">
        <f t="shared" si="60"/>
        <v>1.846228404920691</v>
      </c>
      <c r="F108" s="21">
        <f t="shared" si="61"/>
        <v>2.3248802136038331</v>
      </c>
      <c r="G108" s="21">
        <f t="shared" si="57"/>
        <v>3.7</v>
      </c>
      <c r="H108" s="20">
        <v>2175</v>
      </c>
      <c r="I108" s="21">
        <f t="shared" si="58"/>
        <v>0.6629399787859207</v>
      </c>
      <c r="J108" s="21">
        <f t="shared" si="59"/>
        <v>0.14584679533290257</v>
      </c>
      <c r="K108" s="21">
        <f t="shared" si="62"/>
        <v>0.17899379427219861</v>
      </c>
      <c r="L108" s="21">
        <f t="shared" si="63"/>
        <v>0.22539959278721305</v>
      </c>
      <c r="M108" s="21">
        <f t="shared" si="64"/>
        <v>17.354153204667096</v>
      </c>
      <c r="N108" s="21">
        <f t="shared" si="65"/>
        <v>22.704334255861301</v>
      </c>
      <c r="O108" s="21">
        <f t="shared" si="66"/>
        <v>23.079375403859984</v>
      </c>
      <c r="P108" s="21">
        <f t="shared" si="67"/>
        <v>23.604433011058141</v>
      </c>
      <c r="Q108" s="21">
        <f t="shared" si="68"/>
        <v>8.1637629387595858</v>
      </c>
      <c r="R108" s="11">
        <f t="shared" si="69"/>
        <v>3</v>
      </c>
      <c r="S108" s="33">
        <f t="shared" si="50"/>
        <v>1.9206245961400157</v>
      </c>
      <c r="T108" s="33">
        <f t="shared" si="51"/>
        <v>1.8955669889418587</v>
      </c>
      <c r="U108" s="24" t="str">
        <f t="shared" si="49"/>
        <v>Pass</v>
      </c>
      <c r="V108" s="69">
        <f t="shared" si="52"/>
        <v>4.9206245961400157</v>
      </c>
      <c r="W108" s="69">
        <f t="shared" si="53"/>
        <v>4.8955669889418587</v>
      </c>
      <c r="X108" s="71" t="str">
        <f t="shared" si="54"/>
        <v>Pass</v>
      </c>
      <c r="Y108" s="22"/>
      <c r="Z108" s="23"/>
    </row>
    <row r="109" spans="1:26" x14ac:dyDescent="0.25">
      <c r="A109" s="10" t="s">
        <v>86</v>
      </c>
      <c r="B109" s="20">
        <v>21411</v>
      </c>
      <c r="C109" s="21">
        <f t="shared" si="55"/>
        <v>6.5260725911656765</v>
      </c>
      <c r="D109" s="21">
        <f t="shared" si="56"/>
        <v>1.4357359700564489</v>
      </c>
      <c r="E109" s="21">
        <f t="shared" si="60"/>
        <v>1.7620395996147327</v>
      </c>
      <c r="F109" s="21">
        <f t="shared" si="61"/>
        <v>2.2188646809963304</v>
      </c>
      <c r="G109" s="21">
        <f t="shared" si="57"/>
        <v>3.7</v>
      </c>
      <c r="H109" s="20">
        <v>11839</v>
      </c>
      <c r="I109" s="21">
        <f t="shared" si="58"/>
        <v>3.6085270845271333</v>
      </c>
      <c r="J109" s="21">
        <f t="shared" si="59"/>
        <v>0.79387595859596938</v>
      </c>
      <c r="K109" s="21">
        <f t="shared" si="62"/>
        <v>0.97430231282232604</v>
      </c>
      <c r="L109" s="21">
        <f t="shared" si="63"/>
        <v>1.2268992087392254</v>
      </c>
      <c r="M109" s="21">
        <f t="shared" si="64"/>
        <v>16.706124041404031</v>
      </c>
      <c r="N109" s="21">
        <f t="shared" si="65"/>
        <v>22.635735970056452</v>
      </c>
      <c r="O109" s="21">
        <f t="shared" si="66"/>
        <v>23.142465953841089</v>
      </c>
      <c r="P109" s="21">
        <f t="shared" si="67"/>
        <v>23.851887931139586</v>
      </c>
      <c r="Q109" s="21">
        <f t="shared" si="68"/>
        <v>13.743126760219944</v>
      </c>
      <c r="R109" s="11">
        <f t="shared" si="69"/>
        <v>3</v>
      </c>
      <c r="S109" s="33">
        <f t="shared" si="50"/>
        <v>1.8575340461589107</v>
      </c>
      <c r="T109" s="33">
        <f t="shared" si="51"/>
        <v>1.6481120688604136</v>
      </c>
      <c r="U109" s="24" t="str">
        <f t="shared" si="49"/>
        <v>Pass</v>
      </c>
      <c r="V109" s="69">
        <f t="shared" si="52"/>
        <v>4.8575340461589107</v>
      </c>
      <c r="W109" s="69">
        <f t="shared" si="53"/>
        <v>4.6481120688604136</v>
      </c>
      <c r="X109" s="71" t="str">
        <f t="shared" si="54"/>
        <v>Pass</v>
      </c>
      <c r="Y109" s="22"/>
      <c r="Z109" s="23"/>
    </row>
    <row r="110" spans="1:26" x14ac:dyDescent="0.25">
      <c r="A110" s="10" t="s">
        <v>84</v>
      </c>
      <c r="B110" s="20">
        <v>19281</v>
      </c>
      <c r="C110" s="21">
        <f t="shared" si="55"/>
        <v>5.8768486119408445</v>
      </c>
      <c r="D110" s="21">
        <f t="shared" si="56"/>
        <v>1.2929066946269858</v>
      </c>
      <c r="E110" s="21">
        <f t="shared" si="60"/>
        <v>1.5867491252240282</v>
      </c>
      <c r="F110" s="21">
        <f t="shared" si="61"/>
        <v>1.9981285280598873</v>
      </c>
      <c r="G110" s="21">
        <f t="shared" si="57"/>
        <v>3.7</v>
      </c>
      <c r="H110" s="20">
        <v>3300</v>
      </c>
      <c r="I110" s="21">
        <f t="shared" si="58"/>
        <v>1.0058399678131209</v>
      </c>
      <c r="J110" s="21">
        <f t="shared" si="59"/>
        <v>0.22128479291888661</v>
      </c>
      <c r="K110" s="21">
        <f t="shared" si="62"/>
        <v>0.27157679130954265</v>
      </c>
      <c r="L110" s="21">
        <f t="shared" si="63"/>
        <v>0.34198558905646115</v>
      </c>
      <c r="M110" s="21">
        <f t="shared" si="64"/>
        <v>17.278715207081113</v>
      </c>
      <c r="N110" s="21">
        <f t="shared" si="65"/>
        <v>22.492906694626985</v>
      </c>
      <c r="O110" s="21">
        <f t="shared" si="66"/>
        <v>22.837041123614686</v>
      </c>
      <c r="P110" s="21">
        <f t="shared" si="67"/>
        <v>23.318829324197463</v>
      </c>
      <c r="Q110" s="21">
        <f t="shared" si="68"/>
        <v>7.8885285475670859</v>
      </c>
      <c r="R110" s="11">
        <f t="shared" si="69"/>
        <v>3</v>
      </c>
      <c r="S110" s="33">
        <f t="shared" si="50"/>
        <v>2.1629588763853143</v>
      </c>
      <c r="T110" s="33">
        <f t="shared" si="51"/>
        <v>2.1811706758025373</v>
      </c>
      <c r="U110" s="24" t="str">
        <f t="shared" si="49"/>
        <v>Pass</v>
      </c>
      <c r="V110" s="69">
        <f t="shared" si="52"/>
        <v>5.1629588763853143</v>
      </c>
      <c r="W110" s="69">
        <f t="shared" si="53"/>
        <v>5.1811706758025373</v>
      </c>
      <c r="X110" s="71" t="str">
        <f t="shared" si="54"/>
        <v>Pass</v>
      </c>
      <c r="Y110" s="22"/>
      <c r="Z110" s="23"/>
    </row>
    <row r="111" spans="1:26" x14ac:dyDescent="0.25">
      <c r="A111" s="10" t="s">
        <v>82</v>
      </c>
      <c r="B111" s="20">
        <v>17111</v>
      </c>
      <c r="C111" s="21">
        <f t="shared" si="55"/>
        <v>5.2154326331061558</v>
      </c>
      <c r="D111" s="21">
        <f t="shared" si="56"/>
        <v>1.1473951792833543</v>
      </c>
      <c r="E111" s="21">
        <f t="shared" si="60"/>
        <v>1.4081668109386623</v>
      </c>
      <c r="F111" s="21">
        <f t="shared" si="61"/>
        <v>1.773247095256093</v>
      </c>
      <c r="G111" s="21">
        <f t="shared" si="57"/>
        <v>3.7</v>
      </c>
      <c r="H111" s="20">
        <v>3120</v>
      </c>
      <c r="I111" s="21">
        <f t="shared" si="58"/>
        <v>0.95097596956876895</v>
      </c>
      <c r="J111" s="21">
        <f t="shared" si="59"/>
        <v>0.20921471330512917</v>
      </c>
      <c r="K111" s="21">
        <f t="shared" si="62"/>
        <v>0.25676351178356766</v>
      </c>
      <c r="L111" s="21">
        <f t="shared" si="63"/>
        <v>0.32333182965338148</v>
      </c>
      <c r="M111" s="21">
        <f t="shared" si="64"/>
        <v>17.29078528669487</v>
      </c>
      <c r="N111" s="21">
        <f t="shared" si="65"/>
        <v>22.347395179283353</v>
      </c>
      <c r="O111" s="21">
        <f t="shared" si="66"/>
        <v>22.655715609417101</v>
      </c>
      <c r="P111" s="21">
        <f t="shared" si="67"/>
        <v>23.087364211604346</v>
      </c>
      <c r="Q111" s="21">
        <f t="shared" si="68"/>
        <v>7.1173845722436937</v>
      </c>
      <c r="R111" s="11">
        <f t="shared" si="69"/>
        <v>3</v>
      </c>
      <c r="S111" s="33">
        <f t="shared" si="50"/>
        <v>2.3442843905828994</v>
      </c>
      <c r="T111" s="33">
        <f t="shared" si="51"/>
        <v>2.4126357883956544</v>
      </c>
      <c r="U111" s="24" t="str">
        <f t="shared" si="49"/>
        <v>Pass</v>
      </c>
      <c r="V111" s="69">
        <f t="shared" si="52"/>
        <v>5.3442843905828994</v>
      </c>
      <c r="W111" s="69">
        <f t="shared" si="53"/>
        <v>5.4126357883956544</v>
      </c>
      <c r="X111" s="71" t="str">
        <f t="shared" si="54"/>
        <v>Pass</v>
      </c>
      <c r="Y111" s="22"/>
      <c r="Z111" s="23"/>
    </row>
    <row r="112" spans="1:26" x14ac:dyDescent="0.25">
      <c r="A112" s="10" t="s">
        <v>83</v>
      </c>
      <c r="B112" s="20">
        <v>24019</v>
      </c>
      <c r="C112" s="21">
        <f t="shared" si="55"/>
        <v>7.3209909657282886</v>
      </c>
      <c r="D112" s="21">
        <f t="shared" si="56"/>
        <v>1.6106180124602234</v>
      </c>
      <c r="E112" s="21">
        <f t="shared" si="60"/>
        <v>1.976667560746638</v>
      </c>
      <c r="F112" s="21">
        <f t="shared" si="61"/>
        <v>2.4891369283476181</v>
      </c>
      <c r="G112" s="21">
        <f t="shared" si="57"/>
        <v>3.7</v>
      </c>
      <c r="H112" s="20">
        <v>5100</v>
      </c>
      <c r="I112" s="21">
        <f t="shared" si="58"/>
        <v>1.5544799502566415</v>
      </c>
      <c r="J112" s="21">
        <f t="shared" si="59"/>
        <v>0.34198558905646115</v>
      </c>
      <c r="K112" s="21">
        <f t="shared" si="62"/>
        <v>0.41970958656929325</v>
      </c>
      <c r="L112" s="21">
        <f t="shared" si="63"/>
        <v>0.52852318308725821</v>
      </c>
      <c r="M112" s="21">
        <f t="shared" si="64"/>
        <v>17.15801441094354</v>
      </c>
      <c r="N112" s="21">
        <f t="shared" si="65"/>
        <v>22.810618012460225</v>
      </c>
      <c r="O112" s="21">
        <f t="shared" si="66"/>
        <v>23.254391558259471</v>
      </c>
      <c r="P112" s="21">
        <f t="shared" si="67"/>
        <v>23.875674522378418</v>
      </c>
      <c r="Q112" s="21">
        <f t="shared" si="68"/>
        <v>10.429950866241573</v>
      </c>
      <c r="R112" s="11">
        <f t="shared" si="69"/>
        <v>3</v>
      </c>
      <c r="S112" s="33">
        <f t="shared" si="50"/>
        <v>1.7456084417405293</v>
      </c>
      <c r="T112" s="33">
        <f t="shared" si="51"/>
        <v>1.6243254776215821</v>
      </c>
      <c r="U112" s="24" t="str">
        <f t="shared" si="49"/>
        <v>Pass</v>
      </c>
      <c r="V112" s="69">
        <f t="shared" si="52"/>
        <v>4.7456084417405293</v>
      </c>
      <c r="W112" s="69">
        <f t="shared" si="53"/>
        <v>4.6243254776215821</v>
      </c>
      <c r="X112" s="71" t="str">
        <f t="shared" si="54"/>
        <v>Pass</v>
      </c>
      <c r="Y112" s="22"/>
      <c r="Z112" s="23"/>
    </row>
    <row r="113" spans="1:26" x14ac:dyDescent="0.25">
      <c r="A113" s="10" t="s">
        <v>110</v>
      </c>
      <c r="B113" s="20">
        <v>19253</v>
      </c>
      <c r="C113" s="21">
        <f t="shared" si="55"/>
        <v>5.8683142122139449</v>
      </c>
      <c r="D113" s="21">
        <f t="shared" si="56"/>
        <v>1.2910291266870679</v>
      </c>
      <c r="E113" s="21">
        <f t="shared" si="60"/>
        <v>1.5844448372977653</v>
      </c>
      <c r="F113" s="21">
        <f t="shared" si="61"/>
        <v>1.9952268321527413</v>
      </c>
      <c r="G113" s="21">
        <f t="shared" si="57"/>
        <v>3.7</v>
      </c>
      <c r="H113" s="20">
        <v>3260</v>
      </c>
      <c r="I113" s="21">
        <f t="shared" si="58"/>
        <v>0.99364796820326495</v>
      </c>
      <c r="J113" s="21">
        <f t="shared" si="59"/>
        <v>0.21860255300471829</v>
      </c>
      <c r="K113" s="21">
        <f t="shared" si="62"/>
        <v>0.26828495141488157</v>
      </c>
      <c r="L113" s="21">
        <f t="shared" si="63"/>
        <v>0.33784030918911012</v>
      </c>
      <c r="M113" s="21">
        <f t="shared" si="64"/>
        <v>17.281397446995282</v>
      </c>
      <c r="N113" s="21">
        <f t="shared" si="65"/>
        <v>22.491029126687067</v>
      </c>
      <c r="O113" s="21">
        <f t="shared" si="66"/>
        <v>22.834127235707928</v>
      </c>
      <c r="P113" s="21">
        <f t="shared" si="67"/>
        <v>23.314464588337131</v>
      </c>
      <c r="Q113" s="21">
        <f t="shared" si="68"/>
        <v>7.8556101486204746</v>
      </c>
      <c r="R113" s="11">
        <f t="shared" si="69"/>
        <v>3</v>
      </c>
      <c r="S113" s="33">
        <f t="shared" si="50"/>
        <v>2.1658727642920717</v>
      </c>
      <c r="T113" s="33">
        <f t="shared" si="51"/>
        <v>2.1855354116628689</v>
      </c>
      <c r="U113" s="24" t="str">
        <f t="shared" si="49"/>
        <v>Pass</v>
      </c>
      <c r="V113" s="69">
        <f t="shared" si="52"/>
        <v>5.1658727642920717</v>
      </c>
      <c r="W113" s="69">
        <f t="shared" si="53"/>
        <v>5.1855354116628689</v>
      </c>
      <c r="X113" s="71" t="str">
        <f t="shared" si="54"/>
        <v>Pass</v>
      </c>
      <c r="Y113" s="22"/>
      <c r="Z113" s="23"/>
    </row>
    <row r="114" spans="1:26" x14ac:dyDescent="0.25">
      <c r="A114" s="10" t="s">
        <v>111</v>
      </c>
      <c r="B114" s="20">
        <v>20369</v>
      </c>
      <c r="C114" s="21">
        <f t="shared" si="55"/>
        <v>6.2084710013289275</v>
      </c>
      <c r="D114" s="21">
        <f t="shared" si="56"/>
        <v>1.365863620292364</v>
      </c>
      <c r="E114" s="21">
        <f t="shared" si="60"/>
        <v>1.6762871703588105</v>
      </c>
      <c r="F114" s="21">
        <f t="shared" si="61"/>
        <v>2.1108801404518354</v>
      </c>
      <c r="G114" s="21">
        <f t="shared" si="57"/>
        <v>3.7</v>
      </c>
      <c r="H114" s="20">
        <v>4621</v>
      </c>
      <c r="I114" s="21">
        <f t="shared" si="58"/>
        <v>1.4084807549286158</v>
      </c>
      <c r="J114" s="21">
        <f t="shared" si="59"/>
        <v>0.3098657660842955</v>
      </c>
      <c r="K114" s="21">
        <f t="shared" si="62"/>
        <v>0.3802898038307263</v>
      </c>
      <c r="L114" s="21">
        <f t="shared" si="63"/>
        <v>0.4788834566757294</v>
      </c>
      <c r="M114" s="21">
        <f t="shared" si="64"/>
        <v>17.190134233915703</v>
      </c>
      <c r="N114" s="21">
        <f t="shared" si="65"/>
        <v>22.565863620292362</v>
      </c>
      <c r="O114" s="21">
        <f t="shared" si="66"/>
        <v>22.946711208105242</v>
      </c>
      <c r="P114" s="21">
        <f t="shared" si="67"/>
        <v>23.479897831043267</v>
      </c>
      <c r="Q114" s="21">
        <f t="shared" si="68"/>
        <v>9.0254325111861586</v>
      </c>
      <c r="R114" s="11">
        <f t="shared" si="69"/>
        <v>3</v>
      </c>
      <c r="S114" s="33">
        <f t="shared" si="50"/>
        <v>2.053288791894758</v>
      </c>
      <c r="T114" s="33">
        <f t="shared" si="51"/>
        <v>2.0201021689567327</v>
      </c>
      <c r="U114" s="24" t="str">
        <f t="shared" si="49"/>
        <v>Pass</v>
      </c>
      <c r="V114" s="69">
        <f t="shared" si="52"/>
        <v>5.053288791894758</v>
      </c>
      <c r="W114" s="69">
        <f t="shared" si="53"/>
        <v>5.0201021689567327</v>
      </c>
      <c r="X114" s="71" t="str">
        <f t="shared" si="54"/>
        <v>Pass</v>
      </c>
      <c r="Y114" s="22"/>
      <c r="Z114" s="23"/>
    </row>
    <row r="115" spans="1:26" x14ac:dyDescent="0.25">
      <c r="A115" s="10" t="s">
        <v>108</v>
      </c>
      <c r="B115" s="20">
        <v>19996</v>
      </c>
      <c r="C115" s="21">
        <f t="shared" si="55"/>
        <v>6.0947806049670206</v>
      </c>
      <c r="D115" s="21">
        <f t="shared" si="56"/>
        <v>1.3408517330927445</v>
      </c>
      <c r="E115" s="21">
        <f t="shared" si="60"/>
        <v>1.6455907633410956</v>
      </c>
      <c r="F115" s="21">
        <f t="shared" si="61"/>
        <v>2.072225405688787</v>
      </c>
      <c r="G115" s="21">
        <f t="shared" si="57"/>
        <v>3.7</v>
      </c>
      <c r="H115" s="20">
        <v>4825</v>
      </c>
      <c r="I115" s="21">
        <f t="shared" si="58"/>
        <v>1.4706599529388815</v>
      </c>
      <c r="J115" s="21">
        <f t="shared" si="59"/>
        <v>0.32354518964655393</v>
      </c>
      <c r="K115" s="21">
        <f t="shared" si="62"/>
        <v>0.39707818729349803</v>
      </c>
      <c r="L115" s="21">
        <f t="shared" si="63"/>
        <v>0.50002438399921978</v>
      </c>
      <c r="M115" s="21">
        <f t="shared" si="64"/>
        <v>17.176454810353444</v>
      </c>
      <c r="N115" s="21">
        <f t="shared" si="65"/>
        <v>22.540851733092744</v>
      </c>
      <c r="O115" s="21">
        <f t="shared" si="66"/>
        <v>22.919123760988036</v>
      </c>
      <c r="P115" s="21">
        <f t="shared" si="67"/>
        <v>23.448704600041452</v>
      </c>
      <c r="Q115" s="21">
        <f t="shared" si="68"/>
        <v>9.0361005108447827</v>
      </c>
      <c r="R115" s="11">
        <f t="shared" si="69"/>
        <v>3</v>
      </c>
      <c r="S115" s="33">
        <f t="shared" si="50"/>
        <v>2.0808762390119639</v>
      </c>
      <c r="T115" s="33">
        <f t="shared" si="51"/>
        <v>2.0512953999585477</v>
      </c>
      <c r="U115" s="24" t="str">
        <f t="shared" si="49"/>
        <v>Pass</v>
      </c>
      <c r="V115" s="69">
        <f t="shared" si="52"/>
        <v>5.0808762390119639</v>
      </c>
      <c r="W115" s="69">
        <f t="shared" si="53"/>
        <v>5.0512953999585477</v>
      </c>
      <c r="X115" s="71" t="str">
        <f t="shared" si="54"/>
        <v>Pass</v>
      </c>
      <c r="Y115" s="22"/>
      <c r="Z115" s="23"/>
    </row>
    <row r="116" spans="1:26" x14ac:dyDescent="0.25">
      <c r="A116" s="10" t="s">
        <v>104</v>
      </c>
      <c r="B116" s="20">
        <v>7411</v>
      </c>
      <c r="C116" s="21">
        <f t="shared" si="55"/>
        <v>2.2588727277160725</v>
      </c>
      <c r="D116" s="21">
        <f t="shared" si="56"/>
        <v>0.49695200009753593</v>
      </c>
      <c r="E116" s="21">
        <f t="shared" si="60"/>
        <v>0.60989563648333966</v>
      </c>
      <c r="F116" s="21">
        <f t="shared" si="61"/>
        <v>0.76801672742346472</v>
      </c>
      <c r="G116" s="21">
        <f t="shared" si="57"/>
        <v>3.7</v>
      </c>
      <c r="H116" s="20">
        <v>3664</v>
      </c>
      <c r="I116" s="21">
        <f t="shared" si="58"/>
        <v>1.1167871642628107</v>
      </c>
      <c r="J116" s="21">
        <f t="shared" si="59"/>
        <v>0.24569317613781835</v>
      </c>
      <c r="K116" s="21">
        <f t="shared" si="62"/>
        <v>0.30153253435095889</v>
      </c>
      <c r="L116" s="21">
        <f t="shared" si="63"/>
        <v>0.37970763584935563</v>
      </c>
      <c r="M116" s="21">
        <f t="shared" si="64"/>
        <v>17.25430682386218</v>
      </c>
      <c r="N116" s="21">
        <f t="shared" si="65"/>
        <v>21.696952000097532</v>
      </c>
      <c r="O116" s="21">
        <f t="shared" si="66"/>
        <v>21.865734994696478</v>
      </c>
      <c r="P116" s="21">
        <f t="shared" si="67"/>
        <v>22.102031187135001</v>
      </c>
      <c r="Q116" s="21">
        <f t="shared" si="68"/>
        <v>4.4924470562416943</v>
      </c>
      <c r="R116" s="11">
        <f t="shared" si="69"/>
        <v>3</v>
      </c>
      <c r="S116" s="33">
        <f t="shared" si="50"/>
        <v>3.1342650053035221</v>
      </c>
      <c r="T116" s="33">
        <f t="shared" si="51"/>
        <v>3.397968812864999</v>
      </c>
      <c r="U116" s="24" t="str">
        <f t="shared" si="49"/>
        <v>Pass</v>
      </c>
      <c r="V116" s="69">
        <f t="shared" si="52"/>
        <v>6.1342650053035221</v>
      </c>
      <c r="W116" s="69">
        <f t="shared" si="53"/>
        <v>6.397968812864999</v>
      </c>
      <c r="X116" s="71" t="str">
        <f t="shared" si="54"/>
        <v>Pass</v>
      </c>
      <c r="Y116" s="22"/>
      <c r="Z116" s="23"/>
    </row>
    <row r="117" spans="1:26" x14ac:dyDescent="0.25">
      <c r="A117" s="10" t="s">
        <v>100</v>
      </c>
      <c r="B117" s="20">
        <v>17145</v>
      </c>
      <c r="C117" s="21">
        <f t="shared" si="55"/>
        <v>5.2257958327745335</v>
      </c>
      <c r="D117" s="21">
        <f t="shared" si="56"/>
        <v>1.1496750832103975</v>
      </c>
      <c r="E117" s="21">
        <f t="shared" si="60"/>
        <v>1.4109648748491241</v>
      </c>
      <c r="F117" s="21">
        <f t="shared" si="61"/>
        <v>1.7767705831433416</v>
      </c>
      <c r="G117" s="21">
        <f t="shared" si="57"/>
        <v>3.7</v>
      </c>
      <c r="H117" s="20">
        <v>3128</v>
      </c>
      <c r="I117" s="21">
        <f t="shared" si="58"/>
        <v>0.9534143694907401</v>
      </c>
      <c r="J117" s="21">
        <f t="shared" si="59"/>
        <v>0.20975116128796281</v>
      </c>
      <c r="K117" s="21">
        <f t="shared" si="62"/>
        <v>0.25742187976249986</v>
      </c>
      <c r="L117" s="21">
        <f t="shared" si="63"/>
        <v>0.32416088562685164</v>
      </c>
      <c r="M117" s="21">
        <f t="shared" si="64"/>
        <v>17.290248838712039</v>
      </c>
      <c r="N117" s="21">
        <f t="shared" si="65"/>
        <v>22.3496750832104</v>
      </c>
      <c r="O117" s="21">
        <f t="shared" si="66"/>
        <v>22.658635593323663</v>
      </c>
      <c r="P117" s="21">
        <f t="shared" si="67"/>
        <v>23.091180307482233</v>
      </c>
      <c r="Q117" s="21">
        <f t="shared" si="68"/>
        <v>7.1326245717560139</v>
      </c>
      <c r="R117" s="11">
        <f t="shared" si="69"/>
        <v>3</v>
      </c>
      <c r="S117" s="33">
        <f t="shared" si="50"/>
        <v>2.3413644066763375</v>
      </c>
      <c r="T117" s="33">
        <f t="shared" si="51"/>
        <v>2.408819692517767</v>
      </c>
      <c r="U117" s="24" t="str">
        <f t="shared" si="49"/>
        <v>Pass</v>
      </c>
      <c r="V117" s="69">
        <f t="shared" si="52"/>
        <v>5.3413644066763375</v>
      </c>
      <c r="W117" s="69">
        <f t="shared" si="53"/>
        <v>5.408819692517767</v>
      </c>
      <c r="X117" s="71" t="str">
        <f t="shared" si="54"/>
        <v>Pass</v>
      </c>
      <c r="Y117" s="22"/>
      <c r="Z117" s="23"/>
    </row>
    <row r="118" spans="1:26" x14ac:dyDescent="0.25">
      <c r="A118" s="10" t="s">
        <v>99</v>
      </c>
      <c r="B118" s="20">
        <v>21901</v>
      </c>
      <c r="C118" s="21">
        <f t="shared" si="55"/>
        <v>6.6754245863864128</v>
      </c>
      <c r="D118" s="21">
        <f t="shared" si="56"/>
        <v>1.4685934090050108</v>
      </c>
      <c r="E118" s="21">
        <f t="shared" si="60"/>
        <v>1.8023646383243315</v>
      </c>
      <c r="F118" s="21">
        <f t="shared" si="61"/>
        <v>2.2696443593713806</v>
      </c>
      <c r="G118" s="21">
        <f t="shared" si="57"/>
        <v>3.7</v>
      </c>
      <c r="H118" s="20">
        <v>2109</v>
      </c>
      <c r="I118" s="21">
        <f t="shared" si="58"/>
        <v>0.64282317942965828</v>
      </c>
      <c r="J118" s="21">
        <f t="shared" si="59"/>
        <v>0.14142109947452483</v>
      </c>
      <c r="K118" s="21">
        <f t="shared" si="62"/>
        <v>0.17356225844600776</v>
      </c>
      <c r="L118" s="21">
        <f t="shared" si="63"/>
        <v>0.21855988100608384</v>
      </c>
      <c r="M118" s="21">
        <f t="shared" si="64"/>
        <v>17.358578900525476</v>
      </c>
      <c r="N118" s="21">
        <f t="shared" si="65"/>
        <v>22.668593409005013</v>
      </c>
      <c r="O118" s="21">
        <f t="shared" si="66"/>
        <v>23.034505797295814</v>
      </c>
      <c r="P118" s="21">
        <f t="shared" si="67"/>
        <v>23.546783140902942</v>
      </c>
      <c r="Q118" s="21">
        <f t="shared" si="68"/>
        <v>7.9610709452457291</v>
      </c>
      <c r="R118" s="11">
        <f t="shared" si="69"/>
        <v>3</v>
      </c>
      <c r="S118" s="33">
        <f t="shared" si="50"/>
        <v>1.9654942027041855</v>
      </c>
      <c r="T118" s="33">
        <f t="shared" si="51"/>
        <v>1.9532168590970578</v>
      </c>
      <c r="U118" s="24" t="str">
        <f t="shared" ref="U118:U130" si="70">IF(AND(($O118+$R118)&lt;U$11,($P118+$R118)&lt;U$12),"Pass","Fail")</f>
        <v>Pass</v>
      </c>
      <c r="V118" s="69">
        <f t="shared" si="52"/>
        <v>4.9654942027041855</v>
      </c>
      <c r="W118" s="69">
        <f t="shared" si="53"/>
        <v>4.9532168590970578</v>
      </c>
      <c r="X118" s="71" t="str">
        <f t="shared" si="54"/>
        <v>Pass</v>
      </c>
      <c r="Y118" s="22"/>
      <c r="Z118" s="23"/>
    </row>
    <row r="119" spans="1:26" x14ac:dyDescent="0.25">
      <c r="A119" s="10" t="s">
        <v>98</v>
      </c>
      <c r="B119" s="20">
        <v>22717</v>
      </c>
      <c r="C119" s="21">
        <f t="shared" si="55"/>
        <v>6.9241413784274757</v>
      </c>
      <c r="D119" s="21">
        <f t="shared" si="56"/>
        <v>1.5233111032540447</v>
      </c>
      <c r="E119" s="21">
        <f t="shared" si="60"/>
        <v>1.8695181721754186</v>
      </c>
      <c r="F119" s="21">
        <f t="shared" si="61"/>
        <v>2.3542080686653417</v>
      </c>
      <c r="G119" s="21">
        <f t="shared" si="57"/>
        <v>3.7</v>
      </c>
      <c r="H119" s="20">
        <v>3347</v>
      </c>
      <c r="I119" s="21">
        <f t="shared" si="58"/>
        <v>1.0201655673547019</v>
      </c>
      <c r="J119" s="21">
        <f t="shared" si="59"/>
        <v>0.22443642481803441</v>
      </c>
      <c r="K119" s="21">
        <f t="shared" si="62"/>
        <v>0.27544470318576952</v>
      </c>
      <c r="L119" s="21">
        <f t="shared" si="63"/>
        <v>0.34685629290059866</v>
      </c>
      <c r="M119" s="21">
        <f t="shared" si="64"/>
        <v>17.275563575181966</v>
      </c>
      <c r="N119" s="21">
        <f t="shared" si="65"/>
        <v>22.723311103254048</v>
      </c>
      <c r="O119" s="21">
        <f t="shared" si="66"/>
        <v>23.120526450543153</v>
      </c>
      <c r="P119" s="21">
        <f t="shared" si="67"/>
        <v>23.676627936747906</v>
      </c>
      <c r="Q119" s="21">
        <f t="shared" si="68"/>
        <v>8.9644725131368794</v>
      </c>
      <c r="R119" s="11">
        <f t="shared" si="69"/>
        <v>3</v>
      </c>
      <c r="S119" s="33">
        <f t="shared" si="50"/>
        <v>1.8794735494568471</v>
      </c>
      <c r="T119" s="33">
        <f t="shared" si="51"/>
        <v>1.8233720632520942</v>
      </c>
      <c r="U119" s="24" t="str">
        <f t="shared" si="70"/>
        <v>Pass</v>
      </c>
      <c r="V119" s="69">
        <f t="shared" si="52"/>
        <v>4.8794735494568471</v>
      </c>
      <c r="W119" s="69">
        <f t="shared" si="53"/>
        <v>4.8233720632520942</v>
      </c>
      <c r="X119" s="71" t="str">
        <f t="shared" si="54"/>
        <v>Pass</v>
      </c>
      <c r="Y119" s="22"/>
      <c r="Z119" s="23"/>
    </row>
    <row r="120" spans="1:26" x14ac:dyDescent="0.25">
      <c r="A120" s="10" t="s">
        <v>101</v>
      </c>
      <c r="B120" s="20">
        <v>14268</v>
      </c>
      <c r="C120" s="21">
        <f t="shared" si="55"/>
        <v>4.3488862608356396</v>
      </c>
      <c r="D120" s="21">
        <f t="shared" si="56"/>
        <v>0.95675497738384074</v>
      </c>
      <c r="E120" s="21">
        <f t="shared" si="60"/>
        <v>1.1741992904256227</v>
      </c>
      <c r="F120" s="21">
        <f t="shared" si="61"/>
        <v>1.4786213286841177</v>
      </c>
      <c r="G120" s="21">
        <f t="shared" si="57"/>
        <v>3.7</v>
      </c>
      <c r="H120" s="20">
        <v>3994</v>
      </c>
      <c r="I120" s="21">
        <f t="shared" si="58"/>
        <v>1.2173711610441227</v>
      </c>
      <c r="J120" s="21">
        <f t="shared" si="59"/>
        <v>0.26782165542970698</v>
      </c>
      <c r="K120" s="21">
        <f t="shared" si="62"/>
        <v>0.32869021348191313</v>
      </c>
      <c r="L120" s="21">
        <f t="shared" si="63"/>
        <v>0.41390619475500173</v>
      </c>
      <c r="M120" s="21">
        <f t="shared" si="64"/>
        <v>17.232178344570293</v>
      </c>
      <c r="N120" s="21">
        <f t="shared" si="65"/>
        <v>22.156754977383841</v>
      </c>
      <c r="O120" s="21">
        <f t="shared" si="66"/>
        <v>22.435067848477829</v>
      </c>
      <c r="P120" s="21">
        <f t="shared" si="67"/>
        <v>22.824705868009413</v>
      </c>
      <c r="Q120" s="21">
        <f t="shared" si="68"/>
        <v>6.7836285829238854</v>
      </c>
      <c r="R120" s="11">
        <f t="shared" si="69"/>
        <v>3</v>
      </c>
      <c r="S120" s="33">
        <f t="shared" si="50"/>
        <v>2.5649321515221715</v>
      </c>
      <c r="T120" s="33">
        <f t="shared" si="51"/>
        <v>2.6752941319905865</v>
      </c>
      <c r="U120" s="24" t="str">
        <f t="shared" si="70"/>
        <v>Pass</v>
      </c>
      <c r="V120" s="69">
        <f t="shared" si="52"/>
        <v>5.5649321515221715</v>
      </c>
      <c r="W120" s="69">
        <f t="shared" si="53"/>
        <v>5.6752941319905865</v>
      </c>
      <c r="X120" s="71" t="str">
        <f t="shared" si="54"/>
        <v>Pass</v>
      </c>
      <c r="Y120" s="22"/>
      <c r="Z120" s="23"/>
    </row>
    <row r="121" spans="1:26" x14ac:dyDescent="0.25">
      <c r="A121" s="10" t="s">
        <v>102</v>
      </c>
      <c r="B121" s="20">
        <v>13763</v>
      </c>
      <c r="C121" s="21">
        <f t="shared" si="55"/>
        <v>4.1949622657612071</v>
      </c>
      <c r="D121" s="21">
        <f t="shared" si="56"/>
        <v>0.92289169846746555</v>
      </c>
      <c r="E121" s="21">
        <f t="shared" si="60"/>
        <v>1.1326398117555261</v>
      </c>
      <c r="F121" s="21">
        <f t="shared" si="61"/>
        <v>1.4262871703588105</v>
      </c>
      <c r="G121" s="21">
        <f t="shared" si="57"/>
        <v>3.7</v>
      </c>
      <c r="H121" s="20">
        <v>2563</v>
      </c>
      <c r="I121" s="21">
        <f t="shared" si="58"/>
        <v>0.78120237500152401</v>
      </c>
      <c r="J121" s="21">
        <f t="shared" si="59"/>
        <v>0.17186452250033529</v>
      </c>
      <c r="K121" s="21">
        <f t="shared" si="62"/>
        <v>0.21092464125041149</v>
      </c>
      <c r="L121" s="21">
        <f t="shared" si="63"/>
        <v>0.26560880750051818</v>
      </c>
      <c r="M121" s="21">
        <f t="shared" si="64"/>
        <v>17.328135477499664</v>
      </c>
      <c r="N121" s="21">
        <f t="shared" si="65"/>
        <v>22.122891698467466</v>
      </c>
      <c r="O121" s="21">
        <f t="shared" si="66"/>
        <v>22.371699930505603</v>
      </c>
      <c r="P121" s="21">
        <f t="shared" si="67"/>
        <v>22.720031455358992</v>
      </c>
      <c r="Q121" s="21">
        <f t="shared" si="68"/>
        <v>5.7573670157642551</v>
      </c>
      <c r="R121" s="11">
        <f t="shared" si="69"/>
        <v>3</v>
      </c>
      <c r="S121" s="33">
        <f t="shared" si="50"/>
        <v>2.6283000694943972</v>
      </c>
      <c r="T121" s="33">
        <f t="shared" si="51"/>
        <v>2.7799685446410081</v>
      </c>
      <c r="U121" s="24" t="str">
        <f t="shared" si="70"/>
        <v>Pass</v>
      </c>
      <c r="V121" s="69">
        <f t="shared" si="52"/>
        <v>5.6283000694943972</v>
      </c>
      <c r="W121" s="69">
        <f t="shared" si="53"/>
        <v>5.7799685446410081</v>
      </c>
      <c r="X121" s="71" t="str">
        <f t="shared" si="54"/>
        <v>Pass</v>
      </c>
      <c r="Y121" s="22"/>
      <c r="Z121" s="23"/>
    </row>
    <row r="122" spans="1:26" x14ac:dyDescent="0.25">
      <c r="A122" s="10" t="s">
        <v>97</v>
      </c>
      <c r="B122" s="20">
        <v>29429</v>
      </c>
      <c r="C122" s="21">
        <f t="shared" si="55"/>
        <v>8.9699589129613138</v>
      </c>
      <c r="D122" s="21">
        <f t="shared" si="56"/>
        <v>1.973390960851489</v>
      </c>
      <c r="E122" s="21">
        <f t="shared" si="60"/>
        <v>2.421888906499555</v>
      </c>
      <c r="F122" s="21">
        <f t="shared" si="61"/>
        <v>3.0497860304068469</v>
      </c>
      <c r="G122" s="21">
        <f t="shared" si="57"/>
        <v>3.7</v>
      </c>
      <c r="H122" s="20">
        <v>3344</v>
      </c>
      <c r="I122" s="21">
        <f t="shared" si="58"/>
        <v>1.0192511673839626</v>
      </c>
      <c r="J122" s="21">
        <f t="shared" si="59"/>
        <v>0.22423525682447176</v>
      </c>
      <c r="K122" s="21">
        <f t="shared" si="62"/>
        <v>0.27519781519366993</v>
      </c>
      <c r="L122" s="21">
        <f t="shared" si="63"/>
        <v>0.34654539691054731</v>
      </c>
      <c r="M122" s="21">
        <f t="shared" si="64"/>
        <v>17.275764743175529</v>
      </c>
      <c r="N122" s="21">
        <f t="shared" si="65"/>
        <v>23.173390960851492</v>
      </c>
      <c r="O122" s="21">
        <f t="shared" si="66"/>
        <v>23.672851464868753</v>
      </c>
      <c r="P122" s="21">
        <f t="shared" si="67"/>
        <v>24.372096170492924</v>
      </c>
      <c r="Q122" s="21">
        <f t="shared" si="68"/>
        <v>11.008461247729239</v>
      </c>
      <c r="R122" s="11">
        <f t="shared" si="69"/>
        <v>3</v>
      </c>
      <c r="S122" s="33">
        <f t="shared" si="50"/>
        <v>1.3271485351312471</v>
      </c>
      <c r="T122" s="33">
        <f t="shared" si="51"/>
        <v>1.1279038295070762</v>
      </c>
      <c r="U122" s="24" t="str">
        <f t="shared" si="70"/>
        <v>Pass</v>
      </c>
      <c r="V122" s="69">
        <f t="shared" si="52"/>
        <v>4.3271485351312471</v>
      </c>
      <c r="W122" s="69">
        <f t="shared" si="53"/>
        <v>4.1279038295070762</v>
      </c>
      <c r="X122" s="71" t="str">
        <f t="shared" si="54"/>
        <v>Pass</v>
      </c>
      <c r="Y122" s="22"/>
      <c r="Z122" s="23"/>
    </row>
    <row r="123" spans="1:26" x14ac:dyDescent="0.25">
      <c r="A123" s="10" t="s">
        <v>120</v>
      </c>
      <c r="B123" s="20">
        <v>25293</v>
      </c>
      <c r="C123" s="21">
        <f t="shared" si="55"/>
        <v>7.7093061533022027</v>
      </c>
      <c r="D123" s="21">
        <f t="shared" si="56"/>
        <v>1.6960473537264846</v>
      </c>
      <c r="E123" s="21">
        <f t="shared" si="60"/>
        <v>2.0815126613915949</v>
      </c>
      <c r="F123" s="21">
        <f t="shared" si="61"/>
        <v>2.6211640921227493</v>
      </c>
      <c r="G123" s="21">
        <f t="shared" si="57"/>
        <v>3.7</v>
      </c>
      <c r="H123" s="20">
        <v>3669</v>
      </c>
      <c r="I123" s="21">
        <f t="shared" si="58"/>
        <v>1.1183111642140426</v>
      </c>
      <c r="J123" s="21">
        <f t="shared" si="59"/>
        <v>0.24602845612708937</v>
      </c>
      <c r="K123" s="21">
        <f t="shared" si="62"/>
        <v>0.30194401433779156</v>
      </c>
      <c r="L123" s="21">
        <f t="shared" si="63"/>
        <v>0.38022579583277455</v>
      </c>
      <c r="M123" s="21">
        <f t="shared" si="64"/>
        <v>17.253971543872911</v>
      </c>
      <c r="N123" s="21">
        <f t="shared" si="65"/>
        <v>22.896047353726487</v>
      </c>
      <c r="O123" s="21">
        <f t="shared" si="66"/>
        <v>23.337428219602298</v>
      </c>
      <c r="P123" s="21">
        <f t="shared" si="67"/>
        <v>23.955361431828436</v>
      </c>
      <c r="Q123" s="21">
        <f t="shared" si="68"/>
        <v>9.945928481730288</v>
      </c>
      <c r="R123" s="11">
        <f t="shared" si="69"/>
        <v>3</v>
      </c>
      <c r="S123" s="33">
        <f t="shared" si="50"/>
        <v>1.6625717803977018</v>
      </c>
      <c r="T123" s="33">
        <f t="shared" si="51"/>
        <v>1.544638568171564</v>
      </c>
      <c r="U123" s="24" t="str">
        <f t="shared" si="70"/>
        <v>Pass</v>
      </c>
      <c r="V123" s="69">
        <f t="shared" si="52"/>
        <v>4.6625717803977018</v>
      </c>
      <c r="W123" s="69">
        <f t="shared" si="53"/>
        <v>4.544638568171564</v>
      </c>
      <c r="X123" s="71" t="str">
        <f t="shared" si="54"/>
        <v>Pass</v>
      </c>
      <c r="Y123" s="22"/>
      <c r="Z123" s="23"/>
    </row>
    <row r="124" spans="1:26" x14ac:dyDescent="0.25">
      <c r="A124" s="10" t="s">
        <v>122</v>
      </c>
      <c r="B124" s="20">
        <v>15323</v>
      </c>
      <c r="C124" s="21">
        <f t="shared" si="55"/>
        <v>4.670450250545592</v>
      </c>
      <c r="D124" s="21">
        <f t="shared" si="56"/>
        <v>1.0274990551200303</v>
      </c>
      <c r="E124" s="21">
        <f t="shared" si="60"/>
        <v>1.26102156764731</v>
      </c>
      <c r="F124" s="21">
        <f t="shared" si="61"/>
        <v>1.5879530851855015</v>
      </c>
      <c r="G124" s="21">
        <f t="shared" si="57"/>
        <v>3.7</v>
      </c>
      <c r="H124" s="20">
        <v>2462</v>
      </c>
      <c r="I124" s="21">
        <f t="shared" si="58"/>
        <v>0.7504175759866375</v>
      </c>
      <c r="J124" s="21">
        <f t="shared" si="59"/>
        <v>0.16509186671706025</v>
      </c>
      <c r="K124" s="21">
        <f t="shared" si="62"/>
        <v>0.20261274551639213</v>
      </c>
      <c r="L124" s="21">
        <f t="shared" si="63"/>
        <v>0.25514197583545678</v>
      </c>
      <c r="M124" s="21">
        <f t="shared" si="64"/>
        <v>17.334908133282941</v>
      </c>
      <c r="N124" s="21">
        <f t="shared" si="65"/>
        <v>22.227499055120031</v>
      </c>
      <c r="O124" s="21">
        <f t="shared" si="66"/>
        <v>22.498542446446642</v>
      </c>
      <c r="P124" s="21">
        <f t="shared" si="67"/>
        <v>22.878003194303901</v>
      </c>
      <c r="Q124" s="21">
        <f t="shared" si="68"/>
        <v>6.1712854025188673</v>
      </c>
      <c r="R124" s="11">
        <f t="shared" si="69"/>
        <v>3</v>
      </c>
      <c r="S124" s="33">
        <f t="shared" si="50"/>
        <v>2.5014575535533581</v>
      </c>
      <c r="T124" s="33">
        <f t="shared" si="51"/>
        <v>2.6219968056960994</v>
      </c>
      <c r="U124" s="24" t="str">
        <f t="shared" si="70"/>
        <v>Pass</v>
      </c>
      <c r="V124" s="69">
        <f t="shared" si="52"/>
        <v>5.5014575535533581</v>
      </c>
      <c r="W124" s="69">
        <f t="shared" si="53"/>
        <v>5.6219968056960994</v>
      </c>
      <c r="X124" s="71" t="str">
        <f t="shared" si="54"/>
        <v>Pass</v>
      </c>
      <c r="Y124" s="22"/>
      <c r="Z124" s="23"/>
    </row>
    <row r="125" spans="1:26" x14ac:dyDescent="0.25">
      <c r="A125" s="10" t="s">
        <v>121</v>
      </c>
      <c r="B125" s="20">
        <v>15847</v>
      </c>
      <c r="C125" s="21">
        <f t="shared" si="55"/>
        <v>4.8301654454347052</v>
      </c>
      <c r="D125" s="21">
        <f t="shared" si="56"/>
        <v>1.0626363979956353</v>
      </c>
      <c r="E125" s="21">
        <f t="shared" si="60"/>
        <v>1.3041446702673705</v>
      </c>
      <c r="F125" s="21">
        <f t="shared" si="61"/>
        <v>1.6422562514477999</v>
      </c>
      <c r="G125" s="21">
        <f t="shared" si="57"/>
        <v>3.7</v>
      </c>
      <c r="H125" s="20">
        <v>1675</v>
      </c>
      <c r="I125" s="21">
        <f t="shared" si="58"/>
        <v>0.51053998366272046</v>
      </c>
      <c r="J125" s="21">
        <f t="shared" si="59"/>
        <v>0.1123187964057985</v>
      </c>
      <c r="K125" s="21">
        <f t="shared" si="62"/>
        <v>0.13784579558893453</v>
      </c>
      <c r="L125" s="21">
        <f t="shared" si="63"/>
        <v>0.17358359444532498</v>
      </c>
      <c r="M125" s="21">
        <f t="shared" si="64"/>
        <v>17.387681203594202</v>
      </c>
      <c r="N125" s="21">
        <f t="shared" si="65"/>
        <v>22.262636397995635</v>
      </c>
      <c r="O125" s="21">
        <f t="shared" si="66"/>
        <v>22.529671669450508</v>
      </c>
      <c r="P125" s="21">
        <f t="shared" si="67"/>
        <v>22.903521049487328</v>
      </c>
      <c r="Q125" s="21">
        <f t="shared" si="68"/>
        <v>5.8512454127601465</v>
      </c>
      <c r="R125" s="11">
        <f t="shared" si="69"/>
        <v>3</v>
      </c>
      <c r="S125" s="33">
        <f t="shared" si="50"/>
        <v>2.4703283305494921</v>
      </c>
      <c r="T125" s="33">
        <f t="shared" si="51"/>
        <v>2.5964789505126724</v>
      </c>
      <c r="U125" s="24" t="str">
        <f t="shared" si="70"/>
        <v>Pass</v>
      </c>
      <c r="V125" s="69">
        <f t="shared" si="52"/>
        <v>5.4703283305494921</v>
      </c>
      <c r="W125" s="69">
        <f t="shared" si="53"/>
        <v>5.5964789505126724</v>
      </c>
      <c r="X125" s="71" t="str">
        <f t="shared" si="54"/>
        <v>Pass</v>
      </c>
      <c r="Y125" s="22"/>
      <c r="Z125" s="23"/>
    </row>
    <row r="126" spans="1:26" x14ac:dyDescent="0.25">
      <c r="A126" s="10" t="s">
        <v>123</v>
      </c>
      <c r="B126" s="20">
        <v>13901</v>
      </c>
      <c r="C126" s="21">
        <f t="shared" si="55"/>
        <v>4.2370246644152108</v>
      </c>
      <c r="D126" s="21">
        <f t="shared" si="56"/>
        <v>0.93214542617134633</v>
      </c>
      <c r="E126" s="21">
        <f t="shared" si="60"/>
        <v>1.1439966593921069</v>
      </c>
      <c r="F126" s="21">
        <f t="shared" si="61"/>
        <v>1.4405883859011717</v>
      </c>
      <c r="G126" s="21">
        <f t="shared" si="57"/>
        <v>3.7</v>
      </c>
      <c r="H126" s="20">
        <v>2554</v>
      </c>
      <c r="I126" s="21">
        <f t="shared" si="58"/>
        <v>0.7784591750893064</v>
      </c>
      <c r="J126" s="21">
        <f t="shared" si="59"/>
        <v>0.1712610185196474</v>
      </c>
      <c r="K126" s="21">
        <f t="shared" si="62"/>
        <v>0.21018397727411275</v>
      </c>
      <c r="L126" s="21">
        <f t="shared" si="63"/>
        <v>0.26467611953036418</v>
      </c>
      <c r="M126" s="21">
        <f t="shared" si="64"/>
        <v>17.328738981480353</v>
      </c>
      <c r="N126" s="21">
        <f t="shared" si="65"/>
        <v>22.132145426171348</v>
      </c>
      <c r="O126" s="21">
        <f t="shared" si="66"/>
        <v>22.382919618146573</v>
      </c>
      <c r="P126" s="21">
        <f t="shared" si="67"/>
        <v>22.734003486911888</v>
      </c>
      <c r="Q126" s="21">
        <f t="shared" si="68"/>
        <v>5.7939430145938235</v>
      </c>
      <c r="R126" s="11">
        <f t="shared" si="69"/>
        <v>3</v>
      </c>
      <c r="S126" s="33">
        <f t="shared" si="50"/>
        <v>2.6170803818534267</v>
      </c>
      <c r="T126" s="33">
        <f t="shared" si="51"/>
        <v>2.7659965130881119</v>
      </c>
      <c r="U126" s="24" t="str">
        <f t="shared" si="70"/>
        <v>Pass</v>
      </c>
      <c r="V126" s="69">
        <f t="shared" si="52"/>
        <v>5.6170803818534267</v>
      </c>
      <c r="W126" s="69">
        <f t="shared" si="53"/>
        <v>5.7659965130881119</v>
      </c>
      <c r="X126" s="71" t="str">
        <f t="shared" si="54"/>
        <v>Pass</v>
      </c>
      <c r="Y126" s="22"/>
      <c r="Z126" s="23"/>
    </row>
    <row r="127" spans="1:26" x14ac:dyDescent="0.25">
      <c r="A127" s="10" t="s">
        <v>103</v>
      </c>
      <c r="B127" s="20">
        <v>7250</v>
      </c>
      <c r="C127" s="21">
        <f t="shared" si="55"/>
        <v>2.2097999292864023</v>
      </c>
      <c r="D127" s="21">
        <f t="shared" si="56"/>
        <v>0.4861559844430085</v>
      </c>
      <c r="E127" s="21">
        <f t="shared" si="60"/>
        <v>0.59664598090732868</v>
      </c>
      <c r="F127" s="21">
        <f t="shared" si="61"/>
        <v>0.75133197595737689</v>
      </c>
      <c r="G127" s="21">
        <f t="shared" si="57"/>
        <v>3.7</v>
      </c>
      <c r="H127" s="20">
        <v>3479</v>
      </c>
      <c r="I127" s="21">
        <f t="shared" si="58"/>
        <v>1.0603991660672267</v>
      </c>
      <c r="J127" s="21">
        <f t="shared" si="59"/>
        <v>0.23328781653478989</v>
      </c>
      <c r="K127" s="21">
        <f t="shared" si="62"/>
        <v>0.28630777483815123</v>
      </c>
      <c r="L127" s="21">
        <f t="shared" si="63"/>
        <v>0.36053571646285709</v>
      </c>
      <c r="M127" s="21">
        <f t="shared" si="64"/>
        <v>17.266712183465209</v>
      </c>
      <c r="N127" s="21">
        <f t="shared" si="65"/>
        <v>21.686155984443008</v>
      </c>
      <c r="O127" s="21">
        <f t="shared" si="66"/>
        <v>21.849665939210688</v>
      </c>
      <c r="P127" s="21">
        <f t="shared" si="67"/>
        <v>22.078579875885445</v>
      </c>
      <c r="Q127" s="21">
        <f t="shared" si="68"/>
        <v>4.3305982614208558</v>
      </c>
      <c r="R127" s="11">
        <f t="shared" si="69"/>
        <v>3</v>
      </c>
      <c r="S127" s="33">
        <f t="shared" si="50"/>
        <v>3.1503340607893122</v>
      </c>
      <c r="T127" s="33">
        <f t="shared" si="51"/>
        <v>3.4214201241145545</v>
      </c>
      <c r="U127" s="24" t="str">
        <f t="shared" si="70"/>
        <v>Pass</v>
      </c>
      <c r="V127" s="69">
        <f t="shared" si="52"/>
        <v>6.1503340607893122</v>
      </c>
      <c r="W127" s="69">
        <f t="shared" si="53"/>
        <v>6.4214201241145545</v>
      </c>
      <c r="X127" s="71" t="str">
        <f t="shared" si="54"/>
        <v>Pass</v>
      </c>
      <c r="Y127" s="22"/>
      <c r="Z127" s="23"/>
    </row>
    <row r="128" spans="1:26" x14ac:dyDescent="0.25">
      <c r="A128" s="10" t="s">
        <v>124</v>
      </c>
      <c r="B128" s="20">
        <v>8467</v>
      </c>
      <c r="C128" s="21">
        <f t="shared" si="55"/>
        <v>2.5807415174162713</v>
      </c>
      <c r="D128" s="21">
        <f t="shared" si="56"/>
        <v>0.56776313383157972</v>
      </c>
      <c r="E128" s="21">
        <f t="shared" si="60"/>
        <v>0.69680020970239331</v>
      </c>
      <c r="F128" s="21">
        <f t="shared" si="61"/>
        <v>0.87745211592153227</v>
      </c>
      <c r="G128" s="21">
        <f t="shared" si="57"/>
        <v>3.7</v>
      </c>
      <c r="H128" s="20">
        <v>2802</v>
      </c>
      <c r="I128" s="21">
        <f t="shared" si="58"/>
        <v>0.85404957267041359</v>
      </c>
      <c r="J128" s="21">
        <f t="shared" si="59"/>
        <v>0.187890905987491</v>
      </c>
      <c r="K128" s="21">
        <f t="shared" si="62"/>
        <v>0.2305933846210117</v>
      </c>
      <c r="L128" s="21">
        <f t="shared" si="63"/>
        <v>0.29037685470794067</v>
      </c>
      <c r="M128" s="21">
        <f t="shared" si="64"/>
        <v>17.312109094012509</v>
      </c>
      <c r="N128" s="21">
        <f t="shared" si="65"/>
        <v>21.767763133831579</v>
      </c>
      <c r="O128" s="21">
        <f t="shared" si="66"/>
        <v>21.939502688335914</v>
      </c>
      <c r="P128" s="21">
        <f t="shared" si="67"/>
        <v>22.179938064641984</v>
      </c>
      <c r="Q128" s="21">
        <f t="shared" si="68"/>
        <v>4.2888406627570985</v>
      </c>
      <c r="R128" s="11">
        <f t="shared" si="69"/>
        <v>3</v>
      </c>
      <c r="S128" s="33">
        <f t="shared" si="50"/>
        <v>3.0604973116640863</v>
      </c>
      <c r="T128" s="33">
        <f t="shared" si="51"/>
        <v>3.3200619353580159</v>
      </c>
      <c r="U128" s="24" t="str">
        <f t="shared" si="70"/>
        <v>Pass</v>
      </c>
      <c r="V128" s="69">
        <f t="shared" si="52"/>
        <v>6.0604973116640863</v>
      </c>
      <c r="W128" s="69">
        <f t="shared" si="53"/>
        <v>6.3200619353580159</v>
      </c>
      <c r="X128" s="71" t="str">
        <f t="shared" si="54"/>
        <v>Pass</v>
      </c>
      <c r="Y128" s="22"/>
      <c r="Z128" s="23"/>
    </row>
    <row r="129" spans="1:26" x14ac:dyDescent="0.25">
      <c r="A129" s="10" t="s">
        <v>125</v>
      </c>
      <c r="B129" s="20">
        <v>5259</v>
      </c>
      <c r="C129" s="21">
        <f t="shared" si="55"/>
        <v>1.6029431487058192</v>
      </c>
      <c r="D129" s="21">
        <f t="shared" si="56"/>
        <v>0.35264749271528023</v>
      </c>
      <c r="E129" s="21">
        <f t="shared" si="60"/>
        <v>0.43279465015057123</v>
      </c>
      <c r="F129" s="21">
        <f t="shared" si="61"/>
        <v>0.54500067055997858</v>
      </c>
      <c r="G129" s="21">
        <f t="shared" si="57"/>
        <v>3.7</v>
      </c>
      <c r="H129" s="20">
        <v>2636</v>
      </c>
      <c r="I129" s="21">
        <f t="shared" si="58"/>
        <v>0.80345277428951123</v>
      </c>
      <c r="J129" s="21">
        <f t="shared" si="59"/>
        <v>0.17675961034369247</v>
      </c>
      <c r="K129" s="21">
        <f t="shared" si="62"/>
        <v>0.21693224905816805</v>
      </c>
      <c r="L129" s="21">
        <f t="shared" si="63"/>
        <v>0.27317394325843386</v>
      </c>
      <c r="M129" s="21">
        <f t="shared" si="64"/>
        <v>17.323240389656309</v>
      </c>
      <c r="N129" s="21">
        <f t="shared" si="65"/>
        <v>21.55264749271528</v>
      </c>
      <c r="O129" s="21">
        <f t="shared" si="66"/>
        <v>21.672967288865049</v>
      </c>
      <c r="P129" s="21">
        <f t="shared" si="67"/>
        <v>21.841415003474722</v>
      </c>
      <c r="Q129" s="21">
        <f t="shared" si="68"/>
        <v>3.2098486972848415</v>
      </c>
      <c r="R129" s="11">
        <f t="shared" si="69"/>
        <v>3</v>
      </c>
      <c r="S129" s="33">
        <f t="shared" si="50"/>
        <v>3.3270327111349509</v>
      </c>
      <c r="T129" s="33">
        <f t="shared" si="51"/>
        <v>3.6585849965252777</v>
      </c>
      <c r="U129" s="24" t="str">
        <f t="shared" si="70"/>
        <v>Pass</v>
      </c>
      <c r="V129" s="69">
        <f t="shared" si="52"/>
        <v>6.3270327111349509</v>
      </c>
      <c r="W129" s="69">
        <f t="shared" si="53"/>
        <v>6.6585849965252777</v>
      </c>
      <c r="X129" s="71" t="str">
        <f t="shared" si="54"/>
        <v>Pass</v>
      </c>
      <c r="Y129" s="22"/>
      <c r="Z129" s="23"/>
    </row>
    <row r="130" spans="1:26" ht="15.75" thickBot="1" x14ac:dyDescent="0.3">
      <c r="A130" s="13" t="s">
        <v>79</v>
      </c>
      <c r="B130" s="25">
        <v>11302</v>
      </c>
      <c r="C130" s="26">
        <f t="shared" si="55"/>
        <v>3.4448494897648163</v>
      </c>
      <c r="D130" s="26">
        <f t="shared" si="56"/>
        <v>0.75786688774825961</v>
      </c>
      <c r="E130" s="26">
        <f t="shared" si="60"/>
        <v>0.93010936223650043</v>
      </c>
      <c r="F130" s="26">
        <f t="shared" si="61"/>
        <v>1.1712488265200376</v>
      </c>
      <c r="G130" s="26">
        <f t="shared" si="57"/>
        <v>3.7</v>
      </c>
      <c r="H130" s="25">
        <v>4890</v>
      </c>
      <c r="I130" s="26">
        <f t="shared" si="58"/>
        <v>1.4904719523048975</v>
      </c>
      <c r="J130" s="26">
        <f t="shared" si="59"/>
        <v>0.32790382950707747</v>
      </c>
      <c r="K130" s="26">
        <f t="shared" si="62"/>
        <v>0.40242742712232232</v>
      </c>
      <c r="L130" s="26">
        <f t="shared" si="63"/>
        <v>0.50676046378366513</v>
      </c>
      <c r="M130" s="26">
        <f t="shared" si="64"/>
        <v>17.172096170492921</v>
      </c>
      <c r="N130" s="26">
        <f t="shared" si="65"/>
        <v>21.95786688774826</v>
      </c>
      <c r="O130" s="26">
        <f t="shared" si="66"/>
        <v>22.204632959851743</v>
      </c>
      <c r="P130" s="26">
        <f t="shared" si="67"/>
        <v>22.550105460796622</v>
      </c>
      <c r="Q130" s="26">
        <f t="shared" si="68"/>
        <v>6.4257933943746117</v>
      </c>
      <c r="R130" s="14">
        <f t="shared" si="69"/>
        <v>3</v>
      </c>
      <c r="S130" s="53">
        <f t="shared" si="50"/>
        <v>2.7953670401482569</v>
      </c>
      <c r="T130" s="53">
        <f t="shared" si="51"/>
        <v>2.9498945392033775</v>
      </c>
      <c r="U130" s="54" t="str">
        <f t="shared" si="70"/>
        <v>Pass</v>
      </c>
      <c r="V130" s="73">
        <f t="shared" si="52"/>
        <v>5.7953670401482569</v>
      </c>
      <c r="W130" s="73">
        <f t="shared" si="53"/>
        <v>5.9498945392033775</v>
      </c>
      <c r="X130" s="74" t="str">
        <f t="shared" si="54"/>
        <v>Pass</v>
      </c>
      <c r="Y130" s="27">
        <f>ROUNDUP((130-26)/2,0)</f>
        <v>52</v>
      </c>
      <c r="Z130" s="28"/>
    </row>
    <row r="131" spans="1:26" ht="15.75" thickTop="1" x14ac:dyDescent="0.25"/>
    <row r="134" spans="1:26" x14ac:dyDescent="0.25">
      <c r="A134" t="s">
        <v>141</v>
      </c>
    </row>
    <row r="136" spans="1:26" ht="17.25" x14ac:dyDescent="0.25">
      <c r="A136" t="s">
        <v>149</v>
      </c>
    </row>
    <row r="137" spans="1:26" ht="17.25" x14ac:dyDescent="0.25">
      <c r="A137" t="s">
        <v>151</v>
      </c>
    </row>
    <row r="138" spans="1:26" ht="17.25" x14ac:dyDescent="0.25">
      <c r="A138" t="s">
        <v>153</v>
      </c>
    </row>
    <row r="139" spans="1:26" ht="17.25" x14ac:dyDescent="0.25">
      <c r="A139" t="s">
        <v>155</v>
      </c>
    </row>
    <row r="140" spans="1:26" ht="17.25" x14ac:dyDescent="0.25">
      <c r="A140" t="s">
        <v>157</v>
      </c>
    </row>
  </sheetData>
  <sortState ref="A24:B132">
    <sortCondition ref="A24:A132"/>
  </sortState>
  <mergeCells count="3">
    <mergeCell ref="A3:Z3"/>
    <mergeCell ref="A5:Z5"/>
    <mergeCell ref="A7:Z7"/>
  </mergeCells>
  <conditionalFormatting sqref="D10">
    <cfRule type="cellIs" dxfId="6" priority="7" operator="equal">
      <formula>"""Fail"""</formula>
    </cfRule>
  </conditionalFormatting>
  <conditionalFormatting sqref="U13:U130 Y13:Z130">
    <cfRule type="containsText" dxfId="5" priority="4" operator="containsText" text="Pass">
      <formula>NOT(ISERROR(SEARCH("Pass",U13)))</formula>
    </cfRule>
    <cfRule type="containsText" dxfId="4" priority="5" operator="containsText" text="Fail">
      <formula>NOT(ISERROR(SEARCH("Fail",U13)))</formula>
    </cfRule>
    <cfRule type="cellIs" dxfId="3" priority="6" operator="equal">
      <formula>"""Fail"""</formula>
    </cfRule>
  </conditionalFormatting>
  <conditionalFormatting sqref="X13:X130">
    <cfRule type="containsText" dxfId="2" priority="1" operator="containsText" text="Pass">
      <formula>NOT(ISERROR(SEARCH("Pass",X13)))</formula>
    </cfRule>
    <cfRule type="containsText" dxfId="1" priority="2" operator="containsText" text="Fail">
      <formula>NOT(ISERROR(SEARCH("Fail",X13)))</formula>
    </cfRule>
    <cfRule type="cellIs" dxfId="0" priority="3" operator="equal">
      <formula>"""Fail"""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5"/>
  <sheetViews>
    <sheetView topLeftCell="A5" workbookViewId="0">
      <selection activeCell="B8" sqref="B8"/>
    </sheetView>
  </sheetViews>
  <sheetFormatPr defaultRowHeight="15" x14ac:dyDescent="0.25"/>
  <cols>
    <col min="1" max="1" width="32.42578125" bestFit="1" customWidth="1"/>
    <col min="2" max="7" width="12.7109375" customWidth="1"/>
  </cols>
  <sheetData>
    <row r="3" spans="1:7" ht="21" x14ac:dyDescent="0.35">
      <c r="A3" s="61" t="s">
        <v>144</v>
      </c>
      <c r="B3" s="61"/>
      <c r="C3" s="61"/>
      <c r="D3" s="61"/>
      <c r="E3" s="61"/>
      <c r="F3" s="61"/>
      <c r="G3" s="61"/>
    </row>
    <row r="5" spans="1:7" ht="18.75" x14ac:dyDescent="0.3">
      <c r="A5" s="62" t="s">
        <v>145</v>
      </c>
      <c r="B5" s="62"/>
      <c r="C5" s="62"/>
      <c r="D5" s="62"/>
      <c r="E5" s="62"/>
      <c r="F5" s="62"/>
      <c r="G5" s="62"/>
    </row>
    <row r="7" spans="1:7" ht="15.75" x14ac:dyDescent="0.25">
      <c r="A7" s="55" t="s">
        <v>143</v>
      </c>
      <c r="B7" s="55"/>
      <c r="C7" s="55"/>
      <c r="D7" s="55"/>
      <c r="E7" s="55"/>
      <c r="F7" s="55"/>
      <c r="G7" s="55"/>
    </row>
    <row r="9" spans="1:7" ht="15.75" thickBot="1" x14ac:dyDescent="0.3"/>
    <row r="10" spans="1:7" ht="15.75" thickTop="1" x14ac:dyDescent="0.25">
      <c r="A10" s="16" t="s">
        <v>140</v>
      </c>
      <c r="B10" s="6" t="s">
        <v>138</v>
      </c>
      <c r="C10" s="98" t="s">
        <v>138</v>
      </c>
      <c r="D10" s="6"/>
      <c r="E10" s="6"/>
      <c r="F10" s="6"/>
      <c r="G10" s="7"/>
    </row>
    <row r="11" spans="1:7" s="4" customFormat="1" ht="30" x14ac:dyDescent="0.25">
      <c r="A11" s="17" t="s">
        <v>127</v>
      </c>
      <c r="B11" s="8" t="s">
        <v>137</v>
      </c>
      <c r="C11" s="99" t="s">
        <v>171</v>
      </c>
      <c r="D11" s="8"/>
      <c r="E11" s="8"/>
      <c r="F11" s="8"/>
      <c r="G11" s="9"/>
    </row>
    <row r="12" spans="1:7" s="4" customFormat="1" x14ac:dyDescent="0.25">
      <c r="A12" s="17" t="s">
        <v>128</v>
      </c>
      <c r="B12" s="8" t="s">
        <v>139</v>
      </c>
      <c r="C12" s="99" t="s">
        <v>139</v>
      </c>
      <c r="D12" s="8"/>
      <c r="E12" s="8"/>
      <c r="F12" s="8"/>
      <c r="G12" s="9"/>
    </row>
    <row r="13" spans="1:7" x14ac:dyDescent="0.25">
      <c r="A13" s="18" t="s">
        <v>131</v>
      </c>
      <c r="B13" s="11">
        <v>2</v>
      </c>
      <c r="C13" s="100">
        <v>5</v>
      </c>
      <c r="D13" s="11"/>
      <c r="E13" s="11"/>
      <c r="F13" s="11"/>
      <c r="G13" s="12"/>
    </row>
    <row r="14" spans="1:7" x14ac:dyDescent="0.25">
      <c r="A14" s="18" t="s">
        <v>129</v>
      </c>
      <c r="B14" s="11">
        <v>-26.5</v>
      </c>
      <c r="C14" s="100">
        <v>-26.5</v>
      </c>
      <c r="D14" s="11"/>
      <c r="E14" s="11"/>
      <c r="F14" s="11"/>
      <c r="G14" s="12"/>
    </row>
    <row r="15" spans="1:7" ht="17.25" x14ac:dyDescent="0.25">
      <c r="A15" s="18" t="s">
        <v>135</v>
      </c>
      <c r="B15" s="11">
        <v>0.5</v>
      </c>
      <c r="C15" s="100">
        <v>0.5</v>
      </c>
      <c r="D15" s="11"/>
      <c r="E15" s="11"/>
      <c r="F15" s="11"/>
      <c r="G15" s="12"/>
    </row>
    <row r="16" spans="1:7" x14ac:dyDescent="0.25">
      <c r="A16" s="18" t="s">
        <v>130</v>
      </c>
      <c r="B16" s="11">
        <f t="shared" ref="B16:C16" si="0">B13-B14-B15</f>
        <v>28</v>
      </c>
      <c r="C16" s="100">
        <f t="shared" si="0"/>
        <v>31</v>
      </c>
      <c r="D16" s="11"/>
      <c r="E16" s="11"/>
      <c r="F16" s="11"/>
      <c r="G16" s="12"/>
    </row>
    <row r="17" spans="1:7" x14ac:dyDescent="0.25">
      <c r="A17" s="18" t="s">
        <v>132</v>
      </c>
      <c r="B17" s="11">
        <v>0</v>
      </c>
      <c r="C17" s="100">
        <v>0</v>
      </c>
      <c r="D17" s="11"/>
      <c r="E17" s="11"/>
      <c r="F17" s="11"/>
      <c r="G17" s="12"/>
    </row>
    <row r="18" spans="1:7" x14ac:dyDescent="0.25">
      <c r="A18" s="18" t="s">
        <v>133</v>
      </c>
      <c r="B18" s="11">
        <v>-29</v>
      </c>
      <c r="C18" s="100">
        <v>-32</v>
      </c>
      <c r="D18" s="11"/>
      <c r="E18" s="11"/>
      <c r="F18" s="11"/>
      <c r="G18" s="12"/>
    </row>
    <row r="19" spans="1:7" ht="17.25" x14ac:dyDescent="0.25">
      <c r="A19" s="18" t="s">
        <v>136</v>
      </c>
      <c r="B19" s="11">
        <v>0.5</v>
      </c>
      <c r="C19" s="100">
        <v>0.5</v>
      </c>
      <c r="D19" s="11"/>
      <c r="E19" s="11"/>
      <c r="F19" s="11"/>
      <c r="G19" s="12"/>
    </row>
    <row r="20" spans="1:7" ht="15.75" thickBot="1" x14ac:dyDescent="0.3">
      <c r="A20" s="19" t="s">
        <v>134</v>
      </c>
      <c r="B20" s="14">
        <f t="shared" ref="B20:C20" si="1">B17-B18-B19</f>
        <v>28.5</v>
      </c>
      <c r="C20" s="101">
        <f t="shared" si="1"/>
        <v>31.5</v>
      </c>
      <c r="D20" s="14"/>
      <c r="E20" s="14"/>
      <c r="F20" s="14"/>
      <c r="G20" s="15"/>
    </row>
    <row r="21" spans="1:7" ht="15.75" thickTop="1" x14ac:dyDescent="0.25"/>
    <row r="24" spans="1:7" x14ac:dyDescent="0.25">
      <c r="A24" t="s">
        <v>141</v>
      </c>
    </row>
    <row r="25" spans="1:7" x14ac:dyDescent="0.25">
      <c r="A25" t="s">
        <v>142</v>
      </c>
    </row>
  </sheetData>
  <mergeCells count="3">
    <mergeCell ref="A7:G7"/>
    <mergeCell ref="A3:G3"/>
    <mergeCell ref="A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Node Calc</vt:lpstr>
      <vt:lpstr>Loss Budget Calc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Amt, Fritz</cp:lastModifiedBy>
  <dcterms:created xsi:type="dcterms:W3CDTF">2013-09-07T14:00:45Z</dcterms:created>
  <dcterms:modified xsi:type="dcterms:W3CDTF">2013-09-20T20:43:15Z</dcterms:modified>
</cp:coreProperties>
</file>