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5195" windowHeight="11505"/>
  </bookViews>
  <sheets>
    <sheet name="Summary" sheetId="4" r:id="rId1"/>
    <sheet name="Node Calc" sheetId="1" r:id="rId2"/>
    <sheet name="Loss Budget Calc" sheetId="3" r:id="rId3"/>
  </sheets>
  <calcPr calcId="125725"/>
</workbook>
</file>

<file path=xl/calcChain.xml><?xml version="1.0" encoding="utf-8"?>
<calcChain xmlns="http://schemas.openxmlformats.org/spreadsheetml/2006/main">
  <c r="M21" i="4"/>
  <c r="L21"/>
  <c r="K21"/>
  <c r="J21"/>
  <c r="I21"/>
  <c r="H21"/>
  <c r="G21"/>
  <c r="F21"/>
  <c r="E21"/>
  <c r="D21"/>
  <c r="M20"/>
  <c r="L20"/>
  <c r="K20"/>
  <c r="J20"/>
  <c r="I20"/>
  <c r="H20"/>
  <c r="G20"/>
  <c r="F20"/>
  <c r="E20"/>
  <c r="D20"/>
  <c r="C21"/>
  <c r="C20"/>
  <c r="M19"/>
  <c r="L19"/>
  <c r="K19"/>
  <c r="J19"/>
  <c r="I19"/>
  <c r="H19"/>
  <c r="G19"/>
  <c r="F19"/>
  <c r="E19"/>
  <c r="D19"/>
  <c r="M18"/>
  <c r="L18"/>
  <c r="K18"/>
  <c r="J18"/>
  <c r="I18"/>
  <c r="H18"/>
  <c r="G18"/>
  <c r="F18"/>
  <c r="E18"/>
  <c r="D18"/>
  <c r="C19"/>
  <c r="C18"/>
  <c r="L17" l="1"/>
  <c r="K17"/>
  <c r="J17"/>
  <c r="I17"/>
  <c r="H17"/>
  <c r="G17"/>
  <c r="F17"/>
  <c r="E17"/>
  <c r="D17"/>
  <c r="L16"/>
  <c r="K16"/>
  <c r="J16"/>
  <c r="I16"/>
  <c r="H16"/>
  <c r="G16"/>
  <c r="F16"/>
  <c r="E16"/>
  <c r="D16"/>
  <c r="L15"/>
  <c r="K15"/>
  <c r="J15"/>
  <c r="I15"/>
  <c r="H15"/>
  <c r="G15"/>
  <c r="F15"/>
  <c r="E15"/>
  <c r="D15"/>
  <c r="L14"/>
  <c r="K14"/>
  <c r="J14"/>
  <c r="I14"/>
  <c r="H14"/>
  <c r="G14"/>
  <c r="F14"/>
  <c r="E14"/>
  <c r="D14"/>
  <c r="L13"/>
  <c r="K13"/>
  <c r="J13"/>
  <c r="I13"/>
  <c r="H13"/>
  <c r="G13"/>
  <c r="F13"/>
  <c r="E13"/>
  <c r="D13"/>
  <c r="L12"/>
  <c r="K12"/>
  <c r="J12"/>
  <c r="I12"/>
  <c r="H12"/>
  <c r="G12"/>
  <c r="F12"/>
  <c r="E12"/>
  <c r="D12"/>
  <c r="C17"/>
  <c r="C16"/>
  <c r="C15"/>
  <c r="C14"/>
  <c r="C13"/>
  <c r="C12"/>
  <c r="M10"/>
  <c r="L10"/>
  <c r="K10"/>
  <c r="J10"/>
  <c r="I10"/>
  <c r="H10"/>
  <c r="G10"/>
  <c r="F10"/>
  <c r="E10"/>
  <c r="D10"/>
  <c r="C10"/>
  <c r="X130" i="1"/>
  <c r="W130"/>
  <c r="V130"/>
  <c r="U130"/>
  <c r="T130"/>
  <c r="X129"/>
  <c r="W129"/>
  <c r="V129"/>
  <c r="U129"/>
  <c r="T129"/>
  <c r="X128"/>
  <c r="W128"/>
  <c r="V128"/>
  <c r="U128"/>
  <c r="T128"/>
  <c r="X127"/>
  <c r="W127"/>
  <c r="V127"/>
  <c r="U127"/>
  <c r="T127"/>
  <c r="X126"/>
  <c r="W126"/>
  <c r="V126"/>
  <c r="U126"/>
  <c r="T126"/>
  <c r="X125"/>
  <c r="W125"/>
  <c r="V125"/>
  <c r="U125"/>
  <c r="T125"/>
  <c r="X124"/>
  <c r="W124"/>
  <c r="V124"/>
  <c r="U124"/>
  <c r="T124"/>
  <c r="X123"/>
  <c r="W123"/>
  <c r="V123"/>
  <c r="U123"/>
  <c r="T123"/>
  <c r="X122"/>
  <c r="W122"/>
  <c r="V122"/>
  <c r="U122"/>
  <c r="T122"/>
  <c r="X121"/>
  <c r="W121"/>
  <c r="V121"/>
  <c r="U121"/>
  <c r="T121"/>
  <c r="X120"/>
  <c r="W120"/>
  <c r="V120"/>
  <c r="U120"/>
  <c r="T120"/>
  <c r="X119"/>
  <c r="W119"/>
  <c r="V119"/>
  <c r="U119"/>
  <c r="T119"/>
  <c r="X118"/>
  <c r="W118"/>
  <c r="V118"/>
  <c r="U118"/>
  <c r="T118"/>
  <c r="X117"/>
  <c r="W117"/>
  <c r="V117"/>
  <c r="U117"/>
  <c r="T117"/>
  <c r="X116"/>
  <c r="W116"/>
  <c r="V116"/>
  <c r="U116"/>
  <c r="T116"/>
  <c r="X115"/>
  <c r="W115"/>
  <c r="V115"/>
  <c r="U115"/>
  <c r="T115"/>
  <c r="X114"/>
  <c r="W114"/>
  <c r="V114"/>
  <c r="U114"/>
  <c r="T114"/>
  <c r="X113"/>
  <c r="W113"/>
  <c r="V113"/>
  <c r="U113"/>
  <c r="T113"/>
  <c r="X112"/>
  <c r="W112"/>
  <c r="V112"/>
  <c r="U112"/>
  <c r="T112"/>
  <c r="X111"/>
  <c r="W111"/>
  <c r="V111"/>
  <c r="U111"/>
  <c r="T111"/>
  <c r="X110"/>
  <c r="W110"/>
  <c r="V110"/>
  <c r="U110"/>
  <c r="T110"/>
  <c r="X109"/>
  <c r="W109"/>
  <c r="V109"/>
  <c r="U109"/>
  <c r="T109"/>
  <c r="X108"/>
  <c r="W108"/>
  <c r="V108"/>
  <c r="U108"/>
  <c r="T108"/>
  <c r="X107"/>
  <c r="W107"/>
  <c r="V107"/>
  <c r="U107"/>
  <c r="T107"/>
  <c r="X106"/>
  <c r="W106"/>
  <c r="V106"/>
  <c r="U106"/>
  <c r="T106"/>
  <c r="X105"/>
  <c r="W105"/>
  <c r="V105"/>
  <c r="U105"/>
  <c r="T105"/>
  <c r="X104"/>
  <c r="W104"/>
  <c r="V104"/>
  <c r="U104"/>
  <c r="T104"/>
  <c r="X103"/>
  <c r="W103"/>
  <c r="V103"/>
  <c r="U103"/>
  <c r="T103"/>
  <c r="X102"/>
  <c r="W102"/>
  <c r="V102"/>
  <c r="U102"/>
  <c r="T102"/>
  <c r="X101"/>
  <c r="W101"/>
  <c r="V101"/>
  <c r="U101"/>
  <c r="T101"/>
  <c r="X100"/>
  <c r="W100"/>
  <c r="V100"/>
  <c r="U100"/>
  <c r="T100"/>
  <c r="X99"/>
  <c r="W99"/>
  <c r="V99"/>
  <c r="U99"/>
  <c r="T99"/>
  <c r="X98"/>
  <c r="W98"/>
  <c r="V98"/>
  <c r="U98"/>
  <c r="T98"/>
  <c r="X97"/>
  <c r="W97"/>
  <c r="V97"/>
  <c r="U97"/>
  <c r="T97"/>
  <c r="X96"/>
  <c r="W96"/>
  <c r="V96"/>
  <c r="U96"/>
  <c r="T96"/>
  <c r="X95"/>
  <c r="W95"/>
  <c r="V95"/>
  <c r="U95"/>
  <c r="T95"/>
  <c r="X94"/>
  <c r="W94"/>
  <c r="V94"/>
  <c r="U94"/>
  <c r="T94"/>
  <c r="X93"/>
  <c r="W93"/>
  <c r="V93"/>
  <c r="U93"/>
  <c r="T93"/>
  <c r="X92"/>
  <c r="W92"/>
  <c r="V92"/>
  <c r="U92"/>
  <c r="T92"/>
  <c r="X91"/>
  <c r="W91"/>
  <c r="V91"/>
  <c r="U91"/>
  <c r="T91"/>
  <c r="X90"/>
  <c r="W90"/>
  <c r="V90"/>
  <c r="U90"/>
  <c r="T90"/>
  <c r="X89"/>
  <c r="W89"/>
  <c r="V89"/>
  <c r="U89"/>
  <c r="T89"/>
  <c r="X88"/>
  <c r="W88"/>
  <c r="V88"/>
  <c r="U88"/>
  <c r="T88"/>
  <c r="X87"/>
  <c r="W87"/>
  <c r="V87"/>
  <c r="U87"/>
  <c r="T87"/>
  <c r="X86"/>
  <c r="W86"/>
  <c r="V86"/>
  <c r="U86"/>
  <c r="T86"/>
  <c r="X85"/>
  <c r="W85"/>
  <c r="V85"/>
  <c r="U85"/>
  <c r="T85"/>
  <c r="X84"/>
  <c r="W84"/>
  <c r="V84"/>
  <c r="U84"/>
  <c r="T84"/>
  <c r="X83"/>
  <c r="W83"/>
  <c r="V83"/>
  <c r="U83"/>
  <c r="T83"/>
  <c r="X82"/>
  <c r="W82"/>
  <c r="V82"/>
  <c r="U82"/>
  <c r="T82"/>
  <c r="X81"/>
  <c r="W81"/>
  <c r="V81"/>
  <c r="U81"/>
  <c r="T81"/>
  <c r="X80"/>
  <c r="W80"/>
  <c r="V80"/>
  <c r="U80"/>
  <c r="T80"/>
  <c r="X79"/>
  <c r="W79"/>
  <c r="V79"/>
  <c r="U79"/>
  <c r="T79"/>
  <c r="X78"/>
  <c r="W78"/>
  <c r="V78"/>
  <c r="U78"/>
  <c r="T78"/>
  <c r="X77"/>
  <c r="W77"/>
  <c r="V77"/>
  <c r="U77"/>
  <c r="T77"/>
  <c r="X76"/>
  <c r="W76"/>
  <c r="V76"/>
  <c r="U76"/>
  <c r="T76"/>
  <c r="X75"/>
  <c r="W75"/>
  <c r="V75"/>
  <c r="U75"/>
  <c r="T75"/>
  <c r="X74"/>
  <c r="W74"/>
  <c r="V74"/>
  <c r="U74"/>
  <c r="T74"/>
  <c r="X73"/>
  <c r="W73"/>
  <c r="V73"/>
  <c r="U73"/>
  <c r="T73"/>
  <c r="X72"/>
  <c r="W72"/>
  <c r="V72"/>
  <c r="U72"/>
  <c r="T72"/>
  <c r="X71"/>
  <c r="W71"/>
  <c r="V71"/>
  <c r="U71"/>
  <c r="T71"/>
  <c r="X70"/>
  <c r="W70"/>
  <c r="V70"/>
  <c r="U70"/>
  <c r="T70"/>
  <c r="X69"/>
  <c r="W69"/>
  <c r="V69"/>
  <c r="U69"/>
  <c r="T69"/>
  <c r="X68"/>
  <c r="W68"/>
  <c r="V68"/>
  <c r="U68"/>
  <c r="T68"/>
  <c r="X67"/>
  <c r="W67"/>
  <c r="V67"/>
  <c r="U67"/>
  <c r="T67"/>
  <c r="X66"/>
  <c r="W66"/>
  <c r="V66"/>
  <c r="U66"/>
  <c r="T66"/>
  <c r="X65"/>
  <c r="W65"/>
  <c r="V65"/>
  <c r="U65"/>
  <c r="T65"/>
  <c r="X64"/>
  <c r="W64"/>
  <c r="V64"/>
  <c r="U64"/>
  <c r="T64"/>
  <c r="X63"/>
  <c r="W63"/>
  <c r="V63"/>
  <c r="U63"/>
  <c r="T63"/>
  <c r="X62"/>
  <c r="W62"/>
  <c r="V62"/>
  <c r="U62"/>
  <c r="T62"/>
  <c r="X61"/>
  <c r="W61"/>
  <c r="V61"/>
  <c r="U61"/>
  <c r="T61"/>
  <c r="X60"/>
  <c r="W60"/>
  <c r="V60"/>
  <c r="U60"/>
  <c r="T60"/>
  <c r="X59"/>
  <c r="W59"/>
  <c r="V59"/>
  <c r="U59"/>
  <c r="T59"/>
  <c r="X58"/>
  <c r="W58"/>
  <c r="V58"/>
  <c r="U58"/>
  <c r="T58"/>
  <c r="X57"/>
  <c r="W57"/>
  <c r="V57"/>
  <c r="U57"/>
  <c r="T57"/>
  <c r="X56"/>
  <c r="W56"/>
  <c r="V56"/>
  <c r="U56"/>
  <c r="T56"/>
  <c r="X55"/>
  <c r="W55"/>
  <c r="V55"/>
  <c r="U55"/>
  <c r="T55"/>
  <c r="X54"/>
  <c r="W54"/>
  <c r="V54"/>
  <c r="U54"/>
  <c r="T54"/>
  <c r="X53"/>
  <c r="W53"/>
  <c r="V53"/>
  <c r="U53"/>
  <c r="T53"/>
  <c r="X52"/>
  <c r="W52"/>
  <c r="V52"/>
  <c r="U52"/>
  <c r="T52"/>
  <c r="X51"/>
  <c r="W51"/>
  <c r="V51"/>
  <c r="U51"/>
  <c r="T51"/>
  <c r="X50"/>
  <c r="W50"/>
  <c r="V50"/>
  <c r="U50"/>
  <c r="T50"/>
  <c r="X49"/>
  <c r="W49"/>
  <c r="V49"/>
  <c r="U49"/>
  <c r="T49"/>
  <c r="X48"/>
  <c r="W48"/>
  <c r="V48"/>
  <c r="U48"/>
  <c r="T48"/>
  <c r="X47"/>
  <c r="W47"/>
  <c r="V47"/>
  <c r="U47"/>
  <c r="T47"/>
  <c r="X46"/>
  <c r="W46"/>
  <c r="V46"/>
  <c r="U46"/>
  <c r="T46"/>
  <c r="X45"/>
  <c r="W45"/>
  <c r="V45"/>
  <c r="U45"/>
  <c r="T45"/>
  <c r="X44"/>
  <c r="W44"/>
  <c r="V44"/>
  <c r="U44"/>
  <c r="T44"/>
  <c r="X43"/>
  <c r="W43"/>
  <c r="V43"/>
  <c r="U43"/>
  <c r="T43"/>
  <c r="X42"/>
  <c r="W42"/>
  <c r="V42"/>
  <c r="U42"/>
  <c r="T42"/>
  <c r="X41"/>
  <c r="W41"/>
  <c r="V41"/>
  <c r="U41"/>
  <c r="T41"/>
  <c r="X40"/>
  <c r="W40"/>
  <c r="V40"/>
  <c r="U40"/>
  <c r="T40"/>
  <c r="X39"/>
  <c r="W39"/>
  <c r="V39"/>
  <c r="U39"/>
  <c r="T39"/>
  <c r="X38"/>
  <c r="W38"/>
  <c r="V38"/>
  <c r="U38"/>
  <c r="T38"/>
  <c r="X37"/>
  <c r="W37"/>
  <c r="V37"/>
  <c r="U37"/>
  <c r="T37"/>
  <c r="X36"/>
  <c r="W36"/>
  <c r="V36"/>
  <c r="U36"/>
  <c r="T36"/>
  <c r="X35"/>
  <c r="W35"/>
  <c r="V35"/>
  <c r="U35"/>
  <c r="T35"/>
  <c r="X34"/>
  <c r="W34"/>
  <c r="V34"/>
  <c r="U34"/>
  <c r="T34"/>
  <c r="X33"/>
  <c r="W33"/>
  <c r="V33"/>
  <c r="U33"/>
  <c r="T33"/>
  <c r="X32"/>
  <c r="W32"/>
  <c r="V32"/>
  <c r="U32"/>
  <c r="T32"/>
  <c r="X31"/>
  <c r="W31"/>
  <c r="V31"/>
  <c r="U31"/>
  <c r="T31"/>
  <c r="X30"/>
  <c r="W30"/>
  <c r="V30"/>
  <c r="U30"/>
  <c r="T30"/>
  <c r="X29"/>
  <c r="W29"/>
  <c r="V29"/>
  <c r="U29"/>
  <c r="T29"/>
  <c r="X28"/>
  <c r="W28"/>
  <c r="V28"/>
  <c r="U28"/>
  <c r="T28"/>
  <c r="X27"/>
  <c r="W27"/>
  <c r="V27"/>
  <c r="U27"/>
  <c r="T27"/>
  <c r="X25"/>
  <c r="W25"/>
  <c r="V25"/>
  <c r="U25"/>
  <c r="T25"/>
  <c r="X24"/>
  <c r="W24"/>
  <c r="V24"/>
  <c r="U24"/>
  <c r="T24"/>
  <c r="X23"/>
  <c r="W23"/>
  <c r="V23"/>
  <c r="U23"/>
  <c r="T23"/>
  <c r="X22"/>
  <c r="W22"/>
  <c r="V22"/>
  <c r="U22"/>
  <c r="T22"/>
  <c r="X21"/>
  <c r="W21"/>
  <c r="V21"/>
  <c r="U21"/>
  <c r="T21"/>
  <c r="X20"/>
  <c r="W20"/>
  <c r="V20"/>
  <c r="U20"/>
  <c r="T20"/>
  <c r="X19"/>
  <c r="W19"/>
  <c r="V19"/>
  <c r="U19"/>
  <c r="T19"/>
  <c r="X18"/>
  <c r="W18"/>
  <c r="V18"/>
  <c r="U18"/>
  <c r="T18"/>
  <c r="X17"/>
  <c r="W17"/>
  <c r="V17"/>
  <c r="U17"/>
  <c r="T17"/>
  <c r="X15"/>
  <c r="W15"/>
  <c r="V15"/>
  <c r="U15"/>
  <c r="T15"/>
  <c r="X14"/>
  <c r="W14"/>
  <c r="V14"/>
  <c r="U14"/>
  <c r="T14"/>
  <c r="X13"/>
  <c r="W13"/>
  <c r="V13"/>
  <c r="U13"/>
  <c r="T13"/>
  <c r="X10"/>
  <c r="W10"/>
  <c r="V10"/>
  <c r="U10"/>
  <c r="X12"/>
  <c r="W12"/>
  <c r="V12"/>
  <c r="U12"/>
  <c r="X11"/>
  <c r="W11"/>
  <c r="V11"/>
  <c r="U11"/>
  <c r="T12"/>
  <c r="T11"/>
  <c r="T10"/>
  <c r="S12"/>
  <c r="S11"/>
  <c r="S130" s="1"/>
  <c r="S10"/>
  <c r="G20" i="3"/>
  <c r="G16"/>
  <c r="F20"/>
  <c r="E20"/>
  <c r="D20"/>
  <c r="F16"/>
  <c r="E16"/>
  <c r="D16"/>
  <c r="C20"/>
  <c r="C16"/>
  <c r="B20"/>
  <c r="B16"/>
  <c r="R130" i="1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5"/>
  <c r="R24"/>
  <c r="R23"/>
  <c r="R22"/>
  <c r="R21"/>
  <c r="R20"/>
  <c r="R19"/>
  <c r="R18"/>
  <c r="R17"/>
  <c r="R15"/>
  <c r="R14"/>
  <c r="R13"/>
  <c r="S129" l="1"/>
  <c r="S15"/>
  <c r="S20"/>
  <c r="S24"/>
  <c r="S29"/>
  <c r="S33"/>
  <c r="S37"/>
  <c r="S41"/>
  <c r="S45"/>
  <c r="S49"/>
  <c r="S53"/>
  <c r="S57"/>
  <c r="S61"/>
  <c r="S65"/>
  <c r="S69"/>
  <c r="S73"/>
  <c r="S77"/>
  <c r="S81"/>
  <c r="S85"/>
  <c r="S89"/>
  <c r="S93"/>
  <c r="S97"/>
  <c r="S101"/>
  <c r="S105"/>
  <c r="S109"/>
  <c r="S113"/>
  <c r="S117"/>
  <c r="S121"/>
  <c r="S125"/>
  <c r="S14"/>
  <c r="S19"/>
  <c r="S23"/>
  <c r="S28"/>
  <c r="S32"/>
  <c r="S36"/>
  <c r="S40"/>
  <c r="S44"/>
  <c r="S48"/>
  <c r="S52"/>
  <c r="S56"/>
  <c r="S60"/>
  <c r="S64"/>
  <c r="S68"/>
  <c r="S72"/>
  <c r="S76"/>
  <c r="S80"/>
  <c r="S84"/>
  <c r="S88"/>
  <c r="S92"/>
  <c r="S96"/>
  <c r="S100"/>
  <c r="S104"/>
  <c r="S108"/>
  <c r="S112"/>
  <c r="S116"/>
  <c r="S120"/>
  <c r="S124"/>
  <c r="S128"/>
  <c r="S13"/>
  <c r="S18"/>
  <c r="S22"/>
  <c r="S27"/>
  <c r="S31"/>
  <c r="S35"/>
  <c r="S39"/>
  <c r="S43"/>
  <c r="S47"/>
  <c r="S51"/>
  <c r="S55"/>
  <c r="S59"/>
  <c r="S63"/>
  <c r="S67"/>
  <c r="S71"/>
  <c r="S75"/>
  <c r="S79"/>
  <c r="S83"/>
  <c r="S87"/>
  <c r="S91"/>
  <c r="S95"/>
  <c r="S99"/>
  <c r="S103"/>
  <c r="S107"/>
  <c r="S111"/>
  <c r="S115"/>
  <c r="S119"/>
  <c r="S123"/>
  <c r="S127"/>
  <c r="S17"/>
  <c r="S21"/>
  <c r="S25"/>
  <c r="S30"/>
  <c r="S34"/>
  <c r="S38"/>
  <c r="S42"/>
  <c r="S46"/>
  <c r="S50"/>
  <c r="S54"/>
  <c r="S58"/>
  <c r="S62"/>
  <c r="S66"/>
  <c r="S70"/>
  <c r="S74"/>
  <c r="S78"/>
  <c r="S82"/>
  <c r="S86"/>
  <c r="S90"/>
  <c r="S94"/>
  <c r="S98"/>
  <c r="S102"/>
  <c r="S106"/>
  <c r="S110"/>
  <c r="S114"/>
  <c r="S118"/>
  <c r="S122"/>
  <c r="S126"/>
  <c r="L130" l="1"/>
  <c r="I130"/>
  <c r="J130" s="1"/>
  <c r="M130" s="1"/>
  <c r="I129"/>
  <c r="L129" s="1"/>
  <c r="I128"/>
  <c r="J128" s="1"/>
  <c r="I127"/>
  <c r="L127" s="1"/>
  <c r="I126"/>
  <c r="J126" s="1"/>
  <c r="M126" s="1"/>
  <c r="I125"/>
  <c r="L125" s="1"/>
  <c r="I124"/>
  <c r="J124" s="1"/>
  <c r="M124" s="1"/>
  <c r="I123"/>
  <c r="L123" s="1"/>
  <c r="I122"/>
  <c r="J122" s="1"/>
  <c r="M122" s="1"/>
  <c r="I121"/>
  <c r="L121" s="1"/>
  <c r="J120"/>
  <c r="M120" s="1"/>
  <c r="I120"/>
  <c r="I119"/>
  <c r="L119" s="1"/>
  <c r="J118"/>
  <c r="M118" s="1"/>
  <c r="I118"/>
  <c r="K118" s="1"/>
  <c r="I117"/>
  <c r="L117" s="1"/>
  <c r="I116"/>
  <c r="J116" s="1"/>
  <c r="I115"/>
  <c r="L115" s="1"/>
  <c r="I114"/>
  <c r="J114" s="1"/>
  <c r="M114" s="1"/>
  <c r="I113"/>
  <c r="L113" s="1"/>
  <c r="I112"/>
  <c r="J112" s="1"/>
  <c r="J111"/>
  <c r="M111" s="1"/>
  <c r="I111"/>
  <c r="L111" s="1"/>
  <c r="I110"/>
  <c r="K110" s="1"/>
  <c r="I109"/>
  <c r="L109" s="1"/>
  <c r="I108"/>
  <c r="J108" s="1"/>
  <c r="M108" s="1"/>
  <c r="I107"/>
  <c r="L107" s="1"/>
  <c r="I106"/>
  <c r="J106" s="1"/>
  <c r="M106" s="1"/>
  <c r="I105"/>
  <c r="L105" s="1"/>
  <c r="J104"/>
  <c r="M104" s="1"/>
  <c r="I104"/>
  <c r="I103"/>
  <c r="J103" s="1"/>
  <c r="L102"/>
  <c r="K102"/>
  <c r="J102"/>
  <c r="M102" s="1"/>
  <c r="I102"/>
  <c r="I101"/>
  <c r="J101" s="1"/>
  <c r="M101" s="1"/>
  <c r="J100"/>
  <c r="M100" s="1"/>
  <c r="I100"/>
  <c r="K100" s="1"/>
  <c r="I99"/>
  <c r="L99" s="1"/>
  <c r="I98"/>
  <c r="J98" s="1"/>
  <c r="M98" s="1"/>
  <c r="K97"/>
  <c r="I97"/>
  <c r="J97" s="1"/>
  <c r="M97" s="1"/>
  <c r="I96"/>
  <c r="K96" s="1"/>
  <c r="I95"/>
  <c r="L95" s="1"/>
  <c r="J94"/>
  <c r="M94" s="1"/>
  <c r="I94"/>
  <c r="K94" s="1"/>
  <c r="L93"/>
  <c r="K93"/>
  <c r="I93"/>
  <c r="J93" s="1"/>
  <c r="M93" s="1"/>
  <c r="I92"/>
  <c r="K92" s="1"/>
  <c r="I91"/>
  <c r="L91" s="1"/>
  <c r="K90"/>
  <c r="J90"/>
  <c r="M90" s="1"/>
  <c r="I90"/>
  <c r="L90" s="1"/>
  <c r="M89"/>
  <c r="L89"/>
  <c r="K89"/>
  <c r="I89"/>
  <c r="J89" s="1"/>
  <c r="J88"/>
  <c r="M88" s="1"/>
  <c r="I88"/>
  <c r="K88" s="1"/>
  <c r="I87"/>
  <c r="L87" s="1"/>
  <c r="K86"/>
  <c r="J86"/>
  <c r="M86" s="1"/>
  <c r="I86"/>
  <c r="L86" s="1"/>
  <c r="I85"/>
  <c r="J85" s="1"/>
  <c r="M85" s="1"/>
  <c r="J84"/>
  <c r="M84" s="1"/>
  <c r="I84"/>
  <c r="K84" s="1"/>
  <c r="I83"/>
  <c r="L83" s="1"/>
  <c r="I82"/>
  <c r="J82" s="1"/>
  <c r="M82" s="1"/>
  <c r="K81"/>
  <c r="I81"/>
  <c r="J81" s="1"/>
  <c r="M81" s="1"/>
  <c r="J80"/>
  <c r="M80" s="1"/>
  <c r="I80"/>
  <c r="K80" s="1"/>
  <c r="I79"/>
  <c r="L79" s="1"/>
  <c r="J78"/>
  <c r="M78" s="1"/>
  <c r="I78"/>
  <c r="K78" s="1"/>
  <c r="K77"/>
  <c r="I77"/>
  <c r="J77" s="1"/>
  <c r="M77" s="1"/>
  <c r="I76"/>
  <c r="K76" s="1"/>
  <c r="I75"/>
  <c r="L75" s="1"/>
  <c r="K74"/>
  <c r="J74"/>
  <c r="M74" s="1"/>
  <c r="I74"/>
  <c r="L74" s="1"/>
  <c r="L73"/>
  <c r="K73"/>
  <c r="I73"/>
  <c r="J73" s="1"/>
  <c r="M73" s="1"/>
  <c r="I72"/>
  <c r="K72" s="1"/>
  <c r="I71"/>
  <c r="L71" s="1"/>
  <c r="I70"/>
  <c r="L70" s="1"/>
  <c r="I69"/>
  <c r="J69" s="1"/>
  <c r="M69" s="1"/>
  <c r="I68"/>
  <c r="K68" s="1"/>
  <c r="I67"/>
  <c r="L67" s="1"/>
  <c r="I66"/>
  <c r="J66" s="1"/>
  <c r="M66" s="1"/>
  <c r="I65"/>
  <c r="J65" s="1"/>
  <c r="M65" s="1"/>
  <c r="J64"/>
  <c r="M64" s="1"/>
  <c r="I64"/>
  <c r="K64" s="1"/>
  <c r="I63"/>
  <c r="L63" s="1"/>
  <c r="I62"/>
  <c r="K62" s="1"/>
  <c r="I61"/>
  <c r="J61" s="1"/>
  <c r="M61" s="1"/>
  <c r="I60"/>
  <c r="K60" s="1"/>
  <c r="I59"/>
  <c r="L59" s="1"/>
  <c r="I58"/>
  <c r="L58" s="1"/>
  <c r="I57"/>
  <c r="J57" s="1"/>
  <c r="M57" s="1"/>
  <c r="J56"/>
  <c r="M56" s="1"/>
  <c r="I56"/>
  <c r="K56" s="1"/>
  <c r="I55"/>
  <c r="L55" s="1"/>
  <c r="I54"/>
  <c r="K54" s="1"/>
  <c r="I53"/>
  <c r="J53" s="1"/>
  <c r="M53" s="1"/>
  <c r="J52"/>
  <c r="M52" s="1"/>
  <c r="I52"/>
  <c r="K52" s="1"/>
  <c r="I51"/>
  <c r="L51" s="1"/>
  <c r="I50"/>
  <c r="J50" s="1"/>
  <c r="M50" s="1"/>
  <c r="K49"/>
  <c r="I49"/>
  <c r="J49" s="1"/>
  <c r="M49" s="1"/>
  <c r="I48"/>
  <c r="K48" s="1"/>
  <c r="I47"/>
  <c r="L47" s="1"/>
  <c r="I46"/>
  <c r="J46" s="1"/>
  <c r="M46" s="1"/>
  <c r="I45"/>
  <c r="J45" s="1"/>
  <c r="M45" s="1"/>
  <c r="I44"/>
  <c r="K44" s="1"/>
  <c r="I43"/>
  <c r="L43" s="1"/>
  <c r="K42"/>
  <c r="I42"/>
  <c r="L42" s="1"/>
  <c r="I41"/>
  <c r="J41" s="1"/>
  <c r="M41" s="1"/>
  <c r="L40"/>
  <c r="J40"/>
  <c r="M40" s="1"/>
  <c r="I40"/>
  <c r="K40" s="1"/>
  <c r="I39"/>
  <c r="L39" s="1"/>
  <c r="I38"/>
  <c r="K38" s="1"/>
  <c r="I37"/>
  <c r="J37" s="1"/>
  <c r="M37" s="1"/>
  <c r="L36"/>
  <c r="I36"/>
  <c r="K36" s="1"/>
  <c r="I35"/>
  <c r="L35" s="1"/>
  <c r="I34"/>
  <c r="J34" s="1"/>
  <c r="M34" s="1"/>
  <c r="I33"/>
  <c r="J33" s="1"/>
  <c r="M33" s="1"/>
  <c r="I32"/>
  <c r="K32" s="1"/>
  <c r="I31"/>
  <c r="L31" s="1"/>
  <c r="L30"/>
  <c r="K30"/>
  <c r="J30"/>
  <c r="M30" s="1"/>
  <c r="I30"/>
  <c r="I29"/>
  <c r="J29" s="1"/>
  <c r="M29" s="1"/>
  <c r="I28"/>
  <c r="K28" s="1"/>
  <c r="I27"/>
  <c r="L27" s="1"/>
  <c r="G96"/>
  <c r="C96"/>
  <c r="F96" s="1"/>
  <c r="E96"/>
  <c r="G130"/>
  <c r="C130"/>
  <c r="F130" s="1"/>
  <c r="G129"/>
  <c r="C129"/>
  <c r="E129" s="1"/>
  <c r="G128"/>
  <c r="D128"/>
  <c r="C128"/>
  <c r="F128" s="1"/>
  <c r="G127"/>
  <c r="C127"/>
  <c r="F127" s="1"/>
  <c r="G126"/>
  <c r="C126"/>
  <c r="D126" s="1"/>
  <c r="G125"/>
  <c r="C125"/>
  <c r="E125" s="1"/>
  <c r="G124"/>
  <c r="C124"/>
  <c r="F124" s="1"/>
  <c r="G123"/>
  <c r="C123"/>
  <c r="F123" s="1"/>
  <c r="G122"/>
  <c r="D122"/>
  <c r="C122"/>
  <c r="F122" s="1"/>
  <c r="G121"/>
  <c r="C121"/>
  <c r="E121" s="1"/>
  <c r="G120"/>
  <c r="C120"/>
  <c r="F120" s="1"/>
  <c r="G119"/>
  <c r="C119"/>
  <c r="F119" s="1"/>
  <c r="G118"/>
  <c r="F118"/>
  <c r="D118"/>
  <c r="C118"/>
  <c r="E118" s="1"/>
  <c r="G117"/>
  <c r="C117"/>
  <c r="E117" s="1"/>
  <c r="G116"/>
  <c r="C116"/>
  <c r="F116" s="1"/>
  <c r="G115"/>
  <c r="C115"/>
  <c r="D115" s="1"/>
  <c r="G114"/>
  <c r="C114"/>
  <c r="E114" s="1"/>
  <c r="G113"/>
  <c r="C113"/>
  <c r="E113" s="1"/>
  <c r="G112"/>
  <c r="C112"/>
  <c r="F112" s="1"/>
  <c r="G111"/>
  <c r="E111"/>
  <c r="C111"/>
  <c r="D111" s="1"/>
  <c r="G110"/>
  <c r="C110"/>
  <c r="E110" s="1"/>
  <c r="G109"/>
  <c r="C109"/>
  <c r="E109" s="1"/>
  <c r="G108"/>
  <c r="F108"/>
  <c r="D108"/>
  <c r="C108"/>
  <c r="E108" s="1"/>
  <c r="G107"/>
  <c r="C107"/>
  <c r="D107" s="1"/>
  <c r="G106"/>
  <c r="C106"/>
  <c r="F106" s="1"/>
  <c r="G105"/>
  <c r="C105"/>
  <c r="E105" s="1"/>
  <c r="G104"/>
  <c r="C104"/>
  <c r="E104" s="1"/>
  <c r="G103"/>
  <c r="C103"/>
  <c r="D103" s="1"/>
  <c r="G102"/>
  <c r="D102"/>
  <c r="N102" s="1"/>
  <c r="C102"/>
  <c r="E102" s="1"/>
  <c r="G101"/>
  <c r="C101"/>
  <c r="F101" s="1"/>
  <c r="G100"/>
  <c r="C100"/>
  <c r="E100" s="1"/>
  <c r="G99"/>
  <c r="C99"/>
  <c r="D99" s="1"/>
  <c r="G98"/>
  <c r="D98"/>
  <c r="N98" s="1"/>
  <c r="C98"/>
  <c r="F98" s="1"/>
  <c r="G97"/>
  <c r="C97"/>
  <c r="E97" s="1"/>
  <c r="G95"/>
  <c r="C95"/>
  <c r="E95" s="1"/>
  <c r="G94"/>
  <c r="C94"/>
  <c r="D94" s="1"/>
  <c r="G93"/>
  <c r="D93"/>
  <c r="C93"/>
  <c r="Q93" s="1"/>
  <c r="G92"/>
  <c r="C92"/>
  <c r="F92" s="1"/>
  <c r="G91"/>
  <c r="C91"/>
  <c r="E91" s="1"/>
  <c r="G90"/>
  <c r="C90"/>
  <c r="D90" s="1"/>
  <c r="G89"/>
  <c r="C89"/>
  <c r="E89" s="1"/>
  <c r="G88"/>
  <c r="E88"/>
  <c r="C88"/>
  <c r="F88" s="1"/>
  <c r="G87"/>
  <c r="F87"/>
  <c r="D87"/>
  <c r="C87"/>
  <c r="E87" s="1"/>
  <c r="G86"/>
  <c r="C86"/>
  <c r="D86" s="1"/>
  <c r="N86" s="1"/>
  <c r="G85"/>
  <c r="C85"/>
  <c r="Q85" s="1"/>
  <c r="G84"/>
  <c r="C84"/>
  <c r="F84" s="1"/>
  <c r="G83"/>
  <c r="D83"/>
  <c r="C83"/>
  <c r="E83" s="1"/>
  <c r="G82"/>
  <c r="C82"/>
  <c r="D82" s="1"/>
  <c r="N82" s="1"/>
  <c r="G81"/>
  <c r="C81"/>
  <c r="E81" s="1"/>
  <c r="G80"/>
  <c r="C80"/>
  <c r="E80" s="1"/>
  <c r="G79"/>
  <c r="C79"/>
  <c r="E79" s="1"/>
  <c r="G78"/>
  <c r="C78"/>
  <c r="D78" s="1"/>
  <c r="G77"/>
  <c r="D77"/>
  <c r="C77"/>
  <c r="Q77" s="1"/>
  <c r="G76"/>
  <c r="C76"/>
  <c r="F76" s="1"/>
  <c r="G75"/>
  <c r="C75"/>
  <c r="E75" s="1"/>
  <c r="G74"/>
  <c r="C74"/>
  <c r="D74" s="1"/>
  <c r="N74" s="1"/>
  <c r="G73"/>
  <c r="C73"/>
  <c r="Q73" s="1"/>
  <c r="G72"/>
  <c r="C72"/>
  <c r="F72" s="1"/>
  <c r="G71"/>
  <c r="F71"/>
  <c r="C71"/>
  <c r="E71" s="1"/>
  <c r="G70"/>
  <c r="C70"/>
  <c r="D70" s="1"/>
  <c r="G69"/>
  <c r="C69"/>
  <c r="F69" s="1"/>
  <c r="G68"/>
  <c r="C68"/>
  <c r="F68" s="1"/>
  <c r="G67"/>
  <c r="C67"/>
  <c r="E67" s="1"/>
  <c r="G66"/>
  <c r="C66"/>
  <c r="D66" s="1"/>
  <c r="G65"/>
  <c r="F65"/>
  <c r="E65"/>
  <c r="C65"/>
  <c r="Q65" s="1"/>
  <c r="G64"/>
  <c r="C64"/>
  <c r="F64" s="1"/>
  <c r="G63"/>
  <c r="C63"/>
  <c r="E63" s="1"/>
  <c r="G62"/>
  <c r="C62"/>
  <c r="D62" s="1"/>
  <c r="G61"/>
  <c r="D61"/>
  <c r="C61"/>
  <c r="Q61" s="1"/>
  <c r="G60"/>
  <c r="C60"/>
  <c r="E60" s="1"/>
  <c r="G59"/>
  <c r="F59"/>
  <c r="C59"/>
  <c r="E59" s="1"/>
  <c r="G58"/>
  <c r="C58"/>
  <c r="D58" s="1"/>
  <c r="G57"/>
  <c r="D57"/>
  <c r="C57"/>
  <c r="Q57" s="1"/>
  <c r="G56"/>
  <c r="C56"/>
  <c r="F56" s="1"/>
  <c r="G55"/>
  <c r="C55"/>
  <c r="E55" s="1"/>
  <c r="G54"/>
  <c r="C54"/>
  <c r="D54" s="1"/>
  <c r="G53"/>
  <c r="C53"/>
  <c r="F53" s="1"/>
  <c r="G52"/>
  <c r="C52"/>
  <c r="F52" s="1"/>
  <c r="G51"/>
  <c r="C51"/>
  <c r="E51" s="1"/>
  <c r="G50"/>
  <c r="C50"/>
  <c r="D50" s="1"/>
  <c r="G49"/>
  <c r="E49"/>
  <c r="C49"/>
  <c r="Q49" s="1"/>
  <c r="G48"/>
  <c r="C48"/>
  <c r="F48" s="1"/>
  <c r="G47"/>
  <c r="C47"/>
  <c r="E47" s="1"/>
  <c r="G46"/>
  <c r="E46"/>
  <c r="C46"/>
  <c r="D46" s="1"/>
  <c r="G45"/>
  <c r="C45"/>
  <c r="F45" s="1"/>
  <c r="G44"/>
  <c r="C44"/>
  <c r="E44" s="1"/>
  <c r="G43"/>
  <c r="F43"/>
  <c r="D43"/>
  <c r="C43"/>
  <c r="E43" s="1"/>
  <c r="G42"/>
  <c r="E42"/>
  <c r="C42"/>
  <c r="D42" s="1"/>
  <c r="G41"/>
  <c r="D41"/>
  <c r="C41"/>
  <c r="Q41" s="1"/>
  <c r="G40"/>
  <c r="C40"/>
  <c r="F40" s="1"/>
  <c r="G39"/>
  <c r="C39"/>
  <c r="E39" s="1"/>
  <c r="G38"/>
  <c r="C38"/>
  <c r="D38" s="1"/>
  <c r="G37"/>
  <c r="C37"/>
  <c r="Q37" s="1"/>
  <c r="G36"/>
  <c r="C36"/>
  <c r="F36" s="1"/>
  <c r="G35"/>
  <c r="C35"/>
  <c r="E35" s="1"/>
  <c r="G34"/>
  <c r="C34"/>
  <c r="D34" s="1"/>
  <c r="N34" s="1"/>
  <c r="G33"/>
  <c r="C33"/>
  <c r="Q33" s="1"/>
  <c r="G32"/>
  <c r="C32"/>
  <c r="F32" s="1"/>
  <c r="G31"/>
  <c r="C31"/>
  <c r="E31" s="1"/>
  <c r="G30"/>
  <c r="E30"/>
  <c r="C30"/>
  <c r="D30" s="1"/>
  <c r="G29"/>
  <c r="C29"/>
  <c r="E29" s="1"/>
  <c r="G28"/>
  <c r="C28"/>
  <c r="F28" s="1"/>
  <c r="G27"/>
  <c r="F27"/>
  <c r="C27"/>
  <c r="D27" s="1"/>
  <c r="I25"/>
  <c r="L25" s="1"/>
  <c r="I24"/>
  <c r="K24" s="1"/>
  <c r="I23"/>
  <c r="J23" s="1"/>
  <c r="M23" s="1"/>
  <c r="I22"/>
  <c r="J22" s="1"/>
  <c r="M22" s="1"/>
  <c r="I21"/>
  <c r="L21" s="1"/>
  <c r="I20"/>
  <c r="K20" s="1"/>
  <c r="I19"/>
  <c r="J19" s="1"/>
  <c r="M19" s="1"/>
  <c r="I18"/>
  <c r="J18" s="1"/>
  <c r="M18" s="1"/>
  <c r="I17"/>
  <c r="L17" s="1"/>
  <c r="I15"/>
  <c r="K15" s="1"/>
  <c r="I14"/>
  <c r="J14" s="1"/>
  <c r="M14" s="1"/>
  <c r="I13"/>
  <c r="J13" s="1"/>
  <c r="M13" s="1"/>
  <c r="G25"/>
  <c r="G24"/>
  <c r="G23"/>
  <c r="G22"/>
  <c r="G21"/>
  <c r="G20"/>
  <c r="G19"/>
  <c r="G18"/>
  <c r="G17"/>
  <c r="G15"/>
  <c r="G14"/>
  <c r="G13"/>
  <c r="C25"/>
  <c r="C24"/>
  <c r="Q24" s="1"/>
  <c r="C23"/>
  <c r="Q23" s="1"/>
  <c r="C22"/>
  <c r="Q22" s="1"/>
  <c r="C21"/>
  <c r="Q21" s="1"/>
  <c r="C20"/>
  <c r="Q20" s="1"/>
  <c r="C19"/>
  <c r="C18"/>
  <c r="Q18" s="1"/>
  <c r="C17"/>
  <c r="Q17" s="1"/>
  <c r="C15"/>
  <c r="Q15" s="1"/>
  <c r="C14"/>
  <c r="Q14" s="1"/>
  <c r="C13"/>
  <c r="Q13" s="1"/>
  <c r="E27" l="1"/>
  <c r="E33"/>
  <c r="N30"/>
  <c r="D33"/>
  <c r="E34"/>
  <c r="F35"/>
  <c r="N46"/>
  <c r="D49"/>
  <c r="E50"/>
  <c r="F51"/>
  <c r="D59"/>
  <c r="D65"/>
  <c r="D71"/>
  <c r="E72"/>
  <c r="E73"/>
  <c r="N78"/>
  <c r="F79"/>
  <c r="E84"/>
  <c r="E85"/>
  <c r="D91"/>
  <c r="D95"/>
  <c r="F100"/>
  <c r="F102"/>
  <c r="D106"/>
  <c r="D114"/>
  <c r="D119"/>
  <c r="D120"/>
  <c r="F126"/>
  <c r="E127"/>
  <c r="D130"/>
  <c r="K33"/>
  <c r="J36"/>
  <c r="M36" s="1"/>
  <c r="L37"/>
  <c r="K41"/>
  <c r="J42"/>
  <c r="M42" s="1"/>
  <c r="L46"/>
  <c r="J54"/>
  <c r="M54" s="1"/>
  <c r="L57"/>
  <c r="K58"/>
  <c r="K61"/>
  <c r="K65"/>
  <c r="J68"/>
  <c r="M68" s="1"/>
  <c r="K70"/>
  <c r="J72"/>
  <c r="M72" s="1"/>
  <c r="L77"/>
  <c r="J96"/>
  <c r="M96" s="1"/>
  <c r="K107"/>
  <c r="J110"/>
  <c r="M110" s="1"/>
  <c r="J123"/>
  <c r="M123" s="1"/>
  <c r="D35"/>
  <c r="E38"/>
  <c r="E41"/>
  <c r="N50"/>
  <c r="D51"/>
  <c r="E54"/>
  <c r="E57"/>
  <c r="D63"/>
  <c r="D69"/>
  <c r="D73"/>
  <c r="D79"/>
  <c r="D85"/>
  <c r="E92"/>
  <c r="E93"/>
  <c r="D100"/>
  <c r="E101"/>
  <c r="E103"/>
  <c r="F104"/>
  <c r="E126"/>
  <c r="D127"/>
  <c r="K37"/>
  <c r="K46"/>
  <c r="J48"/>
  <c r="M48" s="1"/>
  <c r="K57"/>
  <c r="J58"/>
  <c r="M58" s="1"/>
  <c r="J62"/>
  <c r="M62" s="1"/>
  <c r="J70"/>
  <c r="M70" s="1"/>
  <c r="J107"/>
  <c r="M107" s="1"/>
  <c r="N38"/>
  <c r="D104"/>
  <c r="F114"/>
  <c r="J32"/>
  <c r="M32" s="1"/>
  <c r="J38"/>
  <c r="M38" s="1"/>
  <c r="L54"/>
  <c r="O118"/>
  <c r="K130"/>
  <c r="N42"/>
  <c r="N70"/>
  <c r="F73"/>
  <c r="N90"/>
  <c r="N94"/>
  <c r="F95"/>
  <c r="E119"/>
  <c r="O38"/>
  <c r="L41"/>
  <c r="L61"/>
  <c r="J119"/>
  <c r="M119" s="1"/>
  <c r="K123"/>
  <c r="N66"/>
  <c r="O110"/>
  <c r="F29"/>
  <c r="F37"/>
  <c r="F31"/>
  <c r="E37"/>
  <c r="O37" s="1"/>
  <c r="F39"/>
  <c r="E45"/>
  <c r="F47"/>
  <c r="E53"/>
  <c r="F55"/>
  <c r="D29"/>
  <c r="D31"/>
  <c r="F33"/>
  <c r="D37"/>
  <c r="D39"/>
  <c r="F41"/>
  <c r="D45"/>
  <c r="D47"/>
  <c r="F49"/>
  <c r="D53"/>
  <c r="D55"/>
  <c r="F57"/>
  <c r="E61"/>
  <c r="O61" s="1"/>
  <c r="E62"/>
  <c r="F63"/>
  <c r="D67"/>
  <c r="E68"/>
  <c r="E69"/>
  <c r="D75"/>
  <c r="E76"/>
  <c r="E77"/>
  <c r="O77" s="1"/>
  <c r="D81"/>
  <c r="F83"/>
  <c r="F85"/>
  <c r="D89"/>
  <c r="F91"/>
  <c r="F93"/>
  <c r="E98"/>
  <c r="E106"/>
  <c r="D110"/>
  <c r="D112"/>
  <c r="D116"/>
  <c r="E122"/>
  <c r="D123"/>
  <c r="D124"/>
  <c r="E130"/>
  <c r="J28"/>
  <c r="M28" s="1"/>
  <c r="K29"/>
  <c r="O29" s="1"/>
  <c r="Q30"/>
  <c r="L32"/>
  <c r="P32" s="1"/>
  <c r="L33"/>
  <c r="Q36"/>
  <c r="J44"/>
  <c r="M44" s="1"/>
  <c r="K45"/>
  <c r="O45" s="1"/>
  <c r="Q46"/>
  <c r="L48"/>
  <c r="P48" s="1"/>
  <c r="L49"/>
  <c r="K53"/>
  <c r="O53" s="1"/>
  <c r="Q54"/>
  <c r="J60"/>
  <c r="M60" s="1"/>
  <c r="O60" s="1"/>
  <c r="L65"/>
  <c r="P65" s="1"/>
  <c r="K69"/>
  <c r="Q70"/>
  <c r="J76"/>
  <c r="M76" s="1"/>
  <c r="L81"/>
  <c r="K85"/>
  <c r="O85" s="1"/>
  <c r="Q86"/>
  <c r="Q89"/>
  <c r="J92"/>
  <c r="M92" s="1"/>
  <c r="L97"/>
  <c r="K101"/>
  <c r="O101" s="1"/>
  <c r="Q102"/>
  <c r="K111"/>
  <c r="O111" s="1"/>
  <c r="J115"/>
  <c r="M115" s="1"/>
  <c r="K119"/>
  <c r="O119" s="1"/>
  <c r="K126"/>
  <c r="O126" s="1"/>
  <c r="J127"/>
  <c r="M127" s="1"/>
  <c r="Q130"/>
  <c r="Q29"/>
  <c r="O33"/>
  <c r="Q34"/>
  <c r="P37"/>
  <c r="Q40"/>
  <c r="O42"/>
  <c r="Q45"/>
  <c r="O49"/>
  <c r="Q50"/>
  <c r="Q53"/>
  <c r="O65"/>
  <c r="Q66"/>
  <c r="Q69"/>
  <c r="O81"/>
  <c r="Q82"/>
  <c r="P93"/>
  <c r="O97"/>
  <c r="Q98"/>
  <c r="Q101"/>
  <c r="P102"/>
  <c r="N104"/>
  <c r="Q106"/>
  <c r="Q114"/>
  <c r="P118"/>
  <c r="N120"/>
  <c r="Q122"/>
  <c r="F81"/>
  <c r="F89"/>
  <c r="P89" s="1"/>
  <c r="F110"/>
  <c r="Q28"/>
  <c r="O30"/>
  <c r="L34"/>
  <c r="P36"/>
  <c r="Q38"/>
  <c r="P41"/>
  <c r="Q44"/>
  <c r="O46"/>
  <c r="L50"/>
  <c r="O54"/>
  <c r="P57"/>
  <c r="Q62"/>
  <c r="L66"/>
  <c r="P73"/>
  <c r="Q78"/>
  <c r="Q81"/>
  <c r="L82"/>
  <c r="O93"/>
  <c r="Q94"/>
  <c r="Q97"/>
  <c r="L98"/>
  <c r="P98" s="1"/>
  <c r="O102"/>
  <c r="L106"/>
  <c r="P106" s="1"/>
  <c r="Q110"/>
  <c r="L114"/>
  <c r="Q118"/>
  <c r="P119"/>
  <c r="L122"/>
  <c r="P122" s="1"/>
  <c r="Q126"/>
  <c r="O130"/>
  <c r="Q25"/>
  <c r="F61"/>
  <c r="P61" s="1"/>
  <c r="F67"/>
  <c r="F75"/>
  <c r="F77"/>
  <c r="P77" s="1"/>
  <c r="E123"/>
  <c r="O123" s="1"/>
  <c r="L28"/>
  <c r="L29"/>
  <c r="P29" s="1"/>
  <c r="Q32"/>
  <c r="K34"/>
  <c r="O34" s="1"/>
  <c r="L38"/>
  <c r="P40"/>
  <c r="O41"/>
  <c r="Q42"/>
  <c r="L44"/>
  <c r="L45"/>
  <c r="P45" s="1"/>
  <c r="Q48"/>
  <c r="K50"/>
  <c r="O50" s="1"/>
  <c r="L53"/>
  <c r="P53" s="1"/>
  <c r="O57"/>
  <c r="Q58"/>
  <c r="L62"/>
  <c r="K66"/>
  <c r="L69"/>
  <c r="P69" s="1"/>
  <c r="O73"/>
  <c r="Q74"/>
  <c r="L78"/>
  <c r="K82"/>
  <c r="L85"/>
  <c r="P85" s="1"/>
  <c r="O89"/>
  <c r="Q90"/>
  <c r="L94"/>
  <c r="K98"/>
  <c r="O98" s="1"/>
  <c r="L101"/>
  <c r="P101" s="1"/>
  <c r="K106"/>
  <c r="L110"/>
  <c r="K114"/>
  <c r="O114" s="1"/>
  <c r="K115"/>
  <c r="L118"/>
  <c r="K122"/>
  <c r="L126"/>
  <c r="P126" s="1"/>
  <c r="K127"/>
  <c r="O127" s="1"/>
  <c r="P130"/>
  <c r="M116"/>
  <c r="N116" s="1"/>
  <c r="M128"/>
  <c r="N128" s="1"/>
  <c r="M103"/>
  <c r="N103" s="1"/>
  <c r="M112"/>
  <c r="N112" s="1"/>
  <c r="J105"/>
  <c r="K105"/>
  <c r="K108"/>
  <c r="O108" s="1"/>
  <c r="L108"/>
  <c r="P108" s="1"/>
  <c r="J121"/>
  <c r="K121"/>
  <c r="K124"/>
  <c r="L124"/>
  <c r="P124" s="1"/>
  <c r="O44"/>
  <c r="O68"/>
  <c r="O72"/>
  <c r="O76"/>
  <c r="O80"/>
  <c r="O84"/>
  <c r="O88"/>
  <c r="O92"/>
  <c r="O96"/>
  <c r="O100"/>
  <c r="N100"/>
  <c r="Q105"/>
  <c r="Q108"/>
  <c r="N115"/>
  <c r="Q121"/>
  <c r="Q124"/>
  <c r="P127"/>
  <c r="K104"/>
  <c r="O104" s="1"/>
  <c r="L104"/>
  <c r="P104" s="1"/>
  <c r="J117"/>
  <c r="K117"/>
  <c r="K120"/>
  <c r="L120"/>
  <c r="P120" s="1"/>
  <c r="K27"/>
  <c r="Q27"/>
  <c r="N29"/>
  <c r="K31"/>
  <c r="Q31"/>
  <c r="N33"/>
  <c r="K35"/>
  <c r="Q35"/>
  <c r="N37"/>
  <c r="K39"/>
  <c r="Q39"/>
  <c r="N41"/>
  <c r="K43"/>
  <c r="Q43"/>
  <c r="N45"/>
  <c r="K47"/>
  <c r="Q47"/>
  <c r="N49"/>
  <c r="K51"/>
  <c r="Q51"/>
  <c r="N53"/>
  <c r="K55"/>
  <c r="Q55"/>
  <c r="N57"/>
  <c r="K59"/>
  <c r="Q59"/>
  <c r="N61"/>
  <c r="K63"/>
  <c r="Q63"/>
  <c r="N65"/>
  <c r="K67"/>
  <c r="Q67"/>
  <c r="N69"/>
  <c r="K71"/>
  <c r="Q71"/>
  <c r="N73"/>
  <c r="K75"/>
  <c r="Q75"/>
  <c r="N77"/>
  <c r="K79"/>
  <c r="Q79"/>
  <c r="N81"/>
  <c r="K83"/>
  <c r="Q83"/>
  <c r="N85"/>
  <c r="K87"/>
  <c r="Q87"/>
  <c r="N89"/>
  <c r="K91"/>
  <c r="Q91"/>
  <c r="N93"/>
  <c r="K95"/>
  <c r="Q95"/>
  <c r="K99"/>
  <c r="Q99"/>
  <c r="K103"/>
  <c r="O103" s="1"/>
  <c r="Q104"/>
  <c r="N108"/>
  <c r="N111"/>
  <c r="Q117"/>
  <c r="Q120"/>
  <c r="P123"/>
  <c r="N124"/>
  <c r="N127"/>
  <c r="J113"/>
  <c r="K113"/>
  <c r="K116"/>
  <c r="L116"/>
  <c r="P116" s="1"/>
  <c r="J129"/>
  <c r="K129"/>
  <c r="J27"/>
  <c r="J31"/>
  <c r="J35"/>
  <c r="J39"/>
  <c r="J43"/>
  <c r="J47"/>
  <c r="J51"/>
  <c r="L52"/>
  <c r="P52" s="1"/>
  <c r="Q52"/>
  <c r="J55"/>
  <c r="L56"/>
  <c r="P56" s="1"/>
  <c r="Q56"/>
  <c r="J59"/>
  <c r="L60"/>
  <c r="Q60"/>
  <c r="J63"/>
  <c r="L64"/>
  <c r="P64" s="1"/>
  <c r="Q64"/>
  <c r="J67"/>
  <c r="L68"/>
  <c r="P68" s="1"/>
  <c r="Q68"/>
  <c r="J71"/>
  <c r="L72"/>
  <c r="P72" s="1"/>
  <c r="Q72"/>
  <c r="J75"/>
  <c r="L76"/>
  <c r="P76" s="1"/>
  <c r="Q76"/>
  <c r="J79"/>
  <c r="L80"/>
  <c r="Q80"/>
  <c r="J83"/>
  <c r="L84"/>
  <c r="P84" s="1"/>
  <c r="Q84"/>
  <c r="J87"/>
  <c r="L88"/>
  <c r="P88" s="1"/>
  <c r="Q88"/>
  <c r="J91"/>
  <c r="L92"/>
  <c r="P92" s="1"/>
  <c r="Q92"/>
  <c r="J95"/>
  <c r="L96"/>
  <c r="P96" s="1"/>
  <c r="Q96"/>
  <c r="J99"/>
  <c r="L100"/>
  <c r="P100" s="1"/>
  <c r="Q100"/>
  <c r="N107"/>
  <c r="Q113"/>
  <c r="Q116"/>
  <c r="N123"/>
  <c r="Q129"/>
  <c r="L103"/>
  <c r="Q103"/>
  <c r="J109"/>
  <c r="K109"/>
  <c r="K112"/>
  <c r="L112"/>
  <c r="J125"/>
  <c r="K125"/>
  <c r="K128"/>
  <c r="L128"/>
  <c r="Q109"/>
  <c r="Q112"/>
  <c r="Q125"/>
  <c r="Q128"/>
  <c r="N106"/>
  <c r="Q107"/>
  <c r="N110"/>
  <c r="Q111"/>
  <c r="N114"/>
  <c r="Q115"/>
  <c r="N118"/>
  <c r="Q119"/>
  <c r="N122"/>
  <c r="Q123"/>
  <c r="N126"/>
  <c r="Q127"/>
  <c r="N130"/>
  <c r="D96"/>
  <c r="N96" s="1"/>
  <c r="E28"/>
  <c r="O28" s="1"/>
  <c r="E32"/>
  <c r="O32" s="1"/>
  <c r="E36"/>
  <c r="O36" s="1"/>
  <c r="E40"/>
  <c r="O40" s="1"/>
  <c r="E48"/>
  <c r="O48" s="1"/>
  <c r="E52"/>
  <c r="O52" s="1"/>
  <c r="E56"/>
  <c r="O56" s="1"/>
  <c r="E64"/>
  <c r="O64" s="1"/>
  <c r="D28"/>
  <c r="N28" s="1"/>
  <c r="F30"/>
  <c r="P30" s="1"/>
  <c r="D32"/>
  <c r="N32" s="1"/>
  <c r="F34"/>
  <c r="D36"/>
  <c r="N36" s="1"/>
  <c r="F38"/>
  <c r="D40"/>
  <c r="N40" s="1"/>
  <c r="F42"/>
  <c r="P42" s="1"/>
  <c r="D44"/>
  <c r="N44" s="1"/>
  <c r="F46"/>
  <c r="P46" s="1"/>
  <c r="D48"/>
  <c r="N48" s="1"/>
  <c r="F50"/>
  <c r="D52"/>
  <c r="N52" s="1"/>
  <c r="F54"/>
  <c r="P54" s="1"/>
  <c r="D56"/>
  <c r="N56" s="1"/>
  <c r="F58"/>
  <c r="P58" s="1"/>
  <c r="D60"/>
  <c r="N60" s="1"/>
  <c r="F62"/>
  <c r="D64"/>
  <c r="N64" s="1"/>
  <c r="F66"/>
  <c r="D68"/>
  <c r="N68" s="1"/>
  <c r="F70"/>
  <c r="P70" s="1"/>
  <c r="D72"/>
  <c r="N72" s="1"/>
  <c r="F74"/>
  <c r="P74" s="1"/>
  <c r="D76"/>
  <c r="N76" s="1"/>
  <c r="F78"/>
  <c r="D80"/>
  <c r="N80" s="1"/>
  <c r="F82"/>
  <c r="D84"/>
  <c r="N84" s="1"/>
  <c r="F86"/>
  <c r="P86" s="1"/>
  <c r="D88"/>
  <c r="N88" s="1"/>
  <c r="F90"/>
  <c r="P90" s="1"/>
  <c r="D92"/>
  <c r="N92" s="1"/>
  <c r="F94"/>
  <c r="D97"/>
  <c r="N97" s="1"/>
  <c r="F99"/>
  <c r="D101"/>
  <c r="N101" s="1"/>
  <c r="F103"/>
  <c r="D105"/>
  <c r="F107"/>
  <c r="P107" s="1"/>
  <c r="D109"/>
  <c r="F111"/>
  <c r="P111" s="1"/>
  <c r="E112"/>
  <c r="D113"/>
  <c r="F115"/>
  <c r="P115" s="1"/>
  <c r="E116"/>
  <c r="D117"/>
  <c r="E120"/>
  <c r="D121"/>
  <c r="E124"/>
  <c r="D125"/>
  <c r="E128"/>
  <c r="D129"/>
  <c r="E58"/>
  <c r="O58" s="1"/>
  <c r="E66"/>
  <c r="E70"/>
  <c r="O70" s="1"/>
  <c r="E74"/>
  <c r="O74" s="1"/>
  <c r="E78"/>
  <c r="O78" s="1"/>
  <c r="E82"/>
  <c r="E86"/>
  <c r="O86" s="1"/>
  <c r="E90"/>
  <c r="O90" s="1"/>
  <c r="E94"/>
  <c r="O94" s="1"/>
  <c r="E99"/>
  <c r="E107"/>
  <c r="O107" s="1"/>
  <c r="E115"/>
  <c r="F44"/>
  <c r="F60"/>
  <c r="F80"/>
  <c r="F97"/>
  <c r="F105"/>
  <c r="F109"/>
  <c r="F113"/>
  <c r="F117"/>
  <c r="F121"/>
  <c r="F125"/>
  <c r="F129"/>
  <c r="L18"/>
  <c r="L13"/>
  <c r="J25"/>
  <c r="M25" s="1"/>
  <c r="J21"/>
  <c r="M21" s="1"/>
  <c r="J17"/>
  <c r="M17" s="1"/>
  <c r="K17"/>
  <c r="K21"/>
  <c r="K25"/>
  <c r="L22"/>
  <c r="Q19"/>
  <c r="K13"/>
  <c r="K18"/>
  <c r="K22"/>
  <c r="D15"/>
  <c r="D20"/>
  <c r="D24"/>
  <c r="E15"/>
  <c r="E20"/>
  <c r="E24"/>
  <c r="F15"/>
  <c r="F20"/>
  <c r="F24"/>
  <c r="J15"/>
  <c r="M15" s="1"/>
  <c r="J20"/>
  <c r="M20" s="1"/>
  <c r="J24"/>
  <c r="M24" s="1"/>
  <c r="D14"/>
  <c r="N14" s="1"/>
  <c r="D19"/>
  <c r="N19" s="1"/>
  <c r="D23"/>
  <c r="N23" s="1"/>
  <c r="E14"/>
  <c r="E19"/>
  <c r="E23"/>
  <c r="F14"/>
  <c r="F19"/>
  <c r="F23"/>
  <c r="L14"/>
  <c r="L19"/>
  <c r="L23"/>
  <c r="D13"/>
  <c r="N13" s="1"/>
  <c r="D18"/>
  <c r="N18" s="1"/>
  <c r="D22"/>
  <c r="N22" s="1"/>
  <c r="E13"/>
  <c r="E18"/>
  <c r="E22"/>
  <c r="O22" s="1"/>
  <c r="F13"/>
  <c r="P13" s="1"/>
  <c r="F18"/>
  <c r="P18" s="1"/>
  <c r="F22"/>
  <c r="K14"/>
  <c r="L15"/>
  <c r="K19"/>
  <c r="L20"/>
  <c r="K23"/>
  <c r="L24"/>
  <c r="D17"/>
  <c r="N17" s="1"/>
  <c r="D21"/>
  <c r="D25"/>
  <c r="N25" s="1"/>
  <c r="E17"/>
  <c r="E21"/>
  <c r="E25"/>
  <c r="F17"/>
  <c r="P17" s="1"/>
  <c r="F21"/>
  <c r="P21" s="1"/>
  <c r="F25"/>
  <c r="N21" l="1"/>
  <c r="P128"/>
  <c r="P112"/>
  <c r="P114"/>
  <c r="O62"/>
  <c r="N58"/>
  <c r="N119"/>
  <c r="P33"/>
  <c r="N54"/>
  <c r="N62"/>
  <c r="P62"/>
  <c r="O17"/>
  <c r="P60"/>
  <c r="P25"/>
  <c r="O115"/>
  <c r="O128"/>
  <c r="O112"/>
  <c r="P103"/>
  <c r="O124"/>
  <c r="P78"/>
  <c r="O66"/>
  <c r="P38"/>
  <c r="P82"/>
  <c r="P81"/>
  <c r="P49"/>
  <c r="P44"/>
  <c r="P110"/>
  <c r="P94"/>
  <c r="O82"/>
  <c r="P50"/>
  <c r="P97"/>
  <c r="O69"/>
  <c r="P80"/>
  <c r="O116"/>
  <c r="O120"/>
  <c r="P66"/>
  <c r="P34"/>
  <c r="P28"/>
  <c r="O122"/>
  <c r="O106"/>
  <c r="M109"/>
  <c r="P109" s="1"/>
  <c r="M87"/>
  <c r="P87" s="1"/>
  <c r="M99"/>
  <c r="P99" s="1"/>
  <c r="M83"/>
  <c r="P83" s="1"/>
  <c r="M67"/>
  <c r="P67" s="1"/>
  <c r="N51"/>
  <c r="M51"/>
  <c r="P51" s="1"/>
  <c r="M35"/>
  <c r="P35" s="1"/>
  <c r="M129"/>
  <c r="P129" s="1"/>
  <c r="M113"/>
  <c r="P113" s="1"/>
  <c r="M95"/>
  <c r="P95" s="1"/>
  <c r="M79"/>
  <c r="P79" s="1"/>
  <c r="N63"/>
  <c r="M63"/>
  <c r="P63" s="1"/>
  <c r="M39"/>
  <c r="P39" s="1"/>
  <c r="O129"/>
  <c r="M125"/>
  <c r="P125" s="1"/>
  <c r="M91"/>
  <c r="P91" s="1"/>
  <c r="M75"/>
  <c r="P75" s="1"/>
  <c r="M59"/>
  <c r="P59" s="1"/>
  <c r="M43"/>
  <c r="P43" s="1"/>
  <c r="M27"/>
  <c r="P27" s="1"/>
  <c r="O87"/>
  <c r="O39"/>
  <c r="M71"/>
  <c r="P71" s="1"/>
  <c r="M55"/>
  <c r="P55" s="1"/>
  <c r="M47"/>
  <c r="P47" s="1"/>
  <c r="M31"/>
  <c r="P31" s="1"/>
  <c r="M117"/>
  <c r="P117" s="1"/>
  <c r="O99"/>
  <c r="O83"/>
  <c r="O67"/>
  <c r="O35"/>
  <c r="M121"/>
  <c r="P121" s="1"/>
  <c r="M105"/>
  <c r="P105" s="1"/>
  <c r="O79"/>
  <c r="O47"/>
  <c r="O117"/>
  <c r="O24"/>
  <c r="N20"/>
  <c r="N24"/>
  <c r="O21"/>
  <c r="O13"/>
  <c r="O25"/>
  <c r="P22"/>
  <c r="O18"/>
  <c r="O23"/>
  <c r="P14"/>
  <c r="P15"/>
  <c r="P19"/>
  <c r="O14"/>
  <c r="P20"/>
  <c r="O15"/>
  <c r="P23"/>
  <c r="O19"/>
  <c r="P24"/>
  <c r="O20"/>
  <c r="N15"/>
  <c r="O51" l="1"/>
  <c r="O109"/>
  <c r="N75"/>
  <c r="O63"/>
  <c r="N129"/>
  <c r="N87"/>
  <c r="O31"/>
  <c r="N31"/>
  <c r="O95"/>
  <c r="N83"/>
  <c r="N95"/>
  <c r="N35"/>
  <c r="N105"/>
  <c r="N55"/>
  <c r="O55"/>
  <c r="N27"/>
  <c r="N59"/>
  <c r="N91"/>
  <c r="O121"/>
  <c r="O75"/>
  <c r="N39"/>
  <c r="N79"/>
  <c r="N113"/>
  <c r="N67"/>
  <c r="N99"/>
  <c r="N109"/>
  <c r="O105"/>
  <c r="O59"/>
  <c r="N121"/>
  <c r="N117"/>
  <c r="N47"/>
  <c r="N71"/>
  <c r="N43"/>
  <c r="N125"/>
  <c r="O43"/>
  <c r="O113"/>
  <c r="O125"/>
  <c r="O71"/>
  <c r="O27"/>
  <c r="O91"/>
</calcChain>
</file>

<file path=xl/sharedStrings.xml><?xml version="1.0" encoding="utf-8"?>
<sst xmlns="http://schemas.openxmlformats.org/spreadsheetml/2006/main" count="197" uniqueCount="178">
  <si>
    <t>AA02N</t>
  </si>
  <si>
    <t>AA03N</t>
  </si>
  <si>
    <t>AA04N</t>
  </si>
  <si>
    <t>SS07N</t>
  </si>
  <si>
    <t>SS06N-4</t>
  </si>
  <si>
    <t>SS18N</t>
  </si>
  <si>
    <t>SS16N</t>
  </si>
  <si>
    <t>SS17N-4</t>
  </si>
  <si>
    <t>SS14N</t>
  </si>
  <si>
    <t>SS15N</t>
  </si>
  <si>
    <t>SS13N</t>
  </si>
  <si>
    <t>SS12N</t>
  </si>
  <si>
    <t>Node</t>
  </si>
  <si>
    <t>Footage to Node</t>
  </si>
  <si>
    <t>km to Node</t>
  </si>
  <si>
    <t>Dist. Loss @ 1550nm</t>
  </si>
  <si>
    <t>Dist. Loss @ 1490nm</t>
  </si>
  <si>
    <t>Dist. Loss @ 1310nm</t>
  </si>
  <si>
    <t>Longest Dist Line</t>
  </si>
  <si>
    <t>Dist Line km</t>
  </si>
  <si>
    <t>Total Loss @ 1550nm</t>
  </si>
  <si>
    <t>Total Loss @ 1490nm</t>
  </si>
  <si>
    <t>Total Loss @ 1310nm</t>
  </si>
  <si>
    <t>LC01N</t>
  </si>
  <si>
    <t>LC03N</t>
  </si>
  <si>
    <t>LC05N</t>
  </si>
  <si>
    <t>LC07N</t>
  </si>
  <si>
    <t>LC09N</t>
  </si>
  <si>
    <t>LC11N</t>
  </si>
  <si>
    <t>LC30N</t>
  </si>
  <si>
    <t>LC29N</t>
  </si>
  <si>
    <t>LC28N</t>
  </si>
  <si>
    <t>LC161N-4</t>
  </si>
  <si>
    <t>LC113N</t>
  </si>
  <si>
    <t>LC112N-4</t>
  </si>
  <si>
    <t>LC02N</t>
  </si>
  <si>
    <t>LC12N</t>
  </si>
  <si>
    <t>LC13N</t>
  </si>
  <si>
    <t>LC08N</t>
  </si>
  <si>
    <t>LC04N</t>
  </si>
  <si>
    <t>LC18N-4</t>
  </si>
  <si>
    <t>LC25N</t>
  </si>
  <si>
    <t>LC34N-4</t>
  </si>
  <si>
    <t>LC14N-4</t>
  </si>
  <si>
    <t>LC15N</t>
  </si>
  <si>
    <t>LC10N</t>
  </si>
  <si>
    <t>LC06N</t>
  </si>
  <si>
    <t>LC22N</t>
  </si>
  <si>
    <t>LC19N</t>
  </si>
  <si>
    <t>LC17N</t>
  </si>
  <si>
    <t>LC16N</t>
  </si>
  <si>
    <t>LC32N</t>
  </si>
  <si>
    <t>LC42N</t>
  </si>
  <si>
    <t>LC26N-4</t>
  </si>
  <si>
    <t>LC33N</t>
  </si>
  <si>
    <t>LC37N</t>
  </si>
  <si>
    <t>LC38N</t>
  </si>
  <si>
    <t>LC36N</t>
  </si>
  <si>
    <t>LC27N</t>
  </si>
  <si>
    <t>LC39N</t>
  </si>
  <si>
    <t>LC41N</t>
  </si>
  <si>
    <t>LC35N</t>
  </si>
  <si>
    <t>LC40N</t>
  </si>
  <si>
    <t>LC48N</t>
  </si>
  <si>
    <t>LC49N-4</t>
  </si>
  <si>
    <t>LC51N</t>
  </si>
  <si>
    <t>LC24N-4</t>
  </si>
  <si>
    <t>LC23N</t>
  </si>
  <si>
    <t>LC21N</t>
  </si>
  <si>
    <t>LC55N</t>
  </si>
  <si>
    <t>LC20N</t>
  </si>
  <si>
    <t>LC54N</t>
  </si>
  <si>
    <t>LC31N</t>
  </si>
  <si>
    <t>LC67N</t>
  </si>
  <si>
    <t>LC68N</t>
  </si>
  <si>
    <t>LC43N</t>
  </si>
  <si>
    <t>LC44N-4</t>
  </si>
  <si>
    <t>LC47N</t>
  </si>
  <si>
    <t>LC45N</t>
  </si>
  <si>
    <t>LC99N</t>
  </si>
  <si>
    <t>LC69N</t>
  </si>
  <si>
    <t>LC46N</t>
  </si>
  <si>
    <t>LC74N</t>
  </si>
  <si>
    <t>LC75N</t>
  </si>
  <si>
    <t>LC73N</t>
  </si>
  <si>
    <t>LC71N</t>
  </si>
  <si>
    <t>LC72N</t>
  </si>
  <si>
    <t>LC70N-4</t>
  </si>
  <si>
    <t>LC50N</t>
  </si>
  <si>
    <t>LC53N</t>
  </si>
  <si>
    <t>LC52N</t>
  </si>
  <si>
    <t>LC60N</t>
  </si>
  <si>
    <t>LC62N</t>
  </si>
  <si>
    <t>LC61N</t>
  </si>
  <si>
    <t>LC63N-4</t>
  </si>
  <si>
    <t>LC64N-4</t>
  </si>
  <si>
    <t>LC65N</t>
  </si>
  <si>
    <t>LC91N</t>
  </si>
  <si>
    <t>LC88N</t>
  </si>
  <si>
    <t>LC87N-4</t>
  </si>
  <si>
    <t>LC86N</t>
  </si>
  <si>
    <t>LC89N-4</t>
  </si>
  <si>
    <t>LC90N</t>
  </si>
  <si>
    <t>LC96N</t>
  </si>
  <si>
    <t>LC85N</t>
  </si>
  <si>
    <t>LC66N</t>
  </si>
  <si>
    <t>LC100N</t>
  </si>
  <si>
    <t>LC101N</t>
  </si>
  <si>
    <t>LC81N</t>
  </si>
  <si>
    <t>LC105N</t>
  </si>
  <si>
    <t>LC76N-4</t>
  </si>
  <si>
    <t>LC77N</t>
  </si>
  <si>
    <t>LC103N</t>
  </si>
  <si>
    <t>LC102N</t>
  </si>
  <si>
    <t>LC106N</t>
  </si>
  <si>
    <t>LC108N</t>
  </si>
  <si>
    <t>LC107N-4</t>
  </si>
  <si>
    <t>LC109N-4</t>
  </si>
  <si>
    <t>LC110N</t>
  </si>
  <si>
    <t>LC111N</t>
  </si>
  <si>
    <t>LC92N</t>
  </si>
  <si>
    <t>LC94N</t>
  </si>
  <si>
    <t>LC93N-4</t>
  </si>
  <si>
    <t>LC95N</t>
  </si>
  <si>
    <t>LC97N</t>
  </si>
  <si>
    <t>LC98N</t>
  </si>
  <si>
    <t>LC59N</t>
  </si>
  <si>
    <t>Calix</t>
  </si>
  <si>
    <t>OLT Optics Unit</t>
  </si>
  <si>
    <t>100-01783</t>
  </si>
  <si>
    <t>ONU Unit</t>
  </si>
  <si>
    <t>7xxGX/7xxGE</t>
  </si>
  <si>
    <t>ONU Rx Min Pwr (dBm)</t>
  </si>
  <si>
    <t>Downstream Loss Budget (dB)</t>
  </si>
  <si>
    <t>OLT Output Min Pwr (dBm)</t>
  </si>
  <si>
    <t>ONU Output Min Pwr (dBm)</t>
  </si>
  <si>
    <t>OLT Rx Min Pwr (dBm)</t>
  </si>
  <si>
    <t>Upstream Loss Budget (dB)</t>
  </si>
  <si>
    <t>100-01836</t>
  </si>
  <si>
    <t>Zhone</t>
  </si>
  <si>
    <t>SPS-43-48H-HP-xDE</t>
  </si>
  <si>
    <t>LTE3680P</t>
  </si>
  <si>
    <t>LTE3680M</t>
  </si>
  <si>
    <t>ZNID-GPON-4220</t>
  </si>
  <si>
    <r>
      <t xml:space="preserve">Downstream Optical Penalty (dB) </t>
    </r>
    <r>
      <rPr>
        <vertAlign val="superscript"/>
        <sz val="11"/>
        <color theme="1"/>
        <rFont val="Calibri"/>
        <family val="2"/>
        <scheme val="minor"/>
      </rPr>
      <t>1</t>
    </r>
  </si>
  <si>
    <r>
      <t xml:space="preserve">Upstream Optical Penalty (dB) </t>
    </r>
    <r>
      <rPr>
        <vertAlign val="superscript"/>
        <sz val="11"/>
        <color theme="1"/>
        <rFont val="Calibri"/>
        <family val="2"/>
        <scheme val="minor"/>
      </rPr>
      <t>1</t>
    </r>
  </si>
  <si>
    <t>PIM-8E SFP</t>
  </si>
  <si>
    <t>Commscope</t>
  </si>
  <si>
    <t>CS-8001A</t>
  </si>
  <si>
    <t>Manufacturer</t>
  </si>
  <si>
    <t>Notes:</t>
  </si>
  <si>
    <t>1  Where no optical penalty is specified, 0.5dB is used as per G.984.2</t>
  </si>
  <si>
    <t>Loss Budget Calculation</t>
  </si>
  <si>
    <t>Kit Carson Eletric Cooperative</t>
  </si>
  <si>
    <t>Node Replacement with PON Analysis</t>
  </si>
  <si>
    <r>
      <t xml:space="preserve">Loss @ 1550nm </t>
    </r>
    <r>
      <rPr>
        <vertAlign val="superscript"/>
        <sz val="11"/>
        <color theme="1"/>
        <rFont val="Calibri"/>
        <family val="2"/>
        <scheme val="minor"/>
      </rPr>
      <t>1</t>
    </r>
  </si>
  <si>
    <r>
      <t xml:space="preserve">Loss @ 1490nm </t>
    </r>
    <r>
      <rPr>
        <vertAlign val="superscript"/>
        <sz val="11"/>
        <color theme="1"/>
        <rFont val="Calibri"/>
        <family val="2"/>
        <scheme val="minor"/>
      </rPr>
      <t>1</t>
    </r>
  </si>
  <si>
    <r>
      <t xml:space="preserve">Loss @ 1310nm </t>
    </r>
    <r>
      <rPr>
        <vertAlign val="superscript"/>
        <sz val="11"/>
        <color theme="1"/>
        <rFont val="Calibri"/>
        <family val="2"/>
        <scheme val="minor"/>
      </rPr>
      <t>1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</si>
  <si>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Fiber Losses based upon Commscope Lightscope ZWP Single Mode Fiber</t>
    </r>
  </si>
  <si>
    <r>
      <t xml:space="preserve">Splitter Loss 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</si>
  <si>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Generic 2-way optical splitter</t>
    </r>
  </si>
  <si>
    <r>
      <t xml:space="preserve">Tap Loss </t>
    </r>
    <r>
      <rPr>
        <vertAlign val="superscript"/>
        <sz val="11"/>
        <color theme="1"/>
        <rFont val="Calibri"/>
        <family val="2"/>
        <scheme val="minor"/>
      </rPr>
      <t>3</t>
    </r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</si>
  <si>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Tap loss is calculated by subtracting the fiber loss @ 1550nm from the RFoG Loss budget of 17.5dB</t>
    </r>
  </si>
  <si>
    <r>
      <t xml:space="preserve">Worst Case Distance km </t>
    </r>
    <r>
      <rPr>
        <vertAlign val="superscript"/>
        <sz val="11"/>
        <color theme="1"/>
        <rFont val="Calibri"/>
        <family val="2"/>
        <scheme val="minor"/>
      </rPr>
      <t>4</t>
    </r>
  </si>
  <si>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The worst case seperation of any two ports in the node.  Calculated as twice the longest distribution line.</t>
    </r>
  </si>
  <si>
    <r>
      <t xml:space="preserve">Loss Budget Margin </t>
    </r>
    <r>
      <rPr>
        <vertAlign val="superscript"/>
        <sz val="11"/>
        <color theme="1"/>
        <rFont val="Calibri"/>
        <family val="2"/>
        <scheme val="minor"/>
      </rPr>
      <t>5</t>
    </r>
  </si>
  <si>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 Margin includes the drop, connectors, and splices.</t>
    </r>
  </si>
  <si>
    <t>Node Replacement Calculation</t>
  </si>
  <si>
    <t>Substation</t>
  </si>
  <si>
    <t>Amalia</t>
  </si>
  <si>
    <t>Pass</t>
  </si>
  <si>
    <t>Fail</t>
  </si>
  <si>
    <t>Sunshine</t>
  </si>
  <si>
    <t>Los Cordovas</t>
  </si>
  <si>
    <t>Summary</t>
  </si>
  <si>
    <t>Results</t>
  </si>
  <si>
    <t>Total</t>
  </si>
  <si>
    <t>Percentage</t>
  </si>
</sst>
</file>

<file path=xl/styles.xml><?xml version="1.0" encoding="utf-8"?>
<styleSheet xmlns="http://schemas.openxmlformats.org/spreadsheetml/2006/main">
  <numFmts count="1">
    <numFmt numFmtId="168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2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2" fontId="0" fillId="0" borderId="12" xfId="0" applyNumberFormat="1" applyBorder="1"/>
    <xf numFmtId="2" fontId="0" fillId="0" borderId="13" xfId="0" applyNumberForma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/>
    <xf numFmtId="0" fontId="0" fillId="0" borderId="16" xfId="0" applyBorder="1"/>
    <xf numFmtId="3" fontId="0" fillId="0" borderId="6" xfId="0" applyNumberFormat="1" applyBorder="1"/>
    <xf numFmtId="4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3" fontId="0" fillId="0" borderId="9" xfId="0" applyNumberFormat="1" applyBorder="1"/>
    <xf numFmtId="4" fontId="0" fillId="0" borderId="9" xfId="0" applyNumberFormat="1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7" xfId="0" applyBorder="1"/>
    <xf numFmtId="3" fontId="0" fillId="0" borderId="18" xfId="0" applyNumberFormat="1" applyBorder="1"/>
    <xf numFmtId="4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0" fontId="0" fillId="0" borderId="19" xfId="0" applyBorder="1"/>
    <xf numFmtId="0" fontId="0" fillId="0" borderId="20" xfId="0" applyBorder="1" applyAlignment="1">
      <alignment wrapText="1"/>
    </xf>
    <xf numFmtId="3" fontId="0" fillId="0" borderId="21" xfId="0" applyNumberFormat="1" applyBorder="1" applyAlignment="1">
      <alignment horizontal="center" wrapText="1"/>
    </xf>
    <xf numFmtId="4" fontId="0" fillId="0" borderId="21" xfId="0" applyNumberFormat="1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18" xfId="0" applyBorder="1" applyAlignment="1">
      <alignment horizontal="center"/>
    </xf>
    <xf numFmtId="3" fontId="0" fillId="0" borderId="3" xfId="0" applyNumberFormat="1" applyBorder="1"/>
    <xf numFmtId="4" fontId="0" fillId="0" borderId="3" xfId="0" applyNumberFormat="1" applyBorder="1"/>
    <xf numFmtId="0" fontId="0" fillId="0" borderId="3" xfId="0" applyBorder="1"/>
    <xf numFmtId="2" fontId="0" fillId="0" borderId="3" xfId="0" applyNumberFormat="1" applyBorder="1"/>
    <xf numFmtId="2" fontId="0" fillId="0" borderId="3" xfId="0" applyNumberFormat="1" applyBorder="1" applyAlignment="1">
      <alignment horizontal="center"/>
    </xf>
    <xf numFmtId="0" fontId="0" fillId="0" borderId="4" xfId="0" applyBorder="1"/>
    <xf numFmtId="2" fontId="0" fillId="0" borderId="9" xfId="0" applyNumberFormat="1" applyBorder="1" applyAlignment="1">
      <alignment horizontal="center"/>
    </xf>
    <xf numFmtId="0" fontId="0" fillId="0" borderId="24" xfId="0" applyBorder="1"/>
    <xf numFmtId="0" fontId="0" fillId="0" borderId="1" xfId="0" applyBorder="1" applyAlignment="1">
      <alignment wrapText="1"/>
    </xf>
    <xf numFmtId="0" fontId="0" fillId="0" borderId="25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5" xfId="0" applyBorder="1" applyAlignment="1">
      <alignment horizontal="center"/>
    </xf>
    <xf numFmtId="0" fontId="3" fillId="3" borderId="15" xfId="3" applyBorder="1" applyAlignment="1">
      <alignment horizontal="center"/>
    </xf>
    <xf numFmtId="0" fontId="3" fillId="3" borderId="12" xfId="3" applyBorder="1" applyAlignment="1">
      <alignment horizontal="center"/>
    </xf>
    <xf numFmtId="0" fontId="3" fillId="3" borderId="6" xfId="3" applyBorder="1" applyAlignment="1">
      <alignment horizontal="center"/>
    </xf>
    <xf numFmtId="0" fontId="3" fillId="3" borderId="7" xfId="3" applyBorder="1" applyAlignment="1">
      <alignment horizontal="center"/>
    </xf>
    <xf numFmtId="0" fontId="3" fillId="3" borderId="16" xfId="3" applyBorder="1" applyAlignment="1">
      <alignment horizontal="center"/>
    </xf>
    <xf numFmtId="0" fontId="3" fillId="3" borderId="13" xfId="3" applyBorder="1" applyAlignment="1">
      <alignment horizontal="center"/>
    </xf>
    <xf numFmtId="0" fontId="3" fillId="3" borderId="9" xfId="3" applyBorder="1" applyAlignment="1">
      <alignment horizontal="center"/>
    </xf>
    <xf numFmtId="0" fontId="3" fillId="3" borderId="10" xfId="3" applyBorder="1" applyAlignment="1">
      <alignment horizontal="center"/>
    </xf>
    <xf numFmtId="0" fontId="2" fillId="2" borderId="12" xfId="2" applyBorder="1" applyAlignment="1">
      <alignment horizontal="center"/>
    </xf>
    <xf numFmtId="0" fontId="2" fillId="2" borderId="6" xfId="2" applyBorder="1" applyAlignment="1">
      <alignment horizontal="center"/>
    </xf>
    <xf numFmtId="0" fontId="2" fillId="2" borderId="7" xfId="2" applyBorder="1" applyAlignment="1">
      <alignment horizontal="center"/>
    </xf>
    <xf numFmtId="0" fontId="2" fillId="2" borderId="15" xfId="2" applyBorder="1" applyAlignment="1">
      <alignment horizontal="center"/>
    </xf>
    <xf numFmtId="0" fontId="2" fillId="2" borderId="3" xfId="2" applyBorder="1" applyAlignment="1">
      <alignment horizontal="center"/>
    </xf>
    <xf numFmtId="0" fontId="2" fillId="2" borderId="4" xfId="2" applyBorder="1" applyAlignment="1">
      <alignment horizontal="center"/>
    </xf>
    <xf numFmtId="0" fontId="2" fillId="2" borderId="11" xfId="2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2" fillId="2" borderId="14" xfId="2" applyBorder="1" applyAlignment="1">
      <alignment horizontal="center"/>
    </xf>
    <xf numFmtId="168" fontId="2" fillId="2" borderId="3" xfId="1" applyNumberFormat="1" applyFont="1" applyFill="1" applyBorder="1" applyAlignment="1">
      <alignment horizontal="center"/>
    </xf>
    <xf numFmtId="168" fontId="2" fillId="2" borderId="4" xfId="1" applyNumberFormat="1" applyFont="1" applyFill="1" applyBorder="1" applyAlignment="1">
      <alignment horizontal="center"/>
    </xf>
    <xf numFmtId="168" fontId="3" fillId="3" borderId="9" xfId="1" applyNumberFormat="1" applyFont="1" applyFill="1" applyBorder="1" applyAlignment="1">
      <alignment horizontal="center"/>
    </xf>
    <xf numFmtId="168" fontId="3" fillId="3" borderId="10" xfId="1" applyNumberFormat="1" applyFont="1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8" fontId="2" fillId="2" borderId="11" xfId="1" applyNumberFormat="1" applyFont="1" applyFill="1" applyBorder="1" applyAlignment="1">
      <alignment horizontal="center"/>
    </xf>
    <xf numFmtId="168" fontId="3" fillId="3" borderId="13" xfId="1" applyNumberFormat="1" applyFont="1" applyFill="1" applyBorder="1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22"/>
  <sheetViews>
    <sheetView tabSelected="1" workbookViewId="0">
      <selection activeCell="I26" sqref="I26"/>
    </sheetView>
  </sheetViews>
  <sheetFormatPr defaultRowHeight="15"/>
  <cols>
    <col min="1" max="1" width="12.7109375" customWidth="1"/>
    <col min="3" max="13" width="12.7109375" customWidth="1"/>
  </cols>
  <sheetData>
    <row r="3" spans="1:13" ht="21">
      <c r="A3" s="7" t="s">
        <v>153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5" spans="1:13" ht="18.75">
      <c r="A5" s="6" t="s">
        <v>154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7" spans="1:13" ht="15.75">
      <c r="A7" s="5" t="s">
        <v>174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9" spans="1:13" ht="15.75" thickBot="1"/>
    <row r="10" spans="1:13" s="1" customFormat="1" ht="75.75" customHeight="1" thickTop="1" thickBot="1">
      <c r="A10" s="59" t="s">
        <v>168</v>
      </c>
      <c r="B10" s="65" t="s">
        <v>175</v>
      </c>
      <c r="C10" s="63" t="str">
        <f>IF(ISBLANK('Node Calc'!S10),"",'Node Calc'!S10)</f>
        <v>Calix  100-01783  7xxGX/7xxGE</v>
      </c>
      <c r="D10" s="47" t="str">
        <f>IF(ISBLANK('Node Calc'!T10),"",'Node Calc'!T10)</f>
        <v>Calix  100-01836  7xxGX/7xxGE</v>
      </c>
      <c r="E10" s="47" t="str">
        <f>IF(ISBLANK('Node Calc'!U10),"",'Node Calc'!U10)</f>
        <v>Zhone  SPS-43-48H-HP-xDE  ZNID-GPON-4220</v>
      </c>
      <c r="F10" s="47" t="str">
        <f>IF(ISBLANK('Node Calc'!V10),"",'Node Calc'!V10)</f>
        <v>Zhone  LTE3680P  ZNID-GPON-4220</v>
      </c>
      <c r="G10" s="47" t="str">
        <f>IF(ISBLANK('Node Calc'!W10),"",'Node Calc'!W10)</f>
        <v>Zhone  LTE3680M  ZNID-GPON-4220</v>
      </c>
      <c r="H10" s="47" t="str">
        <f>IF(ISBLANK('Node Calc'!X10),"",'Node Calc'!X10)</f>
        <v>Commscope  PIM-8E SFP  CS-8001A</v>
      </c>
      <c r="I10" s="47" t="str">
        <f>IF(ISBLANK('Node Calc'!Y10),"",'Node Calc'!Y10)</f>
        <v/>
      </c>
      <c r="J10" s="47" t="str">
        <f>IF(ISBLANK('Node Calc'!Z10),"",'Node Calc'!Z10)</f>
        <v/>
      </c>
      <c r="K10" s="47" t="str">
        <f>IF(ISBLANK('Node Calc'!AA10),"",'Node Calc'!AA10)</f>
        <v/>
      </c>
      <c r="L10" s="47" t="str">
        <f>IF(ISBLANK('Node Calc'!AB10),"",'Node Calc'!AB10)</f>
        <v/>
      </c>
      <c r="M10" s="64" t="str">
        <f>IF(ISBLANK('Node Calc'!AC10),"",'Node Calc'!AC10)</f>
        <v/>
      </c>
    </row>
    <row r="11" spans="1:13" ht="15.75" thickTop="1">
      <c r="A11" s="60"/>
      <c r="B11" s="66"/>
      <c r="C11" s="58"/>
      <c r="D11" s="41"/>
      <c r="E11" s="41"/>
      <c r="F11" s="41"/>
      <c r="G11" s="41"/>
      <c r="H11" s="41"/>
      <c r="I11" s="41"/>
      <c r="J11" s="41"/>
      <c r="K11" s="41"/>
      <c r="L11" s="41"/>
      <c r="M11" s="43"/>
    </row>
    <row r="12" spans="1:13">
      <c r="A12" s="61" t="s">
        <v>169</v>
      </c>
      <c r="B12" s="78" t="s">
        <v>170</v>
      </c>
      <c r="C12" s="75">
        <f>IF(ISBLANK('Node Calc'!S10),"",COUNTIF('Node Calc'!S13:S15,"Pass"))</f>
        <v>1</v>
      </c>
      <c r="D12" s="76">
        <f>IF(ISBLANK('Node Calc'!T10),"",COUNTIF('Node Calc'!T13:T15,"Pass"))</f>
        <v>1</v>
      </c>
      <c r="E12" s="76">
        <f>IF(ISBLANK('Node Calc'!U10),"",COUNTIF('Node Calc'!U13:U15,"Pass"))</f>
        <v>1</v>
      </c>
      <c r="F12" s="76">
        <f>IF(ISBLANK('Node Calc'!V10),"",COUNTIF('Node Calc'!V13:V15,"Pass"))</f>
        <v>3</v>
      </c>
      <c r="G12" s="76">
        <f>IF(ISBLANK('Node Calc'!W10),"",COUNTIF('Node Calc'!W13:W15,"Pass"))</f>
        <v>1</v>
      </c>
      <c r="H12" s="76">
        <f>IF(ISBLANK('Node Calc'!X10),"",COUNTIF('Node Calc'!X13:X15,"Pass"))</f>
        <v>1</v>
      </c>
      <c r="I12" s="76" t="str">
        <f>IF(ISBLANK('Node Calc'!Y10),"",COUNTIF('Node Calc'!Y13:Y15,"Pass"))</f>
        <v/>
      </c>
      <c r="J12" s="76" t="str">
        <f>IF(ISBLANK('Node Calc'!Z10),"",COUNTIF('Node Calc'!Z13:Z15,"Pass"))</f>
        <v/>
      </c>
      <c r="K12" s="76" t="str">
        <f>IF(ISBLANK('Node Calc'!AA10),"",COUNTIF('Node Calc'!AA13:AA15,"Pass"))</f>
        <v/>
      </c>
      <c r="L12" s="76" t="str">
        <f>IF(ISBLANK('Node Calc'!AB10),"",COUNTIF('Node Calc'!AB13:AB15,"Pass"))</f>
        <v/>
      </c>
      <c r="M12" s="77"/>
    </row>
    <row r="13" spans="1:13">
      <c r="A13" s="61"/>
      <c r="B13" s="67" t="s">
        <v>171</v>
      </c>
      <c r="C13" s="68">
        <f>IF(ISBLANK('Node Calc'!S10),"",COUNTIF('Node Calc'!S13:S15,"Fail"))</f>
        <v>2</v>
      </c>
      <c r="D13" s="69">
        <f>IF(ISBLANK('Node Calc'!T10),"",COUNTIF('Node Calc'!T13:T15,"Fail"))</f>
        <v>2</v>
      </c>
      <c r="E13" s="69">
        <f>IF(ISBLANK('Node Calc'!U10),"",COUNTIF('Node Calc'!U13:U15,"Fail"))</f>
        <v>2</v>
      </c>
      <c r="F13" s="69">
        <f>IF(ISBLANK('Node Calc'!V10),"",COUNTIF('Node Calc'!V13:V15,"Fail"))</f>
        <v>0</v>
      </c>
      <c r="G13" s="69">
        <f>IF(ISBLANK('Node Calc'!W10),"",COUNTIF('Node Calc'!W13:W15,"Fail"))</f>
        <v>2</v>
      </c>
      <c r="H13" s="69">
        <f>IF(ISBLANK('Node Calc'!X10),"",COUNTIF('Node Calc'!X13:X15,"Fail"))</f>
        <v>2</v>
      </c>
      <c r="I13" s="69" t="str">
        <f>IF(ISBLANK('Node Calc'!Y10),"",COUNTIF('Node Calc'!Y13:Y15,"Fail"))</f>
        <v/>
      </c>
      <c r="J13" s="69" t="str">
        <f>IF(ISBLANK('Node Calc'!Z10),"",COUNTIF('Node Calc'!Z13:Z15,"Fail"))</f>
        <v/>
      </c>
      <c r="K13" s="69" t="str">
        <f>IF(ISBLANK('Node Calc'!AA10),"",COUNTIF('Node Calc'!AA13:AA15,"Fail"))</f>
        <v/>
      </c>
      <c r="L13" s="69" t="str">
        <f>IF(ISBLANK('Node Calc'!AB10),"",COUNTIF('Node Calc'!AB13:AB15,"Fail"))</f>
        <v/>
      </c>
      <c r="M13" s="70"/>
    </row>
    <row r="14" spans="1:13">
      <c r="A14" s="61" t="s">
        <v>172</v>
      </c>
      <c r="B14" s="78" t="s">
        <v>170</v>
      </c>
      <c r="C14" s="75">
        <f>IF(ISBLANK('Node Calc'!S10),"",COUNTIF('Node Calc'!S17:S25,"Pass"))</f>
        <v>1</v>
      </c>
      <c r="D14" s="76">
        <f>IF(ISBLANK('Node Calc'!T10),"",COUNTIF('Node Calc'!T17:T25,"Pass"))</f>
        <v>1</v>
      </c>
      <c r="E14" s="76">
        <f>IF(ISBLANK('Node Calc'!U10),"",COUNTIF('Node Calc'!U17:U25,"Pass"))</f>
        <v>1</v>
      </c>
      <c r="F14" s="76">
        <f>IF(ISBLANK('Node Calc'!V10),"",COUNTIF('Node Calc'!V17:V25,"Pass"))</f>
        <v>9</v>
      </c>
      <c r="G14" s="76">
        <f>IF(ISBLANK('Node Calc'!W10),"",COUNTIF('Node Calc'!W17:W25,"Pass"))</f>
        <v>1</v>
      </c>
      <c r="H14" s="76">
        <f>IF(ISBLANK('Node Calc'!X10),"",COUNTIF('Node Calc'!X17:X25,"Pass"))</f>
        <v>1</v>
      </c>
      <c r="I14" s="76" t="str">
        <f>IF(ISBLANK('Node Calc'!Y10),"",COUNTIF('Node Calc'!Y17:Y25,"Pass"))</f>
        <v/>
      </c>
      <c r="J14" s="76" t="str">
        <f>IF(ISBLANK('Node Calc'!Z10),"",COUNTIF('Node Calc'!Z17:Z25,"Pass"))</f>
        <v/>
      </c>
      <c r="K14" s="76" t="str">
        <f>IF(ISBLANK('Node Calc'!AA10),"",COUNTIF('Node Calc'!AA17:AA25,"Pass"))</f>
        <v/>
      </c>
      <c r="L14" s="76" t="str">
        <f>IF(ISBLANK('Node Calc'!AB10),"",COUNTIF('Node Calc'!AB17:AB25,"Pass"))</f>
        <v/>
      </c>
      <c r="M14" s="77"/>
    </row>
    <row r="15" spans="1:13">
      <c r="A15" s="61"/>
      <c r="B15" s="67" t="s">
        <v>171</v>
      </c>
      <c r="C15" s="68">
        <f>IF(ISBLANK('Node Calc'!S10),"",COUNTIF('Node Calc'!S17:S25,"Fail"))</f>
        <v>8</v>
      </c>
      <c r="D15" s="69">
        <f>IF(ISBLANK('Node Calc'!T10),"",COUNTIF('Node Calc'!T17:T25,"Fail"))</f>
        <v>8</v>
      </c>
      <c r="E15" s="69">
        <f>IF(ISBLANK('Node Calc'!U10),"",COUNTIF('Node Calc'!U17:U25,"Fail"))</f>
        <v>8</v>
      </c>
      <c r="F15" s="69">
        <f>IF(ISBLANK('Node Calc'!V10),"",COUNTIF('Node Calc'!V17:V25,"Fail"))</f>
        <v>0</v>
      </c>
      <c r="G15" s="69">
        <f>IF(ISBLANK('Node Calc'!W10),"",COUNTIF('Node Calc'!W17:W25,"Fail"))</f>
        <v>8</v>
      </c>
      <c r="H15" s="69">
        <f>IF(ISBLANK('Node Calc'!X10),"",COUNTIF('Node Calc'!X17:X25,"Fail"))</f>
        <v>8</v>
      </c>
      <c r="I15" s="69" t="str">
        <f>IF(ISBLANK('Node Calc'!Y10),"",COUNTIF('Node Calc'!Y17:Y25,"Fail"))</f>
        <v/>
      </c>
      <c r="J15" s="69" t="str">
        <f>IF(ISBLANK('Node Calc'!Z10),"",COUNTIF('Node Calc'!Z17:Z25,"Fail"))</f>
        <v/>
      </c>
      <c r="K15" s="69" t="str">
        <f>IF(ISBLANK('Node Calc'!AA10),"",COUNTIF('Node Calc'!AA17:AA25,"Fail"))</f>
        <v/>
      </c>
      <c r="L15" s="69" t="str">
        <f>IF(ISBLANK('Node Calc'!AB10),"",COUNTIF('Node Calc'!AB17:AB25,"Fail"))</f>
        <v/>
      </c>
      <c r="M15" s="70"/>
    </row>
    <row r="16" spans="1:13">
      <c r="A16" s="61" t="s">
        <v>173</v>
      </c>
      <c r="B16" s="78" t="s">
        <v>170</v>
      </c>
      <c r="C16" s="75">
        <f>IF(ISBLANK('Node Calc'!S10),"",COUNTIF('Node Calc'!S27:S130,"Pass"))</f>
        <v>68</v>
      </c>
      <c r="D16" s="76">
        <f>IF(ISBLANK('Node Calc'!T10),"",COUNTIF('Node Calc'!T27:T130,"Pass"))</f>
        <v>68</v>
      </c>
      <c r="E16" s="76">
        <f>IF(ISBLANK('Node Calc'!U10),"",COUNTIF('Node Calc'!U27:U130,"Pass"))</f>
        <v>68</v>
      </c>
      <c r="F16" s="76">
        <f>IF(ISBLANK('Node Calc'!V10),"",COUNTIF('Node Calc'!V27:V130,"Pass"))</f>
        <v>101</v>
      </c>
      <c r="G16" s="76">
        <f>IF(ISBLANK('Node Calc'!W10),"",COUNTIF('Node Calc'!W27:W130,"Pass"))</f>
        <v>68</v>
      </c>
      <c r="H16" s="76">
        <f>IF(ISBLANK('Node Calc'!X10),"",COUNTIF('Node Calc'!X27:X130,"Pass"))</f>
        <v>75</v>
      </c>
      <c r="I16" s="76" t="str">
        <f>IF(ISBLANK('Node Calc'!Y10),"",COUNTIF('Node Calc'!Y27:Y130,"Pass"))</f>
        <v/>
      </c>
      <c r="J16" s="76" t="str">
        <f>IF(ISBLANK('Node Calc'!Z10),"",COUNTIF('Node Calc'!Z27:Z130,"Pass"))</f>
        <v/>
      </c>
      <c r="K16" s="76" t="str">
        <f>IF(ISBLANK('Node Calc'!AA10),"",COUNTIF('Node Calc'!AA27:AA130,"Pass"))</f>
        <v/>
      </c>
      <c r="L16" s="76" t="str">
        <f>IF(ISBLANK('Node Calc'!AB10),"",COUNTIF('Node Calc'!AB27:AB130,"Pass"))</f>
        <v/>
      </c>
      <c r="M16" s="77"/>
    </row>
    <row r="17" spans="1:13" ht="15.75" thickBot="1">
      <c r="A17" s="62"/>
      <c r="B17" s="71" t="s">
        <v>171</v>
      </c>
      <c r="C17" s="72">
        <f>IF(ISBLANK('Node Calc'!S10),"",COUNTIF('Node Calc'!S27:S130,"Fail"))</f>
        <v>36</v>
      </c>
      <c r="D17" s="73">
        <f>IF(ISBLANK('Node Calc'!T10),"",COUNTIF('Node Calc'!T27:T130,"Fail"))</f>
        <v>36</v>
      </c>
      <c r="E17" s="73">
        <f>IF(ISBLANK('Node Calc'!U10),"",COUNTIF('Node Calc'!U27:U130,"Fail"))</f>
        <v>36</v>
      </c>
      <c r="F17" s="73">
        <f>IF(ISBLANK('Node Calc'!V10),"",COUNTIF('Node Calc'!V27:V130,"Fail"))</f>
        <v>3</v>
      </c>
      <c r="G17" s="73">
        <f>IF(ISBLANK('Node Calc'!W10),"",COUNTIF('Node Calc'!W27:W130,"Fail"))</f>
        <v>36</v>
      </c>
      <c r="H17" s="73">
        <f>IF(ISBLANK('Node Calc'!X10),"",COUNTIF('Node Calc'!X27:X130,"Fail"))</f>
        <v>29</v>
      </c>
      <c r="I17" s="73" t="str">
        <f>IF(ISBLANK('Node Calc'!Y10),"",COUNTIF('Node Calc'!Y27:Y130,"Fail"))</f>
        <v/>
      </c>
      <c r="J17" s="73" t="str">
        <f>IF(ISBLANK('Node Calc'!Z10),"",COUNTIF('Node Calc'!Z27:Z130,"Fail"))</f>
        <v/>
      </c>
      <c r="K17" s="73" t="str">
        <f>IF(ISBLANK('Node Calc'!AA10),"",COUNTIF('Node Calc'!AA27:AA130,"Fail"))</f>
        <v/>
      </c>
      <c r="L17" s="73" t="str">
        <f>IF(ISBLANK('Node Calc'!AB10),"",COUNTIF('Node Calc'!AB27:AB130,"Fail"))</f>
        <v/>
      </c>
      <c r="M17" s="74"/>
    </row>
    <row r="18" spans="1:13" ht="15.75" thickTop="1">
      <c r="A18" s="82" t="s">
        <v>176</v>
      </c>
      <c r="B18" s="83" t="s">
        <v>170</v>
      </c>
      <c r="C18" s="81">
        <f>IF(ISBLANK('Node Calc'!S10),"",C12+C14+C16)</f>
        <v>70</v>
      </c>
      <c r="D18" s="79">
        <f>IF(ISBLANK('Node Calc'!T10),"",D12+D14+D16)</f>
        <v>70</v>
      </c>
      <c r="E18" s="79">
        <f>IF(ISBLANK('Node Calc'!U10),"",E12+E14+E16)</f>
        <v>70</v>
      </c>
      <c r="F18" s="79">
        <f>IF(ISBLANK('Node Calc'!V10),"",F12+F14+F16)</f>
        <v>113</v>
      </c>
      <c r="G18" s="79">
        <f>IF(ISBLANK('Node Calc'!W10),"",G12+G14+G16)</f>
        <v>70</v>
      </c>
      <c r="H18" s="79">
        <f>IF(ISBLANK('Node Calc'!X10),"",H12+H14+H16)</f>
        <v>77</v>
      </c>
      <c r="I18" s="79" t="str">
        <f>IF(ISBLANK('Node Calc'!Y10),"",I12+I14+I16)</f>
        <v/>
      </c>
      <c r="J18" s="79" t="str">
        <f>IF(ISBLANK('Node Calc'!Z10),"",J12+J14+J16)</f>
        <v/>
      </c>
      <c r="K18" s="79" t="str">
        <f>IF(ISBLANK('Node Calc'!AA10),"",K12+K14+K16)</f>
        <v/>
      </c>
      <c r="L18" s="79" t="str">
        <f>IF(ISBLANK('Node Calc'!AB10),"",L12+L14+L16)</f>
        <v/>
      </c>
      <c r="M18" s="80" t="str">
        <f>IF(ISBLANK('Node Calc'!AC10),"",M12+M14+M16)</f>
        <v/>
      </c>
    </row>
    <row r="19" spans="1:13" ht="15.75" thickBot="1">
      <c r="A19" s="62"/>
      <c r="B19" s="71" t="s">
        <v>171</v>
      </c>
      <c r="C19" s="72">
        <f>IF(ISBLANK('Node Calc'!S10),"",C13+C15+C17)</f>
        <v>46</v>
      </c>
      <c r="D19" s="73">
        <f>IF(ISBLANK('Node Calc'!T10),"",D13+D15+D17)</f>
        <v>46</v>
      </c>
      <c r="E19" s="73">
        <f>IF(ISBLANK('Node Calc'!U10),"",E13+E15+E17)</f>
        <v>46</v>
      </c>
      <c r="F19" s="73">
        <f>IF(ISBLANK('Node Calc'!V10),"",F13+F15+F17)</f>
        <v>3</v>
      </c>
      <c r="G19" s="73">
        <f>IF(ISBLANK('Node Calc'!W10),"",G13+G15+G17)</f>
        <v>46</v>
      </c>
      <c r="H19" s="73">
        <f>IF(ISBLANK('Node Calc'!X10),"",H13+H15+H17)</f>
        <v>39</v>
      </c>
      <c r="I19" s="73" t="str">
        <f>IF(ISBLANK('Node Calc'!Y10),"",I13+I15+I17)</f>
        <v/>
      </c>
      <c r="J19" s="73" t="str">
        <f>IF(ISBLANK('Node Calc'!Z10),"",J13+J15+J17)</f>
        <v/>
      </c>
      <c r="K19" s="73" t="str">
        <f>IF(ISBLANK('Node Calc'!AA10),"",K13+K15+K17)</f>
        <v/>
      </c>
      <c r="L19" s="73" t="str">
        <f>IF(ISBLANK('Node Calc'!AB10),"",L13+L15+L17)</f>
        <v/>
      </c>
      <c r="M19" s="74" t="str">
        <f>IF(ISBLANK('Node Calc'!AC10),"",M13+M15+M17)</f>
        <v/>
      </c>
    </row>
    <row r="20" spans="1:13" ht="15.75" thickTop="1">
      <c r="A20" s="88" t="s">
        <v>177</v>
      </c>
      <c r="B20" s="83" t="s">
        <v>170</v>
      </c>
      <c r="C20" s="90">
        <f>IF(ISBLANK('Node Calc'!S10),"",C18/SUM(C18:C19))</f>
        <v>0.60344827586206895</v>
      </c>
      <c r="D20" s="84">
        <f>IF(ISBLANK('Node Calc'!T10),"",D18/SUM(D18:D19))</f>
        <v>0.60344827586206895</v>
      </c>
      <c r="E20" s="84">
        <f>IF(ISBLANK('Node Calc'!U10),"",E18/SUM(E18:E19))</f>
        <v>0.60344827586206895</v>
      </c>
      <c r="F20" s="84">
        <f>IF(ISBLANK('Node Calc'!V10),"",F18/SUM(F18:F19))</f>
        <v>0.97413793103448276</v>
      </c>
      <c r="G20" s="84">
        <f>IF(ISBLANK('Node Calc'!W10),"",G18/SUM(G18:G19))</f>
        <v>0.60344827586206895</v>
      </c>
      <c r="H20" s="84">
        <f>IF(ISBLANK('Node Calc'!X10),"",H18/SUM(H18:H19))</f>
        <v>0.66379310344827591</v>
      </c>
      <c r="I20" s="84" t="str">
        <f>IF(ISBLANK('Node Calc'!Y10),"",I18/SUM(I18:I19))</f>
        <v/>
      </c>
      <c r="J20" s="84" t="str">
        <f>IF(ISBLANK('Node Calc'!Z10),"",J18/SUM(J18:J19))</f>
        <v/>
      </c>
      <c r="K20" s="84" t="str">
        <f>IF(ISBLANK('Node Calc'!AA10),"",K18/SUM(K18:K19))</f>
        <v/>
      </c>
      <c r="L20" s="84" t="str">
        <f>IF(ISBLANK('Node Calc'!AB10),"",L18/SUM(L18:L19))</f>
        <v/>
      </c>
      <c r="M20" s="85" t="str">
        <f>IF(ISBLANK('Node Calc'!AC10),"",M18/SUM(M18:M19))</f>
        <v/>
      </c>
    </row>
    <row r="21" spans="1:13" ht="15.75" thickBot="1">
      <c r="A21" s="89"/>
      <c r="B21" s="71" t="s">
        <v>171</v>
      </c>
      <c r="C21" s="91">
        <f>IF(ISBLANK('Node Calc'!S10),"",C19/SUM(C18:C19))</f>
        <v>0.39655172413793105</v>
      </c>
      <c r="D21" s="86">
        <f>IF(ISBLANK('Node Calc'!T10),"",D19/SUM(D18:D19))</f>
        <v>0.39655172413793105</v>
      </c>
      <c r="E21" s="86">
        <f>IF(ISBLANK('Node Calc'!U10),"",E19/SUM(E18:E19))</f>
        <v>0.39655172413793105</v>
      </c>
      <c r="F21" s="86">
        <f>IF(ISBLANK('Node Calc'!V10),"",F19/SUM(F18:F19))</f>
        <v>2.5862068965517241E-2</v>
      </c>
      <c r="G21" s="86">
        <f>IF(ISBLANK('Node Calc'!W10),"",G19/SUM(G18:G19))</f>
        <v>0.39655172413793105</v>
      </c>
      <c r="H21" s="86">
        <f>IF(ISBLANK('Node Calc'!X10),"",H19/SUM(H18:H19))</f>
        <v>0.33620689655172414</v>
      </c>
      <c r="I21" s="86" t="str">
        <f>IF(ISBLANK('Node Calc'!Y10),"",I19/SUM(I18:I19))</f>
        <v/>
      </c>
      <c r="J21" s="86" t="str">
        <f>IF(ISBLANK('Node Calc'!Z10),"",J19/SUM(J18:J19))</f>
        <v/>
      </c>
      <c r="K21" s="86" t="str">
        <f>IF(ISBLANK('Node Calc'!AA10),"",K19/SUM(K18:K19))</f>
        <v/>
      </c>
      <c r="L21" s="86" t="str">
        <f>IF(ISBLANK('Node Calc'!AB10),"",L19/SUM(L18:L19))</f>
        <v/>
      </c>
      <c r="M21" s="87" t="str">
        <f>IF(ISBLANK('Node Calc'!AC10),"",M19/SUM(M18:M19))</f>
        <v/>
      </c>
    </row>
    <row r="22" spans="1:13" ht="15.75" thickTop="1"/>
  </sheetData>
  <mergeCells count="8">
    <mergeCell ref="A18:A19"/>
    <mergeCell ref="A20:A21"/>
    <mergeCell ref="A12:A13"/>
    <mergeCell ref="A14:A15"/>
    <mergeCell ref="A16:A17"/>
    <mergeCell ref="A3:M3"/>
    <mergeCell ref="A5:M5"/>
    <mergeCell ref="A7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40"/>
  <sheetViews>
    <sheetView workbookViewId="0">
      <selection activeCell="S21" sqref="S21"/>
    </sheetView>
  </sheetViews>
  <sheetFormatPr defaultRowHeight="15"/>
  <cols>
    <col min="2" max="2" width="9.140625" style="2"/>
    <col min="3" max="6" width="9.140625" style="3"/>
    <col min="8" max="8" width="9.140625" style="2"/>
    <col min="9" max="13" width="9.140625" style="3"/>
    <col min="19" max="29" width="12.7109375" customWidth="1"/>
  </cols>
  <sheetData>
    <row r="1" spans="1:29">
      <c r="B1"/>
      <c r="C1"/>
      <c r="D1"/>
      <c r="E1"/>
      <c r="F1"/>
      <c r="H1"/>
      <c r="I1"/>
      <c r="J1"/>
      <c r="K1"/>
      <c r="L1"/>
    </row>
    <row r="2" spans="1:29">
      <c r="B2"/>
      <c r="C2"/>
      <c r="D2"/>
      <c r="E2"/>
      <c r="F2"/>
      <c r="H2"/>
      <c r="I2"/>
      <c r="J2"/>
      <c r="K2"/>
      <c r="L2"/>
    </row>
    <row r="3" spans="1:29" ht="21">
      <c r="A3" s="7" t="s">
        <v>153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>
      <c r="B4"/>
      <c r="C4"/>
      <c r="D4"/>
      <c r="E4"/>
      <c r="F4"/>
      <c r="H4"/>
      <c r="I4"/>
      <c r="J4"/>
      <c r="K4"/>
      <c r="L4"/>
    </row>
    <row r="5" spans="1:29" ht="18.75">
      <c r="A5" s="6" t="s">
        <v>154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>
      <c r="B6"/>
      <c r="C6"/>
      <c r="D6"/>
      <c r="E6"/>
      <c r="F6"/>
      <c r="H6"/>
      <c r="I6"/>
      <c r="J6"/>
      <c r="K6"/>
      <c r="L6"/>
    </row>
    <row r="7" spans="1:29" ht="15.75">
      <c r="A7" s="5" t="s">
        <v>167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9" spans="1:29" ht="15.75" thickBot="1"/>
    <row r="10" spans="1:29" s="1" customFormat="1" ht="63.75" thickTop="1" thickBot="1">
      <c r="A10" s="44" t="s">
        <v>12</v>
      </c>
      <c r="B10" s="45" t="s">
        <v>13</v>
      </c>
      <c r="C10" s="46" t="s">
        <v>14</v>
      </c>
      <c r="D10" s="46" t="s">
        <v>155</v>
      </c>
      <c r="E10" s="46" t="s">
        <v>156</v>
      </c>
      <c r="F10" s="46" t="s">
        <v>157</v>
      </c>
      <c r="G10" s="47" t="s">
        <v>159</v>
      </c>
      <c r="H10" s="45" t="s">
        <v>18</v>
      </c>
      <c r="I10" s="46" t="s">
        <v>19</v>
      </c>
      <c r="J10" s="46" t="s">
        <v>15</v>
      </c>
      <c r="K10" s="46" t="s">
        <v>16</v>
      </c>
      <c r="L10" s="46" t="s">
        <v>17</v>
      </c>
      <c r="M10" s="46" t="s">
        <v>161</v>
      </c>
      <c r="N10" s="47" t="s">
        <v>20</v>
      </c>
      <c r="O10" s="47" t="s">
        <v>21</v>
      </c>
      <c r="P10" s="47" t="s">
        <v>22</v>
      </c>
      <c r="Q10" s="47" t="s">
        <v>163</v>
      </c>
      <c r="R10" s="47" t="s">
        <v>165</v>
      </c>
      <c r="S10" s="47" t="str">
        <f>CONCATENATE('Loss Budget Calc'!B10,"  ",'Loss Budget Calc'!B11,"  ",'Loss Budget Calc'!B12)</f>
        <v>Calix  100-01783  7xxGX/7xxGE</v>
      </c>
      <c r="T10" s="47" t="str">
        <f>CONCATENATE('Loss Budget Calc'!C10,"  ",'Loss Budget Calc'!C11,"  ",'Loss Budget Calc'!C12)</f>
        <v>Calix  100-01836  7xxGX/7xxGE</v>
      </c>
      <c r="U10" s="47" t="str">
        <f>CONCATENATE('Loss Budget Calc'!D10,"  ",'Loss Budget Calc'!D11,"  ",'Loss Budget Calc'!D12)</f>
        <v>Zhone  SPS-43-48H-HP-xDE  ZNID-GPON-4220</v>
      </c>
      <c r="V10" s="47" t="str">
        <f>CONCATENATE('Loss Budget Calc'!E10,"  ",'Loss Budget Calc'!E11,"  ",'Loss Budget Calc'!E12)</f>
        <v>Zhone  LTE3680P  ZNID-GPON-4220</v>
      </c>
      <c r="W10" s="47" t="str">
        <f>CONCATENATE('Loss Budget Calc'!F10,"  ",'Loss Budget Calc'!F11,"  ",'Loss Budget Calc'!F12)</f>
        <v>Zhone  LTE3680M  ZNID-GPON-4220</v>
      </c>
      <c r="X10" s="47" t="str">
        <f>CONCATENATE('Loss Budget Calc'!G10,"  ",'Loss Budget Calc'!G11,"  ",'Loss Budget Calc'!G12)</f>
        <v>Commscope  PIM-8E SFP  CS-8001A</v>
      </c>
      <c r="Y10" s="48"/>
      <c r="Z10" s="48"/>
      <c r="AA10" s="48"/>
      <c r="AB10" s="48"/>
      <c r="AC10" s="49"/>
    </row>
    <row r="11" spans="1:29" ht="15.75" thickTop="1">
      <c r="A11" s="8"/>
      <c r="B11" s="51"/>
      <c r="C11" s="52"/>
      <c r="D11" s="52">
        <v>0.22</v>
      </c>
      <c r="E11" s="52">
        <v>0.27</v>
      </c>
      <c r="F11" s="52">
        <v>0.34</v>
      </c>
      <c r="G11" s="52">
        <v>3.7</v>
      </c>
      <c r="H11" s="51"/>
      <c r="I11" s="52"/>
      <c r="J11" s="52">
        <v>0.22</v>
      </c>
      <c r="K11" s="52">
        <v>0.27</v>
      </c>
      <c r="L11" s="52">
        <v>0.34</v>
      </c>
      <c r="M11" s="52"/>
      <c r="N11" s="53"/>
      <c r="O11" s="53"/>
      <c r="P11" s="53"/>
      <c r="Q11" s="53"/>
      <c r="R11" s="54">
        <v>3</v>
      </c>
      <c r="S11" s="55">
        <f>'Loss Budget Calc'!B16</f>
        <v>28</v>
      </c>
      <c r="T11" s="55">
        <f>'Loss Budget Calc'!C16</f>
        <v>28</v>
      </c>
      <c r="U11" s="55">
        <f>'Loss Budget Calc'!D16</f>
        <v>29</v>
      </c>
      <c r="V11" s="55">
        <f>'Loss Budget Calc'!E16</f>
        <v>30.5</v>
      </c>
      <c r="W11" s="55">
        <f>'Loss Budget Calc'!F16</f>
        <v>29</v>
      </c>
      <c r="X11" s="55">
        <f>'Loss Budget Calc'!G16</f>
        <v>28</v>
      </c>
      <c r="Y11" s="53"/>
      <c r="Z11" s="53"/>
      <c r="AA11" s="53"/>
      <c r="AB11" s="53"/>
      <c r="AC11" s="56"/>
    </row>
    <row r="12" spans="1:29" ht="15.75" thickBot="1">
      <c r="A12" s="17"/>
      <c r="B12" s="33"/>
      <c r="C12" s="34"/>
      <c r="D12" s="34"/>
      <c r="E12" s="34"/>
      <c r="F12" s="34"/>
      <c r="G12" s="34"/>
      <c r="H12" s="33"/>
      <c r="I12" s="34"/>
      <c r="J12" s="34"/>
      <c r="K12" s="34"/>
      <c r="L12" s="34"/>
      <c r="M12" s="34"/>
      <c r="N12" s="36"/>
      <c r="O12" s="36"/>
      <c r="P12" s="36"/>
      <c r="Q12" s="36"/>
      <c r="R12" s="18"/>
      <c r="S12" s="57">
        <f>'Loss Budget Calc'!B20</f>
        <v>28</v>
      </c>
      <c r="T12" s="57">
        <f>'Loss Budget Calc'!C20</f>
        <v>28</v>
      </c>
      <c r="U12" s="57">
        <f>'Loss Budget Calc'!D20</f>
        <v>28</v>
      </c>
      <c r="V12" s="57">
        <f>'Loss Budget Calc'!E20</f>
        <v>32</v>
      </c>
      <c r="W12" s="57">
        <f>'Loss Budget Calc'!F20</f>
        <v>28</v>
      </c>
      <c r="X12" s="57">
        <f>'Loss Budget Calc'!G20</f>
        <v>28.5</v>
      </c>
      <c r="Y12" s="36"/>
      <c r="Z12" s="36"/>
      <c r="AA12" s="36"/>
      <c r="AB12" s="36"/>
      <c r="AC12" s="37"/>
    </row>
    <row r="13" spans="1:29" ht="15.75" thickTop="1">
      <c r="A13" s="38" t="s">
        <v>0</v>
      </c>
      <c r="B13" s="39">
        <v>28078</v>
      </c>
      <c r="C13" s="40">
        <f>B13/3280.84</f>
        <v>8.558174126138427</v>
      </c>
      <c r="D13" s="40">
        <f>C13*$D$11</f>
        <v>1.882798307750454</v>
      </c>
      <c r="E13" s="40">
        <f>C13*$E$11</f>
        <v>2.3107070140573756</v>
      </c>
      <c r="F13" s="40">
        <f>C13*$F$11</f>
        <v>2.9097792028870653</v>
      </c>
      <c r="G13" s="40">
        <f>$G$11</f>
        <v>3.7</v>
      </c>
      <c r="H13" s="39">
        <v>18477</v>
      </c>
      <c r="I13" s="40">
        <f>H13/3280.84</f>
        <v>5.6317894197827387</v>
      </c>
      <c r="J13" s="40">
        <f>I13*$J$11</f>
        <v>1.2389936723522026</v>
      </c>
      <c r="K13" s="40">
        <f>I13*$K$11</f>
        <v>1.5205831433413395</v>
      </c>
      <c r="L13" s="40">
        <f>I13*$L$11</f>
        <v>1.9148084027261314</v>
      </c>
      <c r="M13" s="40">
        <f>17.5-J13</f>
        <v>16.261006327647799</v>
      </c>
      <c r="N13" s="40">
        <f>D13+G13+J13+M13</f>
        <v>23.082798307750455</v>
      </c>
      <c r="O13" s="40">
        <f>E13+G13+K13+M13</f>
        <v>23.792296485046514</v>
      </c>
      <c r="P13" s="40">
        <f>F13+G13+L13+M13</f>
        <v>24.785593933260994</v>
      </c>
      <c r="Q13" s="40">
        <f>C13+(2*I13)</f>
        <v>19.821752965703904</v>
      </c>
      <c r="R13" s="42">
        <f>$R$11</f>
        <v>3</v>
      </c>
      <c r="S13" s="50" t="str">
        <f>IF(AND(($O13+$R13)&lt;S$11,($P13+$R13)&lt;S$12),"Pass","Fail")</f>
        <v>Pass</v>
      </c>
      <c r="T13" s="50" t="str">
        <f t="shared" ref="T13:X28" si="0">IF(AND(($O13+$R13)&lt;T$11,($P13+$R13)&lt;T$12),"Pass","Fail")</f>
        <v>Pass</v>
      </c>
      <c r="U13" s="50" t="str">
        <f t="shared" si="0"/>
        <v>Pass</v>
      </c>
      <c r="V13" s="50" t="str">
        <f t="shared" si="0"/>
        <v>Pass</v>
      </c>
      <c r="W13" s="50" t="str">
        <f t="shared" si="0"/>
        <v>Pass</v>
      </c>
      <c r="X13" s="50" t="str">
        <f t="shared" si="0"/>
        <v>Pass</v>
      </c>
      <c r="Y13" s="41"/>
      <c r="Z13" s="41"/>
      <c r="AA13" s="41"/>
      <c r="AB13" s="41"/>
      <c r="AC13" s="43"/>
    </row>
    <row r="14" spans="1:29">
      <c r="A14" s="14" t="s">
        <v>1</v>
      </c>
      <c r="B14" s="28">
        <v>45848</v>
      </c>
      <c r="C14" s="29">
        <f t="shared" ref="C14:C15" si="1">B14/3280.84</f>
        <v>13.97446995281696</v>
      </c>
      <c r="D14" s="29">
        <f t="shared" ref="D14:D15" si="2">C14*$D$11</f>
        <v>3.0743833896197312</v>
      </c>
      <c r="E14" s="29">
        <f t="shared" ref="E14:E15" si="3">C14*$E$11</f>
        <v>3.7731068872605795</v>
      </c>
      <c r="F14" s="29">
        <f t="shared" ref="F14:F15" si="4">C14*$F$11</f>
        <v>4.7513197839577668</v>
      </c>
      <c r="G14" s="29">
        <f t="shared" ref="G14:G15" si="5">$G$11</f>
        <v>3.7</v>
      </c>
      <c r="H14" s="28">
        <v>5224</v>
      </c>
      <c r="I14" s="29">
        <f t="shared" ref="I14:I15" si="6">H14/3280.84</f>
        <v>1.5922751490471951</v>
      </c>
      <c r="J14" s="29">
        <f t="shared" ref="J14:J15" si="7">I14*$J$11</f>
        <v>0.35030053279038292</v>
      </c>
      <c r="K14" s="29">
        <f t="shared" ref="K14:K15" si="8">I14*$K$11</f>
        <v>0.42991429024274269</v>
      </c>
      <c r="L14" s="29">
        <f t="shared" ref="L14:L15" si="9">I14*$L$11</f>
        <v>0.54137355067604642</v>
      </c>
      <c r="M14" s="29">
        <f t="shared" ref="M14:M15" si="10">17.5-J14</f>
        <v>17.149699467209619</v>
      </c>
      <c r="N14" s="29">
        <f t="shared" ref="N14:N15" si="11">D14+G14+J14+M14</f>
        <v>24.274383389619732</v>
      </c>
      <c r="O14" s="29">
        <f t="shared" ref="O14:O15" si="12">E14+G14+K14+M14</f>
        <v>25.052720644712942</v>
      </c>
      <c r="P14" s="29">
        <f t="shared" ref="P14:P15" si="13">F14+G14+L14+M14</f>
        <v>26.142392801843435</v>
      </c>
      <c r="Q14" s="29">
        <f t="shared" ref="Q14:Q15" si="14">C14+(2*I14)</f>
        <v>17.15902025091135</v>
      </c>
      <c r="R14" s="15">
        <f t="shared" ref="R14:R15" si="15">$R$11</f>
        <v>3</v>
      </c>
      <c r="S14" s="32" t="str">
        <f t="shared" ref="S14:S15" si="16">IF(AND(($O14+$R14)&lt;S$11,($P14+$R14)&lt;S$12),"Pass","Fail")</f>
        <v>Fail</v>
      </c>
      <c r="T14" s="32" t="str">
        <f t="shared" si="0"/>
        <v>Fail</v>
      </c>
      <c r="U14" s="32" t="str">
        <f t="shared" si="0"/>
        <v>Fail</v>
      </c>
      <c r="V14" s="32" t="str">
        <f t="shared" si="0"/>
        <v>Pass</v>
      </c>
      <c r="W14" s="32" t="str">
        <f t="shared" si="0"/>
        <v>Fail</v>
      </c>
      <c r="X14" s="32" t="str">
        <f t="shared" si="0"/>
        <v>Fail</v>
      </c>
      <c r="Y14" s="30"/>
      <c r="Z14" s="30"/>
      <c r="AA14" s="30"/>
      <c r="AB14" s="30"/>
      <c r="AC14" s="31"/>
    </row>
    <row r="15" spans="1:29">
      <c r="A15" s="14" t="s">
        <v>2</v>
      </c>
      <c r="B15" s="28">
        <v>50678</v>
      </c>
      <c r="C15" s="29">
        <f t="shared" si="1"/>
        <v>15.446653905707075</v>
      </c>
      <c r="D15" s="29">
        <f t="shared" si="2"/>
        <v>3.3982638592555565</v>
      </c>
      <c r="E15" s="29">
        <f t="shared" si="3"/>
        <v>4.1705965545409107</v>
      </c>
      <c r="F15" s="29">
        <f t="shared" si="4"/>
        <v>5.2518623279404055</v>
      </c>
      <c r="G15" s="29">
        <f t="shared" si="5"/>
        <v>3.7</v>
      </c>
      <c r="H15" s="28">
        <v>934</v>
      </c>
      <c r="I15" s="29">
        <f t="shared" si="6"/>
        <v>0.28468319089013788</v>
      </c>
      <c r="J15" s="29">
        <f t="shared" si="7"/>
        <v>6.2630301995830334E-2</v>
      </c>
      <c r="K15" s="29">
        <f t="shared" si="8"/>
        <v>7.6864461540337228E-2</v>
      </c>
      <c r="L15" s="29">
        <f t="shared" si="9"/>
        <v>9.6792284902646894E-2</v>
      </c>
      <c r="M15" s="29">
        <f t="shared" si="10"/>
        <v>17.437369698004169</v>
      </c>
      <c r="N15" s="29">
        <f t="shared" si="11"/>
        <v>24.598263859255557</v>
      </c>
      <c r="O15" s="29">
        <f t="shared" si="12"/>
        <v>25.384830714085417</v>
      </c>
      <c r="P15" s="29">
        <f t="shared" si="13"/>
        <v>26.48602431084722</v>
      </c>
      <c r="Q15" s="29">
        <f t="shared" si="14"/>
        <v>16.016020287487351</v>
      </c>
      <c r="R15" s="15">
        <f t="shared" si="15"/>
        <v>3</v>
      </c>
      <c r="S15" s="32" t="str">
        <f t="shared" si="16"/>
        <v>Fail</v>
      </c>
      <c r="T15" s="32" t="str">
        <f t="shared" si="0"/>
        <v>Fail</v>
      </c>
      <c r="U15" s="32" t="str">
        <f t="shared" si="0"/>
        <v>Fail</v>
      </c>
      <c r="V15" s="32" t="str">
        <f t="shared" si="0"/>
        <v>Pass</v>
      </c>
      <c r="W15" s="32" t="str">
        <f t="shared" si="0"/>
        <v>Fail</v>
      </c>
      <c r="X15" s="32" t="str">
        <f t="shared" si="0"/>
        <v>Fail</v>
      </c>
      <c r="Y15" s="30"/>
      <c r="Z15" s="30"/>
      <c r="AA15" s="30"/>
      <c r="AB15" s="30"/>
      <c r="AC15" s="31"/>
    </row>
    <row r="16" spans="1:29">
      <c r="A16" s="14"/>
      <c r="B16" s="28"/>
      <c r="C16" s="29"/>
      <c r="D16" s="29"/>
      <c r="E16" s="29"/>
      <c r="F16" s="29"/>
      <c r="G16" s="30"/>
      <c r="H16" s="28"/>
      <c r="I16" s="29"/>
      <c r="J16" s="29"/>
      <c r="K16" s="29"/>
      <c r="L16" s="29"/>
      <c r="M16" s="29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1"/>
    </row>
    <row r="17" spans="1:29">
      <c r="A17" s="14" t="s">
        <v>3</v>
      </c>
      <c r="B17" s="28">
        <v>38848</v>
      </c>
      <c r="C17" s="29">
        <f t="shared" ref="C17:C80" si="17">B17/3280.84</f>
        <v>11.840870021092158</v>
      </c>
      <c r="D17" s="29">
        <f t="shared" ref="D17:D80" si="18">C17*$D$11</f>
        <v>2.6049914046402747</v>
      </c>
      <c r="E17" s="29">
        <f t="shared" ref="E17:E25" si="19">C17*$E$11</f>
        <v>3.197034905694883</v>
      </c>
      <c r="F17" s="29">
        <f t="shared" ref="F17:F25" si="20">C17*$F$11</f>
        <v>4.0258958071713344</v>
      </c>
      <c r="G17" s="29">
        <f t="shared" ref="G17:G80" si="21">$G$11</f>
        <v>3.7</v>
      </c>
      <c r="H17" s="28">
        <v>12422</v>
      </c>
      <c r="I17" s="29">
        <f t="shared" ref="I17:I80" si="22">H17/3280.84</f>
        <v>3.7862254788407843</v>
      </c>
      <c r="J17" s="29">
        <f t="shared" ref="J17:J80" si="23">I17*$J$11</f>
        <v>0.83296960534497255</v>
      </c>
      <c r="K17" s="29">
        <f t="shared" ref="K17:K25" si="24">I17*$K$11</f>
        <v>1.0222808792870117</v>
      </c>
      <c r="L17" s="29">
        <f t="shared" ref="L17:L25" si="25">I17*$L$11</f>
        <v>1.2873166628058668</v>
      </c>
      <c r="M17" s="29">
        <f t="shared" ref="M17:M25" si="26">17.5-J17</f>
        <v>16.667030394655029</v>
      </c>
      <c r="N17" s="29">
        <f t="shared" ref="N17:N25" si="27">D17+G17+J17+M17</f>
        <v>23.804991404640276</v>
      </c>
      <c r="O17" s="29">
        <f t="shared" ref="O17:O25" si="28">E17+G17+K17+M17</f>
        <v>24.586346179636923</v>
      </c>
      <c r="P17" s="29">
        <f t="shared" ref="P17:P25" si="29">F17+G17+L17+M17</f>
        <v>25.68024286463223</v>
      </c>
      <c r="Q17" s="29">
        <f t="shared" ref="Q17:Q25" si="30">C17+(2*I17)</f>
        <v>19.413320978773726</v>
      </c>
      <c r="R17" s="15">
        <f t="shared" ref="R17:R25" si="31">$R$11</f>
        <v>3</v>
      </c>
      <c r="S17" s="32" t="str">
        <f t="shared" ref="S17:S25" si="32">IF(AND(($O17+$R17)&lt;S$11,($P17+$R17)&lt;S$12),"Pass","Fail")</f>
        <v>Fail</v>
      </c>
      <c r="T17" s="32" t="str">
        <f t="shared" si="0"/>
        <v>Fail</v>
      </c>
      <c r="U17" s="32" t="str">
        <f t="shared" si="0"/>
        <v>Fail</v>
      </c>
      <c r="V17" s="32" t="str">
        <f t="shared" si="0"/>
        <v>Pass</v>
      </c>
      <c r="W17" s="32" t="str">
        <f t="shared" si="0"/>
        <v>Fail</v>
      </c>
      <c r="X17" s="32" t="str">
        <f t="shared" si="0"/>
        <v>Fail</v>
      </c>
      <c r="Y17" s="30"/>
      <c r="Z17" s="30"/>
      <c r="AA17" s="30"/>
      <c r="AB17" s="30"/>
      <c r="AC17" s="31"/>
    </row>
    <row r="18" spans="1:29">
      <c r="A18" s="14" t="s">
        <v>4</v>
      </c>
      <c r="B18" s="28">
        <v>28398</v>
      </c>
      <c r="C18" s="29">
        <f t="shared" si="17"/>
        <v>8.6557101230172755</v>
      </c>
      <c r="D18" s="29">
        <f t="shared" si="18"/>
        <v>1.9042562270638006</v>
      </c>
      <c r="E18" s="29">
        <f t="shared" si="19"/>
        <v>2.3370417332146647</v>
      </c>
      <c r="F18" s="29">
        <f t="shared" si="20"/>
        <v>2.9429414418258739</v>
      </c>
      <c r="G18" s="29">
        <f t="shared" si="21"/>
        <v>3.7</v>
      </c>
      <c r="H18" s="28">
        <v>11789</v>
      </c>
      <c r="I18" s="29">
        <f t="shared" si="22"/>
        <v>3.5932870850148131</v>
      </c>
      <c r="J18" s="29">
        <f t="shared" si="23"/>
        <v>0.79052315870325884</v>
      </c>
      <c r="K18" s="29">
        <f t="shared" si="24"/>
        <v>0.97018751295399963</v>
      </c>
      <c r="L18" s="29">
        <f t="shared" si="25"/>
        <v>1.2217176089050366</v>
      </c>
      <c r="M18" s="29">
        <f t="shared" si="26"/>
        <v>16.709476841296741</v>
      </c>
      <c r="N18" s="29">
        <f t="shared" si="27"/>
        <v>23.1042562270638</v>
      </c>
      <c r="O18" s="29">
        <f t="shared" si="28"/>
        <v>23.716706087465404</v>
      </c>
      <c r="P18" s="29">
        <f t="shared" si="29"/>
        <v>24.574135892027652</v>
      </c>
      <c r="Q18" s="29">
        <f t="shared" si="30"/>
        <v>15.842284293046902</v>
      </c>
      <c r="R18" s="15">
        <f t="shared" si="31"/>
        <v>3</v>
      </c>
      <c r="S18" s="32" t="str">
        <f t="shared" si="32"/>
        <v>Pass</v>
      </c>
      <c r="T18" s="32" t="str">
        <f t="shared" si="0"/>
        <v>Pass</v>
      </c>
      <c r="U18" s="32" t="str">
        <f t="shared" si="0"/>
        <v>Pass</v>
      </c>
      <c r="V18" s="32" t="str">
        <f t="shared" si="0"/>
        <v>Pass</v>
      </c>
      <c r="W18" s="32" t="str">
        <f t="shared" si="0"/>
        <v>Pass</v>
      </c>
      <c r="X18" s="32" t="str">
        <f t="shared" si="0"/>
        <v>Pass</v>
      </c>
      <c r="Y18" s="30"/>
      <c r="Z18" s="30"/>
      <c r="AA18" s="30"/>
      <c r="AB18" s="30"/>
      <c r="AC18" s="31"/>
    </row>
    <row r="19" spans="1:29">
      <c r="A19" s="14" t="s">
        <v>5</v>
      </c>
      <c r="B19" s="28">
        <v>36852</v>
      </c>
      <c r="C19" s="29">
        <f t="shared" si="17"/>
        <v>11.232489240560344</v>
      </c>
      <c r="D19" s="29">
        <f t="shared" si="18"/>
        <v>2.4711476329232758</v>
      </c>
      <c r="E19" s="29">
        <f t="shared" si="19"/>
        <v>3.0327720949512931</v>
      </c>
      <c r="F19" s="29">
        <f t="shared" si="20"/>
        <v>3.8190463417905174</v>
      </c>
      <c r="G19" s="29">
        <f t="shared" si="21"/>
        <v>3.7</v>
      </c>
      <c r="H19" s="28">
        <v>13393</v>
      </c>
      <c r="I19" s="29">
        <f t="shared" si="22"/>
        <v>4.0821862693700393</v>
      </c>
      <c r="J19" s="29">
        <f t="shared" si="23"/>
        <v>0.89808097926140862</v>
      </c>
      <c r="K19" s="29">
        <f t="shared" si="24"/>
        <v>1.1021902927299108</v>
      </c>
      <c r="L19" s="29">
        <f t="shared" si="25"/>
        <v>1.3879433315858134</v>
      </c>
      <c r="M19" s="29">
        <f t="shared" si="26"/>
        <v>16.601919020738592</v>
      </c>
      <c r="N19" s="29">
        <f t="shared" si="27"/>
        <v>23.671147632923276</v>
      </c>
      <c r="O19" s="29">
        <f t="shared" si="28"/>
        <v>24.436881408419797</v>
      </c>
      <c r="P19" s="29">
        <f t="shared" si="29"/>
        <v>25.508908694114922</v>
      </c>
      <c r="Q19" s="29">
        <f t="shared" si="30"/>
        <v>19.396861779300423</v>
      </c>
      <c r="R19" s="15">
        <f t="shared" si="31"/>
        <v>3</v>
      </c>
      <c r="S19" s="32" t="str">
        <f t="shared" si="32"/>
        <v>Fail</v>
      </c>
      <c r="T19" s="32" t="str">
        <f t="shared" si="0"/>
        <v>Fail</v>
      </c>
      <c r="U19" s="32" t="str">
        <f t="shared" si="0"/>
        <v>Fail</v>
      </c>
      <c r="V19" s="32" t="str">
        <f t="shared" si="0"/>
        <v>Pass</v>
      </c>
      <c r="W19" s="32" t="str">
        <f t="shared" si="0"/>
        <v>Fail</v>
      </c>
      <c r="X19" s="32" t="str">
        <f t="shared" si="0"/>
        <v>Fail</v>
      </c>
      <c r="Y19" s="30"/>
      <c r="Z19" s="30"/>
      <c r="AA19" s="30"/>
      <c r="AB19" s="30"/>
      <c r="AC19" s="31"/>
    </row>
    <row r="20" spans="1:29">
      <c r="A20" s="14" t="s">
        <v>6</v>
      </c>
      <c r="B20" s="28">
        <v>50265</v>
      </c>
      <c r="C20" s="29">
        <f t="shared" si="17"/>
        <v>15.320771509735311</v>
      </c>
      <c r="D20" s="29">
        <f t="shared" si="18"/>
        <v>3.3705697321417682</v>
      </c>
      <c r="E20" s="29">
        <f t="shared" si="19"/>
        <v>4.136608307628534</v>
      </c>
      <c r="F20" s="29">
        <f t="shared" si="20"/>
        <v>5.2090623133100058</v>
      </c>
      <c r="G20" s="29">
        <f t="shared" si="21"/>
        <v>3.7</v>
      </c>
      <c r="H20" s="28">
        <v>11132</v>
      </c>
      <c r="I20" s="29">
        <f t="shared" si="22"/>
        <v>3.3930334914229281</v>
      </c>
      <c r="J20" s="29">
        <f t="shared" si="23"/>
        <v>0.74646736811304415</v>
      </c>
      <c r="K20" s="29">
        <f t="shared" si="24"/>
        <v>0.91611904268419064</v>
      </c>
      <c r="L20" s="29">
        <f t="shared" si="25"/>
        <v>1.1536313870837955</v>
      </c>
      <c r="M20" s="29">
        <f t="shared" si="26"/>
        <v>16.753532631886955</v>
      </c>
      <c r="N20" s="29">
        <f t="shared" si="27"/>
        <v>24.570569732141767</v>
      </c>
      <c r="O20" s="29">
        <f t="shared" si="28"/>
        <v>25.50625998219968</v>
      </c>
      <c r="P20" s="29">
        <f t="shared" si="29"/>
        <v>26.816226332280756</v>
      </c>
      <c r="Q20" s="29">
        <f t="shared" si="30"/>
        <v>22.106838492581169</v>
      </c>
      <c r="R20" s="15">
        <f t="shared" si="31"/>
        <v>3</v>
      </c>
      <c r="S20" s="32" t="str">
        <f t="shared" si="32"/>
        <v>Fail</v>
      </c>
      <c r="T20" s="32" t="str">
        <f t="shared" si="0"/>
        <v>Fail</v>
      </c>
      <c r="U20" s="32" t="str">
        <f t="shared" si="0"/>
        <v>Fail</v>
      </c>
      <c r="V20" s="32" t="str">
        <f t="shared" si="0"/>
        <v>Pass</v>
      </c>
      <c r="W20" s="32" t="str">
        <f t="shared" si="0"/>
        <v>Fail</v>
      </c>
      <c r="X20" s="32" t="str">
        <f t="shared" si="0"/>
        <v>Fail</v>
      </c>
      <c r="Y20" s="30"/>
      <c r="Z20" s="30"/>
      <c r="AA20" s="30"/>
      <c r="AB20" s="30"/>
      <c r="AC20" s="31"/>
    </row>
    <row r="21" spans="1:29">
      <c r="A21" s="14" t="s">
        <v>7</v>
      </c>
      <c r="B21" s="28">
        <v>42565</v>
      </c>
      <c r="C21" s="29">
        <f t="shared" si="17"/>
        <v>12.973811584838028</v>
      </c>
      <c r="D21" s="29">
        <f t="shared" si="18"/>
        <v>2.8542385486643664</v>
      </c>
      <c r="E21" s="29">
        <f t="shared" si="19"/>
        <v>3.5029291279062678</v>
      </c>
      <c r="F21" s="29">
        <f t="shared" si="20"/>
        <v>4.4110959388449302</v>
      </c>
      <c r="G21" s="29">
        <f t="shared" si="21"/>
        <v>3.7</v>
      </c>
      <c r="H21" s="28">
        <v>10197</v>
      </c>
      <c r="I21" s="29">
        <f t="shared" si="22"/>
        <v>3.108045500542544</v>
      </c>
      <c r="J21" s="29">
        <f t="shared" si="23"/>
        <v>0.68377001011935967</v>
      </c>
      <c r="K21" s="29">
        <f t="shared" si="24"/>
        <v>0.8391722851464869</v>
      </c>
      <c r="L21" s="29">
        <f t="shared" si="25"/>
        <v>1.0567354701844651</v>
      </c>
      <c r="M21" s="29">
        <f t="shared" si="26"/>
        <v>16.81622998988064</v>
      </c>
      <c r="N21" s="29">
        <f t="shared" si="27"/>
        <v>24.054238548664365</v>
      </c>
      <c r="O21" s="29">
        <f t="shared" si="28"/>
        <v>24.858331402933395</v>
      </c>
      <c r="P21" s="29">
        <f t="shared" si="29"/>
        <v>25.984061398910036</v>
      </c>
      <c r="Q21" s="29">
        <f t="shared" si="30"/>
        <v>19.189902585923114</v>
      </c>
      <c r="R21" s="15">
        <f t="shared" si="31"/>
        <v>3</v>
      </c>
      <c r="S21" s="32" t="str">
        <f t="shared" si="32"/>
        <v>Fail</v>
      </c>
      <c r="T21" s="32" t="str">
        <f t="shared" si="0"/>
        <v>Fail</v>
      </c>
      <c r="U21" s="32" t="str">
        <f t="shared" si="0"/>
        <v>Fail</v>
      </c>
      <c r="V21" s="32" t="str">
        <f t="shared" si="0"/>
        <v>Pass</v>
      </c>
      <c r="W21" s="32" t="str">
        <f t="shared" si="0"/>
        <v>Fail</v>
      </c>
      <c r="X21" s="32" t="str">
        <f t="shared" si="0"/>
        <v>Fail</v>
      </c>
      <c r="Y21" s="30"/>
      <c r="Z21" s="30"/>
      <c r="AA21" s="30"/>
      <c r="AB21" s="30"/>
      <c r="AC21" s="31"/>
    </row>
    <row r="22" spans="1:29">
      <c r="A22" s="14" t="s">
        <v>8</v>
      </c>
      <c r="B22" s="28">
        <v>50910</v>
      </c>
      <c r="C22" s="29">
        <f t="shared" si="17"/>
        <v>15.517367503444239</v>
      </c>
      <c r="D22" s="29">
        <f t="shared" si="18"/>
        <v>3.4138208507577326</v>
      </c>
      <c r="E22" s="29">
        <f t="shared" si="19"/>
        <v>4.1896892259299445</v>
      </c>
      <c r="F22" s="29">
        <f t="shared" si="20"/>
        <v>5.2759049511710421</v>
      </c>
      <c r="G22" s="29">
        <f t="shared" si="21"/>
        <v>3.7</v>
      </c>
      <c r="H22" s="28">
        <v>4881</v>
      </c>
      <c r="I22" s="29">
        <f t="shared" si="22"/>
        <v>1.4877287523926799</v>
      </c>
      <c r="J22" s="29">
        <f t="shared" si="23"/>
        <v>0.3273003255263896</v>
      </c>
      <c r="K22" s="29">
        <f t="shared" si="24"/>
        <v>0.40168676314602358</v>
      </c>
      <c r="L22" s="29">
        <f t="shared" si="25"/>
        <v>0.50582777581351124</v>
      </c>
      <c r="M22" s="29">
        <f t="shared" si="26"/>
        <v>17.172699674473609</v>
      </c>
      <c r="N22" s="29">
        <f t="shared" si="27"/>
        <v>24.613820850757733</v>
      </c>
      <c r="O22" s="29">
        <f t="shared" si="28"/>
        <v>25.464075663549579</v>
      </c>
      <c r="P22" s="29">
        <f t="shared" si="29"/>
        <v>26.654432401458163</v>
      </c>
      <c r="Q22" s="29">
        <f t="shared" si="30"/>
        <v>18.492825008229598</v>
      </c>
      <c r="R22" s="15">
        <f t="shared" si="31"/>
        <v>3</v>
      </c>
      <c r="S22" s="32" t="str">
        <f t="shared" si="32"/>
        <v>Fail</v>
      </c>
      <c r="T22" s="32" t="str">
        <f t="shared" si="0"/>
        <v>Fail</v>
      </c>
      <c r="U22" s="32" t="str">
        <f t="shared" si="0"/>
        <v>Fail</v>
      </c>
      <c r="V22" s="32" t="str">
        <f t="shared" si="0"/>
        <v>Pass</v>
      </c>
      <c r="W22" s="32" t="str">
        <f t="shared" si="0"/>
        <v>Fail</v>
      </c>
      <c r="X22" s="32" t="str">
        <f t="shared" si="0"/>
        <v>Fail</v>
      </c>
      <c r="Y22" s="30"/>
      <c r="Z22" s="30"/>
      <c r="AA22" s="30"/>
      <c r="AB22" s="30"/>
      <c r="AC22" s="31"/>
    </row>
    <row r="23" spans="1:29">
      <c r="A23" s="14" t="s">
        <v>9</v>
      </c>
      <c r="B23" s="28">
        <v>44143</v>
      </c>
      <c r="C23" s="29">
        <f t="shared" si="17"/>
        <v>13.454785969446849</v>
      </c>
      <c r="D23" s="29">
        <f t="shared" si="18"/>
        <v>2.9600529132783069</v>
      </c>
      <c r="E23" s="29">
        <f t="shared" si="19"/>
        <v>3.6327922117506497</v>
      </c>
      <c r="F23" s="29">
        <f t="shared" si="20"/>
        <v>4.574627229611929</v>
      </c>
      <c r="G23" s="29">
        <f t="shared" si="21"/>
        <v>3.7</v>
      </c>
      <c r="H23" s="28">
        <v>9495</v>
      </c>
      <c r="I23" s="29">
        <f t="shared" si="22"/>
        <v>2.894075907389571</v>
      </c>
      <c r="J23" s="29">
        <f t="shared" si="23"/>
        <v>0.63669669962570563</v>
      </c>
      <c r="K23" s="29">
        <f t="shared" si="24"/>
        <v>0.78140049499518427</v>
      </c>
      <c r="L23" s="29">
        <f t="shared" si="25"/>
        <v>0.98398580851245421</v>
      </c>
      <c r="M23" s="29">
        <f t="shared" si="26"/>
        <v>16.863303300374294</v>
      </c>
      <c r="N23" s="29">
        <f t="shared" si="27"/>
        <v>24.160052913278307</v>
      </c>
      <c r="O23" s="29">
        <f t="shared" si="28"/>
        <v>24.977496007120131</v>
      </c>
      <c r="P23" s="29">
        <f t="shared" si="29"/>
        <v>26.121916338498679</v>
      </c>
      <c r="Q23" s="29">
        <f t="shared" si="30"/>
        <v>19.24293778422599</v>
      </c>
      <c r="R23" s="15">
        <f t="shared" si="31"/>
        <v>3</v>
      </c>
      <c r="S23" s="32" t="str">
        <f t="shared" si="32"/>
        <v>Fail</v>
      </c>
      <c r="T23" s="32" t="str">
        <f t="shared" si="0"/>
        <v>Fail</v>
      </c>
      <c r="U23" s="32" t="str">
        <f t="shared" si="0"/>
        <v>Fail</v>
      </c>
      <c r="V23" s="32" t="str">
        <f t="shared" si="0"/>
        <v>Pass</v>
      </c>
      <c r="W23" s="32" t="str">
        <f t="shared" si="0"/>
        <v>Fail</v>
      </c>
      <c r="X23" s="32" t="str">
        <f t="shared" si="0"/>
        <v>Fail</v>
      </c>
      <c r="Y23" s="30"/>
      <c r="Z23" s="30"/>
      <c r="AA23" s="30"/>
      <c r="AB23" s="30"/>
      <c r="AC23" s="31"/>
    </row>
    <row r="24" spans="1:29">
      <c r="A24" s="14" t="s">
        <v>10</v>
      </c>
      <c r="B24" s="28">
        <v>48665</v>
      </c>
      <c r="C24" s="29">
        <f t="shared" si="17"/>
        <v>14.83309152534107</v>
      </c>
      <c r="D24" s="29">
        <f t="shared" si="18"/>
        <v>3.2632801355750352</v>
      </c>
      <c r="E24" s="29">
        <f t="shared" si="19"/>
        <v>4.0049347118420888</v>
      </c>
      <c r="F24" s="29">
        <f t="shared" si="20"/>
        <v>5.0432511186159639</v>
      </c>
      <c r="G24" s="29">
        <f t="shared" si="21"/>
        <v>3.7</v>
      </c>
      <c r="H24" s="28">
        <v>4850</v>
      </c>
      <c r="I24" s="29">
        <f t="shared" si="22"/>
        <v>1.4782799526950414</v>
      </c>
      <c r="J24" s="29">
        <f t="shared" si="23"/>
        <v>0.32522158959290909</v>
      </c>
      <c r="K24" s="29">
        <f t="shared" si="24"/>
        <v>0.39913558722766124</v>
      </c>
      <c r="L24" s="29">
        <f t="shared" si="25"/>
        <v>0.5026151839163141</v>
      </c>
      <c r="M24" s="29">
        <f t="shared" si="26"/>
        <v>17.17477841040709</v>
      </c>
      <c r="N24" s="29">
        <f t="shared" si="27"/>
        <v>24.463280135575033</v>
      </c>
      <c r="O24" s="29">
        <f t="shared" si="28"/>
        <v>25.27884870947684</v>
      </c>
      <c r="P24" s="29">
        <f t="shared" si="29"/>
        <v>26.420644712939367</v>
      </c>
      <c r="Q24" s="29">
        <f t="shared" si="30"/>
        <v>17.789651430731151</v>
      </c>
      <c r="R24" s="15">
        <f t="shared" si="31"/>
        <v>3</v>
      </c>
      <c r="S24" s="32" t="str">
        <f t="shared" si="32"/>
        <v>Fail</v>
      </c>
      <c r="T24" s="32" t="str">
        <f t="shared" si="0"/>
        <v>Fail</v>
      </c>
      <c r="U24" s="32" t="str">
        <f t="shared" si="0"/>
        <v>Fail</v>
      </c>
      <c r="V24" s="32" t="str">
        <f t="shared" si="0"/>
        <v>Pass</v>
      </c>
      <c r="W24" s="32" t="str">
        <f t="shared" si="0"/>
        <v>Fail</v>
      </c>
      <c r="X24" s="32" t="str">
        <f t="shared" si="0"/>
        <v>Fail</v>
      </c>
      <c r="Y24" s="30"/>
      <c r="Z24" s="30"/>
      <c r="AA24" s="30"/>
      <c r="AB24" s="30"/>
      <c r="AC24" s="31"/>
    </row>
    <row r="25" spans="1:29">
      <c r="A25" s="14" t="s">
        <v>11</v>
      </c>
      <c r="B25" s="28">
        <v>50445</v>
      </c>
      <c r="C25" s="29">
        <f t="shared" si="17"/>
        <v>15.375635507979663</v>
      </c>
      <c r="D25" s="29">
        <f t="shared" si="18"/>
        <v>3.3826398117555256</v>
      </c>
      <c r="E25" s="29">
        <f t="shared" si="19"/>
        <v>4.151421587154509</v>
      </c>
      <c r="F25" s="29">
        <f t="shared" si="20"/>
        <v>5.2277160727130854</v>
      </c>
      <c r="G25" s="29">
        <f t="shared" si="21"/>
        <v>3.7</v>
      </c>
      <c r="H25" s="28">
        <v>4107</v>
      </c>
      <c r="I25" s="29">
        <f t="shared" si="22"/>
        <v>1.251813559941966</v>
      </c>
      <c r="J25" s="29">
        <f t="shared" si="23"/>
        <v>0.27539898318723249</v>
      </c>
      <c r="K25" s="29">
        <f t="shared" si="24"/>
        <v>0.33798966118433083</v>
      </c>
      <c r="L25" s="29">
        <f t="shared" si="25"/>
        <v>0.42561661038026843</v>
      </c>
      <c r="M25" s="29">
        <f t="shared" si="26"/>
        <v>17.224601016812766</v>
      </c>
      <c r="N25" s="29">
        <f t="shared" si="27"/>
        <v>24.582639811755524</v>
      </c>
      <c r="O25" s="29">
        <f t="shared" si="28"/>
        <v>25.414012265151605</v>
      </c>
      <c r="P25" s="29">
        <f t="shared" si="29"/>
        <v>26.577933699906119</v>
      </c>
      <c r="Q25" s="29">
        <f t="shared" si="30"/>
        <v>17.879262627863596</v>
      </c>
      <c r="R25" s="15">
        <f t="shared" si="31"/>
        <v>3</v>
      </c>
      <c r="S25" s="32" t="str">
        <f t="shared" si="32"/>
        <v>Fail</v>
      </c>
      <c r="T25" s="32" t="str">
        <f t="shared" si="0"/>
        <v>Fail</v>
      </c>
      <c r="U25" s="32" t="str">
        <f t="shared" si="0"/>
        <v>Fail</v>
      </c>
      <c r="V25" s="32" t="str">
        <f t="shared" si="0"/>
        <v>Pass</v>
      </c>
      <c r="W25" s="32" t="str">
        <f t="shared" si="0"/>
        <v>Fail</v>
      </c>
      <c r="X25" s="32" t="str">
        <f t="shared" si="0"/>
        <v>Fail</v>
      </c>
      <c r="Y25" s="30"/>
      <c r="Z25" s="30"/>
      <c r="AA25" s="30"/>
      <c r="AB25" s="30"/>
      <c r="AC25" s="31"/>
    </row>
    <row r="26" spans="1:29">
      <c r="A26" s="14"/>
      <c r="B26" s="28"/>
      <c r="C26" s="29"/>
      <c r="D26" s="29"/>
      <c r="E26" s="29"/>
      <c r="F26" s="29"/>
      <c r="G26" s="30"/>
      <c r="H26" s="28"/>
      <c r="I26" s="29"/>
      <c r="J26" s="29"/>
      <c r="K26" s="29"/>
      <c r="L26" s="29"/>
      <c r="M26" s="29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1"/>
    </row>
    <row r="27" spans="1:29">
      <c r="A27" s="14" t="s">
        <v>23</v>
      </c>
      <c r="B27" s="28">
        <v>28597</v>
      </c>
      <c r="C27" s="29">
        <f t="shared" si="17"/>
        <v>8.7163653210763101</v>
      </c>
      <c r="D27" s="29">
        <f t="shared" si="18"/>
        <v>1.9176003706367883</v>
      </c>
      <c r="E27" s="29">
        <f t="shared" ref="E27:E90" si="33">C27*$E$11</f>
        <v>2.3534186366906038</v>
      </c>
      <c r="F27" s="29">
        <f t="shared" ref="F27:F90" si="34">C27*$F$11</f>
        <v>2.9635642091659458</v>
      </c>
      <c r="G27" s="29">
        <f t="shared" si="21"/>
        <v>3.7</v>
      </c>
      <c r="H27" s="28">
        <v>7720</v>
      </c>
      <c r="I27" s="29">
        <f t="shared" si="22"/>
        <v>2.3530559247022103</v>
      </c>
      <c r="J27" s="29">
        <f t="shared" si="23"/>
        <v>0.51767230343448623</v>
      </c>
      <c r="K27" s="29">
        <f t="shared" ref="K27:K90" si="35">I27*$K$11</f>
        <v>0.63532509966959683</v>
      </c>
      <c r="L27" s="29">
        <f t="shared" ref="L27:L90" si="36">I27*$L$11</f>
        <v>0.80003901439875158</v>
      </c>
      <c r="M27" s="29">
        <f t="shared" ref="M27:M90" si="37">17.5-J27</f>
        <v>16.982327696565513</v>
      </c>
      <c r="N27" s="29">
        <f t="shared" ref="N27:N90" si="38">D27+G27+J27+M27</f>
        <v>23.117600370636787</v>
      </c>
      <c r="O27" s="29">
        <f t="shared" ref="O27:O90" si="39">E27+G27+K27+M27</f>
        <v>23.671071432925714</v>
      </c>
      <c r="P27" s="29">
        <f t="shared" ref="P27:P90" si="40">F27+G27+L27+M27</f>
        <v>24.445930920130209</v>
      </c>
      <c r="Q27" s="29">
        <f t="shared" ref="Q27:Q90" si="41">C27+(2*I27)</f>
        <v>13.422477170480731</v>
      </c>
      <c r="R27" s="15">
        <f t="shared" ref="R27:R90" si="42">$R$11</f>
        <v>3</v>
      </c>
      <c r="S27" s="32" t="str">
        <f t="shared" ref="S27:X90" si="43">IF(AND(($O27+$R27)&lt;S$11,($P27+$R27)&lt;S$12),"Pass","Fail")</f>
        <v>Pass</v>
      </c>
      <c r="T27" s="32" t="str">
        <f t="shared" si="0"/>
        <v>Pass</v>
      </c>
      <c r="U27" s="32" t="str">
        <f t="shared" si="0"/>
        <v>Pass</v>
      </c>
      <c r="V27" s="32" t="str">
        <f t="shared" si="0"/>
        <v>Pass</v>
      </c>
      <c r="W27" s="32" t="str">
        <f t="shared" si="0"/>
        <v>Pass</v>
      </c>
      <c r="X27" s="32" t="str">
        <f t="shared" si="0"/>
        <v>Pass</v>
      </c>
      <c r="Y27" s="30"/>
      <c r="Z27" s="30"/>
      <c r="AA27" s="30"/>
      <c r="AB27" s="30"/>
      <c r="AC27" s="31"/>
    </row>
    <row r="28" spans="1:29">
      <c r="A28" s="14" t="s">
        <v>35</v>
      </c>
      <c r="B28" s="28">
        <v>79070</v>
      </c>
      <c r="C28" s="29">
        <f t="shared" si="17"/>
        <v>24.100535228782871</v>
      </c>
      <c r="D28" s="29">
        <f t="shared" si="18"/>
        <v>5.3021177503322319</v>
      </c>
      <c r="E28" s="29">
        <f t="shared" si="33"/>
        <v>6.5071445117713758</v>
      </c>
      <c r="F28" s="29">
        <f t="shared" si="34"/>
        <v>8.194181977786176</v>
      </c>
      <c r="G28" s="29">
        <f t="shared" si="21"/>
        <v>3.7</v>
      </c>
      <c r="H28" s="28">
        <v>20680</v>
      </c>
      <c r="I28" s="29">
        <f t="shared" si="22"/>
        <v>6.3032637982955579</v>
      </c>
      <c r="J28" s="29">
        <f t="shared" si="23"/>
        <v>1.3867180356250228</v>
      </c>
      <c r="K28" s="29">
        <f t="shared" si="35"/>
        <v>1.7018812255398008</v>
      </c>
      <c r="L28" s="29">
        <f t="shared" si="36"/>
        <v>2.1431096914204897</v>
      </c>
      <c r="M28" s="29">
        <f t="shared" si="37"/>
        <v>16.113281964374977</v>
      </c>
      <c r="N28" s="29">
        <f t="shared" si="38"/>
        <v>26.502117750332232</v>
      </c>
      <c r="O28" s="29">
        <f t="shared" si="39"/>
        <v>28.022307701686152</v>
      </c>
      <c r="P28" s="29">
        <f t="shared" si="40"/>
        <v>30.150573633581644</v>
      </c>
      <c r="Q28" s="29">
        <f t="shared" si="41"/>
        <v>36.707062825373988</v>
      </c>
      <c r="R28" s="15">
        <f t="shared" si="42"/>
        <v>3</v>
      </c>
      <c r="S28" s="32" t="str">
        <f t="shared" si="43"/>
        <v>Fail</v>
      </c>
      <c r="T28" s="32" t="str">
        <f t="shared" si="0"/>
        <v>Fail</v>
      </c>
      <c r="U28" s="32" t="str">
        <f t="shared" si="0"/>
        <v>Fail</v>
      </c>
      <c r="V28" s="32" t="str">
        <f t="shared" si="0"/>
        <v>Fail</v>
      </c>
      <c r="W28" s="32" t="str">
        <f t="shared" si="0"/>
        <v>Fail</v>
      </c>
      <c r="X28" s="32" t="str">
        <f t="shared" si="0"/>
        <v>Fail</v>
      </c>
      <c r="Y28" s="30"/>
      <c r="Z28" s="30"/>
      <c r="AA28" s="30"/>
      <c r="AB28" s="30"/>
      <c r="AC28" s="31"/>
    </row>
    <row r="29" spans="1:29">
      <c r="A29" s="14" t="s">
        <v>24</v>
      </c>
      <c r="B29" s="28">
        <v>42752</v>
      </c>
      <c r="C29" s="29">
        <f t="shared" si="17"/>
        <v>13.030809183014105</v>
      </c>
      <c r="D29" s="29">
        <f t="shared" si="18"/>
        <v>2.8667780202631032</v>
      </c>
      <c r="E29" s="29">
        <f t="shared" si="33"/>
        <v>3.5183184794138085</v>
      </c>
      <c r="F29" s="29">
        <f t="shared" si="34"/>
        <v>4.430475122224796</v>
      </c>
      <c r="G29" s="29">
        <f t="shared" si="21"/>
        <v>3.7</v>
      </c>
      <c r="H29" s="28">
        <v>23664</v>
      </c>
      <c r="I29" s="29">
        <f t="shared" si="22"/>
        <v>7.2127869691908169</v>
      </c>
      <c r="J29" s="29">
        <f t="shared" si="23"/>
        <v>1.5868131332219797</v>
      </c>
      <c r="K29" s="29">
        <f t="shared" si="35"/>
        <v>1.9474524816815206</v>
      </c>
      <c r="L29" s="29">
        <f t="shared" si="36"/>
        <v>2.452347569524878</v>
      </c>
      <c r="M29" s="29">
        <f t="shared" si="37"/>
        <v>15.91318686677802</v>
      </c>
      <c r="N29" s="29">
        <f t="shared" si="38"/>
        <v>24.066778020263101</v>
      </c>
      <c r="O29" s="29">
        <f t="shared" si="39"/>
        <v>25.078957827873349</v>
      </c>
      <c r="P29" s="29">
        <f t="shared" si="40"/>
        <v>26.496009558527696</v>
      </c>
      <c r="Q29" s="29">
        <f t="shared" si="41"/>
        <v>27.456383121395739</v>
      </c>
      <c r="R29" s="15">
        <f t="shared" si="42"/>
        <v>3</v>
      </c>
      <c r="S29" s="32" t="str">
        <f t="shared" si="43"/>
        <v>Fail</v>
      </c>
      <c r="T29" s="32" t="str">
        <f t="shared" si="43"/>
        <v>Fail</v>
      </c>
      <c r="U29" s="32" t="str">
        <f t="shared" si="43"/>
        <v>Fail</v>
      </c>
      <c r="V29" s="32" t="str">
        <f t="shared" si="43"/>
        <v>Pass</v>
      </c>
      <c r="W29" s="32" t="str">
        <f t="shared" si="43"/>
        <v>Fail</v>
      </c>
      <c r="X29" s="32" t="str">
        <f t="shared" si="43"/>
        <v>Fail</v>
      </c>
      <c r="Y29" s="30"/>
      <c r="Z29" s="30"/>
      <c r="AA29" s="30"/>
      <c r="AB29" s="30"/>
      <c r="AC29" s="31"/>
    </row>
    <row r="30" spans="1:29">
      <c r="A30" s="14" t="s">
        <v>39</v>
      </c>
      <c r="B30" s="28">
        <v>63637</v>
      </c>
      <c r="C30" s="29">
        <f t="shared" si="17"/>
        <v>19.396556979310176</v>
      </c>
      <c r="D30" s="29">
        <f t="shared" si="18"/>
        <v>4.2672425354482391</v>
      </c>
      <c r="E30" s="29">
        <f t="shared" si="33"/>
        <v>5.2370703844137481</v>
      </c>
      <c r="F30" s="29">
        <f t="shared" si="34"/>
        <v>6.5948293729654601</v>
      </c>
      <c r="G30" s="29">
        <f t="shared" si="21"/>
        <v>3.7</v>
      </c>
      <c r="H30" s="28">
        <v>13530</v>
      </c>
      <c r="I30" s="29">
        <f t="shared" si="22"/>
        <v>4.1239438680337956</v>
      </c>
      <c r="J30" s="29">
        <f t="shared" si="23"/>
        <v>0.907267650967435</v>
      </c>
      <c r="K30" s="29">
        <f t="shared" si="35"/>
        <v>1.1134648443691249</v>
      </c>
      <c r="L30" s="29">
        <f t="shared" si="36"/>
        <v>1.4021409151314905</v>
      </c>
      <c r="M30" s="29">
        <f t="shared" si="37"/>
        <v>16.592732349032566</v>
      </c>
      <c r="N30" s="29">
        <f t="shared" si="38"/>
        <v>25.467242535448243</v>
      </c>
      <c r="O30" s="29">
        <f t="shared" si="39"/>
        <v>26.643267577815436</v>
      </c>
      <c r="P30" s="29">
        <f t="shared" si="40"/>
        <v>28.289702637129515</v>
      </c>
      <c r="Q30" s="29">
        <f t="shared" si="41"/>
        <v>27.644444715377766</v>
      </c>
      <c r="R30" s="15">
        <f t="shared" si="42"/>
        <v>3</v>
      </c>
      <c r="S30" s="32" t="str">
        <f t="shared" si="43"/>
        <v>Fail</v>
      </c>
      <c r="T30" s="32" t="str">
        <f t="shared" si="43"/>
        <v>Fail</v>
      </c>
      <c r="U30" s="32" t="str">
        <f t="shared" si="43"/>
        <v>Fail</v>
      </c>
      <c r="V30" s="32" t="str">
        <f t="shared" si="43"/>
        <v>Pass</v>
      </c>
      <c r="W30" s="32" t="str">
        <f t="shared" si="43"/>
        <v>Fail</v>
      </c>
      <c r="X30" s="32" t="str">
        <f t="shared" si="43"/>
        <v>Fail</v>
      </c>
      <c r="Y30" s="30"/>
      <c r="Z30" s="30"/>
      <c r="AA30" s="30"/>
      <c r="AB30" s="30"/>
      <c r="AC30" s="31"/>
    </row>
    <row r="31" spans="1:29">
      <c r="A31" s="14" t="s">
        <v>25</v>
      </c>
      <c r="B31" s="28">
        <v>68841</v>
      </c>
      <c r="C31" s="29">
        <f t="shared" si="17"/>
        <v>20.982736128552443</v>
      </c>
      <c r="D31" s="29">
        <f t="shared" si="18"/>
        <v>4.6162019482815371</v>
      </c>
      <c r="E31" s="29">
        <f t="shared" si="33"/>
        <v>5.6653387547091603</v>
      </c>
      <c r="F31" s="29">
        <f t="shared" si="34"/>
        <v>7.1341302837078313</v>
      </c>
      <c r="G31" s="29">
        <f t="shared" si="21"/>
        <v>3.7</v>
      </c>
      <c r="H31" s="28">
        <v>17887</v>
      </c>
      <c r="I31" s="29">
        <f t="shared" si="22"/>
        <v>5.451957425537362</v>
      </c>
      <c r="J31" s="29">
        <f t="shared" si="23"/>
        <v>1.1994306336182197</v>
      </c>
      <c r="K31" s="29">
        <f t="shared" si="35"/>
        <v>1.4720285048950879</v>
      </c>
      <c r="L31" s="29">
        <f t="shared" si="36"/>
        <v>1.8536655246827032</v>
      </c>
      <c r="M31" s="29">
        <f t="shared" si="37"/>
        <v>16.300569366381779</v>
      </c>
      <c r="N31" s="29">
        <f t="shared" si="38"/>
        <v>25.816201948281538</v>
      </c>
      <c r="O31" s="29">
        <f t="shared" si="39"/>
        <v>27.137936625986029</v>
      </c>
      <c r="P31" s="29">
        <f t="shared" si="40"/>
        <v>28.988365174772316</v>
      </c>
      <c r="Q31" s="29">
        <f t="shared" si="41"/>
        <v>31.886650979627166</v>
      </c>
      <c r="R31" s="15">
        <f t="shared" si="42"/>
        <v>3</v>
      </c>
      <c r="S31" s="32" t="str">
        <f t="shared" si="43"/>
        <v>Fail</v>
      </c>
      <c r="T31" s="32" t="str">
        <f t="shared" si="43"/>
        <v>Fail</v>
      </c>
      <c r="U31" s="32" t="str">
        <f t="shared" si="43"/>
        <v>Fail</v>
      </c>
      <c r="V31" s="32" t="str">
        <f t="shared" si="43"/>
        <v>Pass</v>
      </c>
      <c r="W31" s="32" t="str">
        <f t="shared" si="43"/>
        <v>Fail</v>
      </c>
      <c r="X31" s="32" t="str">
        <f t="shared" si="43"/>
        <v>Fail</v>
      </c>
      <c r="Y31" s="30"/>
      <c r="Z31" s="30"/>
      <c r="AA31" s="30"/>
      <c r="AB31" s="30"/>
      <c r="AC31" s="31"/>
    </row>
    <row r="32" spans="1:29">
      <c r="A32" s="14" t="s">
        <v>46</v>
      </c>
      <c r="B32" s="28">
        <v>55061</v>
      </c>
      <c r="C32" s="29">
        <f t="shared" si="17"/>
        <v>16.782592262957046</v>
      </c>
      <c r="D32" s="29">
        <f t="shared" si="18"/>
        <v>3.69217029785055</v>
      </c>
      <c r="E32" s="29">
        <f t="shared" si="33"/>
        <v>4.5312999109984027</v>
      </c>
      <c r="F32" s="29">
        <f t="shared" si="34"/>
        <v>5.7060813694053962</v>
      </c>
      <c r="G32" s="29">
        <f t="shared" si="21"/>
        <v>3.7</v>
      </c>
      <c r="H32" s="28">
        <v>15361</v>
      </c>
      <c r="I32" s="29">
        <f t="shared" si="22"/>
        <v>4.6820326501749552</v>
      </c>
      <c r="J32" s="29">
        <f t="shared" si="23"/>
        <v>1.0300471830384901</v>
      </c>
      <c r="K32" s="29">
        <f t="shared" si="35"/>
        <v>1.264148815547238</v>
      </c>
      <c r="L32" s="29">
        <f t="shared" si="36"/>
        <v>1.5918911010594849</v>
      </c>
      <c r="M32" s="29">
        <f t="shared" si="37"/>
        <v>16.469952816961509</v>
      </c>
      <c r="N32" s="29">
        <f t="shared" si="38"/>
        <v>24.892170297850548</v>
      </c>
      <c r="O32" s="29">
        <f t="shared" si="39"/>
        <v>25.965401543507149</v>
      </c>
      <c r="P32" s="29">
        <f t="shared" si="40"/>
        <v>27.46792528742639</v>
      </c>
      <c r="Q32" s="29">
        <f t="shared" si="41"/>
        <v>26.146657563306956</v>
      </c>
      <c r="R32" s="15">
        <f t="shared" si="42"/>
        <v>3</v>
      </c>
      <c r="S32" s="32" t="str">
        <f t="shared" si="43"/>
        <v>Fail</v>
      </c>
      <c r="T32" s="32" t="str">
        <f t="shared" si="43"/>
        <v>Fail</v>
      </c>
      <c r="U32" s="32" t="str">
        <f t="shared" si="43"/>
        <v>Fail</v>
      </c>
      <c r="V32" s="32" t="str">
        <f t="shared" si="43"/>
        <v>Pass</v>
      </c>
      <c r="W32" s="32" t="str">
        <f t="shared" si="43"/>
        <v>Fail</v>
      </c>
      <c r="X32" s="32" t="str">
        <f t="shared" si="43"/>
        <v>Fail</v>
      </c>
      <c r="Y32" s="30"/>
      <c r="Z32" s="30"/>
      <c r="AA32" s="30"/>
      <c r="AB32" s="30"/>
      <c r="AC32" s="31"/>
    </row>
    <row r="33" spans="1:29">
      <c r="A33" s="14" t="s">
        <v>26</v>
      </c>
      <c r="B33" s="28">
        <v>73773</v>
      </c>
      <c r="C33" s="29">
        <f t="shared" si="17"/>
        <v>22.48600968044769</v>
      </c>
      <c r="D33" s="29">
        <f t="shared" si="18"/>
        <v>4.9469221296984918</v>
      </c>
      <c r="E33" s="29">
        <f t="shared" si="33"/>
        <v>6.0712226137208765</v>
      </c>
      <c r="F33" s="29">
        <f t="shared" si="34"/>
        <v>7.645243291352215</v>
      </c>
      <c r="G33" s="29">
        <f t="shared" si="21"/>
        <v>3.7</v>
      </c>
      <c r="H33" s="28">
        <v>3805</v>
      </c>
      <c r="I33" s="29">
        <f t="shared" si="22"/>
        <v>1.1597639628875531</v>
      </c>
      <c r="J33" s="29">
        <f t="shared" si="23"/>
        <v>0.25514807183526167</v>
      </c>
      <c r="K33" s="29">
        <f t="shared" si="35"/>
        <v>0.31313626997963934</v>
      </c>
      <c r="L33" s="29">
        <f t="shared" si="36"/>
        <v>0.39431974738176812</v>
      </c>
      <c r="M33" s="29">
        <f t="shared" si="37"/>
        <v>17.244851928164739</v>
      </c>
      <c r="N33" s="29">
        <f t="shared" si="38"/>
        <v>26.146922129698492</v>
      </c>
      <c r="O33" s="29">
        <f t="shared" si="39"/>
        <v>27.329210811865252</v>
      </c>
      <c r="P33" s="29">
        <f t="shared" si="40"/>
        <v>28.984414966898722</v>
      </c>
      <c r="Q33" s="29">
        <f t="shared" si="41"/>
        <v>24.805537606222796</v>
      </c>
      <c r="R33" s="15">
        <f t="shared" si="42"/>
        <v>3</v>
      </c>
      <c r="S33" s="32" t="str">
        <f t="shared" si="43"/>
        <v>Fail</v>
      </c>
      <c r="T33" s="32" t="str">
        <f t="shared" si="43"/>
        <v>Fail</v>
      </c>
      <c r="U33" s="32" t="str">
        <f t="shared" si="43"/>
        <v>Fail</v>
      </c>
      <c r="V33" s="32" t="str">
        <f t="shared" si="43"/>
        <v>Pass</v>
      </c>
      <c r="W33" s="32" t="str">
        <f t="shared" si="43"/>
        <v>Fail</v>
      </c>
      <c r="X33" s="32" t="str">
        <f t="shared" si="43"/>
        <v>Fail</v>
      </c>
      <c r="Y33" s="30"/>
      <c r="Z33" s="30"/>
      <c r="AA33" s="30"/>
      <c r="AB33" s="30"/>
      <c r="AC33" s="31"/>
    </row>
    <row r="34" spans="1:29">
      <c r="A34" s="14" t="s">
        <v>38</v>
      </c>
      <c r="B34" s="28">
        <v>34680</v>
      </c>
      <c r="C34" s="29">
        <f t="shared" si="17"/>
        <v>10.570463661745162</v>
      </c>
      <c r="D34" s="29">
        <f t="shared" si="18"/>
        <v>2.3255020055839357</v>
      </c>
      <c r="E34" s="29">
        <f t="shared" si="33"/>
        <v>2.8540251886711938</v>
      </c>
      <c r="F34" s="29">
        <f t="shared" si="34"/>
        <v>3.5939576449933552</v>
      </c>
      <c r="G34" s="29">
        <f t="shared" si="21"/>
        <v>3.7</v>
      </c>
      <c r="H34" s="28">
        <v>15584</v>
      </c>
      <c r="I34" s="29">
        <f t="shared" si="22"/>
        <v>4.7500030479999023</v>
      </c>
      <c r="J34" s="29">
        <f t="shared" si="23"/>
        <v>1.0450006705599786</v>
      </c>
      <c r="K34" s="29">
        <f t="shared" si="35"/>
        <v>1.2825008229599737</v>
      </c>
      <c r="L34" s="29">
        <f t="shared" si="36"/>
        <v>1.6150010363199669</v>
      </c>
      <c r="M34" s="29">
        <f t="shared" si="37"/>
        <v>16.454999329440021</v>
      </c>
      <c r="N34" s="29">
        <f t="shared" si="38"/>
        <v>23.525502005583938</v>
      </c>
      <c r="O34" s="29">
        <f t="shared" si="39"/>
        <v>24.291525341071189</v>
      </c>
      <c r="P34" s="29">
        <f t="shared" si="40"/>
        <v>25.363958010753343</v>
      </c>
      <c r="Q34" s="29">
        <f t="shared" si="41"/>
        <v>20.070469757744966</v>
      </c>
      <c r="R34" s="15">
        <f t="shared" si="42"/>
        <v>3</v>
      </c>
      <c r="S34" s="32" t="str">
        <f t="shared" si="43"/>
        <v>Fail</v>
      </c>
      <c r="T34" s="32" t="str">
        <f t="shared" si="43"/>
        <v>Fail</v>
      </c>
      <c r="U34" s="32" t="str">
        <f t="shared" si="43"/>
        <v>Fail</v>
      </c>
      <c r="V34" s="32" t="str">
        <f t="shared" si="43"/>
        <v>Pass</v>
      </c>
      <c r="W34" s="32" t="str">
        <f t="shared" si="43"/>
        <v>Fail</v>
      </c>
      <c r="X34" s="32" t="str">
        <f t="shared" si="43"/>
        <v>Pass</v>
      </c>
      <c r="Y34" s="30"/>
      <c r="Z34" s="30"/>
      <c r="AA34" s="30"/>
      <c r="AB34" s="30"/>
      <c r="AC34" s="31"/>
    </row>
    <row r="35" spans="1:29">
      <c r="A35" s="14" t="s">
        <v>27</v>
      </c>
      <c r="B35" s="28">
        <v>71997</v>
      </c>
      <c r="C35" s="29">
        <f t="shared" si="17"/>
        <v>21.944684897770081</v>
      </c>
      <c r="D35" s="29">
        <f t="shared" si="18"/>
        <v>4.827830677509418</v>
      </c>
      <c r="E35" s="29">
        <f t="shared" si="33"/>
        <v>5.9250649223979224</v>
      </c>
      <c r="F35" s="29">
        <f t="shared" si="34"/>
        <v>7.461192865241828</v>
      </c>
      <c r="G35" s="29">
        <f t="shared" si="21"/>
        <v>3.7</v>
      </c>
      <c r="H35" s="28">
        <v>5935</v>
      </c>
      <c r="I35" s="29">
        <f t="shared" si="22"/>
        <v>1.8089879421123858</v>
      </c>
      <c r="J35" s="29">
        <f t="shared" si="23"/>
        <v>0.39797734726472489</v>
      </c>
      <c r="K35" s="29">
        <f t="shared" si="35"/>
        <v>0.48842674437034417</v>
      </c>
      <c r="L35" s="29">
        <f t="shared" si="36"/>
        <v>0.61505590031821122</v>
      </c>
      <c r="M35" s="29">
        <f t="shared" si="37"/>
        <v>17.102022652735275</v>
      </c>
      <c r="N35" s="29">
        <f t="shared" si="38"/>
        <v>26.027830677509417</v>
      </c>
      <c r="O35" s="29">
        <f t="shared" si="39"/>
        <v>27.215514319503541</v>
      </c>
      <c r="P35" s="29">
        <f t="shared" si="40"/>
        <v>28.878271418295313</v>
      </c>
      <c r="Q35" s="29">
        <f t="shared" si="41"/>
        <v>25.562660781994854</v>
      </c>
      <c r="R35" s="15">
        <f t="shared" si="42"/>
        <v>3</v>
      </c>
      <c r="S35" s="32" t="str">
        <f t="shared" si="43"/>
        <v>Fail</v>
      </c>
      <c r="T35" s="32" t="str">
        <f t="shared" si="43"/>
        <v>Fail</v>
      </c>
      <c r="U35" s="32" t="str">
        <f t="shared" si="43"/>
        <v>Fail</v>
      </c>
      <c r="V35" s="32" t="str">
        <f t="shared" si="43"/>
        <v>Pass</v>
      </c>
      <c r="W35" s="32" t="str">
        <f t="shared" si="43"/>
        <v>Fail</v>
      </c>
      <c r="X35" s="32" t="str">
        <f t="shared" si="43"/>
        <v>Fail</v>
      </c>
      <c r="Y35" s="30"/>
      <c r="Z35" s="30"/>
      <c r="AA35" s="30"/>
      <c r="AB35" s="30"/>
      <c r="AC35" s="31"/>
    </row>
    <row r="36" spans="1:29">
      <c r="A36" s="14" t="s">
        <v>106</v>
      </c>
      <c r="B36" s="28">
        <v>12360</v>
      </c>
      <c r="C36" s="29">
        <f t="shared" si="17"/>
        <v>3.7673278794455078</v>
      </c>
      <c r="D36" s="29">
        <f t="shared" si="18"/>
        <v>0.82881213347801175</v>
      </c>
      <c r="E36" s="29">
        <f t="shared" si="33"/>
        <v>1.0171785274502871</v>
      </c>
      <c r="F36" s="29">
        <f t="shared" si="34"/>
        <v>1.2808914790114727</v>
      </c>
      <c r="G36" s="29">
        <f t="shared" si="21"/>
        <v>3.7</v>
      </c>
      <c r="H36" s="28">
        <v>3141</v>
      </c>
      <c r="I36" s="29">
        <f t="shared" si="22"/>
        <v>0.95737676936394334</v>
      </c>
      <c r="J36" s="29">
        <f t="shared" si="23"/>
        <v>0.21062288926006753</v>
      </c>
      <c r="K36" s="29">
        <f t="shared" si="35"/>
        <v>0.25849172772826473</v>
      </c>
      <c r="L36" s="29">
        <f t="shared" si="36"/>
        <v>0.32550810158374077</v>
      </c>
      <c r="M36" s="29">
        <f t="shared" si="37"/>
        <v>17.289377110739931</v>
      </c>
      <c r="N36" s="29">
        <f t="shared" si="38"/>
        <v>22.028812133478009</v>
      </c>
      <c r="O36" s="29">
        <f t="shared" si="39"/>
        <v>22.265047365918484</v>
      </c>
      <c r="P36" s="29">
        <f t="shared" si="40"/>
        <v>22.595776691335146</v>
      </c>
      <c r="Q36" s="29">
        <f t="shared" si="41"/>
        <v>5.6820814181733947</v>
      </c>
      <c r="R36" s="15">
        <f t="shared" si="42"/>
        <v>3</v>
      </c>
      <c r="S36" s="32" t="str">
        <f t="shared" si="43"/>
        <v>Pass</v>
      </c>
      <c r="T36" s="32" t="str">
        <f t="shared" si="43"/>
        <v>Pass</v>
      </c>
      <c r="U36" s="32" t="str">
        <f t="shared" si="43"/>
        <v>Pass</v>
      </c>
      <c r="V36" s="32" t="str">
        <f t="shared" si="43"/>
        <v>Pass</v>
      </c>
      <c r="W36" s="32" t="str">
        <f t="shared" si="43"/>
        <v>Pass</v>
      </c>
      <c r="X36" s="32" t="str">
        <f t="shared" si="43"/>
        <v>Pass</v>
      </c>
      <c r="Y36" s="30"/>
      <c r="Z36" s="30"/>
      <c r="AA36" s="30"/>
      <c r="AB36" s="30"/>
      <c r="AC36" s="31"/>
    </row>
    <row r="37" spans="1:29">
      <c r="A37" s="14" t="s">
        <v>107</v>
      </c>
      <c r="B37" s="28">
        <v>14425</v>
      </c>
      <c r="C37" s="29">
        <f t="shared" si="17"/>
        <v>4.3967398593043239</v>
      </c>
      <c r="D37" s="29">
        <f t="shared" si="18"/>
        <v>0.96728276904695121</v>
      </c>
      <c r="E37" s="29">
        <f t="shared" si="33"/>
        <v>1.1871197620121676</v>
      </c>
      <c r="F37" s="29">
        <f t="shared" si="34"/>
        <v>1.4948915521634702</v>
      </c>
      <c r="G37" s="29">
        <f t="shared" si="21"/>
        <v>3.7</v>
      </c>
      <c r="H37" s="28">
        <v>4924</v>
      </c>
      <c r="I37" s="29">
        <f t="shared" si="22"/>
        <v>1.500835151973275</v>
      </c>
      <c r="J37" s="29">
        <f t="shared" si="23"/>
        <v>0.3301837334341205</v>
      </c>
      <c r="K37" s="29">
        <f t="shared" si="35"/>
        <v>0.40522549103278427</v>
      </c>
      <c r="L37" s="29">
        <f t="shared" si="36"/>
        <v>0.51028395167091356</v>
      </c>
      <c r="M37" s="29">
        <f t="shared" si="37"/>
        <v>17.169816266565878</v>
      </c>
      <c r="N37" s="29">
        <f t="shared" si="38"/>
        <v>22.167282769046949</v>
      </c>
      <c r="O37" s="29">
        <f t="shared" si="39"/>
        <v>22.462161519610831</v>
      </c>
      <c r="P37" s="29">
        <f t="shared" si="40"/>
        <v>22.874991770400264</v>
      </c>
      <c r="Q37" s="29">
        <f t="shared" si="41"/>
        <v>7.3984101632508743</v>
      </c>
      <c r="R37" s="15">
        <f t="shared" si="42"/>
        <v>3</v>
      </c>
      <c r="S37" s="32" t="str">
        <f t="shared" si="43"/>
        <v>Pass</v>
      </c>
      <c r="T37" s="32" t="str">
        <f t="shared" si="43"/>
        <v>Pass</v>
      </c>
      <c r="U37" s="32" t="str">
        <f t="shared" si="43"/>
        <v>Pass</v>
      </c>
      <c r="V37" s="32" t="str">
        <f t="shared" si="43"/>
        <v>Pass</v>
      </c>
      <c r="W37" s="32" t="str">
        <f t="shared" si="43"/>
        <v>Pass</v>
      </c>
      <c r="X37" s="32" t="str">
        <f t="shared" si="43"/>
        <v>Pass</v>
      </c>
      <c r="Y37" s="30"/>
      <c r="Z37" s="30"/>
      <c r="AA37" s="30"/>
      <c r="AB37" s="30"/>
      <c r="AC37" s="31"/>
    </row>
    <row r="38" spans="1:29">
      <c r="A38" s="14" t="s">
        <v>113</v>
      </c>
      <c r="B38" s="28">
        <v>24057</v>
      </c>
      <c r="C38" s="29">
        <f t="shared" si="17"/>
        <v>7.3325733653576517</v>
      </c>
      <c r="D38" s="29">
        <f t="shared" si="18"/>
        <v>1.6131661403786834</v>
      </c>
      <c r="E38" s="29">
        <f t="shared" si="33"/>
        <v>1.979794808646566</v>
      </c>
      <c r="F38" s="29">
        <f t="shared" si="34"/>
        <v>2.4930749442216018</v>
      </c>
      <c r="G38" s="29">
        <f t="shared" si="21"/>
        <v>3.7</v>
      </c>
      <c r="H38" s="28">
        <v>3379</v>
      </c>
      <c r="I38" s="29">
        <f t="shared" si="22"/>
        <v>1.0299191670425867</v>
      </c>
      <c r="J38" s="29">
        <f t="shared" si="23"/>
        <v>0.22658221674936907</v>
      </c>
      <c r="K38" s="29">
        <f t="shared" si="35"/>
        <v>0.2780781751014984</v>
      </c>
      <c r="L38" s="29">
        <f t="shared" si="36"/>
        <v>0.35017251679447947</v>
      </c>
      <c r="M38" s="29">
        <f t="shared" si="37"/>
        <v>17.273417783250633</v>
      </c>
      <c r="N38" s="29">
        <f t="shared" si="38"/>
        <v>22.813166140378684</v>
      </c>
      <c r="O38" s="29">
        <f t="shared" si="39"/>
        <v>23.231290766998697</v>
      </c>
      <c r="P38" s="29">
        <f t="shared" si="40"/>
        <v>23.816665244266716</v>
      </c>
      <c r="Q38" s="29">
        <f t="shared" si="41"/>
        <v>9.3924116994428246</v>
      </c>
      <c r="R38" s="15">
        <f t="shared" si="42"/>
        <v>3</v>
      </c>
      <c r="S38" s="32" t="str">
        <f t="shared" si="43"/>
        <v>Pass</v>
      </c>
      <c r="T38" s="32" t="str">
        <f t="shared" si="43"/>
        <v>Pass</v>
      </c>
      <c r="U38" s="32" t="str">
        <f t="shared" si="43"/>
        <v>Pass</v>
      </c>
      <c r="V38" s="32" t="str">
        <f t="shared" si="43"/>
        <v>Pass</v>
      </c>
      <c r="W38" s="32" t="str">
        <f t="shared" si="43"/>
        <v>Pass</v>
      </c>
      <c r="X38" s="32" t="str">
        <f t="shared" si="43"/>
        <v>Pass</v>
      </c>
      <c r="Y38" s="30"/>
      <c r="Z38" s="30"/>
      <c r="AA38" s="30"/>
      <c r="AB38" s="30"/>
      <c r="AC38" s="31"/>
    </row>
    <row r="39" spans="1:29">
      <c r="A39" s="14" t="s">
        <v>112</v>
      </c>
      <c r="B39" s="28">
        <v>21296</v>
      </c>
      <c r="C39" s="29">
        <f t="shared" si="17"/>
        <v>6.4910205922873407</v>
      </c>
      <c r="D39" s="29">
        <f t="shared" si="18"/>
        <v>1.4280245303032151</v>
      </c>
      <c r="E39" s="29">
        <f t="shared" si="33"/>
        <v>1.7525755599175821</v>
      </c>
      <c r="F39" s="29">
        <f t="shared" si="34"/>
        <v>2.2069470013776962</v>
      </c>
      <c r="G39" s="29">
        <f t="shared" si="21"/>
        <v>3.7</v>
      </c>
      <c r="H39" s="28">
        <v>2694</v>
      </c>
      <c r="I39" s="29">
        <f t="shared" si="22"/>
        <v>0.8211311737238024</v>
      </c>
      <c r="J39" s="29">
        <f t="shared" si="23"/>
        <v>0.18064885821923654</v>
      </c>
      <c r="K39" s="29">
        <f t="shared" si="35"/>
        <v>0.22170541690542667</v>
      </c>
      <c r="L39" s="29">
        <f t="shared" si="36"/>
        <v>0.27918459906609283</v>
      </c>
      <c r="M39" s="29">
        <f t="shared" si="37"/>
        <v>17.319351141780764</v>
      </c>
      <c r="N39" s="29">
        <f t="shared" si="38"/>
        <v>22.628024530303215</v>
      </c>
      <c r="O39" s="29">
        <f t="shared" si="39"/>
        <v>22.993632118603774</v>
      </c>
      <c r="P39" s="29">
        <f t="shared" si="40"/>
        <v>23.505482742224554</v>
      </c>
      <c r="Q39" s="29">
        <f t="shared" si="41"/>
        <v>8.1332829397349453</v>
      </c>
      <c r="R39" s="15">
        <f t="shared" si="42"/>
        <v>3</v>
      </c>
      <c r="S39" s="32" t="str">
        <f t="shared" si="43"/>
        <v>Pass</v>
      </c>
      <c r="T39" s="32" t="str">
        <f t="shared" si="43"/>
        <v>Pass</v>
      </c>
      <c r="U39" s="32" t="str">
        <f t="shared" si="43"/>
        <v>Pass</v>
      </c>
      <c r="V39" s="32" t="str">
        <f t="shared" si="43"/>
        <v>Pass</v>
      </c>
      <c r="W39" s="32" t="str">
        <f t="shared" si="43"/>
        <v>Pass</v>
      </c>
      <c r="X39" s="32" t="str">
        <f t="shared" si="43"/>
        <v>Pass</v>
      </c>
      <c r="Y39" s="30"/>
      <c r="Z39" s="30"/>
      <c r="AA39" s="30"/>
      <c r="AB39" s="30"/>
      <c r="AC39" s="31"/>
    </row>
    <row r="40" spans="1:29">
      <c r="A40" s="14" t="s">
        <v>109</v>
      </c>
      <c r="B40" s="28">
        <v>18374</v>
      </c>
      <c r="C40" s="29">
        <f t="shared" si="17"/>
        <v>5.6003950207873592</v>
      </c>
      <c r="D40" s="29">
        <f t="shared" si="18"/>
        <v>1.232086904573219</v>
      </c>
      <c r="E40" s="29">
        <f t="shared" si="33"/>
        <v>1.5121066556125871</v>
      </c>
      <c r="F40" s="29">
        <f t="shared" si="34"/>
        <v>1.9041343070677021</v>
      </c>
      <c r="G40" s="29">
        <f t="shared" si="21"/>
        <v>3.7</v>
      </c>
      <c r="H40" s="28">
        <v>2703</v>
      </c>
      <c r="I40" s="29">
        <f t="shared" si="22"/>
        <v>0.82387437363602001</v>
      </c>
      <c r="J40" s="29">
        <f t="shared" si="23"/>
        <v>0.18125236219992441</v>
      </c>
      <c r="K40" s="29">
        <f t="shared" si="35"/>
        <v>0.22244608088172541</v>
      </c>
      <c r="L40" s="29">
        <f t="shared" si="36"/>
        <v>0.28011728703624683</v>
      </c>
      <c r="M40" s="29">
        <f t="shared" si="37"/>
        <v>17.318747637800076</v>
      </c>
      <c r="N40" s="29">
        <f t="shared" si="38"/>
        <v>22.432086904573218</v>
      </c>
      <c r="O40" s="29">
        <f t="shared" si="39"/>
        <v>22.753300374294387</v>
      </c>
      <c r="P40" s="29">
        <f t="shared" si="40"/>
        <v>23.202999231904023</v>
      </c>
      <c r="Q40" s="29">
        <f t="shared" si="41"/>
        <v>7.248143768059399</v>
      </c>
      <c r="R40" s="15">
        <f t="shared" si="42"/>
        <v>3</v>
      </c>
      <c r="S40" s="32" t="str">
        <f t="shared" si="43"/>
        <v>Pass</v>
      </c>
      <c r="T40" s="32" t="str">
        <f t="shared" si="43"/>
        <v>Pass</v>
      </c>
      <c r="U40" s="32" t="str">
        <f t="shared" si="43"/>
        <v>Pass</v>
      </c>
      <c r="V40" s="32" t="str">
        <f t="shared" si="43"/>
        <v>Pass</v>
      </c>
      <c r="W40" s="32" t="str">
        <f t="shared" si="43"/>
        <v>Pass</v>
      </c>
      <c r="X40" s="32" t="str">
        <f t="shared" si="43"/>
        <v>Pass</v>
      </c>
      <c r="Y40" s="30"/>
      <c r="Z40" s="30"/>
      <c r="AA40" s="30"/>
      <c r="AB40" s="30"/>
      <c r="AC40" s="31"/>
    </row>
    <row r="41" spans="1:29">
      <c r="A41" s="14" t="s">
        <v>114</v>
      </c>
      <c r="B41" s="28">
        <v>30143</v>
      </c>
      <c r="C41" s="29">
        <f t="shared" si="17"/>
        <v>9.1875861059972443</v>
      </c>
      <c r="D41" s="29">
        <f t="shared" si="18"/>
        <v>2.0212689433193938</v>
      </c>
      <c r="E41" s="29">
        <f t="shared" si="33"/>
        <v>2.4806482486192563</v>
      </c>
      <c r="F41" s="29">
        <f t="shared" si="34"/>
        <v>3.1237792760390635</v>
      </c>
      <c r="G41" s="29">
        <f t="shared" si="21"/>
        <v>3.7</v>
      </c>
      <c r="H41" s="28">
        <v>5808</v>
      </c>
      <c r="I41" s="29">
        <f t="shared" si="22"/>
        <v>1.7702783433510929</v>
      </c>
      <c r="J41" s="29">
        <f t="shared" si="23"/>
        <v>0.38946123553724044</v>
      </c>
      <c r="K41" s="29">
        <f t="shared" si="35"/>
        <v>0.47797515270479513</v>
      </c>
      <c r="L41" s="29">
        <f t="shared" si="36"/>
        <v>0.6018946367393716</v>
      </c>
      <c r="M41" s="29">
        <f t="shared" si="37"/>
        <v>17.11053876446276</v>
      </c>
      <c r="N41" s="29">
        <f t="shared" si="38"/>
        <v>23.221268943319394</v>
      </c>
      <c r="O41" s="29">
        <f t="shared" si="39"/>
        <v>23.76916216578681</v>
      </c>
      <c r="P41" s="29">
        <f t="shared" si="40"/>
        <v>24.536212677241195</v>
      </c>
      <c r="Q41" s="29">
        <f t="shared" si="41"/>
        <v>12.72814279269943</v>
      </c>
      <c r="R41" s="15">
        <f t="shared" si="42"/>
        <v>3</v>
      </c>
      <c r="S41" s="32" t="str">
        <f t="shared" si="43"/>
        <v>Pass</v>
      </c>
      <c r="T41" s="32" t="str">
        <f t="shared" si="43"/>
        <v>Pass</v>
      </c>
      <c r="U41" s="32" t="str">
        <f t="shared" si="43"/>
        <v>Pass</v>
      </c>
      <c r="V41" s="32" t="str">
        <f t="shared" si="43"/>
        <v>Pass</v>
      </c>
      <c r="W41" s="32" t="str">
        <f t="shared" si="43"/>
        <v>Pass</v>
      </c>
      <c r="X41" s="32" t="str">
        <f t="shared" si="43"/>
        <v>Pass</v>
      </c>
      <c r="Y41" s="30"/>
      <c r="Z41" s="30"/>
      <c r="AA41" s="30"/>
      <c r="AB41" s="30"/>
      <c r="AC41" s="31"/>
    </row>
    <row r="42" spans="1:29">
      <c r="A42" s="14" t="s">
        <v>116</v>
      </c>
      <c r="B42" s="28">
        <v>24794</v>
      </c>
      <c r="C42" s="29">
        <f t="shared" si="17"/>
        <v>7.5572109581692493</v>
      </c>
      <c r="D42" s="29">
        <f t="shared" si="18"/>
        <v>1.6625864107972348</v>
      </c>
      <c r="E42" s="29">
        <f t="shared" si="33"/>
        <v>2.0404469587056973</v>
      </c>
      <c r="F42" s="29">
        <f t="shared" si="34"/>
        <v>2.5694517257775451</v>
      </c>
      <c r="G42" s="29">
        <f t="shared" si="21"/>
        <v>3.7</v>
      </c>
      <c r="H42" s="28">
        <v>4764</v>
      </c>
      <c r="I42" s="29">
        <f t="shared" si="22"/>
        <v>1.452067153533851</v>
      </c>
      <c r="J42" s="29">
        <f t="shared" si="23"/>
        <v>0.31945477377744719</v>
      </c>
      <c r="K42" s="29">
        <f t="shared" si="35"/>
        <v>0.39205813145413981</v>
      </c>
      <c r="L42" s="29">
        <f t="shared" si="36"/>
        <v>0.49370283220150935</v>
      </c>
      <c r="M42" s="29">
        <f t="shared" si="37"/>
        <v>17.180545226222552</v>
      </c>
      <c r="N42" s="29">
        <f t="shared" si="38"/>
        <v>22.862586410797235</v>
      </c>
      <c r="O42" s="29">
        <f t="shared" si="39"/>
        <v>23.313050316382387</v>
      </c>
      <c r="P42" s="29">
        <f t="shared" si="40"/>
        <v>23.943699784201605</v>
      </c>
      <c r="Q42" s="29">
        <f t="shared" si="41"/>
        <v>10.46134526523695</v>
      </c>
      <c r="R42" s="15">
        <f t="shared" si="42"/>
        <v>3</v>
      </c>
      <c r="S42" s="32" t="str">
        <f t="shared" si="43"/>
        <v>Pass</v>
      </c>
      <c r="T42" s="32" t="str">
        <f t="shared" si="43"/>
        <v>Pass</v>
      </c>
      <c r="U42" s="32" t="str">
        <f t="shared" si="43"/>
        <v>Pass</v>
      </c>
      <c r="V42" s="32" t="str">
        <f t="shared" si="43"/>
        <v>Pass</v>
      </c>
      <c r="W42" s="32" t="str">
        <f t="shared" si="43"/>
        <v>Pass</v>
      </c>
      <c r="X42" s="32" t="str">
        <f t="shared" si="43"/>
        <v>Pass</v>
      </c>
      <c r="Y42" s="30"/>
      <c r="Z42" s="30"/>
      <c r="AA42" s="30"/>
      <c r="AB42" s="30"/>
      <c r="AC42" s="31"/>
    </row>
    <row r="43" spans="1:29">
      <c r="A43" s="14" t="s">
        <v>115</v>
      </c>
      <c r="B43" s="28">
        <v>25403</v>
      </c>
      <c r="C43" s="29">
        <f t="shared" si="17"/>
        <v>7.7428341522293067</v>
      </c>
      <c r="D43" s="29">
        <f t="shared" si="18"/>
        <v>1.7034235134904474</v>
      </c>
      <c r="E43" s="29">
        <f t="shared" si="33"/>
        <v>2.090565221101913</v>
      </c>
      <c r="F43" s="29">
        <f t="shared" si="34"/>
        <v>2.6325636117579645</v>
      </c>
      <c r="G43" s="29">
        <f t="shared" si="21"/>
        <v>3.7</v>
      </c>
      <c r="H43" s="28">
        <v>3128</v>
      </c>
      <c r="I43" s="29">
        <f t="shared" si="22"/>
        <v>0.9534143694907401</v>
      </c>
      <c r="J43" s="29">
        <f t="shared" si="23"/>
        <v>0.20975116128796281</v>
      </c>
      <c r="K43" s="29">
        <f t="shared" si="35"/>
        <v>0.25742187976249986</v>
      </c>
      <c r="L43" s="29">
        <f t="shared" si="36"/>
        <v>0.32416088562685164</v>
      </c>
      <c r="M43" s="29">
        <f t="shared" si="37"/>
        <v>17.290248838712039</v>
      </c>
      <c r="N43" s="29">
        <f t="shared" si="38"/>
        <v>22.903423513490448</v>
      </c>
      <c r="O43" s="29">
        <f t="shared" si="39"/>
        <v>23.33823593957645</v>
      </c>
      <c r="P43" s="29">
        <f t="shared" si="40"/>
        <v>23.946973336096853</v>
      </c>
      <c r="Q43" s="29">
        <f t="shared" si="41"/>
        <v>9.6496628912107862</v>
      </c>
      <c r="R43" s="15">
        <f t="shared" si="42"/>
        <v>3</v>
      </c>
      <c r="S43" s="32" t="str">
        <f t="shared" si="43"/>
        <v>Pass</v>
      </c>
      <c r="T43" s="32" t="str">
        <f t="shared" si="43"/>
        <v>Pass</v>
      </c>
      <c r="U43" s="32" t="str">
        <f t="shared" si="43"/>
        <v>Pass</v>
      </c>
      <c r="V43" s="32" t="str">
        <f t="shared" si="43"/>
        <v>Pass</v>
      </c>
      <c r="W43" s="32" t="str">
        <f t="shared" si="43"/>
        <v>Pass</v>
      </c>
      <c r="X43" s="32" t="str">
        <f t="shared" si="43"/>
        <v>Pass</v>
      </c>
      <c r="Y43" s="30"/>
      <c r="Z43" s="30"/>
      <c r="AA43" s="30"/>
      <c r="AB43" s="30"/>
      <c r="AC43" s="31"/>
    </row>
    <row r="44" spans="1:29">
      <c r="A44" s="14" t="s">
        <v>117</v>
      </c>
      <c r="B44" s="28">
        <v>24300</v>
      </c>
      <c r="C44" s="29">
        <f t="shared" si="17"/>
        <v>7.4066397629875276</v>
      </c>
      <c r="D44" s="29">
        <f t="shared" si="18"/>
        <v>1.629460747857256</v>
      </c>
      <c r="E44" s="29">
        <f t="shared" si="33"/>
        <v>1.9997927360066325</v>
      </c>
      <c r="F44" s="29">
        <f t="shared" si="34"/>
        <v>2.5182575194157595</v>
      </c>
      <c r="G44" s="29">
        <f t="shared" si="21"/>
        <v>3.7</v>
      </c>
      <c r="H44" s="28">
        <v>1916</v>
      </c>
      <c r="I44" s="29">
        <f t="shared" si="22"/>
        <v>0.58399678131210297</v>
      </c>
      <c r="J44" s="29">
        <f t="shared" si="23"/>
        <v>0.12847929188866267</v>
      </c>
      <c r="K44" s="29">
        <f t="shared" si="35"/>
        <v>0.1576791309542678</v>
      </c>
      <c r="L44" s="29">
        <f t="shared" si="36"/>
        <v>0.19855890564611503</v>
      </c>
      <c r="M44" s="29">
        <f t="shared" si="37"/>
        <v>17.371520708111337</v>
      </c>
      <c r="N44" s="29">
        <f t="shared" si="38"/>
        <v>22.829460747857254</v>
      </c>
      <c r="O44" s="29">
        <f t="shared" si="39"/>
        <v>23.228992575072237</v>
      </c>
      <c r="P44" s="29">
        <f t="shared" si="40"/>
        <v>23.788337133173211</v>
      </c>
      <c r="Q44" s="29">
        <f t="shared" si="41"/>
        <v>8.5746333256117335</v>
      </c>
      <c r="R44" s="15">
        <f t="shared" si="42"/>
        <v>3</v>
      </c>
      <c r="S44" s="32" t="str">
        <f t="shared" si="43"/>
        <v>Pass</v>
      </c>
      <c r="T44" s="32" t="str">
        <f t="shared" si="43"/>
        <v>Pass</v>
      </c>
      <c r="U44" s="32" t="str">
        <f t="shared" si="43"/>
        <v>Pass</v>
      </c>
      <c r="V44" s="32" t="str">
        <f t="shared" si="43"/>
        <v>Pass</v>
      </c>
      <c r="W44" s="32" t="str">
        <f t="shared" si="43"/>
        <v>Pass</v>
      </c>
      <c r="X44" s="32" t="str">
        <f t="shared" si="43"/>
        <v>Pass</v>
      </c>
      <c r="Y44" s="30"/>
      <c r="Z44" s="30"/>
      <c r="AA44" s="30"/>
      <c r="AB44" s="30"/>
      <c r="AC44" s="31"/>
    </row>
    <row r="45" spans="1:29">
      <c r="A45" s="14" t="s">
        <v>45</v>
      </c>
      <c r="B45" s="28">
        <v>44723</v>
      </c>
      <c r="C45" s="29">
        <f t="shared" si="17"/>
        <v>13.63156996378976</v>
      </c>
      <c r="D45" s="29">
        <f t="shared" si="18"/>
        <v>2.9989453920337472</v>
      </c>
      <c r="E45" s="29">
        <f t="shared" si="33"/>
        <v>3.6805238902232356</v>
      </c>
      <c r="F45" s="29">
        <f t="shared" si="34"/>
        <v>4.6347337876885186</v>
      </c>
      <c r="G45" s="29">
        <f t="shared" si="21"/>
        <v>3.7</v>
      </c>
      <c r="H45" s="28">
        <v>17087</v>
      </c>
      <c r="I45" s="29">
        <f t="shared" si="22"/>
        <v>5.2081174333402416</v>
      </c>
      <c r="J45" s="29">
        <f t="shared" si="23"/>
        <v>1.1457858353348531</v>
      </c>
      <c r="K45" s="29">
        <f t="shared" si="35"/>
        <v>1.4061917070018652</v>
      </c>
      <c r="L45" s="29">
        <f t="shared" si="36"/>
        <v>1.7707599273356822</v>
      </c>
      <c r="M45" s="29">
        <f t="shared" si="37"/>
        <v>16.354214164665148</v>
      </c>
      <c r="N45" s="29">
        <f t="shared" si="38"/>
        <v>24.19894539203375</v>
      </c>
      <c r="O45" s="29">
        <f t="shared" si="39"/>
        <v>25.140929761890249</v>
      </c>
      <c r="P45" s="29">
        <f t="shared" si="40"/>
        <v>26.459707879689347</v>
      </c>
      <c r="Q45" s="29">
        <f t="shared" si="41"/>
        <v>24.047804830470241</v>
      </c>
      <c r="R45" s="15">
        <f t="shared" si="42"/>
        <v>3</v>
      </c>
      <c r="S45" s="32" t="str">
        <f t="shared" si="43"/>
        <v>Fail</v>
      </c>
      <c r="T45" s="32" t="str">
        <f t="shared" si="43"/>
        <v>Fail</v>
      </c>
      <c r="U45" s="32" t="str">
        <f t="shared" si="43"/>
        <v>Fail</v>
      </c>
      <c r="V45" s="32" t="str">
        <f t="shared" si="43"/>
        <v>Pass</v>
      </c>
      <c r="W45" s="32" t="str">
        <f t="shared" si="43"/>
        <v>Fail</v>
      </c>
      <c r="X45" s="32" t="str">
        <f t="shared" si="43"/>
        <v>Fail</v>
      </c>
      <c r="Y45" s="30"/>
      <c r="Z45" s="30"/>
      <c r="AA45" s="30"/>
      <c r="AB45" s="30"/>
      <c r="AC45" s="31"/>
    </row>
    <row r="46" spans="1:29">
      <c r="A46" s="14" t="s">
        <v>118</v>
      </c>
      <c r="B46" s="28">
        <v>23417</v>
      </c>
      <c r="C46" s="29">
        <f t="shared" si="17"/>
        <v>7.1375013715999556</v>
      </c>
      <c r="D46" s="29">
        <f t="shared" si="18"/>
        <v>1.5702503017519902</v>
      </c>
      <c r="E46" s="29">
        <f t="shared" si="33"/>
        <v>1.9271253703319882</v>
      </c>
      <c r="F46" s="29">
        <f t="shared" si="34"/>
        <v>2.4267504663439849</v>
      </c>
      <c r="G46" s="29">
        <f t="shared" si="21"/>
        <v>3.7</v>
      </c>
      <c r="H46" s="28">
        <v>1929</v>
      </c>
      <c r="I46" s="29">
        <f t="shared" si="22"/>
        <v>0.58795918118530621</v>
      </c>
      <c r="J46" s="29">
        <f t="shared" si="23"/>
        <v>0.12935101986076736</v>
      </c>
      <c r="K46" s="29">
        <f t="shared" si="35"/>
        <v>0.15874897892003267</v>
      </c>
      <c r="L46" s="29">
        <f t="shared" si="36"/>
        <v>0.19990612160300414</v>
      </c>
      <c r="M46" s="29">
        <f t="shared" si="37"/>
        <v>17.370648980139233</v>
      </c>
      <c r="N46" s="29">
        <f t="shared" si="38"/>
        <v>22.770250301751989</v>
      </c>
      <c r="O46" s="29">
        <f t="shared" si="39"/>
        <v>23.156523329391256</v>
      </c>
      <c r="P46" s="29">
        <f t="shared" si="40"/>
        <v>23.697305568086222</v>
      </c>
      <c r="Q46" s="29">
        <f t="shared" si="41"/>
        <v>8.3134197339705675</v>
      </c>
      <c r="R46" s="15">
        <f t="shared" si="42"/>
        <v>3</v>
      </c>
      <c r="S46" s="32" t="str">
        <f t="shared" si="43"/>
        <v>Pass</v>
      </c>
      <c r="T46" s="32" t="str">
        <f t="shared" si="43"/>
        <v>Pass</v>
      </c>
      <c r="U46" s="32" t="str">
        <f t="shared" si="43"/>
        <v>Pass</v>
      </c>
      <c r="V46" s="32" t="str">
        <f t="shared" si="43"/>
        <v>Pass</v>
      </c>
      <c r="W46" s="32" t="str">
        <f t="shared" si="43"/>
        <v>Pass</v>
      </c>
      <c r="X46" s="32" t="str">
        <f t="shared" si="43"/>
        <v>Pass</v>
      </c>
      <c r="Y46" s="30"/>
      <c r="Z46" s="30"/>
      <c r="AA46" s="30"/>
      <c r="AB46" s="30"/>
      <c r="AC46" s="31"/>
    </row>
    <row r="47" spans="1:29">
      <c r="A47" s="14" t="s">
        <v>119</v>
      </c>
      <c r="B47" s="28">
        <v>21646</v>
      </c>
      <c r="C47" s="29">
        <f t="shared" si="17"/>
        <v>6.5977005888735807</v>
      </c>
      <c r="D47" s="29">
        <f t="shared" si="18"/>
        <v>1.4514941295521877</v>
      </c>
      <c r="E47" s="29">
        <f t="shared" si="33"/>
        <v>1.781379158995867</v>
      </c>
      <c r="F47" s="29">
        <f t="shared" si="34"/>
        <v>2.2432182002170178</v>
      </c>
      <c r="G47" s="29">
        <f t="shared" si="21"/>
        <v>3.7</v>
      </c>
      <c r="H47" s="28">
        <v>4268</v>
      </c>
      <c r="I47" s="29">
        <f t="shared" si="22"/>
        <v>1.3008863583716366</v>
      </c>
      <c r="J47" s="29">
        <f t="shared" si="23"/>
        <v>0.28619499884176003</v>
      </c>
      <c r="K47" s="29">
        <f t="shared" si="35"/>
        <v>0.35123931676034192</v>
      </c>
      <c r="L47" s="29">
        <f t="shared" si="36"/>
        <v>0.44230136184635649</v>
      </c>
      <c r="M47" s="29">
        <f t="shared" si="37"/>
        <v>17.213805001158239</v>
      </c>
      <c r="N47" s="29">
        <f t="shared" si="38"/>
        <v>22.651494129552187</v>
      </c>
      <c r="O47" s="29">
        <f t="shared" si="39"/>
        <v>23.046423476914448</v>
      </c>
      <c r="P47" s="29">
        <f t="shared" si="40"/>
        <v>23.599324563221614</v>
      </c>
      <c r="Q47" s="29">
        <f t="shared" si="41"/>
        <v>9.1994733056168538</v>
      </c>
      <c r="R47" s="15">
        <f t="shared" si="42"/>
        <v>3</v>
      </c>
      <c r="S47" s="32" t="str">
        <f t="shared" si="43"/>
        <v>Pass</v>
      </c>
      <c r="T47" s="32" t="str">
        <f t="shared" si="43"/>
        <v>Pass</v>
      </c>
      <c r="U47" s="32" t="str">
        <f t="shared" si="43"/>
        <v>Pass</v>
      </c>
      <c r="V47" s="32" t="str">
        <f t="shared" si="43"/>
        <v>Pass</v>
      </c>
      <c r="W47" s="32" t="str">
        <f t="shared" si="43"/>
        <v>Pass</v>
      </c>
      <c r="X47" s="32" t="str">
        <f t="shared" si="43"/>
        <v>Pass</v>
      </c>
      <c r="Y47" s="30"/>
      <c r="Z47" s="30"/>
      <c r="AA47" s="30"/>
      <c r="AB47" s="30"/>
      <c r="AC47" s="31"/>
    </row>
    <row r="48" spans="1:29">
      <c r="A48" s="14" t="s">
        <v>34</v>
      </c>
      <c r="B48" s="28">
        <v>18970</v>
      </c>
      <c r="C48" s="29">
        <f t="shared" si="17"/>
        <v>5.7820558149742141</v>
      </c>
      <c r="D48" s="29">
        <f t="shared" si="18"/>
        <v>1.2720522792943272</v>
      </c>
      <c r="E48" s="29">
        <f t="shared" si="33"/>
        <v>1.5611550700430379</v>
      </c>
      <c r="F48" s="29">
        <f t="shared" si="34"/>
        <v>1.965898977091233</v>
      </c>
      <c r="G48" s="29">
        <f t="shared" si="21"/>
        <v>3.7</v>
      </c>
      <c r="H48" s="28">
        <v>1580</v>
      </c>
      <c r="I48" s="29">
        <f t="shared" si="22"/>
        <v>0.48158398458931245</v>
      </c>
      <c r="J48" s="29">
        <f t="shared" si="23"/>
        <v>0.10594847660964873</v>
      </c>
      <c r="K48" s="29">
        <f t="shared" si="35"/>
        <v>0.13002767583911437</v>
      </c>
      <c r="L48" s="29">
        <f t="shared" si="36"/>
        <v>0.16373855476036625</v>
      </c>
      <c r="M48" s="29">
        <f t="shared" si="37"/>
        <v>17.394051523390353</v>
      </c>
      <c r="N48" s="29">
        <f t="shared" si="38"/>
        <v>22.472052279294328</v>
      </c>
      <c r="O48" s="29">
        <f t="shared" si="39"/>
        <v>22.785234269272507</v>
      </c>
      <c r="P48" s="29">
        <f t="shared" si="40"/>
        <v>23.223689055241952</v>
      </c>
      <c r="Q48" s="29">
        <f t="shared" si="41"/>
        <v>6.7452237841528389</v>
      </c>
      <c r="R48" s="15">
        <f t="shared" si="42"/>
        <v>3</v>
      </c>
      <c r="S48" s="32" t="str">
        <f t="shared" si="43"/>
        <v>Pass</v>
      </c>
      <c r="T48" s="32" t="str">
        <f t="shared" si="43"/>
        <v>Pass</v>
      </c>
      <c r="U48" s="32" t="str">
        <f t="shared" si="43"/>
        <v>Pass</v>
      </c>
      <c r="V48" s="32" t="str">
        <f t="shared" si="43"/>
        <v>Pass</v>
      </c>
      <c r="W48" s="32" t="str">
        <f t="shared" si="43"/>
        <v>Pass</v>
      </c>
      <c r="X48" s="32" t="str">
        <f t="shared" si="43"/>
        <v>Pass</v>
      </c>
      <c r="Y48" s="30"/>
      <c r="Z48" s="30"/>
      <c r="AA48" s="30"/>
      <c r="AB48" s="30"/>
      <c r="AC48" s="31"/>
    </row>
    <row r="49" spans="1:29">
      <c r="A49" s="14" t="s">
        <v>33</v>
      </c>
      <c r="B49" s="28">
        <v>18306</v>
      </c>
      <c r="C49" s="29">
        <f t="shared" si="17"/>
        <v>5.5796686214506037</v>
      </c>
      <c r="D49" s="29">
        <f t="shared" si="18"/>
        <v>1.2275270967191327</v>
      </c>
      <c r="E49" s="29">
        <f t="shared" si="33"/>
        <v>1.5065105277916631</v>
      </c>
      <c r="F49" s="29">
        <f t="shared" si="34"/>
        <v>1.8970873312932055</v>
      </c>
      <c r="G49" s="29">
        <f t="shared" si="21"/>
        <v>3.7</v>
      </c>
      <c r="H49" s="28">
        <v>2287</v>
      </c>
      <c r="I49" s="29">
        <f t="shared" si="22"/>
        <v>0.69707757769351752</v>
      </c>
      <c r="J49" s="29">
        <f t="shared" si="23"/>
        <v>0.15335706709257385</v>
      </c>
      <c r="K49" s="29">
        <f t="shared" si="35"/>
        <v>0.18821094597724974</v>
      </c>
      <c r="L49" s="29">
        <f t="shared" si="36"/>
        <v>0.23700637641579597</v>
      </c>
      <c r="M49" s="29">
        <f t="shared" si="37"/>
        <v>17.346642932907425</v>
      </c>
      <c r="N49" s="29">
        <f t="shared" si="38"/>
        <v>22.427527096719132</v>
      </c>
      <c r="O49" s="29">
        <f t="shared" si="39"/>
        <v>22.74136440667634</v>
      </c>
      <c r="P49" s="29">
        <f t="shared" si="40"/>
        <v>23.180736640616427</v>
      </c>
      <c r="Q49" s="29">
        <f t="shared" si="41"/>
        <v>6.973823776837639</v>
      </c>
      <c r="R49" s="15">
        <f t="shared" si="42"/>
        <v>3</v>
      </c>
      <c r="S49" s="32" t="str">
        <f t="shared" si="43"/>
        <v>Pass</v>
      </c>
      <c r="T49" s="32" t="str">
        <f t="shared" si="43"/>
        <v>Pass</v>
      </c>
      <c r="U49" s="32" t="str">
        <f t="shared" si="43"/>
        <v>Pass</v>
      </c>
      <c r="V49" s="32" t="str">
        <f t="shared" si="43"/>
        <v>Pass</v>
      </c>
      <c r="W49" s="32" t="str">
        <f t="shared" si="43"/>
        <v>Pass</v>
      </c>
      <c r="X49" s="32" t="str">
        <f t="shared" si="43"/>
        <v>Pass</v>
      </c>
      <c r="Y49" s="30"/>
      <c r="Z49" s="30"/>
      <c r="AA49" s="30"/>
      <c r="AB49" s="30"/>
      <c r="AC49" s="31"/>
    </row>
    <row r="50" spans="1:29">
      <c r="A50" s="14" t="s">
        <v>28</v>
      </c>
      <c r="B50" s="28">
        <v>79769</v>
      </c>
      <c r="C50" s="29">
        <f t="shared" si="17"/>
        <v>24.313590421965106</v>
      </c>
      <c r="D50" s="29">
        <f t="shared" si="18"/>
        <v>5.3489898928323232</v>
      </c>
      <c r="E50" s="29">
        <f t="shared" si="33"/>
        <v>6.564669413930579</v>
      </c>
      <c r="F50" s="29">
        <f t="shared" si="34"/>
        <v>8.2666207434681365</v>
      </c>
      <c r="G50" s="29">
        <f t="shared" si="21"/>
        <v>3.7</v>
      </c>
      <c r="H50" s="28">
        <v>6359</v>
      </c>
      <c r="I50" s="29">
        <f t="shared" si="22"/>
        <v>1.9382231379768595</v>
      </c>
      <c r="J50" s="29">
        <f t="shared" si="23"/>
        <v>0.42640909035490909</v>
      </c>
      <c r="K50" s="29">
        <f t="shared" si="35"/>
        <v>0.52332024725375215</v>
      </c>
      <c r="L50" s="29">
        <f t="shared" si="36"/>
        <v>0.6589958669121323</v>
      </c>
      <c r="M50" s="29">
        <f t="shared" si="37"/>
        <v>17.073590909645091</v>
      </c>
      <c r="N50" s="29">
        <f t="shared" si="38"/>
        <v>26.548989892832324</v>
      </c>
      <c r="O50" s="29">
        <f t="shared" si="39"/>
        <v>27.861580570829425</v>
      </c>
      <c r="P50" s="29">
        <f t="shared" si="40"/>
        <v>29.699207520025361</v>
      </c>
      <c r="Q50" s="29">
        <f t="shared" si="41"/>
        <v>28.190036697918824</v>
      </c>
      <c r="R50" s="15">
        <f t="shared" si="42"/>
        <v>3</v>
      </c>
      <c r="S50" s="32" t="str">
        <f t="shared" si="43"/>
        <v>Fail</v>
      </c>
      <c r="T50" s="32" t="str">
        <f t="shared" si="43"/>
        <v>Fail</v>
      </c>
      <c r="U50" s="32" t="str">
        <f t="shared" si="43"/>
        <v>Fail</v>
      </c>
      <c r="V50" s="32" t="str">
        <f t="shared" si="43"/>
        <v>Fail</v>
      </c>
      <c r="W50" s="32" t="str">
        <f t="shared" si="43"/>
        <v>Fail</v>
      </c>
      <c r="X50" s="32" t="str">
        <f t="shared" si="43"/>
        <v>Fail</v>
      </c>
      <c r="Y50" s="30"/>
      <c r="Z50" s="30"/>
      <c r="AA50" s="30"/>
      <c r="AB50" s="30"/>
      <c r="AC50" s="31"/>
    </row>
    <row r="51" spans="1:29">
      <c r="A51" s="14" t="s">
        <v>36</v>
      </c>
      <c r="B51" s="28">
        <v>41853</v>
      </c>
      <c r="C51" s="29">
        <f t="shared" si="17"/>
        <v>12.756793991782592</v>
      </c>
      <c r="D51" s="29">
        <f t="shared" si="18"/>
        <v>2.8064946781921702</v>
      </c>
      <c r="E51" s="29">
        <f t="shared" si="33"/>
        <v>3.4443343777813</v>
      </c>
      <c r="F51" s="29">
        <f t="shared" si="34"/>
        <v>4.3373099572060818</v>
      </c>
      <c r="G51" s="29">
        <f t="shared" si="21"/>
        <v>3.7</v>
      </c>
      <c r="H51" s="28">
        <v>5236</v>
      </c>
      <c r="I51" s="29">
        <f t="shared" si="22"/>
        <v>1.595932748930152</v>
      </c>
      <c r="J51" s="29">
        <f t="shared" si="23"/>
        <v>0.35110520476463347</v>
      </c>
      <c r="K51" s="29">
        <f t="shared" si="35"/>
        <v>0.43090184221114108</v>
      </c>
      <c r="L51" s="29">
        <f t="shared" si="36"/>
        <v>0.54261713463625172</v>
      </c>
      <c r="M51" s="29">
        <f t="shared" si="37"/>
        <v>17.148894795235368</v>
      </c>
      <c r="N51" s="29">
        <f t="shared" si="38"/>
        <v>24.006494678192173</v>
      </c>
      <c r="O51" s="29">
        <f t="shared" si="39"/>
        <v>24.724131015227808</v>
      </c>
      <c r="P51" s="29">
        <f t="shared" si="40"/>
        <v>25.7288218870777</v>
      </c>
      <c r="Q51" s="29">
        <f t="shared" si="41"/>
        <v>15.948659489642896</v>
      </c>
      <c r="R51" s="15">
        <f t="shared" si="42"/>
        <v>3</v>
      </c>
      <c r="S51" s="32" t="str">
        <f t="shared" si="43"/>
        <v>Fail</v>
      </c>
      <c r="T51" s="32" t="str">
        <f t="shared" si="43"/>
        <v>Fail</v>
      </c>
      <c r="U51" s="32" t="str">
        <f t="shared" si="43"/>
        <v>Fail</v>
      </c>
      <c r="V51" s="32" t="str">
        <f t="shared" si="43"/>
        <v>Pass</v>
      </c>
      <c r="W51" s="32" t="str">
        <f t="shared" si="43"/>
        <v>Fail</v>
      </c>
      <c r="X51" s="32" t="str">
        <f t="shared" si="43"/>
        <v>Fail</v>
      </c>
      <c r="Y51" s="30"/>
      <c r="Z51" s="30"/>
      <c r="AA51" s="30"/>
      <c r="AB51" s="30"/>
      <c r="AC51" s="31"/>
    </row>
    <row r="52" spans="1:29">
      <c r="A52" s="14" t="s">
        <v>37</v>
      </c>
      <c r="B52" s="28">
        <v>35625</v>
      </c>
      <c r="C52" s="29">
        <f t="shared" si="17"/>
        <v>10.85849965252801</v>
      </c>
      <c r="D52" s="29">
        <f t="shared" si="18"/>
        <v>2.3888699235561623</v>
      </c>
      <c r="E52" s="29">
        <f t="shared" si="33"/>
        <v>2.9317949061825632</v>
      </c>
      <c r="F52" s="29">
        <f t="shared" si="34"/>
        <v>3.6918898818595238</v>
      </c>
      <c r="G52" s="29">
        <f t="shared" si="21"/>
        <v>3.7</v>
      </c>
      <c r="H52" s="28">
        <v>8745</v>
      </c>
      <c r="I52" s="29">
        <f t="shared" si="22"/>
        <v>2.6654759147047704</v>
      </c>
      <c r="J52" s="29">
        <f t="shared" si="23"/>
        <v>0.58640470123504951</v>
      </c>
      <c r="K52" s="29">
        <f t="shared" si="35"/>
        <v>0.71967849697028807</v>
      </c>
      <c r="L52" s="29">
        <f t="shared" si="36"/>
        <v>0.906261810999622</v>
      </c>
      <c r="M52" s="29">
        <f t="shared" si="37"/>
        <v>16.91359529876495</v>
      </c>
      <c r="N52" s="29">
        <f t="shared" si="38"/>
        <v>23.58886992355616</v>
      </c>
      <c r="O52" s="29">
        <f t="shared" si="39"/>
        <v>24.265068701917802</v>
      </c>
      <c r="P52" s="29">
        <f t="shared" si="40"/>
        <v>25.211746991624096</v>
      </c>
      <c r="Q52" s="29">
        <f t="shared" si="41"/>
        <v>16.189451481937553</v>
      </c>
      <c r="R52" s="15">
        <f t="shared" si="42"/>
        <v>3</v>
      </c>
      <c r="S52" s="32" t="str">
        <f t="shared" si="43"/>
        <v>Fail</v>
      </c>
      <c r="T52" s="32" t="str">
        <f t="shared" si="43"/>
        <v>Fail</v>
      </c>
      <c r="U52" s="32" t="str">
        <f t="shared" si="43"/>
        <v>Fail</v>
      </c>
      <c r="V52" s="32" t="str">
        <f t="shared" si="43"/>
        <v>Pass</v>
      </c>
      <c r="W52" s="32" t="str">
        <f t="shared" si="43"/>
        <v>Fail</v>
      </c>
      <c r="X52" s="32" t="str">
        <f t="shared" si="43"/>
        <v>Pass</v>
      </c>
      <c r="Y52" s="30"/>
      <c r="Z52" s="30"/>
      <c r="AA52" s="30"/>
      <c r="AB52" s="30"/>
      <c r="AC52" s="31"/>
    </row>
    <row r="53" spans="1:29">
      <c r="A53" s="14" t="s">
        <v>43</v>
      </c>
      <c r="B53" s="28">
        <v>36898</v>
      </c>
      <c r="C53" s="29">
        <f t="shared" si="17"/>
        <v>11.246510040111678</v>
      </c>
      <c r="D53" s="29">
        <f t="shared" si="18"/>
        <v>2.4742322088245694</v>
      </c>
      <c r="E53" s="29">
        <f t="shared" si="33"/>
        <v>3.0365577108301531</v>
      </c>
      <c r="F53" s="29">
        <f t="shared" si="34"/>
        <v>3.8238134136379709</v>
      </c>
      <c r="G53" s="29">
        <f t="shared" si="21"/>
        <v>3.7</v>
      </c>
      <c r="H53" s="28">
        <v>11280</v>
      </c>
      <c r="I53" s="29">
        <f t="shared" si="22"/>
        <v>3.4381438899793952</v>
      </c>
      <c r="J53" s="29">
        <f t="shared" si="23"/>
        <v>0.75639165579546697</v>
      </c>
      <c r="K53" s="29">
        <f t="shared" si="35"/>
        <v>0.92829885029443682</v>
      </c>
      <c r="L53" s="29">
        <f t="shared" si="36"/>
        <v>1.1689689225929945</v>
      </c>
      <c r="M53" s="29">
        <f t="shared" si="37"/>
        <v>16.743608344204532</v>
      </c>
      <c r="N53" s="29">
        <f t="shared" si="38"/>
        <v>23.67423220882457</v>
      </c>
      <c r="O53" s="29">
        <f t="shared" si="39"/>
        <v>24.408464905329122</v>
      </c>
      <c r="P53" s="29">
        <f t="shared" si="40"/>
        <v>25.436390680435498</v>
      </c>
      <c r="Q53" s="29">
        <f t="shared" si="41"/>
        <v>18.122797820070467</v>
      </c>
      <c r="R53" s="15">
        <f t="shared" si="42"/>
        <v>3</v>
      </c>
      <c r="S53" s="32" t="str">
        <f t="shared" si="43"/>
        <v>Fail</v>
      </c>
      <c r="T53" s="32" t="str">
        <f t="shared" si="43"/>
        <v>Fail</v>
      </c>
      <c r="U53" s="32" t="str">
        <f t="shared" si="43"/>
        <v>Fail</v>
      </c>
      <c r="V53" s="32" t="str">
        <f t="shared" si="43"/>
        <v>Pass</v>
      </c>
      <c r="W53" s="32" t="str">
        <f t="shared" si="43"/>
        <v>Fail</v>
      </c>
      <c r="X53" s="32" t="str">
        <f t="shared" si="43"/>
        <v>Pass</v>
      </c>
      <c r="Y53" s="30"/>
      <c r="Z53" s="30"/>
      <c r="AA53" s="30"/>
      <c r="AB53" s="30"/>
      <c r="AC53" s="31"/>
    </row>
    <row r="54" spans="1:29">
      <c r="A54" s="14" t="s">
        <v>44</v>
      </c>
      <c r="B54" s="28">
        <v>35915</v>
      </c>
      <c r="C54" s="29">
        <f t="shared" si="17"/>
        <v>10.946891649699467</v>
      </c>
      <c r="D54" s="29">
        <f t="shared" si="18"/>
        <v>2.4083161629338825</v>
      </c>
      <c r="E54" s="29">
        <f t="shared" si="33"/>
        <v>2.9556607454188564</v>
      </c>
      <c r="F54" s="29">
        <f t="shared" si="34"/>
        <v>3.7219431608978191</v>
      </c>
      <c r="G54" s="29">
        <f t="shared" si="21"/>
        <v>3.7</v>
      </c>
      <c r="H54" s="28">
        <v>9211</v>
      </c>
      <c r="I54" s="29">
        <f t="shared" si="22"/>
        <v>2.8075127101595934</v>
      </c>
      <c r="J54" s="29">
        <f t="shared" si="23"/>
        <v>0.61765279623511049</v>
      </c>
      <c r="K54" s="29">
        <f t="shared" si="35"/>
        <v>0.7580284317430902</v>
      </c>
      <c r="L54" s="29">
        <f t="shared" si="36"/>
        <v>0.95455432145426178</v>
      </c>
      <c r="M54" s="29">
        <f t="shared" si="37"/>
        <v>16.882347203764891</v>
      </c>
      <c r="N54" s="29">
        <f t="shared" si="38"/>
        <v>23.608316162933882</v>
      </c>
      <c r="O54" s="29">
        <f t="shared" si="39"/>
        <v>24.296036380926836</v>
      </c>
      <c r="P54" s="29">
        <f t="shared" si="40"/>
        <v>25.258844686116973</v>
      </c>
      <c r="Q54" s="29">
        <f t="shared" si="41"/>
        <v>16.561917070018652</v>
      </c>
      <c r="R54" s="15">
        <f t="shared" si="42"/>
        <v>3</v>
      </c>
      <c r="S54" s="32" t="str">
        <f t="shared" si="43"/>
        <v>Fail</v>
      </c>
      <c r="T54" s="32" t="str">
        <f t="shared" si="43"/>
        <v>Fail</v>
      </c>
      <c r="U54" s="32" t="str">
        <f t="shared" si="43"/>
        <v>Fail</v>
      </c>
      <c r="V54" s="32" t="str">
        <f t="shared" si="43"/>
        <v>Pass</v>
      </c>
      <c r="W54" s="32" t="str">
        <f t="shared" si="43"/>
        <v>Fail</v>
      </c>
      <c r="X54" s="32" t="str">
        <f t="shared" si="43"/>
        <v>Pass</v>
      </c>
      <c r="Y54" s="30"/>
      <c r="Z54" s="30"/>
      <c r="AA54" s="30"/>
      <c r="AB54" s="30"/>
      <c r="AC54" s="31"/>
    </row>
    <row r="55" spans="1:29">
      <c r="A55" s="14" t="s">
        <v>32</v>
      </c>
      <c r="B55" s="28">
        <v>18447</v>
      </c>
      <c r="C55" s="29">
        <f t="shared" si="17"/>
        <v>5.6226454200753464</v>
      </c>
      <c r="D55" s="29">
        <f t="shared" si="18"/>
        <v>1.2369819924165761</v>
      </c>
      <c r="E55" s="29">
        <f t="shared" si="33"/>
        <v>1.5181142634203437</v>
      </c>
      <c r="F55" s="29">
        <f t="shared" si="34"/>
        <v>1.911699442825618</v>
      </c>
      <c r="G55" s="29">
        <f t="shared" si="21"/>
        <v>3.7</v>
      </c>
      <c r="H55" s="28">
        <v>8678</v>
      </c>
      <c r="I55" s="29">
        <f t="shared" si="22"/>
        <v>2.6450543153582617</v>
      </c>
      <c r="J55" s="29">
        <f t="shared" si="23"/>
        <v>0.58191194937881763</v>
      </c>
      <c r="K55" s="29">
        <f t="shared" si="35"/>
        <v>0.71416466514673071</v>
      </c>
      <c r="L55" s="29">
        <f t="shared" si="36"/>
        <v>0.89931846722180908</v>
      </c>
      <c r="M55" s="29">
        <f t="shared" si="37"/>
        <v>16.918088050621183</v>
      </c>
      <c r="N55" s="29">
        <f t="shared" si="38"/>
        <v>22.436981992416577</v>
      </c>
      <c r="O55" s="29">
        <f t="shared" si="39"/>
        <v>22.850366979188259</v>
      </c>
      <c r="P55" s="29">
        <f t="shared" si="40"/>
        <v>23.429105960668608</v>
      </c>
      <c r="Q55" s="29">
        <f t="shared" si="41"/>
        <v>10.91275405079187</v>
      </c>
      <c r="R55" s="15">
        <f t="shared" si="42"/>
        <v>3</v>
      </c>
      <c r="S55" s="32" t="str">
        <f t="shared" si="43"/>
        <v>Pass</v>
      </c>
      <c r="T55" s="32" t="str">
        <f t="shared" si="43"/>
        <v>Pass</v>
      </c>
      <c r="U55" s="32" t="str">
        <f t="shared" si="43"/>
        <v>Pass</v>
      </c>
      <c r="V55" s="32" t="str">
        <f t="shared" si="43"/>
        <v>Pass</v>
      </c>
      <c r="W55" s="32" t="str">
        <f t="shared" si="43"/>
        <v>Pass</v>
      </c>
      <c r="X55" s="32" t="str">
        <f t="shared" si="43"/>
        <v>Pass</v>
      </c>
      <c r="Y55" s="30"/>
      <c r="Z55" s="30"/>
      <c r="AA55" s="30"/>
      <c r="AB55" s="30"/>
      <c r="AC55" s="31"/>
    </row>
    <row r="56" spans="1:29">
      <c r="A56" s="14" t="s">
        <v>50</v>
      </c>
      <c r="B56" s="28">
        <v>61730</v>
      </c>
      <c r="C56" s="29">
        <f t="shared" si="17"/>
        <v>18.815303397910291</v>
      </c>
      <c r="D56" s="29">
        <f t="shared" si="18"/>
        <v>4.1393667475402642</v>
      </c>
      <c r="E56" s="29">
        <f t="shared" si="33"/>
        <v>5.0801319174357786</v>
      </c>
      <c r="F56" s="29">
        <f t="shared" si="34"/>
        <v>6.3972031552894997</v>
      </c>
      <c r="G56" s="29">
        <f t="shared" si="21"/>
        <v>3.7</v>
      </c>
      <c r="H56" s="28">
        <v>11486</v>
      </c>
      <c r="I56" s="29">
        <f t="shared" si="22"/>
        <v>3.5009326879701539</v>
      </c>
      <c r="J56" s="29">
        <f t="shared" si="23"/>
        <v>0.7702051913534339</v>
      </c>
      <c r="K56" s="29">
        <f t="shared" si="35"/>
        <v>0.94525182575194167</v>
      </c>
      <c r="L56" s="29">
        <f t="shared" si="36"/>
        <v>1.1903171139098525</v>
      </c>
      <c r="M56" s="29">
        <f t="shared" si="37"/>
        <v>16.729794808646567</v>
      </c>
      <c r="N56" s="29">
        <f t="shared" si="38"/>
        <v>25.339366747540264</v>
      </c>
      <c r="O56" s="29">
        <f t="shared" si="39"/>
        <v>26.455178551834287</v>
      </c>
      <c r="P56" s="29">
        <f t="shared" si="40"/>
        <v>28.017315077845918</v>
      </c>
      <c r="Q56" s="29">
        <f t="shared" si="41"/>
        <v>25.8171687738506</v>
      </c>
      <c r="R56" s="15">
        <f t="shared" si="42"/>
        <v>3</v>
      </c>
      <c r="S56" s="32" t="str">
        <f t="shared" si="43"/>
        <v>Fail</v>
      </c>
      <c r="T56" s="32" t="str">
        <f t="shared" si="43"/>
        <v>Fail</v>
      </c>
      <c r="U56" s="32" t="str">
        <f t="shared" si="43"/>
        <v>Fail</v>
      </c>
      <c r="V56" s="32" t="str">
        <f t="shared" si="43"/>
        <v>Pass</v>
      </c>
      <c r="W56" s="32" t="str">
        <f t="shared" si="43"/>
        <v>Fail</v>
      </c>
      <c r="X56" s="32" t="str">
        <f t="shared" si="43"/>
        <v>Fail</v>
      </c>
      <c r="Y56" s="30"/>
      <c r="Z56" s="30"/>
      <c r="AA56" s="30"/>
      <c r="AB56" s="30"/>
      <c r="AC56" s="31"/>
    </row>
    <row r="57" spans="1:29">
      <c r="A57" s="14" t="s">
        <v>49</v>
      </c>
      <c r="B57" s="28">
        <v>68002</v>
      </c>
      <c r="C57" s="29">
        <f t="shared" si="17"/>
        <v>20.727008936735714</v>
      </c>
      <c r="D57" s="29">
        <f t="shared" si="18"/>
        <v>4.5599419660818574</v>
      </c>
      <c r="E57" s="29">
        <f t="shared" si="33"/>
        <v>5.5962924129186433</v>
      </c>
      <c r="F57" s="29">
        <f t="shared" si="34"/>
        <v>7.047183038490143</v>
      </c>
      <c r="G57" s="29">
        <f t="shared" si="21"/>
        <v>3.7</v>
      </c>
      <c r="H57" s="28">
        <v>15178</v>
      </c>
      <c r="I57" s="29">
        <f t="shared" si="22"/>
        <v>4.626254251959864</v>
      </c>
      <c r="J57" s="29">
        <f t="shared" si="23"/>
        <v>1.0177759354311702</v>
      </c>
      <c r="K57" s="29">
        <f t="shared" si="35"/>
        <v>1.2490886480291634</v>
      </c>
      <c r="L57" s="29">
        <f t="shared" si="36"/>
        <v>1.5729264456663539</v>
      </c>
      <c r="M57" s="29">
        <f t="shared" si="37"/>
        <v>16.482224064568829</v>
      </c>
      <c r="N57" s="29">
        <f t="shared" si="38"/>
        <v>25.759941966081858</v>
      </c>
      <c r="O57" s="29">
        <f t="shared" si="39"/>
        <v>27.027605125516637</v>
      </c>
      <c r="P57" s="29">
        <f t="shared" si="40"/>
        <v>28.802333548725326</v>
      </c>
      <c r="Q57" s="29">
        <f t="shared" si="41"/>
        <v>29.979517440655442</v>
      </c>
      <c r="R57" s="15">
        <f t="shared" si="42"/>
        <v>3</v>
      </c>
      <c r="S57" s="32" t="str">
        <f t="shared" si="43"/>
        <v>Fail</v>
      </c>
      <c r="T57" s="32" t="str">
        <f t="shared" si="43"/>
        <v>Fail</v>
      </c>
      <c r="U57" s="32" t="str">
        <f t="shared" si="43"/>
        <v>Fail</v>
      </c>
      <c r="V57" s="32" t="str">
        <f t="shared" si="43"/>
        <v>Pass</v>
      </c>
      <c r="W57" s="32" t="str">
        <f t="shared" si="43"/>
        <v>Fail</v>
      </c>
      <c r="X57" s="32" t="str">
        <f t="shared" si="43"/>
        <v>Fail</v>
      </c>
      <c r="Y57" s="30"/>
      <c r="Z57" s="30"/>
      <c r="AA57" s="30"/>
      <c r="AB57" s="30"/>
      <c r="AC57" s="31"/>
    </row>
    <row r="58" spans="1:29">
      <c r="A58" s="14" t="s">
        <v>40</v>
      </c>
      <c r="B58" s="28">
        <v>78361</v>
      </c>
      <c r="C58" s="29">
        <f t="shared" si="17"/>
        <v>23.884432035698175</v>
      </c>
      <c r="D58" s="29">
        <f t="shared" si="18"/>
        <v>5.2545750478535984</v>
      </c>
      <c r="E58" s="29">
        <f t="shared" si="33"/>
        <v>6.4487966496385081</v>
      </c>
      <c r="F58" s="29">
        <f t="shared" si="34"/>
        <v>8.1207068921373811</v>
      </c>
      <c r="G58" s="29">
        <f t="shared" si="21"/>
        <v>3.7</v>
      </c>
      <c r="H58" s="28">
        <v>11450</v>
      </c>
      <c r="I58" s="29">
        <f t="shared" si="22"/>
        <v>3.4899598883212835</v>
      </c>
      <c r="J58" s="29">
        <f t="shared" si="23"/>
        <v>0.76779117543068232</v>
      </c>
      <c r="K58" s="29">
        <f t="shared" si="35"/>
        <v>0.9422891698467466</v>
      </c>
      <c r="L58" s="29">
        <f t="shared" si="36"/>
        <v>1.1865863620292365</v>
      </c>
      <c r="M58" s="29">
        <f t="shared" si="37"/>
        <v>16.732208824569319</v>
      </c>
      <c r="N58" s="29">
        <f t="shared" si="38"/>
        <v>26.454575047853602</v>
      </c>
      <c r="O58" s="29">
        <f t="shared" si="39"/>
        <v>27.823294644054577</v>
      </c>
      <c r="P58" s="29">
        <f t="shared" si="40"/>
        <v>29.739502078735939</v>
      </c>
      <c r="Q58" s="29">
        <f t="shared" si="41"/>
        <v>30.864351812340743</v>
      </c>
      <c r="R58" s="15">
        <f t="shared" si="42"/>
        <v>3</v>
      </c>
      <c r="S58" s="32" t="str">
        <f t="shared" si="43"/>
        <v>Fail</v>
      </c>
      <c r="T58" s="32" t="str">
        <f t="shared" si="43"/>
        <v>Fail</v>
      </c>
      <c r="U58" s="32" t="str">
        <f t="shared" si="43"/>
        <v>Fail</v>
      </c>
      <c r="V58" s="32" t="str">
        <f t="shared" si="43"/>
        <v>Fail</v>
      </c>
      <c r="W58" s="32" t="str">
        <f t="shared" si="43"/>
        <v>Fail</v>
      </c>
      <c r="X58" s="32" t="str">
        <f t="shared" si="43"/>
        <v>Fail</v>
      </c>
      <c r="Y58" s="30"/>
      <c r="Z58" s="30"/>
      <c r="AA58" s="30"/>
      <c r="AB58" s="30"/>
      <c r="AC58" s="31"/>
    </row>
    <row r="59" spans="1:29">
      <c r="A59" s="14" t="s">
        <v>48</v>
      </c>
      <c r="B59" s="28">
        <v>61622</v>
      </c>
      <c r="C59" s="29">
        <f t="shared" si="17"/>
        <v>18.782384998963678</v>
      </c>
      <c r="D59" s="29">
        <f t="shared" si="18"/>
        <v>4.1321246997720094</v>
      </c>
      <c r="E59" s="29">
        <f t="shared" si="33"/>
        <v>5.0712439497201931</v>
      </c>
      <c r="F59" s="29">
        <f t="shared" si="34"/>
        <v>6.3860108996476512</v>
      </c>
      <c r="G59" s="29">
        <f t="shared" si="21"/>
        <v>3.7</v>
      </c>
      <c r="H59" s="28">
        <v>5621</v>
      </c>
      <c r="I59" s="29">
        <f t="shared" si="22"/>
        <v>1.7132807451750161</v>
      </c>
      <c r="J59" s="29">
        <f t="shared" si="23"/>
        <v>0.37692176393850352</v>
      </c>
      <c r="K59" s="29">
        <f t="shared" si="35"/>
        <v>0.46258580119725434</v>
      </c>
      <c r="L59" s="29">
        <f t="shared" si="36"/>
        <v>0.5825154533595055</v>
      </c>
      <c r="M59" s="29">
        <f t="shared" si="37"/>
        <v>17.123078236061495</v>
      </c>
      <c r="N59" s="29">
        <f t="shared" si="38"/>
        <v>25.33212469977201</v>
      </c>
      <c r="O59" s="29">
        <f t="shared" si="39"/>
        <v>26.356907986978946</v>
      </c>
      <c r="P59" s="29">
        <f t="shared" si="40"/>
        <v>27.791604589068651</v>
      </c>
      <c r="Q59" s="29">
        <f t="shared" si="41"/>
        <v>22.208946489313711</v>
      </c>
      <c r="R59" s="15">
        <f t="shared" si="42"/>
        <v>3</v>
      </c>
      <c r="S59" s="32" t="str">
        <f t="shared" si="43"/>
        <v>Fail</v>
      </c>
      <c r="T59" s="32" t="str">
        <f t="shared" si="43"/>
        <v>Fail</v>
      </c>
      <c r="U59" s="32" t="str">
        <f t="shared" si="43"/>
        <v>Fail</v>
      </c>
      <c r="V59" s="32" t="str">
        <f t="shared" si="43"/>
        <v>Pass</v>
      </c>
      <c r="W59" s="32" t="str">
        <f t="shared" si="43"/>
        <v>Fail</v>
      </c>
      <c r="X59" s="32" t="str">
        <f t="shared" si="43"/>
        <v>Fail</v>
      </c>
      <c r="Y59" s="30"/>
      <c r="Z59" s="30"/>
      <c r="AA59" s="30"/>
      <c r="AB59" s="30"/>
      <c r="AC59" s="31"/>
    </row>
    <row r="60" spans="1:29">
      <c r="A60" s="14" t="s">
        <v>70</v>
      </c>
      <c r="B60" s="28">
        <v>57456</v>
      </c>
      <c r="C60" s="29">
        <f t="shared" si="17"/>
        <v>17.512588239597175</v>
      </c>
      <c r="D60" s="29">
        <f t="shared" si="18"/>
        <v>3.8527694127113787</v>
      </c>
      <c r="E60" s="29">
        <f t="shared" si="33"/>
        <v>4.7283988246912374</v>
      </c>
      <c r="F60" s="29">
        <f t="shared" si="34"/>
        <v>5.9542800014630402</v>
      </c>
      <c r="G60" s="29">
        <f t="shared" si="21"/>
        <v>3.7</v>
      </c>
      <c r="H60" s="28">
        <v>7169</v>
      </c>
      <c r="I60" s="29">
        <f t="shared" si="22"/>
        <v>2.1851111300764439</v>
      </c>
      <c r="J60" s="29">
        <f t="shared" si="23"/>
        <v>0.48072444861681768</v>
      </c>
      <c r="K60" s="29">
        <f t="shared" si="35"/>
        <v>0.58998000512063986</v>
      </c>
      <c r="L60" s="29">
        <f t="shared" si="36"/>
        <v>0.74293778422599099</v>
      </c>
      <c r="M60" s="29">
        <f t="shared" si="37"/>
        <v>17.019275551383181</v>
      </c>
      <c r="N60" s="29">
        <f t="shared" si="38"/>
        <v>25.052769412711378</v>
      </c>
      <c r="O60" s="29">
        <f t="shared" si="39"/>
        <v>26.037654381195061</v>
      </c>
      <c r="P60" s="29">
        <f t="shared" si="40"/>
        <v>27.416493337072211</v>
      </c>
      <c r="Q60" s="29">
        <f t="shared" si="41"/>
        <v>21.882810499750065</v>
      </c>
      <c r="R60" s="15">
        <f t="shared" si="42"/>
        <v>3</v>
      </c>
      <c r="S60" s="32" t="str">
        <f t="shared" si="43"/>
        <v>Fail</v>
      </c>
      <c r="T60" s="32" t="str">
        <f t="shared" si="43"/>
        <v>Fail</v>
      </c>
      <c r="U60" s="32" t="str">
        <f t="shared" si="43"/>
        <v>Fail</v>
      </c>
      <c r="V60" s="32" t="str">
        <f t="shared" si="43"/>
        <v>Pass</v>
      </c>
      <c r="W60" s="32" t="str">
        <f t="shared" si="43"/>
        <v>Fail</v>
      </c>
      <c r="X60" s="32" t="str">
        <f t="shared" si="43"/>
        <v>Fail</v>
      </c>
      <c r="Y60" s="30"/>
      <c r="Z60" s="30"/>
      <c r="AA60" s="30"/>
      <c r="AB60" s="30"/>
      <c r="AC60" s="31"/>
    </row>
    <row r="61" spans="1:29">
      <c r="A61" s="14" t="s">
        <v>68</v>
      </c>
      <c r="B61" s="28">
        <v>50885</v>
      </c>
      <c r="C61" s="29">
        <f t="shared" si="17"/>
        <v>15.509747503688079</v>
      </c>
      <c r="D61" s="29">
        <f t="shared" si="18"/>
        <v>3.4121444508113772</v>
      </c>
      <c r="E61" s="29">
        <f t="shared" si="33"/>
        <v>4.1876318259957817</v>
      </c>
      <c r="F61" s="29">
        <f t="shared" si="34"/>
        <v>5.2733141512539472</v>
      </c>
      <c r="G61" s="29">
        <f t="shared" si="21"/>
        <v>3.7</v>
      </c>
      <c r="H61" s="28">
        <v>6028</v>
      </c>
      <c r="I61" s="29">
        <f t="shared" si="22"/>
        <v>1.8373343412053009</v>
      </c>
      <c r="J61" s="29">
        <f t="shared" si="23"/>
        <v>0.40421355506516621</v>
      </c>
      <c r="K61" s="29">
        <f t="shared" si="35"/>
        <v>0.49608027212543127</v>
      </c>
      <c r="L61" s="29">
        <f t="shared" si="36"/>
        <v>0.62469367600980241</v>
      </c>
      <c r="M61" s="29">
        <f t="shared" si="37"/>
        <v>17.095786444934834</v>
      </c>
      <c r="N61" s="29">
        <f t="shared" si="38"/>
        <v>24.612144450811378</v>
      </c>
      <c r="O61" s="29">
        <f t="shared" si="39"/>
        <v>25.479498543056046</v>
      </c>
      <c r="P61" s="29">
        <f t="shared" si="40"/>
        <v>26.693794272198584</v>
      </c>
      <c r="Q61" s="29">
        <f t="shared" si="41"/>
        <v>19.18441618609868</v>
      </c>
      <c r="R61" s="15">
        <f t="shared" si="42"/>
        <v>3</v>
      </c>
      <c r="S61" s="32" t="str">
        <f t="shared" si="43"/>
        <v>Fail</v>
      </c>
      <c r="T61" s="32" t="str">
        <f t="shared" si="43"/>
        <v>Fail</v>
      </c>
      <c r="U61" s="32" t="str">
        <f t="shared" si="43"/>
        <v>Fail</v>
      </c>
      <c r="V61" s="32" t="str">
        <f t="shared" si="43"/>
        <v>Pass</v>
      </c>
      <c r="W61" s="32" t="str">
        <f t="shared" si="43"/>
        <v>Fail</v>
      </c>
      <c r="X61" s="32" t="str">
        <f t="shared" si="43"/>
        <v>Fail</v>
      </c>
      <c r="Y61" s="30"/>
      <c r="Z61" s="30"/>
      <c r="AA61" s="30"/>
      <c r="AB61" s="30"/>
      <c r="AC61" s="31"/>
    </row>
    <row r="62" spans="1:29">
      <c r="A62" s="14" t="s">
        <v>47</v>
      </c>
      <c r="B62" s="28">
        <v>51643</v>
      </c>
      <c r="C62" s="29">
        <f t="shared" si="17"/>
        <v>15.740785896294851</v>
      </c>
      <c r="D62" s="29">
        <f t="shared" si="18"/>
        <v>3.462972897184867</v>
      </c>
      <c r="E62" s="29">
        <f t="shared" si="33"/>
        <v>4.2500121919996099</v>
      </c>
      <c r="F62" s="29">
        <f t="shared" si="34"/>
        <v>5.35186720474025</v>
      </c>
      <c r="G62" s="29">
        <f t="shared" si="21"/>
        <v>3.7</v>
      </c>
      <c r="H62" s="28">
        <v>10535</v>
      </c>
      <c r="I62" s="29">
        <f t="shared" si="22"/>
        <v>3.2110678972458273</v>
      </c>
      <c r="J62" s="29">
        <f t="shared" si="23"/>
        <v>0.70643493739408203</v>
      </c>
      <c r="K62" s="29">
        <f t="shared" si="35"/>
        <v>0.8669883322563734</v>
      </c>
      <c r="L62" s="29">
        <f t="shared" si="36"/>
        <v>1.0917630850635813</v>
      </c>
      <c r="M62" s="29">
        <f t="shared" si="37"/>
        <v>16.793565062605918</v>
      </c>
      <c r="N62" s="29">
        <f t="shared" si="38"/>
        <v>24.662972897184865</v>
      </c>
      <c r="O62" s="29">
        <f t="shared" si="39"/>
        <v>25.610565586861902</v>
      </c>
      <c r="P62" s="29">
        <f t="shared" si="40"/>
        <v>26.937195352409752</v>
      </c>
      <c r="Q62" s="29">
        <f t="shared" si="41"/>
        <v>22.162921690786504</v>
      </c>
      <c r="R62" s="15">
        <f t="shared" si="42"/>
        <v>3</v>
      </c>
      <c r="S62" s="32" t="str">
        <f t="shared" si="43"/>
        <v>Fail</v>
      </c>
      <c r="T62" s="32" t="str">
        <f t="shared" si="43"/>
        <v>Fail</v>
      </c>
      <c r="U62" s="32" t="str">
        <f t="shared" si="43"/>
        <v>Fail</v>
      </c>
      <c r="V62" s="32" t="str">
        <f t="shared" si="43"/>
        <v>Pass</v>
      </c>
      <c r="W62" s="32" t="str">
        <f t="shared" si="43"/>
        <v>Fail</v>
      </c>
      <c r="X62" s="32" t="str">
        <f t="shared" si="43"/>
        <v>Fail</v>
      </c>
      <c r="Y62" s="30"/>
      <c r="Z62" s="30"/>
      <c r="AA62" s="30"/>
      <c r="AB62" s="30"/>
      <c r="AC62" s="31"/>
    </row>
    <row r="63" spans="1:29">
      <c r="A63" s="14" t="s">
        <v>67</v>
      </c>
      <c r="B63" s="28">
        <v>48783</v>
      </c>
      <c r="C63" s="29">
        <f t="shared" si="17"/>
        <v>14.869057924190146</v>
      </c>
      <c r="D63" s="29">
        <f t="shared" si="18"/>
        <v>3.2711927433218322</v>
      </c>
      <c r="E63" s="29">
        <f t="shared" si="33"/>
        <v>4.0146456395313397</v>
      </c>
      <c r="F63" s="29">
        <f t="shared" si="34"/>
        <v>5.0554796942246503</v>
      </c>
      <c r="G63" s="29">
        <f t="shared" si="21"/>
        <v>3.7</v>
      </c>
      <c r="H63" s="28">
        <v>8678</v>
      </c>
      <c r="I63" s="29">
        <f t="shared" si="22"/>
        <v>2.6450543153582617</v>
      </c>
      <c r="J63" s="29">
        <f t="shared" si="23"/>
        <v>0.58191194937881763</v>
      </c>
      <c r="K63" s="29">
        <f t="shared" si="35"/>
        <v>0.71416466514673071</v>
      </c>
      <c r="L63" s="29">
        <f t="shared" si="36"/>
        <v>0.89931846722180908</v>
      </c>
      <c r="M63" s="29">
        <f t="shared" si="37"/>
        <v>16.918088050621183</v>
      </c>
      <c r="N63" s="29">
        <f t="shared" si="38"/>
        <v>24.471192743321833</v>
      </c>
      <c r="O63" s="29">
        <f t="shared" si="39"/>
        <v>25.346898355299253</v>
      </c>
      <c r="P63" s="29">
        <f t="shared" si="40"/>
        <v>26.572886212067644</v>
      </c>
      <c r="Q63" s="29">
        <f t="shared" si="41"/>
        <v>20.159166554906669</v>
      </c>
      <c r="R63" s="15">
        <f t="shared" si="42"/>
        <v>3</v>
      </c>
      <c r="S63" s="32" t="str">
        <f t="shared" si="43"/>
        <v>Fail</v>
      </c>
      <c r="T63" s="32" t="str">
        <f t="shared" si="43"/>
        <v>Fail</v>
      </c>
      <c r="U63" s="32" t="str">
        <f t="shared" si="43"/>
        <v>Fail</v>
      </c>
      <c r="V63" s="32" t="str">
        <f t="shared" si="43"/>
        <v>Pass</v>
      </c>
      <c r="W63" s="32" t="str">
        <f t="shared" si="43"/>
        <v>Fail</v>
      </c>
      <c r="X63" s="32" t="str">
        <f t="shared" si="43"/>
        <v>Fail</v>
      </c>
      <c r="Y63" s="30"/>
      <c r="Z63" s="30"/>
      <c r="AA63" s="30"/>
      <c r="AB63" s="30"/>
      <c r="AC63" s="31"/>
    </row>
    <row r="64" spans="1:29">
      <c r="A64" s="14" t="s">
        <v>66</v>
      </c>
      <c r="B64" s="28">
        <v>48820</v>
      </c>
      <c r="C64" s="29">
        <f t="shared" si="17"/>
        <v>14.880335523829263</v>
      </c>
      <c r="D64" s="29">
        <f t="shared" si="18"/>
        <v>3.2736738152424381</v>
      </c>
      <c r="E64" s="29">
        <f t="shared" si="33"/>
        <v>4.0176905914339009</v>
      </c>
      <c r="F64" s="29">
        <f t="shared" si="34"/>
        <v>5.0593140781019494</v>
      </c>
      <c r="G64" s="29">
        <f t="shared" si="21"/>
        <v>3.7</v>
      </c>
      <c r="H64" s="28">
        <v>9761</v>
      </c>
      <c r="I64" s="29">
        <f t="shared" si="22"/>
        <v>2.9751527047951134</v>
      </c>
      <c r="J64" s="29">
        <f t="shared" si="23"/>
        <v>0.65453359505492492</v>
      </c>
      <c r="K64" s="29">
        <f t="shared" si="35"/>
        <v>0.80329123029468064</v>
      </c>
      <c r="L64" s="29">
        <f t="shared" si="36"/>
        <v>1.0115519196303386</v>
      </c>
      <c r="M64" s="29">
        <f t="shared" si="37"/>
        <v>16.845466404945075</v>
      </c>
      <c r="N64" s="29">
        <f t="shared" si="38"/>
        <v>24.473673815242439</v>
      </c>
      <c r="O64" s="29">
        <f t="shared" si="39"/>
        <v>25.366448226673654</v>
      </c>
      <c r="P64" s="29">
        <f t="shared" si="40"/>
        <v>26.616332402677365</v>
      </c>
      <c r="Q64" s="29">
        <f t="shared" si="41"/>
        <v>20.830640933419488</v>
      </c>
      <c r="R64" s="15">
        <f t="shared" si="42"/>
        <v>3</v>
      </c>
      <c r="S64" s="32" t="str">
        <f t="shared" si="43"/>
        <v>Fail</v>
      </c>
      <c r="T64" s="32" t="str">
        <f t="shared" si="43"/>
        <v>Fail</v>
      </c>
      <c r="U64" s="32" t="str">
        <f t="shared" si="43"/>
        <v>Fail</v>
      </c>
      <c r="V64" s="32" t="str">
        <f t="shared" si="43"/>
        <v>Pass</v>
      </c>
      <c r="W64" s="32" t="str">
        <f t="shared" si="43"/>
        <v>Fail</v>
      </c>
      <c r="X64" s="32" t="str">
        <f t="shared" si="43"/>
        <v>Fail</v>
      </c>
      <c r="Y64" s="30"/>
      <c r="Z64" s="30"/>
      <c r="AA64" s="30"/>
      <c r="AB64" s="30"/>
      <c r="AC64" s="31"/>
    </row>
    <row r="65" spans="1:29">
      <c r="A65" s="14" t="s">
        <v>41</v>
      </c>
      <c r="B65" s="28">
        <v>31415</v>
      </c>
      <c r="C65" s="29">
        <f t="shared" si="17"/>
        <v>9.5752916935906658</v>
      </c>
      <c r="D65" s="29">
        <f t="shared" si="18"/>
        <v>2.1065641725899464</v>
      </c>
      <c r="E65" s="29">
        <f t="shared" si="33"/>
        <v>2.5853287572694801</v>
      </c>
      <c r="F65" s="29">
        <f t="shared" si="34"/>
        <v>3.2555991758208265</v>
      </c>
      <c r="G65" s="29">
        <f t="shared" si="21"/>
        <v>3.7</v>
      </c>
      <c r="H65" s="28">
        <v>14831</v>
      </c>
      <c r="I65" s="29">
        <f t="shared" si="22"/>
        <v>4.5204886553443631</v>
      </c>
      <c r="J65" s="29">
        <f t="shared" si="23"/>
        <v>0.99450750417575984</v>
      </c>
      <c r="K65" s="29">
        <f t="shared" si="35"/>
        <v>1.2205319369429781</v>
      </c>
      <c r="L65" s="29">
        <f t="shared" si="36"/>
        <v>1.5369661428170835</v>
      </c>
      <c r="M65" s="29">
        <f t="shared" si="37"/>
        <v>16.505492495824239</v>
      </c>
      <c r="N65" s="29">
        <f t="shared" si="38"/>
        <v>23.306564172589944</v>
      </c>
      <c r="O65" s="29">
        <f t="shared" si="39"/>
        <v>24.011353190036697</v>
      </c>
      <c r="P65" s="29">
        <f t="shared" si="40"/>
        <v>24.99805781446215</v>
      </c>
      <c r="Q65" s="29">
        <f t="shared" si="41"/>
        <v>18.616269004279392</v>
      </c>
      <c r="R65" s="15">
        <f t="shared" si="42"/>
        <v>3</v>
      </c>
      <c r="S65" s="32" t="str">
        <f t="shared" si="43"/>
        <v>Pass</v>
      </c>
      <c r="T65" s="32" t="str">
        <f t="shared" si="43"/>
        <v>Pass</v>
      </c>
      <c r="U65" s="32" t="str">
        <f t="shared" si="43"/>
        <v>Pass</v>
      </c>
      <c r="V65" s="32" t="str">
        <f t="shared" si="43"/>
        <v>Pass</v>
      </c>
      <c r="W65" s="32" t="str">
        <f t="shared" si="43"/>
        <v>Pass</v>
      </c>
      <c r="X65" s="32" t="str">
        <f t="shared" si="43"/>
        <v>Pass</v>
      </c>
      <c r="Y65" s="30"/>
      <c r="Z65" s="30"/>
      <c r="AA65" s="30"/>
      <c r="AB65" s="30"/>
      <c r="AC65" s="31"/>
    </row>
    <row r="66" spans="1:29">
      <c r="A66" s="14" t="s">
        <v>53</v>
      </c>
      <c r="B66" s="28">
        <v>37027</v>
      </c>
      <c r="C66" s="29">
        <f t="shared" si="17"/>
        <v>11.285829238853465</v>
      </c>
      <c r="D66" s="29">
        <f t="shared" si="18"/>
        <v>2.4828824325477621</v>
      </c>
      <c r="E66" s="29">
        <f t="shared" si="33"/>
        <v>3.0471738944904359</v>
      </c>
      <c r="F66" s="29">
        <f t="shared" si="34"/>
        <v>3.8371819412101784</v>
      </c>
      <c r="G66" s="29">
        <f t="shared" si="21"/>
        <v>3.7</v>
      </c>
      <c r="H66" s="28">
        <v>2076</v>
      </c>
      <c r="I66" s="29">
        <f t="shared" si="22"/>
        <v>0.63276477975152701</v>
      </c>
      <c r="J66" s="29">
        <f t="shared" si="23"/>
        <v>0.13920825154533595</v>
      </c>
      <c r="K66" s="29">
        <f t="shared" si="35"/>
        <v>0.17084649053291232</v>
      </c>
      <c r="L66" s="29">
        <f t="shared" si="36"/>
        <v>0.21514002511551919</v>
      </c>
      <c r="M66" s="29">
        <f t="shared" si="37"/>
        <v>17.360791748454663</v>
      </c>
      <c r="N66" s="29">
        <f t="shared" si="38"/>
        <v>23.68288243254776</v>
      </c>
      <c r="O66" s="29">
        <f t="shared" si="39"/>
        <v>24.278812133478009</v>
      </c>
      <c r="P66" s="29">
        <f t="shared" si="40"/>
        <v>25.113113714780361</v>
      </c>
      <c r="Q66" s="29">
        <f t="shared" si="41"/>
        <v>12.551358798356519</v>
      </c>
      <c r="R66" s="15">
        <f t="shared" si="42"/>
        <v>3</v>
      </c>
      <c r="S66" s="32" t="str">
        <f t="shared" si="43"/>
        <v>Fail</v>
      </c>
      <c r="T66" s="32" t="str">
        <f t="shared" si="43"/>
        <v>Fail</v>
      </c>
      <c r="U66" s="32" t="str">
        <f t="shared" si="43"/>
        <v>Fail</v>
      </c>
      <c r="V66" s="32" t="str">
        <f t="shared" si="43"/>
        <v>Pass</v>
      </c>
      <c r="W66" s="32" t="str">
        <f t="shared" si="43"/>
        <v>Fail</v>
      </c>
      <c r="X66" s="32" t="str">
        <f t="shared" si="43"/>
        <v>Pass</v>
      </c>
      <c r="Y66" s="30"/>
      <c r="Z66" s="30"/>
      <c r="AA66" s="30"/>
      <c r="AB66" s="30"/>
      <c r="AC66" s="31"/>
    </row>
    <row r="67" spans="1:29">
      <c r="A67" s="14" t="s">
        <v>58</v>
      </c>
      <c r="B67" s="28">
        <v>29984</v>
      </c>
      <c r="C67" s="29">
        <f t="shared" si="17"/>
        <v>9.1391229075480673</v>
      </c>
      <c r="D67" s="29">
        <f t="shared" si="18"/>
        <v>2.0106070396605746</v>
      </c>
      <c r="E67" s="29">
        <f t="shared" si="33"/>
        <v>2.4675631850379784</v>
      </c>
      <c r="F67" s="29">
        <f t="shared" si="34"/>
        <v>3.107301788566343</v>
      </c>
      <c r="G67" s="29">
        <f t="shared" si="21"/>
        <v>3.7</v>
      </c>
      <c r="H67" s="28">
        <v>5136</v>
      </c>
      <c r="I67" s="29">
        <f t="shared" si="22"/>
        <v>1.565452749905512</v>
      </c>
      <c r="J67" s="29">
        <f t="shared" si="23"/>
        <v>0.34439960497921263</v>
      </c>
      <c r="K67" s="29">
        <f t="shared" si="35"/>
        <v>0.42267224247448826</v>
      </c>
      <c r="L67" s="29">
        <f t="shared" si="36"/>
        <v>0.5322539349678741</v>
      </c>
      <c r="M67" s="29">
        <f t="shared" si="37"/>
        <v>17.155600395020787</v>
      </c>
      <c r="N67" s="29">
        <f t="shared" si="38"/>
        <v>23.210607039660573</v>
      </c>
      <c r="O67" s="29">
        <f t="shared" si="39"/>
        <v>23.745835822533255</v>
      </c>
      <c r="P67" s="29">
        <f t="shared" si="40"/>
        <v>24.495156118555006</v>
      </c>
      <c r="Q67" s="29">
        <f t="shared" si="41"/>
        <v>12.270028407359092</v>
      </c>
      <c r="R67" s="15">
        <f t="shared" si="42"/>
        <v>3</v>
      </c>
      <c r="S67" s="32" t="str">
        <f t="shared" si="43"/>
        <v>Pass</v>
      </c>
      <c r="T67" s="32" t="str">
        <f t="shared" si="43"/>
        <v>Pass</v>
      </c>
      <c r="U67" s="32" t="str">
        <f t="shared" ref="T67:X130" si="44">IF(AND(($O67+$R67)&lt;U$11,($P67+$R67)&lt;U$12),"Pass","Fail")</f>
        <v>Pass</v>
      </c>
      <c r="V67" s="32" t="str">
        <f t="shared" si="44"/>
        <v>Pass</v>
      </c>
      <c r="W67" s="32" t="str">
        <f t="shared" si="44"/>
        <v>Pass</v>
      </c>
      <c r="X67" s="32" t="str">
        <f t="shared" si="44"/>
        <v>Pass</v>
      </c>
      <c r="Y67" s="30"/>
      <c r="Z67" s="30"/>
      <c r="AA67" s="30"/>
      <c r="AB67" s="30"/>
      <c r="AC67" s="31"/>
    </row>
    <row r="68" spans="1:29">
      <c r="A68" s="14" t="s">
        <v>31</v>
      </c>
      <c r="B68" s="28">
        <v>31473</v>
      </c>
      <c r="C68" s="29">
        <f t="shared" si="17"/>
        <v>9.592970093024956</v>
      </c>
      <c r="D68" s="29">
        <f t="shared" si="18"/>
        <v>2.1104534204654901</v>
      </c>
      <c r="E68" s="29">
        <f t="shared" si="33"/>
        <v>2.5901019251167381</v>
      </c>
      <c r="F68" s="29">
        <f t="shared" si="34"/>
        <v>3.2616098316284852</v>
      </c>
      <c r="G68" s="29">
        <f t="shared" si="21"/>
        <v>3.7</v>
      </c>
      <c r="H68" s="28">
        <v>11911</v>
      </c>
      <c r="I68" s="29">
        <f t="shared" si="22"/>
        <v>3.6304726838248738</v>
      </c>
      <c r="J68" s="29">
        <f t="shared" si="23"/>
        <v>0.79870399044147222</v>
      </c>
      <c r="K68" s="29">
        <f t="shared" si="35"/>
        <v>0.98022762463271595</v>
      </c>
      <c r="L68" s="29">
        <f t="shared" si="36"/>
        <v>1.2343607125004572</v>
      </c>
      <c r="M68" s="29">
        <f t="shared" si="37"/>
        <v>16.701296009558529</v>
      </c>
      <c r="N68" s="29">
        <f t="shared" si="38"/>
        <v>23.310453420465493</v>
      </c>
      <c r="O68" s="29">
        <f t="shared" si="39"/>
        <v>23.971625559307984</v>
      </c>
      <c r="P68" s="29">
        <f t="shared" si="40"/>
        <v>24.897266553687473</v>
      </c>
      <c r="Q68" s="29">
        <f t="shared" si="41"/>
        <v>16.853915460674703</v>
      </c>
      <c r="R68" s="15">
        <f t="shared" si="42"/>
        <v>3</v>
      </c>
      <c r="S68" s="32" t="str">
        <f t="shared" si="43"/>
        <v>Pass</v>
      </c>
      <c r="T68" s="32" t="str">
        <f t="shared" si="44"/>
        <v>Pass</v>
      </c>
      <c r="U68" s="32" t="str">
        <f t="shared" si="44"/>
        <v>Pass</v>
      </c>
      <c r="V68" s="32" t="str">
        <f t="shared" si="44"/>
        <v>Pass</v>
      </c>
      <c r="W68" s="32" t="str">
        <f t="shared" si="44"/>
        <v>Pass</v>
      </c>
      <c r="X68" s="32" t="str">
        <f t="shared" si="44"/>
        <v>Pass</v>
      </c>
      <c r="Y68" s="30"/>
      <c r="Z68" s="30"/>
      <c r="AA68" s="30"/>
      <c r="AB68" s="30"/>
      <c r="AC68" s="31"/>
    </row>
    <row r="69" spans="1:29">
      <c r="A69" s="14" t="s">
        <v>30</v>
      </c>
      <c r="B69" s="28">
        <v>29727</v>
      </c>
      <c r="C69" s="29">
        <f t="shared" si="17"/>
        <v>9.0607893100547425</v>
      </c>
      <c r="D69" s="29">
        <f t="shared" si="18"/>
        <v>1.9933736482120434</v>
      </c>
      <c r="E69" s="29">
        <f t="shared" si="33"/>
        <v>2.4464131137147804</v>
      </c>
      <c r="F69" s="29">
        <f t="shared" si="34"/>
        <v>3.0806683654186129</v>
      </c>
      <c r="G69" s="29">
        <f t="shared" si="21"/>
        <v>3.7</v>
      </c>
      <c r="H69" s="28">
        <v>8751</v>
      </c>
      <c r="I69" s="29">
        <f t="shared" si="22"/>
        <v>2.667304714646249</v>
      </c>
      <c r="J69" s="29">
        <f t="shared" si="23"/>
        <v>0.58680703722217475</v>
      </c>
      <c r="K69" s="29">
        <f t="shared" si="35"/>
        <v>0.72017227295448727</v>
      </c>
      <c r="L69" s="29">
        <f t="shared" si="36"/>
        <v>0.9068836029797247</v>
      </c>
      <c r="M69" s="29">
        <f t="shared" si="37"/>
        <v>16.913192962777824</v>
      </c>
      <c r="N69" s="29">
        <f t="shared" si="38"/>
        <v>23.193373648212042</v>
      </c>
      <c r="O69" s="29">
        <f t="shared" si="39"/>
        <v>23.779778349447092</v>
      </c>
      <c r="P69" s="29">
        <f t="shared" si="40"/>
        <v>24.600744931176163</v>
      </c>
      <c r="Q69" s="29">
        <f t="shared" si="41"/>
        <v>14.39539873934724</v>
      </c>
      <c r="R69" s="15">
        <f t="shared" si="42"/>
        <v>3</v>
      </c>
      <c r="S69" s="32" t="str">
        <f t="shared" si="43"/>
        <v>Pass</v>
      </c>
      <c r="T69" s="32" t="str">
        <f t="shared" si="44"/>
        <v>Pass</v>
      </c>
      <c r="U69" s="32" t="str">
        <f t="shared" si="44"/>
        <v>Pass</v>
      </c>
      <c r="V69" s="32" t="str">
        <f t="shared" si="44"/>
        <v>Pass</v>
      </c>
      <c r="W69" s="32" t="str">
        <f t="shared" si="44"/>
        <v>Pass</v>
      </c>
      <c r="X69" s="32" t="str">
        <f t="shared" si="44"/>
        <v>Pass</v>
      </c>
      <c r="Y69" s="30"/>
      <c r="Z69" s="30"/>
      <c r="AA69" s="30"/>
      <c r="AB69" s="30"/>
      <c r="AC69" s="31"/>
    </row>
    <row r="70" spans="1:29">
      <c r="A70" s="14" t="s">
        <v>29</v>
      </c>
      <c r="B70" s="28">
        <v>27819</v>
      </c>
      <c r="C70" s="29">
        <f t="shared" si="17"/>
        <v>8.4792309286646095</v>
      </c>
      <c r="D70" s="29">
        <f t="shared" si="18"/>
        <v>1.865430804306214</v>
      </c>
      <c r="E70" s="29">
        <f t="shared" si="33"/>
        <v>2.2893923507394449</v>
      </c>
      <c r="F70" s="29">
        <f t="shared" si="34"/>
        <v>2.8829385157459675</v>
      </c>
      <c r="G70" s="29">
        <f t="shared" si="21"/>
        <v>3.7</v>
      </c>
      <c r="H70" s="28">
        <v>10195</v>
      </c>
      <c r="I70" s="29">
        <f t="shared" si="22"/>
        <v>3.1074359005620509</v>
      </c>
      <c r="J70" s="29">
        <f t="shared" si="23"/>
        <v>0.68363589812365122</v>
      </c>
      <c r="K70" s="29">
        <f t="shared" si="35"/>
        <v>0.83900769315175383</v>
      </c>
      <c r="L70" s="29">
        <f t="shared" si="36"/>
        <v>1.0565282061910974</v>
      </c>
      <c r="M70" s="29">
        <f t="shared" si="37"/>
        <v>16.816364101876349</v>
      </c>
      <c r="N70" s="29">
        <f t="shared" si="38"/>
        <v>23.065430804306214</v>
      </c>
      <c r="O70" s="29">
        <f t="shared" si="39"/>
        <v>23.644764145767546</v>
      </c>
      <c r="P70" s="29">
        <f t="shared" si="40"/>
        <v>24.455830823813415</v>
      </c>
      <c r="Q70" s="29">
        <f t="shared" si="41"/>
        <v>14.69410272978871</v>
      </c>
      <c r="R70" s="15">
        <f t="shared" si="42"/>
        <v>3</v>
      </c>
      <c r="S70" s="32" t="str">
        <f t="shared" si="43"/>
        <v>Pass</v>
      </c>
      <c r="T70" s="32" t="str">
        <f t="shared" si="44"/>
        <v>Pass</v>
      </c>
      <c r="U70" s="32" t="str">
        <f t="shared" si="44"/>
        <v>Pass</v>
      </c>
      <c r="V70" s="32" t="str">
        <f t="shared" si="44"/>
        <v>Pass</v>
      </c>
      <c r="W70" s="32" t="str">
        <f t="shared" si="44"/>
        <v>Pass</v>
      </c>
      <c r="X70" s="32" t="str">
        <f t="shared" si="44"/>
        <v>Pass</v>
      </c>
      <c r="Y70" s="30"/>
      <c r="Z70" s="30"/>
      <c r="AA70" s="30"/>
      <c r="AB70" s="30"/>
      <c r="AC70" s="31"/>
    </row>
    <row r="71" spans="1:29">
      <c r="A71" s="14" t="s">
        <v>72</v>
      </c>
      <c r="B71" s="28">
        <v>29145</v>
      </c>
      <c r="C71" s="29">
        <f t="shared" si="17"/>
        <v>8.8833957157313375</v>
      </c>
      <c r="D71" s="29">
        <f t="shared" si="18"/>
        <v>1.9543470574608943</v>
      </c>
      <c r="E71" s="29">
        <f t="shared" si="33"/>
        <v>2.3985168432474611</v>
      </c>
      <c r="F71" s="29">
        <f t="shared" si="34"/>
        <v>3.0203545433486552</v>
      </c>
      <c r="G71" s="29">
        <f t="shared" si="21"/>
        <v>3.7</v>
      </c>
      <c r="H71" s="28">
        <v>8824</v>
      </c>
      <c r="I71" s="29">
        <f t="shared" si="22"/>
        <v>2.6895551139342362</v>
      </c>
      <c r="J71" s="29">
        <f t="shared" si="23"/>
        <v>0.59170212506553199</v>
      </c>
      <c r="K71" s="29">
        <f t="shared" si="35"/>
        <v>0.72617988076224382</v>
      </c>
      <c r="L71" s="29">
        <f t="shared" si="36"/>
        <v>0.91444873873764032</v>
      </c>
      <c r="M71" s="29">
        <f t="shared" si="37"/>
        <v>16.908297874934469</v>
      </c>
      <c r="N71" s="29">
        <f t="shared" si="38"/>
        <v>23.154347057460896</v>
      </c>
      <c r="O71" s="29">
        <f t="shared" si="39"/>
        <v>23.732994598944174</v>
      </c>
      <c r="P71" s="29">
        <f t="shared" si="40"/>
        <v>24.543101157020764</v>
      </c>
      <c r="Q71" s="29">
        <f t="shared" si="41"/>
        <v>14.262505943599809</v>
      </c>
      <c r="R71" s="15">
        <f t="shared" si="42"/>
        <v>3</v>
      </c>
      <c r="S71" s="32" t="str">
        <f t="shared" si="43"/>
        <v>Pass</v>
      </c>
      <c r="T71" s="32" t="str">
        <f t="shared" si="44"/>
        <v>Pass</v>
      </c>
      <c r="U71" s="32" t="str">
        <f t="shared" si="44"/>
        <v>Pass</v>
      </c>
      <c r="V71" s="32" t="str">
        <f t="shared" si="44"/>
        <v>Pass</v>
      </c>
      <c r="W71" s="32" t="str">
        <f t="shared" si="44"/>
        <v>Pass</v>
      </c>
      <c r="X71" s="32" t="str">
        <f t="shared" si="44"/>
        <v>Pass</v>
      </c>
      <c r="Y71" s="30"/>
      <c r="Z71" s="30"/>
      <c r="AA71" s="30"/>
      <c r="AB71" s="30"/>
      <c r="AC71" s="31"/>
    </row>
    <row r="72" spans="1:29">
      <c r="A72" s="14" t="s">
        <v>51</v>
      </c>
      <c r="B72" s="28">
        <v>21428</v>
      </c>
      <c r="C72" s="29">
        <f t="shared" si="17"/>
        <v>6.5312541909998654</v>
      </c>
      <c r="D72" s="29">
        <f t="shared" si="18"/>
        <v>1.4368759220199705</v>
      </c>
      <c r="E72" s="29">
        <f t="shared" si="33"/>
        <v>1.7634386315699637</v>
      </c>
      <c r="F72" s="29">
        <f t="shared" si="34"/>
        <v>2.2206264249399545</v>
      </c>
      <c r="G72" s="29">
        <f t="shared" si="21"/>
        <v>3.7</v>
      </c>
      <c r="H72" s="28">
        <v>9719</v>
      </c>
      <c r="I72" s="29">
        <f t="shared" si="22"/>
        <v>2.9623511052047644</v>
      </c>
      <c r="J72" s="29">
        <f t="shared" si="23"/>
        <v>0.6517172431450482</v>
      </c>
      <c r="K72" s="29">
        <f t="shared" si="35"/>
        <v>0.79983479840528648</v>
      </c>
      <c r="L72" s="29">
        <f t="shared" si="36"/>
        <v>1.00719937576962</v>
      </c>
      <c r="M72" s="29">
        <f t="shared" si="37"/>
        <v>16.848282756854953</v>
      </c>
      <c r="N72" s="29">
        <f t="shared" si="38"/>
        <v>22.636875922019971</v>
      </c>
      <c r="O72" s="29">
        <f t="shared" si="39"/>
        <v>23.111556186830203</v>
      </c>
      <c r="P72" s="29">
        <f t="shared" si="40"/>
        <v>23.776108557564527</v>
      </c>
      <c r="Q72" s="29">
        <f t="shared" si="41"/>
        <v>12.455956401409395</v>
      </c>
      <c r="R72" s="15">
        <f t="shared" si="42"/>
        <v>3</v>
      </c>
      <c r="S72" s="32" t="str">
        <f t="shared" si="43"/>
        <v>Pass</v>
      </c>
      <c r="T72" s="32" t="str">
        <f t="shared" si="44"/>
        <v>Pass</v>
      </c>
      <c r="U72" s="32" t="str">
        <f t="shared" si="44"/>
        <v>Pass</v>
      </c>
      <c r="V72" s="32" t="str">
        <f t="shared" si="44"/>
        <v>Pass</v>
      </c>
      <c r="W72" s="32" t="str">
        <f t="shared" si="44"/>
        <v>Pass</v>
      </c>
      <c r="X72" s="32" t="str">
        <f t="shared" si="44"/>
        <v>Pass</v>
      </c>
      <c r="Y72" s="30"/>
      <c r="Z72" s="30"/>
      <c r="AA72" s="30"/>
      <c r="AB72" s="30"/>
      <c r="AC72" s="31"/>
    </row>
    <row r="73" spans="1:29">
      <c r="A73" s="14" t="s">
        <v>54</v>
      </c>
      <c r="B73" s="28">
        <v>23802</v>
      </c>
      <c r="C73" s="29">
        <f t="shared" si="17"/>
        <v>7.2548493678448196</v>
      </c>
      <c r="D73" s="29">
        <f t="shared" si="18"/>
        <v>1.5960668609258604</v>
      </c>
      <c r="E73" s="29">
        <f t="shared" si="33"/>
        <v>1.9588093293181015</v>
      </c>
      <c r="F73" s="29">
        <f t="shared" si="34"/>
        <v>2.4666487850672389</v>
      </c>
      <c r="G73" s="29">
        <f t="shared" si="21"/>
        <v>3.7</v>
      </c>
      <c r="H73" s="28">
        <v>5225</v>
      </c>
      <c r="I73" s="29">
        <f t="shared" si="22"/>
        <v>1.5925799490374415</v>
      </c>
      <c r="J73" s="29">
        <f t="shared" si="23"/>
        <v>0.35036758878823715</v>
      </c>
      <c r="K73" s="29">
        <f t="shared" si="35"/>
        <v>0.42999658624010922</v>
      </c>
      <c r="L73" s="29">
        <f t="shared" si="36"/>
        <v>0.54147718267273015</v>
      </c>
      <c r="M73" s="29">
        <f t="shared" si="37"/>
        <v>17.149632411211762</v>
      </c>
      <c r="N73" s="29">
        <f t="shared" si="38"/>
        <v>22.796066860925858</v>
      </c>
      <c r="O73" s="29">
        <f t="shared" si="39"/>
        <v>23.238438326769973</v>
      </c>
      <c r="P73" s="29">
        <f t="shared" si="40"/>
        <v>23.857758378951729</v>
      </c>
      <c r="Q73" s="29">
        <f t="shared" si="41"/>
        <v>10.440009265919702</v>
      </c>
      <c r="R73" s="15">
        <f t="shared" si="42"/>
        <v>3</v>
      </c>
      <c r="S73" s="32" t="str">
        <f t="shared" si="43"/>
        <v>Pass</v>
      </c>
      <c r="T73" s="32" t="str">
        <f t="shared" si="44"/>
        <v>Pass</v>
      </c>
      <c r="U73" s="32" t="str">
        <f t="shared" si="44"/>
        <v>Pass</v>
      </c>
      <c r="V73" s="32" t="str">
        <f t="shared" si="44"/>
        <v>Pass</v>
      </c>
      <c r="W73" s="32" t="str">
        <f t="shared" si="44"/>
        <v>Pass</v>
      </c>
      <c r="X73" s="32" t="str">
        <f t="shared" si="44"/>
        <v>Pass</v>
      </c>
      <c r="Y73" s="30"/>
      <c r="Z73" s="30"/>
      <c r="AA73" s="30"/>
      <c r="AB73" s="30"/>
      <c r="AC73" s="31"/>
    </row>
    <row r="74" spans="1:29">
      <c r="A74" s="14" t="s">
        <v>42</v>
      </c>
      <c r="B74" s="28">
        <v>39880</v>
      </c>
      <c r="C74" s="29">
        <f t="shared" si="17"/>
        <v>12.155423611026444</v>
      </c>
      <c r="D74" s="29">
        <f t="shared" si="18"/>
        <v>2.6741931944258179</v>
      </c>
      <c r="E74" s="29">
        <f t="shared" si="33"/>
        <v>3.2819643749771403</v>
      </c>
      <c r="F74" s="29">
        <f t="shared" si="34"/>
        <v>4.1328440277489911</v>
      </c>
      <c r="G74" s="29">
        <f t="shared" si="21"/>
        <v>3.7</v>
      </c>
      <c r="H74" s="28">
        <v>2229</v>
      </c>
      <c r="I74" s="29">
        <f t="shared" si="22"/>
        <v>0.67939917825922624</v>
      </c>
      <c r="J74" s="29">
        <f t="shared" si="23"/>
        <v>0.14946781921702978</v>
      </c>
      <c r="K74" s="29">
        <f t="shared" si="35"/>
        <v>0.1834377781299911</v>
      </c>
      <c r="L74" s="29">
        <f t="shared" si="36"/>
        <v>0.23099572060813695</v>
      </c>
      <c r="M74" s="29">
        <f t="shared" si="37"/>
        <v>17.35053218078297</v>
      </c>
      <c r="N74" s="29">
        <f t="shared" si="38"/>
        <v>23.874193194425818</v>
      </c>
      <c r="O74" s="29">
        <f t="shared" si="39"/>
        <v>24.515934333890101</v>
      </c>
      <c r="P74" s="29">
        <f t="shared" si="40"/>
        <v>25.414371929140099</v>
      </c>
      <c r="Q74" s="29">
        <f t="shared" si="41"/>
        <v>13.514221967544897</v>
      </c>
      <c r="R74" s="15">
        <f t="shared" si="42"/>
        <v>3</v>
      </c>
      <c r="S74" s="32" t="str">
        <f t="shared" si="43"/>
        <v>Fail</v>
      </c>
      <c r="T74" s="32" t="str">
        <f t="shared" si="44"/>
        <v>Fail</v>
      </c>
      <c r="U74" s="32" t="str">
        <f t="shared" si="44"/>
        <v>Fail</v>
      </c>
      <c r="V74" s="32" t="str">
        <f t="shared" si="44"/>
        <v>Pass</v>
      </c>
      <c r="W74" s="32" t="str">
        <f t="shared" si="44"/>
        <v>Fail</v>
      </c>
      <c r="X74" s="32" t="str">
        <f t="shared" si="44"/>
        <v>Pass</v>
      </c>
      <c r="Y74" s="30"/>
      <c r="Z74" s="30"/>
      <c r="AA74" s="30"/>
      <c r="AB74" s="30"/>
      <c r="AC74" s="31"/>
    </row>
    <row r="75" spans="1:29">
      <c r="A75" s="14" t="s">
        <v>61</v>
      </c>
      <c r="B75" s="28">
        <v>25897</v>
      </c>
      <c r="C75" s="29">
        <f t="shared" si="17"/>
        <v>7.8934053474110284</v>
      </c>
      <c r="D75" s="29">
        <f t="shared" si="18"/>
        <v>1.7365491764304262</v>
      </c>
      <c r="E75" s="29">
        <f t="shared" si="33"/>
        <v>2.1312194438009779</v>
      </c>
      <c r="F75" s="29">
        <f t="shared" si="34"/>
        <v>2.6837578181197497</v>
      </c>
      <c r="G75" s="29">
        <f t="shared" si="21"/>
        <v>3.7</v>
      </c>
      <c r="H75" s="28">
        <v>6554</v>
      </c>
      <c r="I75" s="29">
        <f t="shared" si="22"/>
        <v>1.9976591360749076</v>
      </c>
      <c r="J75" s="29">
        <f t="shared" si="23"/>
        <v>0.43948500993647971</v>
      </c>
      <c r="K75" s="29">
        <f t="shared" si="35"/>
        <v>0.53936796674022514</v>
      </c>
      <c r="L75" s="29">
        <f t="shared" si="36"/>
        <v>0.67920410626546868</v>
      </c>
      <c r="M75" s="29">
        <f t="shared" si="37"/>
        <v>17.06051499006352</v>
      </c>
      <c r="N75" s="29">
        <f t="shared" si="38"/>
        <v>22.936549176430425</v>
      </c>
      <c r="O75" s="29">
        <f t="shared" si="39"/>
        <v>23.431102400604722</v>
      </c>
      <c r="P75" s="29">
        <f t="shared" si="40"/>
        <v>24.123476914448737</v>
      </c>
      <c r="Q75" s="29">
        <f t="shared" si="41"/>
        <v>11.888723619560844</v>
      </c>
      <c r="R75" s="15">
        <f t="shared" si="42"/>
        <v>3</v>
      </c>
      <c r="S75" s="32" t="str">
        <f t="shared" si="43"/>
        <v>Pass</v>
      </c>
      <c r="T75" s="32" t="str">
        <f t="shared" si="44"/>
        <v>Pass</v>
      </c>
      <c r="U75" s="32" t="str">
        <f t="shared" si="44"/>
        <v>Pass</v>
      </c>
      <c r="V75" s="32" t="str">
        <f t="shared" si="44"/>
        <v>Pass</v>
      </c>
      <c r="W75" s="32" t="str">
        <f t="shared" si="44"/>
        <v>Pass</v>
      </c>
      <c r="X75" s="32" t="str">
        <f t="shared" si="44"/>
        <v>Pass</v>
      </c>
      <c r="Y75" s="30"/>
      <c r="Z75" s="30"/>
      <c r="AA75" s="30"/>
      <c r="AB75" s="30"/>
      <c r="AC75" s="31"/>
    </row>
    <row r="76" spans="1:29">
      <c r="A76" s="14" t="s">
        <v>57</v>
      </c>
      <c r="B76" s="28">
        <v>25354</v>
      </c>
      <c r="C76" s="29">
        <f t="shared" si="17"/>
        <v>7.7278989527072328</v>
      </c>
      <c r="D76" s="29">
        <f t="shared" si="18"/>
        <v>1.7001377695955913</v>
      </c>
      <c r="E76" s="29">
        <f t="shared" si="33"/>
        <v>2.0865327172309529</v>
      </c>
      <c r="F76" s="29">
        <f t="shared" si="34"/>
        <v>2.6274856439204592</v>
      </c>
      <c r="G76" s="29">
        <f t="shared" si="21"/>
        <v>3.7</v>
      </c>
      <c r="H76" s="28">
        <v>4694</v>
      </c>
      <c r="I76" s="29">
        <f t="shared" si="22"/>
        <v>1.430731154216603</v>
      </c>
      <c r="J76" s="29">
        <f t="shared" si="23"/>
        <v>0.31476085392765268</v>
      </c>
      <c r="K76" s="29">
        <f t="shared" si="35"/>
        <v>0.38629741163848286</v>
      </c>
      <c r="L76" s="29">
        <f t="shared" si="36"/>
        <v>0.48644859243364508</v>
      </c>
      <c r="M76" s="29">
        <f t="shared" si="37"/>
        <v>17.185239146072348</v>
      </c>
      <c r="N76" s="29">
        <f t="shared" si="38"/>
        <v>22.900137769595592</v>
      </c>
      <c r="O76" s="29">
        <f t="shared" si="39"/>
        <v>23.358069274941784</v>
      </c>
      <c r="P76" s="29">
        <f t="shared" si="40"/>
        <v>23.999173382426452</v>
      </c>
      <c r="Q76" s="29">
        <f t="shared" si="41"/>
        <v>10.589361261140439</v>
      </c>
      <c r="R76" s="15">
        <f t="shared" si="42"/>
        <v>3</v>
      </c>
      <c r="S76" s="32" t="str">
        <f t="shared" si="43"/>
        <v>Pass</v>
      </c>
      <c r="T76" s="32" t="str">
        <f t="shared" si="44"/>
        <v>Pass</v>
      </c>
      <c r="U76" s="32" t="str">
        <f t="shared" si="44"/>
        <v>Pass</v>
      </c>
      <c r="V76" s="32" t="str">
        <f t="shared" si="44"/>
        <v>Pass</v>
      </c>
      <c r="W76" s="32" t="str">
        <f t="shared" si="44"/>
        <v>Pass</v>
      </c>
      <c r="X76" s="32" t="str">
        <f t="shared" si="44"/>
        <v>Pass</v>
      </c>
      <c r="Y76" s="30"/>
      <c r="Z76" s="30"/>
      <c r="AA76" s="30"/>
      <c r="AB76" s="30"/>
      <c r="AC76" s="31"/>
    </row>
    <row r="77" spans="1:29">
      <c r="A77" s="14" t="s">
        <v>55</v>
      </c>
      <c r="B77" s="28">
        <v>22763</v>
      </c>
      <c r="C77" s="29">
        <f t="shared" si="17"/>
        <v>6.9381621779788096</v>
      </c>
      <c r="D77" s="29">
        <f t="shared" si="18"/>
        <v>1.5263956791553381</v>
      </c>
      <c r="E77" s="29">
        <f t="shared" si="33"/>
        <v>1.8733037880542787</v>
      </c>
      <c r="F77" s="29">
        <f t="shared" si="34"/>
        <v>2.3589751405127957</v>
      </c>
      <c r="G77" s="29">
        <f t="shared" si="21"/>
        <v>3.7</v>
      </c>
      <c r="H77" s="28">
        <v>4944</v>
      </c>
      <c r="I77" s="29">
        <f t="shared" si="22"/>
        <v>1.5069311517782031</v>
      </c>
      <c r="J77" s="29">
        <f t="shared" si="23"/>
        <v>0.33152485339120469</v>
      </c>
      <c r="K77" s="29">
        <f t="shared" si="35"/>
        <v>0.40687141098011487</v>
      </c>
      <c r="L77" s="29">
        <f t="shared" si="36"/>
        <v>0.51235659160458913</v>
      </c>
      <c r="M77" s="29">
        <f t="shared" si="37"/>
        <v>17.168475146608795</v>
      </c>
      <c r="N77" s="29">
        <f t="shared" si="38"/>
        <v>22.726395679155338</v>
      </c>
      <c r="O77" s="29">
        <f t="shared" si="39"/>
        <v>23.14865034564319</v>
      </c>
      <c r="P77" s="29">
        <f t="shared" si="40"/>
        <v>23.739806878726181</v>
      </c>
      <c r="Q77" s="29">
        <f t="shared" si="41"/>
        <v>9.952024481535215</v>
      </c>
      <c r="R77" s="15">
        <f t="shared" si="42"/>
        <v>3</v>
      </c>
      <c r="S77" s="32" t="str">
        <f t="shared" si="43"/>
        <v>Pass</v>
      </c>
      <c r="T77" s="32" t="str">
        <f t="shared" si="44"/>
        <v>Pass</v>
      </c>
      <c r="U77" s="32" t="str">
        <f t="shared" si="44"/>
        <v>Pass</v>
      </c>
      <c r="V77" s="32" t="str">
        <f t="shared" si="44"/>
        <v>Pass</v>
      </c>
      <c r="W77" s="32" t="str">
        <f t="shared" si="44"/>
        <v>Pass</v>
      </c>
      <c r="X77" s="32" t="str">
        <f t="shared" si="44"/>
        <v>Pass</v>
      </c>
      <c r="Y77" s="30"/>
      <c r="Z77" s="30"/>
      <c r="AA77" s="30"/>
      <c r="AB77" s="30"/>
      <c r="AC77" s="31"/>
    </row>
    <row r="78" spans="1:29">
      <c r="A78" s="14" t="s">
        <v>56</v>
      </c>
      <c r="B78" s="28">
        <v>24512</v>
      </c>
      <c r="C78" s="29">
        <f t="shared" si="17"/>
        <v>7.4712573609197639</v>
      </c>
      <c r="D78" s="29">
        <f t="shared" si="18"/>
        <v>1.643676619402348</v>
      </c>
      <c r="E78" s="29">
        <f t="shared" si="33"/>
        <v>2.0172394874483364</v>
      </c>
      <c r="F78" s="29">
        <f t="shared" si="34"/>
        <v>2.5402275027127197</v>
      </c>
      <c r="G78" s="29">
        <f t="shared" si="21"/>
        <v>3.7</v>
      </c>
      <c r="H78" s="28">
        <v>3243</v>
      </c>
      <c r="I78" s="29">
        <f t="shared" si="22"/>
        <v>0.9884663683690762</v>
      </c>
      <c r="J78" s="29">
        <f t="shared" si="23"/>
        <v>0.21746260104119677</v>
      </c>
      <c r="K78" s="29">
        <f t="shared" si="35"/>
        <v>0.26688591945965057</v>
      </c>
      <c r="L78" s="29">
        <f t="shared" si="36"/>
        <v>0.33607856524548591</v>
      </c>
      <c r="M78" s="29">
        <f t="shared" si="37"/>
        <v>17.282537398958802</v>
      </c>
      <c r="N78" s="29">
        <f t="shared" si="38"/>
        <v>22.843676619402345</v>
      </c>
      <c r="O78" s="29">
        <f t="shared" si="39"/>
        <v>23.26666280586679</v>
      </c>
      <c r="P78" s="29">
        <f t="shared" si="40"/>
        <v>23.858843466917008</v>
      </c>
      <c r="Q78" s="29">
        <f t="shared" si="41"/>
        <v>9.4481900976579158</v>
      </c>
      <c r="R78" s="15">
        <f t="shared" si="42"/>
        <v>3</v>
      </c>
      <c r="S78" s="32" t="str">
        <f t="shared" si="43"/>
        <v>Pass</v>
      </c>
      <c r="T78" s="32" t="str">
        <f t="shared" si="44"/>
        <v>Pass</v>
      </c>
      <c r="U78" s="32" t="str">
        <f t="shared" si="44"/>
        <v>Pass</v>
      </c>
      <c r="V78" s="32" t="str">
        <f t="shared" si="44"/>
        <v>Pass</v>
      </c>
      <c r="W78" s="32" t="str">
        <f t="shared" si="44"/>
        <v>Pass</v>
      </c>
      <c r="X78" s="32" t="str">
        <f t="shared" si="44"/>
        <v>Pass</v>
      </c>
      <c r="Y78" s="30"/>
      <c r="Z78" s="30"/>
      <c r="AA78" s="30"/>
      <c r="AB78" s="30"/>
      <c r="AC78" s="31"/>
    </row>
    <row r="79" spans="1:29">
      <c r="A79" s="14" t="s">
        <v>59</v>
      </c>
      <c r="B79" s="28">
        <v>23017</v>
      </c>
      <c r="C79" s="29">
        <f t="shared" si="17"/>
        <v>7.0155813755013954</v>
      </c>
      <c r="D79" s="29">
        <f t="shared" si="18"/>
        <v>1.543427902610307</v>
      </c>
      <c r="E79" s="29">
        <f t="shared" si="33"/>
        <v>1.8942069713853769</v>
      </c>
      <c r="F79" s="29">
        <f t="shared" si="34"/>
        <v>2.3852976676704745</v>
      </c>
      <c r="G79" s="29">
        <f t="shared" si="21"/>
        <v>3.7</v>
      </c>
      <c r="H79" s="28">
        <v>4048</v>
      </c>
      <c r="I79" s="29">
        <f t="shared" si="22"/>
        <v>1.2338303605174283</v>
      </c>
      <c r="J79" s="29">
        <f t="shared" si="23"/>
        <v>0.27144267931383426</v>
      </c>
      <c r="K79" s="29">
        <f t="shared" si="35"/>
        <v>0.33313419733970567</v>
      </c>
      <c r="L79" s="29">
        <f t="shared" si="36"/>
        <v>0.41950232257592568</v>
      </c>
      <c r="M79" s="29">
        <f t="shared" si="37"/>
        <v>17.228557320686164</v>
      </c>
      <c r="N79" s="29">
        <f t="shared" si="38"/>
        <v>22.743427902610307</v>
      </c>
      <c r="O79" s="29">
        <f t="shared" si="39"/>
        <v>23.155898489411246</v>
      </c>
      <c r="P79" s="29">
        <f t="shared" si="40"/>
        <v>23.733357310932565</v>
      </c>
      <c r="Q79" s="29">
        <f t="shared" si="41"/>
        <v>9.4832420965362516</v>
      </c>
      <c r="R79" s="15">
        <f t="shared" si="42"/>
        <v>3</v>
      </c>
      <c r="S79" s="32" t="str">
        <f t="shared" si="43"/>
        <v>Pass</v>
      </c>
      <c r="T79" s="32" t="str">
        <f t="shared" si="44"/>
        <v>Pass</v>
      </c>
      <c r="U79" s="32" t="str">
        <f t="shared" si="44"/>
        <v>Pass</v>
      </c>
      <c r="V79" s="32" t="str">
        <f t="shared" si="44"/>
        <v>Pass</v>
      </c>
      <c r="W79" s="32" t="str">
        <f t="shared" si="44"/>
        <v>Pass</v>
      </c>
      <c r="X79" s="32" t="str">
        <f t="shared" si="44"/>
        <v>Pass</v>
      </c>
      <c r="Y79" s="30"/>
      <c r="Z79" s="30"/>
      <c r="AA79" s="30"/>
      <c r="AB79" s="30"/>
      <c r="AC79" s="31"/>
    </row>
    <row r="80" spans="1:29">
      <c r="A80" s="14" t="s">
        <v>62</v>
      </c>
      <c r="B80" s="28">
        <v>22359</v>
      </c>
      <c r="C80" s="29">
        <f t="shared" si="17"/>
        <v>6.815022981919264</v>
      </c>
      <c r="D80" s="29">
        <f t="shared" si="18"/>
        <v>1.4993050560222381</v>
      </c>
      <c r="E80" s="29">
        <f t="shared" si="33"/>
        <v>1.8400562051182014</v>
      </c>
      <c r="F80" s="29">
        <f t="shared" si="34"/>
        <v>2.3171078138525498</v>
      </c>
      <c r="G80" s="29">
        <f t="shared" si="21"/>
        <v>3.7</v>
      </c>
      <c r="H80" s="28">
        <v>5920</v>
      </c>
      <c r="I80" s="29">
        <f t="shared" si="22"/>
        <v>1.8044159422586898</v>
      </c>
      <c r="J80" s="29">
        <f t="shared" si="23"/>
        <v>0.39697150729691177</v>
      </c>
      <c r="K80" s="29">
        <f t="shared" si="35"/>
        <v>0.48719230440984629</v>
      </c>
      <c r="L80" s="29">
        <f t="shared" si="36"/>
        <v>0.61350142036795463</v>
      </c>
      <c r="M80" s="29">
        <f t="shared" si="37"/>
        <v>17.103028492703089</v>
      </c>
      <c r="N80" s="29">
        <f t="shared" si="38"/>
        <v>22.69930505602224</v>
      </c>
      <c r="O80" s="29">
        <f t="shared" si="39"/>
        <v>23.130277002231136</v>
      </c>
      <c r="P80" s="29">
        <f t="shared" si="40"/>
        <v>23.733637726923593</v>
      </c>
      <c r="Q80" s="29">
        <f t="shared" si="41"/>
        <v>10.423854866436644</v>
      </c>
      <c r="R80" s="15">
        <f t="shared" si="42"/>
        <v>3</v>
      </c>
      <c r="S80" s="32" t="str">
        <f t="shared" si="43"/>
        <v>Pass</v>
      </c>
      <c r="T80" s="32" t="str">
        <f t="shared" si="44"/>
        <v>Pass</v>
      </c>
      <c r="U80" s="32" t="str">
        <f t="shared" si="44"/>
        <v>Pass</v>
      </c>
      <c r="V80" s="32" t="str">
        <f t="shared" si="44"/>
        <v>Pass</v>
      </c>
      <c r="W80" s="32" t="str">
        <f t="shared" si="44"/>
        <v>Pass</v>
      </c>
      <c r="X80" s="32" t="str">
        <f t="shared" si="44"/>
        <v>Pass</v>
      </c>
      <c r="Y80" s="30"/>
      <c r="Z80" s="30"/>
      <c r="AA80" s="30"/>
      <c r="AB80" s="30"/>
      <c r="AC80" s="31"/>
    </row>
    <row r="81" spans="1:29">
      <c r="A81" s="14" t="s">
        <v>60</v>
      </c>
      <c r="B81" s="28">
        <v>20309</v>
      </c>
      <c r="C81" s="29">
        <f t="shared" ref="C81:C130" si="45">B81/3280.84</f>
        <v>6.1901830019141437</v>
      </c>
      <c r="D81" s="29">
        <f t="shared" ref="D81:D130" si="46">C81*$D$11</f>
        <v>1.3618402604211117</v>
      </c>
      <c r="E81" s="29">
        <f t="shared" si="33"/>
        <v>1.671349410516819</v>
      </c>
      <c r="F81" s="29">
        <f t="shared" si="34"/>
        <v>2.104662220650809</v>
      </c>
      <c r="G81" s="29">
        <f t="shared" ref="G81:G130" si="47">$G$11</f>
        <v>3.7</v>
      </c>
      <c r="H81" s="28">
        <v>4085</v>
      </c>
      <c r="I81" s="29">
        <f t="shared" ref="I81:I130" si="48">H81/3280.84</f>
        <v>1.2451079601565451</v>
      </c>
      <c r="J81" s="29">
        <f t="shared" ref="J81:J130" si="49">I81*$J$11</f>
        <v>0.27392375123443991</v>
      </c>
      <c r="K81" s="29">
        <f t="shared" si="35"/>
        <v>0.33617914924226722</v>
      </c>
      <c r="L81" s="29">
        <f t="shared" si="36"/>
        <v>0.42333670645322535</v>
      </c>
      <c r="M81" s="29">
        <f t="shared" si="37"/>
        <v>17.226076248765558</v>
      </c>
      <c r="N81" s="29">
        <f t="shared" si="38"/>
        <v>22.561840260421111</v>
      </c>
      <c r="O81" s="29">
        <f t="shared" si="39"/>
        <v>22.933604808524645</v>
      </c>
      <c r="P81" s="29">
        <f t="shared" si="40"/>
        <v>23.454075175869594</v>
      </c>
      <c r="Q81" s="29">
        <f t="shared" si="41"/>
        <v>8.6803989222272335</v>
      </c>
      <c r="R81" s="15">
        <f t="shared" si="42"/>
        <v>3</v>
      </c>
      <c r="S81" s="32" t="str">
        <f t="shared" si="43"/>
        <v>Pass</v>
      </c>
      <c r="T81" s="32" t="str">
        <f t="shared" si="44"/>
        <v>Pass</v>
      </c>
      <c r="U81" s="32" t="str">
        <f t="shared" si="44"/>
        <v>Pass</v>
      </c>
      <c r="V81" s="32" t="str">
        <f t="shared" si="44"/>
        <v>Pass</v>
      </c>
      <c r="W81" s="32" t="str">
        <f t="shared" si="44"/>
        <v>Pass</v>
      </c>
      <c r="X81" s="32" t="str">
        <f t="shared" si="44"/>
        <v>Pass</v>
      </c>
      <c r="Y81" s="30"/>
      <c r="Z81" s="30"/>
      <c r="AA81" s="30"/>
      <c r="AB81" s="30"/>
      <c r="AC81" s="31"/>
    </row>
    <row r="82" spans="1:29">
      <c r="A82" s="14" t="s">
        <v>52</v>
      </c>
      <c r="B82" s="28">
        <v>24219</v>
      </c>
      <c r="C82" s="29">
        <f t="shared" si="45"/>
        <v>7.3819509637775687</v>
      </c>
      <c r="D82" s="29">
        <f t="shared" si="46"/>
        <v>1.6240292120310651</v>
      </c>
      <c r="E82" s="29">
        <f t="shared" si="33"/>
        <v>1.9931267602199436</v>
      </c>
      <c r="F82" s="29">
        <f t="shared" si="34"/>
        <v>2.5098633276843736</v>
      </c>
      <c r="G82" s="29">
        <f t="shared" si="47"/>
        <v>3.7</v>
      </c>
      <c r="H82" s="28">
        <v>8507</v>
      </c>
      <c r="I82" s="29">
        <f t="shared" si="48"/>
        <v>2.5929335170261272</v>
      </c>
      <c r="J82" s="29">
        <f t="shared" si="49"/>
        <v>0.570445373745748</v>
      </c>
      <c r="K82" s="29">
        <f t="shared" si="35"/>
        <v>0.7000920495970544</v>
      </c>
      <c r="L82" s="29">
        <f t="shared" si="36"/>
        <v>0.8815973957888833</v>
      </c>
      <c r="M82" s="29">
        <f t="shared" si="37"/>
        <v>16.929554626254252</v>
      </c>
      <c r="N82" s="29">
        <f t="shared" si="38"/>
        <v>22.824029212031064</v>
      </c>
      <c r="O82" s="29">
        <f t="shared" si="39"/>
        <v>23.322773436071248</v>
      </c>
      <c r="P82" s="29">
        <f t="shared" si="40"/>
        <v>24.021015349727509</v>
      </c>
      <c r="Q82" s="29">
        <f t="shared" si="41"/>
        <v>12.567817997829824</v>
      </c>
      <c r="R82" s="15">
        <f t="shared" si="42"/>
        <v>3</v>
      </c>
      <c r="S82" s="32" t="str">
        <f t="shared" si="43"/>
        <v>Pass</v>
      </c>
      <c r="T82" s="32" t="str">
        <f t="shared" si="44"/>
        <v>Pass</v>
      </c>
      <c r="U82" s="32" t="str">
        <f t="shared" si="44"/>
        <v>Pass</v>
      </c>
      <c r="V82" s="32" t="str">
        <f t="shared" si="44"/>
        <v>Pass</v>
      </c>
      <c r="W82" s="32" t="str">
        <f t="shared" si="44"/>
        <v>Pass</v>
      </c>
      <c r="X82" s="32" t="str">
        <f t="shared" si="44"/>
        <v>Pass</v>
      </c>
      <c r="Y82" s="30"/>
      <c r="Z82" s="30"/>
      <c r="AA82" s="30"/>
      <c r="AB82" s="30"/>
      <c r="AC82" s="31"/>
    </row>
    <row r="83" spans="1:29">
      <c r="A83" s="14" t="s">
        <v>75</v>
      </c>
      <c r="B83" s="28">
        <v>18741</v>
      </c>
      <c r="C83" s="29">
        <f t="shared" si="45"/>
        <v>5.712256617207788</v>
      </c>
      <c r="D83" s="29">
        <f t="shared" si="46"/>
        <v>1.2566964557857134</v>
      </c>
      <c r="E83" s="29">
        <f t="shared" si="33"/>
        <v>1.5423092866461028</v>
      </c>
      <c r="F83" s="29">
        <f t="shared" si="34"/>
        <v>1.9421672498506481</v>
      </c>
      <c r="G83" s="29">
        <f t="shared" si="47"/>
        <v>3.7</v>
      </c>
      <c r="H83" s="28">
        <v>4563</v>
      </c>
      <c r="I83" s="29">
        <f t="shared" si="48"/>
        <v>1.3908023554943245</v>
      </c>
      <c r="J83" s="29">
        <f t="shared" si="49"/>
        <v>0.30597651820875138</v>
      </c>
      <c r="K83" s="29">
        <f t="shared" si="35"/>
        <v>0.37551663598346763</v>
      </c>
      <c r="L83" s="29">
        <f t="shared" si="36"/>
        <v>0.47287280086807038</v>
      </c>
      <c r="M83" s="29">
        <f t="shared" si="37"/>
        <v>17.194023481791248</v>
      </c>
      <c r="N83" s="29">
        <f t="shared" si="38"/>
        <v>22.456696455785714</v>
      </c>
      <c r="O83" s="29">
        <f t="shared" si="39"/>
        <v>22.811849404420819</v>
      </c>
      <c r="P83" s="29">
        <f t="shared" si="40"/>
        <v>23.309063532509967</v>
      </c>
      <c r="Q83" s="29">
        <f t="shared" si="41"/>
        <v>8.4938613281964379</v>
      </c>
      <c r="R83" s="15">
        <f t="shared" si="42"/>
        <v>3</v>
      </c>
      <c r="S83" s="32" t="str">
        <f t="shared" si="43"/>
        <v>Pass</v>
      </c>
      <c r="T83" s="32" t="str">
        <f t="shared" si="44"/>
        <v>Pass</v>
      </c>
      <c r="U83" s="32" t="str">
        <f t="shared" si="44"/>
        <v>Pass</v>
      </c>
      <c r="V83" s="32" t="str">
        <f t="shared" si="44"/>
        <v>Pass</v>
      </c>
      <c r="W83" s="32" t="str">
        <f t="shared" si="44"/>
        <v>Pass</v>
      </c>
      <c r="X83" s="32" t="str">
        <f t="shared" si="44"/>
        <v>Pass</v>
      </c>
      <c r="Y83" s="30"/>
      <c r="Z83" s="30"/>
      <c r="AA83" s="30"/>
      <c r="AB83" s="30"/>
      <c r="AC83" s="31"/>
    </row>
    <row r="84" spans="1:29">
      <c r="A84" s="14" t="s">
        <v>76</v>
      </c>
      <c r="B84" s="28">
        <v>18459</v>
      </c>
      <c r="C84" s="29">
        <f t="shared" si="45"/>
        <v>5.6263030199583035</v>
      </c>
      <c r="D84" s="29">
        <f t="shared" si="46"/>
        <v>1.2377866643908269</v>
      </c>
      <c r="E84" s="29">
        <f t="shared" si="33"/>
        <v>1.5191018153887421</v>
      </c>
      <c r="F84" s="29">
        <f t="shared" si="34"/>
        <v>1.9129430267858234</v>
      </c>
      <c r="G84" s="29">
        <f t="shared" si="47"/>
        <v>3.7</v>
      </c>
      <c r="H84" s="28">
        <v>7688</v>
      </c>
      <c r="I84" s="29">
        <f t="shared" si="48"/>
        <v>2.3433023250143257</v>
      </c>
      <c r="J84" s="29">
        <f t="shared" si="49"/>
        <v>0.51552651150315165</v>
      </c>
      <c r="K84" s="29">
        <f t="shared" si="35"/>
        <v>0.632691627753868</v>
      </c>
      <c r="L84" s="29">
        <f t="shared" si="36"/>
        <v>0.79672279050487083</v>
      </c>
      <c r="M84" s="29">
        <f t="shared" si="37"/>
        <v>16.98447348849685</v>
      </c>
      <c r="N84" s="29">
        <f t="shared" si="38"/>
        <v>22.437786664390828</v>
      </c>
      <c r="O84" s="29">
        <f t="shared" si="39"/>
        <v>22.836266931639461</v>
      </c>
      <c r="P84" s="29">
        <f t="shared" si="40"/>
        <v>23.394139305787544</v>
      </c>
      <c r="Q84" s="29">
        <f t="shared" si="41"/>
        <v>10.312907669986956</v>
      </c>
      <c r="R84" s="15">
        <f t="shared" si="42"/>
        <v>3</v>
      </c>
      <c r="S84" s="32" t="str">
        <f t="shared" si="43"/>
        <v>Pass</v>
      </c>
      <c r="T84" s="32" t="str">
        <f t="shared" si="44"/>
        <v>Pass</v>
      </c>
      <c r="U84" s="32" t="str">
        <f t="shared" si="44"/>
        <v>Pass</v>
      </c>
      <c r="V84" s="32" t="str">
        <f t="shared" si="44"/>
        <v>Pass</v>
      </c>
      <c r="W84" s="32" t="str">
        <f t="shared" si="44"/>
        <v>Pass</v>
      </c>
      <c r="X84" s="32" t="str">
        <f t="shared" si="44"/>
        <v>Pass</v>
      </c>
      <c r="Y84" s="30"/>
      <c r="Z84" s="30"/>
      <c r="AA84" s="30"/>
      <c r="AB84" s="30"/>
      <c r="AC84" s="31"/>
    </row>
    <row r="85" spans="1:29">
      <c r="A85" s="14" t="s">
        <v>78</v>
      </c>
      <c r="B85" s="28">
        <v>14373</v>
      </c>
      <c r="C85" s="29">
        <f t="shared" si="45"/>
        <v>4.3808902598115118</v>
      </c>
      <c r="D85" s="29">
        <f t="shared" si="46"/>
        <v>0.96379585715853255</v>
      </c>
      <c r="E85" s="29">
        <f t="shared" si="33"/>
        <v>1.1828403701491084</v>
      </c>
      <c r="F85" s="29">
        <f t="shared" si="34"/>
        <v>1.4895026883359141</v>
      </c>
      <c r="G85" s="29">
        <f t="shared" si="47"/>
        <v>3.7</v>
      </c>
      <c r="H85" s="28">
        <v>4678</v>
      </c>
      <c r="I85" s="29">
        <f t="shared" si="48"/>
        <v>1.4258543543726605</v>
      </c>
      <c r="J85" s="29">
        <f t="shared" si="49"/>
        <v>0.31368795796198529</v>
      </c>
      <c r="K85" s="29">
        <f t="shared" si="35"/>
        <v>0.38498067568061833</v>
      </c>
      <c r="L85" s="29">
        <f t="shared" si="36"/>
        <v>0.48479048048670459</v>
      </c>
      <c r="M85" s="29">
        <f t="shared" si="37"/>
        <v>17.186312042038015</v>
      </c>
      <c r="N85" s="29">
        <f t="shared" si="38"/>
        <v>22.163795857158533</v>
      </c>
      <c r="O85" s="29">
        <f t="shared" si="39"/>
        <v>22.454133087867742</v>
      </c>
      <c r="P85" s="29">
        <f t="shared" si="40"/>
        <v>22.860605210860633</v>
      </c>
      <c r="Q85" s="29">
        <f t="shared" si="41"/>
        <v>7.2325989685568324</v>
      </c>
      <c r="R85" s="15">
        <f t="shared" si="42"/>
        <v>3</v>
      </c>
      <c r="S85" s="32" t="str">
        <f t="shared" si="43"/>
        <v>Pass</v>
      </c>
      <c r="T85" s="32" t="str">
        <f t="shared" si="44"/>
        <v>Pass</v>
      </c>
      <c r="U85" s="32" t="str">
        <f t="shared" si="44"/>
        <v>Pass</v>
      </c>
      <c r="V85" s="32" t="str">
        <f t="shared" si="44"/>
        <v>Pass</v>
      </c>
      <c r="W85" s="32" t="str">
        <f t="shared" si="44"/>
        <v>Pass</v>
      </c>
      <c r="X85" s="32" t="str">
        <f t="shared" si="44"/>
        <v>Pass</v>
      </c>
      <c r="Y85" s="30"/>
      <c r="Z85" s="30"/>
      <c r="AA85" s="30"/>
      <c r="AB85" s="30"/>
      <c r="AC85" s="31"/>
    </row>
    <row r="86" spans="1:29">
      <c r="A86" s="14" t="s">
        <v>81</v>
      </c>
      <c r="B86" s="28">
        <v>17970</v>
      </c>
      <c r="C86" s="29">
        <f t="shared" si="45"/>
        <v>5.4772558247278136</v>
      </c>
      <c r="D86" s="29">
        <f t="shared" si="46"/>
        <v>1.2049962814401189</v>
      </c>
      <c r="E86" s="29">
        <f t="shared" si="33"/>
        <v>1.4788590726765098</v>
      </c>
      <c r="F86" s="29">
        <f t="shared" si="34"/>
        <v>1.8622669804074568</v>
      </c>
      <c r="G86" s="29">
        <f t="shared" si="47"/>
        <v>3.7</v>
      </c>
      <c r="H86" s="28">
        <v>3036</v>
      </c>
      <c r="I86" s="29">
        <f t="shared" si="48"/>
        <v>0.92537277038807131</v>
      </c>
      <c r="J86" s="29">
        <f t="shared" si="49"/>
        <v>0.20358200948537569</v>
      </c>
      <c r="K86" s="29">
        <f t="shared" si="35"/>
        <v>0.24985064800477927</v>
      </c>
      <c r="L86" s="29">
        <f t="shared" si="36"/>
        <v>0.31462674193194429</v>
      </c>
      <c r="M86" s="29">
        <f t="shared" si="37"/>
        <v>17.296417990514623</v>
      </c>
      <c r="N86" s="29">
        <f t="shared" si="38"/>
        <v>22.40499628144012</v>
      </c>
      <c r="O86" s="29">
        <f t="shared" si="39"/>
        <v>22.725127711195913</v>
      </c>
      <c r="P86" s="29">
        <f t="shared" si="40"/>
        <v>23.173311712854023</v>
      </c>
      <c r="Q86" s="29">
        <f t="shared" si="41"/>
        <v>7.3280013655039564</v>
      </c>
      <c r="R86" s="15">
        <f t="shared" si="42"/>
        <v>3</v>
      </c>
      <c r="S86" s="32" t="str">
        <f t="shared" si="43"/>
        <v>Pass</v>
      </c>
      <c r="T86" s="32" t="str">
        <f t="shared" si="44"/>
        <v>Pass</v>
      </c>
      <c r="U86" s="32" t="str">
        <f t="shared" si="44"/>
        <v>Pass</v>
      </c>
      <c r="V86" s="32" t="str">
        <f t="shared" si="44"/>
        <v>Pass</v>
      </c>
      <c r="W86" s="32" t="str">
        <f t="shared" si="44"/>
        <v>Pass</v>
      </c>
      <c r="X86" s="32" t="str">
        <f t="shared" si="44"/>
        <v>Pass</v>
      </c>
      <c r="Y86" s="30"/>
      <c r="Z86" s="30"/>
      <c r="AA86" s="30"/>
      <c r="AB86" s="30"/>
      <c r="AC86" s="31"/>
    </row>
    <row r="87" spans="1:29">
      <c r="A87" s="14" t="s">
        <v>77</v>
      </c>
      <c r="B87" s="28">
        <v>14988</v>
      </c>
      <c r="C87" s="29">
        <f t="shared" si="45"/>
        <v>4.5683422538130474</v>
      </c>
      <c r="D87" s="29">
        <f t="shared" si="46"/>
        <v>1.0050352958388704</v>
      </c>
      <c r="E87" s="29">
        <f t="shared" si="33"/>
        <v>1.2334524085295229</v>
      </c>
      <c r="F87" s="29">
        <f t="shared" si="34"/>
        <v>1.5532363662964361</v>
      </c>
      <c r="G87" s="29">
        <f t="shared" si="47"/>
        <v>3.7</v>
      </c>
      <c r="H87" s="28">
        <v>3655</v>
      </c>
      <c r="I87" s="29">
        <f t="shared" si="48"/>
        <v>1.1140439643505931</v>
      </c>
      <c r="J87" s="29">
        <f t="shared" si="49"/>
        <v>0.24508967215713048</v>
      </c>
      <c r="K87" s="29">
        <f t="shared" si="35"/>
        <v>0.30079187037466015</v>
      </c>
      <c r="L87" s="29">
        <f t="shared" si="36"/>
        <v>0.37877494787920168</v>
      </c>
      <c r="M87" s="29">
        <f t="shared" si="37"/>
        <v>17.254910327842868</v>
      </c>
      <c r="N87" s="29">
        <f t="shared" si="38"/>
        <v>22.205035295838869</v>
      </c>
      <c r="O87" s="29">
        <f t="shared" si="39"/>
        <v>22.48915460674705</v>
      </c>
      <c r="P87" s="29">
        <f t="shared" si="40"/>
        <v>22.886921642018507</v>
      </c>
      <c r="Q87" s="29">
        <f t="shared" si="41"/>
        <v>6.7964301825142339</v>
      </c>
      <c r="R87" s="15">
        <f t="shared" si="42"/>
        <v>3</v>
      </c>
      <c r="S87" s="32" t="str">
        <f t="shared" si="43"/>
        <v>Pass</v>
      </c>
      <c r="T87" s="32" t="str">
        <f t="shared" si="44"/>
        <v>Pass</v>
      </c>
      <c r="U87" s="32" t="str">
        <f t="shared" si="44"/>
        <v>Pass</v>
      </c>
      <c r="V87" s="32" t="str">
        <f t="shared" si="44"/>
        <v>Pass</v>
      </c>
      <c r="W87" s="32" t="str">
        <f t="shared" si="44"/>
        <v>Pass</v>
      </c>
      <c r="X87" s="32" t="str">
        <f t="shared" si="44"/>
        <v>Pass</v>
      </c>
      <c r="Y87" s="30"/>
      <c r="Z87" s="30"/>
      <c r="AA87" s="30"/>
      <c r="AB87" s="30"/>
      <c r="AC87" s="31"/>
    </row>
    <row r="88" spans="1:29">
      <c r="A88" s="14" t="s">
        <v>63</v>
      </c>
      <c r="B88" s="28">
        <v>45788</v>
      </c>
      <c r="C88" s="29">
        <f t="shared" si="45"/>
        <v>13.956181953402178</v>
      </c>
      <c r="D88" s="29">
        <f t="shared" si="46"/>
        <v>3.0703600297484792</v>
      </c>
      <c r="E88" s="29">
        <f t="shared" si="33"/>
        <v>3.768169127418588</v>
      </c>
      <c r="F88" s="29">
        <f t="shared" si="34"/>
        <v>4.7451018641567408</v>
      </c>
      <c r="G88" s="29">
        <f t="shared" si="47"/>
        <v>3.7</v>
      </c>
      <c r="H88" s="28">
        <v>6556</v>
      </c>
      <c r="I88" s="29">
        <f t="shared" si="48"/>
        <v>1.9982687360554003</v>
      </c>
      <c r="J88" s="29">
        <f t="shared" si="49"/>
        <v>0.43961912193218805</v>
      </c>
      <c r="K88" s="29">
        <f t="shared" si="35"/>
        <v>0.53953255873495809</v>
      </c>
      <c r="L88" s="29">
        <f t="shared" si="36"/>
        <v>0.67941137025883613</v>
      </c>
      <c r="M88" s="29">
        <f t="shared" si="37"/>
        <v>17.060380878067811</v>
      </c>
      <c r="N88" s="29">
        <f t="shared" si="38"/>
        <v>24.270360029748478</v>
      </c>
      <c r="O88" s="29">
        <f t="shared" si="39"/>
        <v>25.068082564221356</v>
      </c>
      <c r="P88" s="29">
        <f t="shared" si="40"/>
        <v>26.184894112483388</v>
      </c>
      <c r="Q88" s="29">
        <f t="shared" si="41"/>
        <v>17.952719425512978</v>
      </c>
      <c r="R88" s="15">
        <f t="shared" si="42"/>
        <v>3</v>
      </c>
      <c r="S88" s="32" t="str">
        <f t="shared" si="43"/>
        <v>Fail</v>
      </c>
      <c r="T88" s="32" t="str">
        <f t="shared" si="44"/>
        <v>Fail</v>
      </c>
      <c r="U88" s="32" t="str">
        <f t="shared" si="44"/>
        <v>Fail</v>
      </c>
      <c r="V88" s="32" t="str">
        <f t="shared" si="44"/>
        <v>Pass</v>
      </c>
      <c r="W88" s="32" t="str">
        <f t="shared" si="44"/>
        <v>Fail</v>
      </c>
      <c r="X88" s="32" t="str">
        <f t="shared" si="44"/>
        <v>Fail</v>
      </c>
      <c r="Y88" s="30"/>
      <c r="Z88" s="30"/>
      <c r="AA88" s="30"/>
      <c r="AB88" s="30"/>
      <c r="AC88" s="31"/>
    </row>
    <row r="89" spans="1:29">
      <c r="A89" s="14" t="s">
        <v>64</v>
      </c>
      <c r="B89" s="28">
        <v>45448</v>
      </c>
      <c r="C89" s="29">
        <f t="shared" si="45"/>
        <v>13.8525499567184</v>
      </c>
      <c r="D89" s="29">
        <f t="shared" si="46"/>
        <v>3.0475609904780483</v>
      </c>
      <c r="E89" s="29">
        <f t="shared" si="33"/>
        <v>3.7401884883139682</v>
      </c>
      <c r="F89" s="29">
        <f t="shared" si="34"/>
        <v>4.7098669852842567</v>
      </c>
      <c r="G89" s="29">
        <f t="shared" si="47"/>
        <v>3.7</v>
      </c>
      <c r="H89" s="28">
        <v>4957</v>
      </c>
      <c r="I89" s="29">
        <f t="shared" si="48"/>
        <v>1.5108935516514064</v>
      </c>
      <c r="J89" s="29">
        <f t="shared" si="49"/>
        <v>0.33239658136330941</v>
      </c>
      <c r="K89" s="29">
        <f t="shared" si="35"/>
        <v>0.40794125894587974</v>
      </c>
      <c r="L89" s="29">
        <f t="shared" si="36"/>
        <v>0.51370380756147815</v>
      </c>
      <c r="M89" s="29">
        <f t="shared" si="37"/>
        <v>17.167603418636691</v>
      </c>
      <c r="N89" s="29">
        <f t="shared" si="38"/>
        <v>24.24756099047805</v>
      </c>
      <c r="O89" s="29">
        <f t="shared" si="39"/>
        <v>25.015733165896538</v>
      </c>
      <c r="P89" s="29">
        <f t="shared" si="40"/>
        <v>26.091174211482425</v>
      </c>
      <c r="Q89" s="29">
        <f t="shared" si="41"/>
        <v>16.874337060021212</v>
      </c>
      <c r="R89" s="15">
        <f t="shared" si="42"/>
        <v>3</v>
      </c>
      <c r="S89" s="32" t="str">
        <f t="shared" si="43"/>
        <v>Fail</v>
      </c>
      <c r="T89" s="32" t="str">
        <f t="shared" si="44"/>
        <v>Fail</v>
      </c>
      <c r="U89" s="32" t="str">
        <f t="shared" si="44"/>
        <v>Fail</v>
      </c>
      <c r="V89" s="32" t="str">
        <f t="shared" si="44"/>
        <v>Pass</v>
      </c>
      <c r="W89" s="32" t="str">
        <f t="shared" si="44"/>
        <v>Fail</v>
      </c>
      <c r="X89" s="32" t="str">
        <f t="shared" si="44"/>
        <v>Fail</v>
      </c>
      <c r="Y89" s="30"/>
      <c r="Z89" s="30"/>
      <c r="AA89" s="30"/>
      <c r="AB89" s="30"/>
      <c r="AC89" s="31"/>
    </row>
    <row r="90" spans="1:29">
      <c r="A90" s="14" t="s">
        <v>88</v>
      </c>
      <c r="B90" s="28">
        <v>47553</v>
      </c>
      <c r="C90" s="29">
        <f t="shared" si="45"/>
        <v>14.494153936187073</v>
      </c>
      <c r="D90" s="29">
        <f t="shared" si="46"/>
        <v>3.188713865961156</v>
      </c>
      <c r="E90" s="29">
        <f t="shared" si="33"/>
        <v>3.9134215627705102</v>
      </c>
      <c r="F90" s="29">
        <f t="shared" si="34"/>
        <v>4.9280123383036054</v>
      </c>
      <c r="G90" s="29">
        <f t="shared" si="47"/>
        <v>3.7</v>
      </c>
      <c r="H90" s="28">
        <v>5363</v>
      </c>
      <c r="I90" s="29">
        <f t="shared" si="48"/>
        <v>1.6346423476914449</v>
      </c>
      <c r="J90" s="29">
        <f t="shared" si="49"/>
        <v>0.35962131649211787</v>
      </c>
      <c r="K90" s="29">
        <f t="shared" si="35"/>
        <v>0.44135343387669013</v>
      </c>
      <c r="L90" s="29">
        <f t="shared" si="36"/>
        <v>0.55577839821509134</v>
      </c>
      <c r="M90" s="29">
        <f t="shared" si="37"/>
        <v>17.140378683507883</v>
      </c>
      <c r="N90" s="29">
        <f t="shared" si="38"/>
        <v>24.388713865961158</v>
      </c>
      <c r="O90" s="29">
        <f t="shared" si="39"/>
        <v>25.195153680155084</v>
      </c>
      <c r="P90" s="29">
        <f t="shared" si="40"/>
        <v>26.324169420026578</v>
      </c>
      <c r="Q90" s="29">
        <f t="shared" si="41"/>
        <v>17.763438631569962</v>
      </c>
      <c r="R90" s="15">
        <f t="shared" si="42"/>
        <v>3</v>
      </c>
      <c r="S90" s="32" t="str">
        <f t="shared" si="43"/>
        <v>Fail</v>
      </c>
      <c r="T90" s="32" t="str">
        <f t="shared" si="44"/>
        <v>Fail</v>
      </c>
      <c r="U90" s="32" t="str">
        <f t="shared" si="44"/>
        <v>Fail</v>
      </c>
      <c r="V90" s="32" t="str">
        <f t="shared" si="44"/>
        <v>Pass</v>
      </c>
      <c r="W90" s="32" t="str">
        <f t="shared" si="44"/>
        <v>Fail</v>
      </c>
      <c r="X90" s="32" t="str">
        <f t="shared" si="44"/>
        <v>Fail</v>
      </c>
      <c r="Y90" s="30"/>
      <c r="Z90" s="30"/>
      <c r="AA90" s="30"/>
      <c r="AB90" s="30"/>
      <c r="AC90" s="31"/>
    </row>
    <row r="91" spans="1:29">
      <c r="A91" s="14" t="s">
        <v>65</v>
      </c>
      <c r="B91" s="28">
        <v>42312</v>
      </c>
      <c r="C91" s="29">
        <f t="shared" si="45"/>
        <v>12.896697187305689</v>
      </c>
      <c r="D91" s="29">
        <f t="shared" si="46"/>
        <v>2.8372733812072517</v>
      </c>
      <c r="E91" s="29">
        <f t="shared" ref="E91:E130" si="50">C91*$E$11</f>
        <v>3.4821082405725363</v>
      </c>
      <c r="F91" s="29">
        <f t="shared" ref="F91:F130" si="51">C91*$F$11</f>
        <v>4.3848770436839342</v>
      </c>
      <c r="G91" s="29">
        <f t="shared" si="47"/>
        <v>3.7</v>
      </c>
      <c r="H91" s="28">
        <v>4338</v>
      </c>
      <c r="I91" s="29">
        <f t="shared" si="48"/>
        <v>1.3222223576888845</v>
      </c>
      <c r="J91" s="29">
        <f t="shared" si="49"/>
        <v>0.29088891869155459</v>
      </c>
      <c r="K91" s="29">
        <f t="shared" ref="K91:K130" si="52">I91*$K$11</f>
        <v>0.35700003657599882</v>
      </c>
      <c r="L91" s="29">
        <f t="shared" ref="L91:L130" si="53">I91*$L$11</f>
        <v>0.44955560161422076</v>
      </c>
      <c r="M91" s="29">
        <f t="shared" ref="M91:M130" si="54">17.5-J91</f>
        <v>17.209111081308446</v>
      </c>
      <c r="N91" s="29">
        <f t="shared" ref="N91:N130" si="55">D91+G91+J91+M91</f>
        <v>24.037273381207253</v>
      </c>
      <c r="O91" s="29">
        <f t="shared" ref="O91:O130" si="56">E91+G91+K91+M91</f>
        <v>24.748219358456982</v>
      </c>
      <c r="P91" s="29">
        <f t="shared" ref="P91:P130" si="57">F91+G91+L91+M91</f>
        <v>25.743543726606603</v>
      </c>
      <c r="Q91" s="29">
        <f t="shared" ref="Q91:Q130" si="58">C91+(2*I91)</f>
        <v>15.541141902683458</v>
      </c>
      <c r="R91" s="15">
        <f t="shared" ref="R91:R130" si="59">$R$11</f>
        <v>3</v>
      </c>
      <c r="S91" s="32" t="str">
        <f t="shared" ref="S91:S130" si="60">IF(AND(($O91+$R91)&lt;S$11,($P91+$R91)&lt;S$12),"Pass","Fail")</f>
        <v>Fail</v>
      </c>
      <c r="T91" s="32" t="str">
        <f t="shared" si="44"/>
        <v>Fail</v>
      </c>
      <c r="U91" s="32" t="str">
        <f t="shared" si="44"/>
        <v>Fail</v>
      </c>
      <c r="V91" s="32" t="str">
        <f t="shared" si="44"/>
        <v>Pass</v>
      </c>
      <c r="W91" s="32" t="str">
        <f t="shared" si="44"/>
        <v>Fail</v>
      </c>
      <c r="X91" s="32" t="str">
        <f t="shared" si="44"/>
        <v>Fail</v>
      </c>
      <c r="Y91" s="30"/>
      <c r="Z91" s="30"/>
      <c r="AA91" s="30"/>
      <c r="AB91" s="30"/>
      <c r="AC91" s="31"/>
    </row>
    <row r="92" spans="1:29">
      <c r="A92" s="14" t="s">
        <v>90</v>
      </c>
      <c r="B92" s="28">
        <v>40115</v>
      </c>
      <c r="C92" s="29">
        <f t="shared" si="45"/>
        <v>12.227051608734348</v>
      </c>
      <c r="D92" s="29">
        <f t="shared" si="46"/>
        <v>2.6899513539215567</v>
      </c>
      <c r="E92" s="29">
        <f t="shared" si="50"/>
        <v>3.3013039343582742</v>
      </c>
      <c r="F92" s="29">
        <f t="shared" si="51"/>
        <v>4.1571975469696785</v>
      </c>
      <c r="G92" s="29">
        <f t="shared" si="47"/>
        <v>3.7</v>
      </c>
      <c r="H92" s="28">
        <v>5364</v>
      </c>
      <c r="I92" s="29">
        <f t="shared" si="48"/>
        <v>1.6349471476816912</v>
      </c>
      <c r="J92" s="29">
        <f t="shared" si="49"/>
        <v>0.3596883724899721</v>
      </c>
      <c r="K92" s="29">
        <f t="shared" si="52"/>
        <v>0.44143572987405666</v>
      </c>
      <c r="L92" s="29">
        <f t="shared" si="53"/>
        <v>0.55588203021177507</v>
      </c>
      <c r="M92" s="29">
        <f t="shared" si="54"/>
        <v>17.140311627510027</v>
      </c>
      <c r="N92" s="29">
        <f t="shared" si="55"/>
        <v>23.889951353921557</v>
      </c>
      <c r="O92" s="29">
        <f t="shared" si="56"/>
        <v>24.583051291742358</v>
      </c>
      <c r="P92" s="29">
        <f t="shared" si="57"/>
        <v>25.553391204691479</v>
      </c>
      <c r="Q92" s="29">
        <f t="shared" si="58"/>
        <v>15.49694590409773</v>
      </c>
      <c r="R92" s="15">
        <f t="shared" si="59"/>
        <v>3</v>
      </c>
      <c r="S92" s="32" t="str">
        <f t="shared" si="60"/>
        <v>Fail</v>
      </c>
      <c r="T92" s="32" t="str">
        <f t="shared" si="44"/>
        <v>Fail</v>
      </c>
      <c r="U92" s="32" t="str">
        <f t="shared" si="44"/>
        <v>Fail</v>
      </c>
      <c r="V92" s="32" t="str">
        <f t="shared" si="44"/>
        <v>Pass</v>
      </c>
      <c r="W92" s="32" t="str">
        <f t="shared" si="44"/>
        <v>Fail</v>
      </c>
      <c r="X92" s="32" t="str">
        <f t="shared" si="44"/>
        <v>Fail</v>
      </c>
      <c r="Y92" s="30"/>
      <c r="Z92" s="30"/>
      <c r="AA92" s="30"/>
      <c r="AB92" s="30"/>
      <c r="AC92" s="31"/>
    </row>
    <row r="93" spans="1:29">
      <c r="A93" s="14" t="s">
        <v>89</v>
      </c>
      <c r="B93" s="28">
        <v>47217</v>
      </c>
      <c r="C93" s="29">
        <f t="shared" si="45"/>
        <v>14.391741139464283</v>
      </c>
      <c r="D93" s="29">
        <f t="shared" si="46"/>
        <v>3.1661830506821422</v>
      </c>
      <c r="E93" s="29">
        <f t="shared" si="50"/>
        <v>3.8857701076553566</v>
      </c>
      <c r="F93" s="29">
        <f t="shared" si="51"/>
        <v>4.8931919874178567</v>
      </c>
      <c r="G93" s="29">
        <f t="shared" si="47"/>
        <v>3.7</v>
      </c>
      <c r="H93" s="28">
        <v>1975</v>
      </c>
      <c r="I93" s="29">
        <f t="shared" si="48"/>
        <v>0.60197998073664061</v>
      </c>
      <c r="J93" s="29">
        <f t="shared" si="49"/>
        <v>0.13243559576206093</v>
      </c>
      <c r="K93" s="29">
        <f t="shared" si="52"/>
        <v>0.16253459479889298</v>
      </c>
      <c r="L93" s="29">
        <f t="shared" si="53"/>
        <v>0.20467319345045781</v>
      </c>
      <c r="M93" s="29">
        <f t="shared" si="54"/>
        <v>17.367564404237939</v>
      </c>
      <c r="N93" s="29">
        <f t="shared" si="55"/>
        <v>24.366183050682142</v>
      </c>
      <c r="O93" s="29">
        <f t="shared" si="56"/>
        <v>25.115869106692188</v>
      </c>
      <c r="P93" s="29">
        <f t="shared" si="57"/>
        <v>26.165429585106253</v>
      </c>
      <c r="Q93" s="29">
        <f t="shared" si="58"/>
        <v>15.595701100937564</v>
      </c>
      <c r="R93" s="15">
        <f t="shared" si="59"/>
        <v>3</v>
      </c>
      <c r="S93" s="32" t="str">
        <f t="shared" si="60"/>
        <v>Fail</v>
      </c>
      <c r="T93" s="32" t="str">
        <f t="shared" si="44"/>
        <v>Fail</v>
      </c>
      <c r="U93" s="32" t="str">
        <f t="shared" si="44"/>
        <v>Fail</v>
      </c>
      <c r="V93" s="32" t="str">
        <f t="shared" si="44"/>
        <v>Pass</v>
      </c>
      <c r="W93" s="32" t="str">
        <f t="shared" si="44"/>
        <v>Fail</v>
      </c>
      <c r="X93" s="32" t="str">
        <f t="shared" si="44"/>
        <v>Fail</v>
      </c>
      <c r="Y93" s="30"/>
      <c r="Z93" s="30"/>
      <c r="AA93" s="30"/>
      <c r="AB93" s="30"/>
      <c r="AC93" s="31"/>
    </row>
    <row r="94" spans="1:29">
      <c r="A94" s="14" t="s">
        <v>71</v>
      </c>
      <c r="B94" s="28">
        <v>31218</v>
      </c>
      <c r="C94" s="29">
        <f t="shared" si="45"/>
        <v>9.5152460955121239</v>
      </c>
      <c r="D94" s="29">
        <f t="shared" si="46"/>
        <v>2.0933541410126675</v>
      </c>
      <c r="E94" s="29">
        <f t="shared" si="50"/>
        <v>2.5691164457882736</v>
      </c>
      <c r="F94" s="29">
        <f t="shared" si="51"/>
        <v>3.2351836724741223</v>
      </c>
      <c r="G94" s="29">
        <f t="shared" si="47"/>
        <v>3.7</v>
      </c>
      <c r="H94" s="28">
        <v>5373</v>
      </c>
      <c r="I94" s="29">
        <f t="shared" si="48"/>
        <v>1.6376903475939089</v>
      </c>
      <c r="J94" s="29">
        <f t="shared" si="49"/>
        <v>0.36029187647065997</v>
      </c>
      <c r="K94" s="29">
        <f t="shared" si="52"/>
        <v>0.4421763938503554</v>
      </c>
      <c r="L94" s="29">
        <f t="shared" si="53"/>
        <v>0.55681471818192907</v>
      </c>
      <c r="M94" s="29">
        <f t="shared" si="54"/>
        <v>17.139708123529338</v>
      </c>
      <c r="N94" s="29">
        <f t="shared" si="55"/>
        <v>23.293354141012664</v>
      </c>
      <c r="O94" s="29">
        <f t="shared" si="56"/>
        <v>23.851000963167969</v>
      </c>
      <c r="P94" s="29">
        <f t="shared" si="57"/>
        <v>24.631706514185389</v>
      </c>
      <c r="Q94" s="29">
        <f t="shared" si="58"/>
        <v>12.790626790699942</v>
      </c>
      <c r="R94" s="15">
        <f t="shared" si="59"/>
        <v>3</v>
      </c>
      <c r="S94" s="32" t="str">
        <f t="shared" si="60"/>
        <v>Pass</v>
      </c>
      <c r="T94" s="32" t="str">
        <f t="shared" si="44"/>
        <v>Pass</v>
      </c>
      <c r="U94" s="32" t="str">
        <f t="shared" si="44"/>
        <v>Pass</v>
      </c>
      <c r="V94" s="32" t="str">
        <f t="shared" si="44"/>
        <v>Pass</v>
      </c>
      <c r="W94" s="32" t="str">
        <f t="shared" si="44"/>
        <v>Pass</v>
      </c>
      <c r="X94" s="32" t="str">
        <f t="shared" si="44"/>
        <v>Pass</v>
      </c>
      <c r="Y94" s="30"/>
      <c r="Z94" s="30"/>
      <c r="AA94" s="30"/>
      <c r="AB94" s="30"/>
      <c r="AC94" s="31"/>
    </row>
    <row r="95" spans="1:29">
      <c r="A95" s="14" t="s">
        <v>69</v>
      </c>
      <c r="B95" s="28">
        <v>38386</v>
      </c>
      <c r="C95" s="29">
        <f t="shared" si="45"/>
        <v>11.700052425598322</v>
      </c>
      <c r="D95" s="29">
        <f t="shared" si="46"/>
        <v>2.5740115336316309</v>
      </c>
      <c r="E95" s="29">
        <f t="shared" si="50"/>
        <v>3.1590141549115471</v>
      </c>
      <c r="F95" s="29">
        <f t="shared" si="51"/>
        <v>3.9780178247034299</v>
      </c>
      <c r="G95" s="29">
        <f t="shared" si="47"/>
        <v>3.7</v>
      </c>
      <c r="H95" s="28">
        <v>10551</v>
      </c>
      <c r="I95" s="29">
        <f t="shared" si="48"/>
        <v>3.2159446970897694</v>
      </c>
      <c r="J95" s="29">
        <f t="shared" si="49"/>
        <v>0.70750783335974932</v>
      </c>
      <c r="K95" s="29">
        <f t="shared" si="52"/>
        <v>0.86830506821423781</v>
      </c>
      <c r="L95" s="29">
        <f t="shared" si="53"/>
        <v>1.0934211970105217</v>
      </c>
      <c r="M95" s="29">
        <f t="shared" si="54"/>
        <v>16.792492166640251</v>
      </c>
      <c r="N95" s="29">
        <f t="shared" si="55"/>
        <v>23.774011533631629</v>
      </c>
      <c r="O95" s="29">
        <f t="shared" si="56"/>
        <v>24.519811389766037</v>
      </c>
      <c r="P95" s="29">
        <f t="shared" si="57"/>
        <v>25.563931188354204</v>
      </c>
      <c r="Q95" s="29">
        <f t="shared" si="58"/>
        <v>18.131941819777861</v>
      </c>
      <c r="R95" s="15">
        <f t="shared" si="59"/>
        <v>3</v>
      </c>
      <c r="S95" s="32" t="str">
        <f t="shared" si="60"/>
        <v>Fail</v>
      </c>
      <c r="T95" s="32" t="str">
        <f t="shared" si="44"/>
        <v>Fail</v>
      </c>
      <c r="U95" s="32" t="str">
        <f t="shared" si="44"/>
        <v>Fail</v>
      </c>
      <c r="V95" s="32" t="str">
        <f t="shared" si="44"/>
        <v>Pass</v>
      </c>
      <c r="W95" s="32" t="str">
        <f t="shared" si="44"/>
        <v>Fail</v>
      </c>
      <c r="X95" s="32" t="str">
        <f t="shared" si="44"/>
        <v>Fail</v>
      </c>
      <c r="Y95" s="30"/>
      <c r="Z95" s="30"/>
      <c r="AA95" s="30"/>
      <c r="AB95" s="30"/>
      <c r="AC95" s="31"/>
    </row>
    <row r="96" spans="1:29">
      <c r="A96" s="14" t="s">
        <v>126</v>
      </c>
      <c r="B96" s="28">
        <v>40889</v>
      </c>
      <c r="C96" s="29">
        <f t="shared" si="45"/>
        <v>12.462966801185061</v>
      </c>
      <c r="D96" s="29">
        <f t="shared" si="46"/>
        <v>2.7418526962607133</v>
      </c>
      <c r="E96" s="29">
        <f t="shared" si="50"/>
        <v>3.3650010363199669</v>
      </c>
      <c r="F96" s="29">
        <f t="shared" si="51"/>
        <v>4.2374087124029209</v>
      </c>
      <c r="G96" s="29">
        <f t="shared" si="47"/>
        <v>3.7</v>
      </c>
      <c r="H96" s="28">
        <v>6857</v>
      </c>
      <c r="I96" s="29">
        <f t="shared" si="48"/>
        <v>2.0900135331195671</v>
      </c>
      <c r="J96" s="29">
        <f t="shared" si="49"/>
        <v>0.45980297728630476</v>
      </c>
      <c r="K96" s="29">
        <f t="shared" si="52"/>
        <v>0.5643036539422831</v>
      </c>
      <c r="L96" s="29">
        <f t="shared" si="53"/>
        <v>0.71060460126065284</v>
      </c>
      <c r="M96" s="29">
        <f t="shared" si="54"/>
        <v>17.040197022713695</v>
      </c>
      <c r="N96" s="29">
        <f t="shared" si="55"/>
        <v>23.941852696260714</v>
      </c>
      <c r="O96" s="29">
        <f t="shared" si="56"/>
        <v>24.669501712975944</v>
      </c>
      <c r="P96" s="29">
        <f t="shared" si="57"/>
        <v>25.688210336377267</v>
      </c>
      <c r="Q96" s="29">
        <f t="shared" si="58"/>
        <v>16.642993867424195</v>
      </c>
      <c r="R96" s="15">
        <f t="shared" si="59"/>
        <v>3</v>
      </c>
      <c r="S96" s="32" t="str">
        <f t="shared" si="60"/>
        <v>Fail</v>
      </c>
      <c r="T96" s="32" t="str">
        <f t="shared" si="44"/>
        <v>Fail</v>
      </c>
      <c r="U96" s="32" t="str">
        <f t="shared" si="44"/>
        <v>Fail</v>
      </c>
      <c r="V96" s="32" t="str">
        <f t="shared" si="44"/>
        <v>Pass</v>
      </c>
      <c r="W96" s="32" t="str">
        <f t="shared" si="44"/>
        <v>Fail</v>
      </c>
      <c r="X96" s="32" t="str">
        <f t="shared" si="44"/>
        <v>Fail</v>
      </c>
      <c r="Y96" s="30"/>
      <c r="Z96" s="30"/>
      <c r="AA96" s="30"/>
      <c r="AB96" s="30"/>
      <c r="AC96" s="31"/>
    </row>
    <row r="97" spans="1:29">
      <c r="A97" s="14" t="s">
        <v>91</v>
      </c>
      <c r="B97" s="28">
        <v>42914</v>
      </c>
      <c r="C97" s="29">
        <f t="shared" si="45"/>
        <v>13.080186781434023</v>
      </c>
      <c r="D97" s="29">
        <f t="shared" si="46"/>
        <v>2.8776410919154851</v>
      </c>
      <c r="E97" s="29">
        <f t="shared" si="50"/>
        <v>3.5316504309871863</v>
      </c>
      <c r="F97" s="29">
        <f t="shared" si="51"/>
        <v>4.4472635056875678</v>
      </c>
      <c r="G97" s="29">
        <f t="shared" si="47"/>
        <v>3.7</v>
      </c>
      <c r="H97" s="28">
        <v>5319</v>
      </c>
      <c r="I97" s="29">
        <f t="shared" si="48"/>
        <v>1.6212311481206032</v>
      </c>
      <c r="J97" s="29">
        <f t="shared" si="49"/>
        <v>0.35667085258653269</v>
      </c>
      <c r="K97" s="29">
        <f t="shared" si="52"/>
        <v>0.43773240999256291</v>
      </c>
      <c r="L97" s="29">
        <f t="shared" si="53"/>
        <v>0.55121859036100518</v>
      </c>
      <c r="M97" s="29">
        <f t="shared" si="54"/>
        <v>17.143329147413468</v>
      </c>
      <c r="N97" s="29">
        <f t="shared" si="55"/>
        <v>24.077641091915485</v>
      </c>
      <c r="O97" s="29">
        <f t="shared" si="56"/>
        <v>24.812711988393218</v>
      </c>
      <c r="P97" s="29">
        <f t="shared" si="57"/>
        <v>25.84181124346204</v>
      </c>
      <c r="Q97" s="29">
        <f t="shared" si="58"/>
        <v>16.32264907767523</v>
      </c>
      <c r="R97" s="15">
        <f t="shared" si="59"/>
        <v>3</v>
      </c>
      <c r="S97" s="32" t="str">
        <f t="shared" si="60"/>
        <v>Fail</v>
      </c>
      <c r="T97" s="32" t="str">
        <f t="shared" si="44"/>
        <v>Fail</v>
      </c>
      <c r="U97" s="32" t="str">
        <f t="shared" si="44"/>
        <v>Fail</v>
      </c>
      <c r="V97" s="32" t="str">
        <f t="shared" si="44"/>
        <v>Pass</v>
      </c>
      <c r="W97" s="32" t="str">
        <f t="shared" si="44"/>
        <v>Fail</v>
      </c>
      <c r="X97" s="32" t="str">
        <f t="shared" si="44"/>
        <v>Fail</v>
      </c>
      <c r="Y97" s="30"/>
      <c r="Z97" s="30"/>
      <c r="AA97" s="30"/>
      <c r="AB97" s="30"/>
      <c r="AC97" s="31"/>
    </row>
    <row r="98" spans="1:29">
      <c r="A98" s="14" t="s">
        <v>93</v>
      </c>
      <c r="B98" s="28">
        <v>33378</v>
      </c>
      <c r="C98" s="29">
        <f t="shared" si="45"/>
        <v>10.17361407444435</v>
      </c>
      <c r="D98" s="29">
        <f t="shared" si="46"/>
        <v>2.238195096377757</v>
      </c>
      <c r="E98" s="29">
        <f t="shared" si="50"/>
        <v>2.7468758000999745</v>
      </c>
      <c r="F98" s="29">
        <f t="shared" si="51"/>
        <v>3.4590287853110793</v>
      </c>
      <c r="G98" s="29">
        <f t="shared" si="47"/>
        <v>3.7</v>
      </c>
      <c r="H98" s="28">
        <v>7374</v>
      </c>
      <c r="I98" s="29">
        <f t="shared" si="48"/>
        <v>2.2475951280769557</v>
      </c>
      <c r="J98" s="29">
        <f t="shared" si="49"/>
        <v>0.49447092817693028</v>
      </c>
      <c r="K98" s="29">
        <f t="shared" si="52"/>
        <v>0.60685068458077807</v>
      </c>
      <c r="L98" s="29">
        <f t="shared" si="53"/>
        <v>0.76418234354616499</v>
      </c>
      <c r="M98" s="29">
        <f t="shared" si="54"/>
        <v>17.005529071823069</v>
      </c>
      <c r="N98" s="29">
        <f t="shared" si="55"/>
        <v>23.438195096377758</v>
      </c>
      <c r="O98" s="29">
        <f t="shared" si="56"/>
        <v>24.059255556503821</v>
      </c>
      <c r="P98" s="29">
        <f t="shared" si="57"/>
        <v>24.928740200680313</v>
      </c>
      <c r="Q98" s="29">
        <f t="shared" si="58"/>
        <v>14.668804330598261</v>
      </c>
      <c r="R98" s="15">
        <f t="shared" si="59"/>
        <v>3</v>
      </c>
      <c r="S98" s="32" t="str">
        <f t="shared" si="60"/>
        <v>Pass</v>
      </c>
      <c r="T98" s="32" t="str">
        <f t="shared" si="44"/>
        <v>Pass</v>
      </c>
      <c r="U98" s="32" t="str">
        <f t="shared" si="44"/>
        <v>Pass</v>
      </c>
      <c r="V98" s="32" t="str">
        <f t="shared" si="44"/>
        <v>Pass</v>
      </c>
      <c r="W98" s="32" t="str">
        <f t="shared" si="44"/>
        <v>Pass</v>
      </c>
      <c r="X98" s="32" t="str">
        <f t="shared" si="44"/>
        <v>Pass</v>
      </c>
      <c r="Y98" s="30"/>
      <c r="Z98" s="30"/>
      <c r="AA98" s="30"/>
      <c r="AB98" s="30"/>
      <c r="AC98" s="31"/>
    </row>
    <row r="99" spans="1:29">
      <c r="A99" s="14" t="s">
        <v>92</v>
      </c>
      <c r="B99" s="28">
        <v>37959</v>
      </c>
      <c r="C99" s="29">
        <f t="shared" si="45"/>
        <v>11.569902829763109</v>
      </c>
      <c r="D99" s="29">
        <f t="shared" si="46"/>
        <v>2.5453786225478838</v>
      </c>
      <c r="E99" s="29">
        <f t="shared" si="50"/>
        <v>3.1238737640360394</v>
      </c>
      <c r="F99" s="29">
        <f t="shared" si="51"/>
        <v>3.9337669621194573</v>
      </c>
      <c r="G99" s="29">
        <f t="shared" si="47"/>
        <v>3.7</v>
      </c>
      <c r="H99" s="28">
        <v>3681</v>
      </c>
      <c r="I99" s="29">
        <f t="shared" si="48"/>
        <v>1.1219687640969995</v>
      </c>
      <c r="J99" s="29">
        <f t="shared" si="49"/>
        <v>0.24683312810133989</v>
      </c>
      <c r="K99" s="29">
        <f t="shared" si="52"/>
        <v>0.30293156630618989</v>
      </c>
      <c r="L99" s="29">
        <f t="shared" si="53"/>
        <v>0.38146937979297985</v>
      </c>
      <c r="M99" s="29">
        <f t="shared" si="54"/>
        <v>17.25316687189866</v>
      </c>
      <c r="N99" s="29">
        <f t="shared" si="55"/>
        <v>23.745378622547882</v>
      </c>
      <c r="O99" s="29">
        <f t="shared" si="56"/>
        <v>24.379972202240889</v>
      </c>
      <c r="P99" s="29">
        <f t="shared" si="57"/>
        <v>25.268403213811098</v>
      </c>
      <c r="Q99" s="29">
        <f t="shared" si="58"/>
        <v>13.813840357957108</v>
      </c>
      <c r="R99" s="15">
        <f t="shared" si="59"/>
        <v>3</v>
      </c>
      <c r="S99" s="32" t="str">
        <f t="shared" si="60"/>
        <v>Fail</v>
      </c>
      <c r="T99" s="32" t="str">
        <f t="shared" si="44"/>
        <v>Fail</v>
      </c>
      <c r="U99" s="32" t="str">
        <f t="shared" si="44"/>
        <v>Fail</v>
      </c>
      <c r="V99" s="32" t="str">
        <f t="shared" si="44"/>
        <v>Pass</v>
      </c>
      <c r="W99" s="32" t="str">
        <f t="shared" si="44"/>
        <v>Fail</v>
      </c>
      <c r="X99" s="32" t="str">
        <f t="shared" si="44"/>
        <v>Pass</v>
      </c>
      <c r="Y99" s="30"/>
      <c r="Z99" s="30"/>
      <c r="AA99" s="30"/>
      <c r="AB99" s="30"/>
      <c r="AC99" s="31"/>
    </row>
    <row r="100" spans="1:29">
      <c r="A100" s="14" t="s">
        <v>94</v>
      </c>
      <c r="B100" s="28">
        <v>32768</v>
      </c>
      <c r="C100" s="29">
        <f t="shared" si="45"/>
        <v>9.9876860803940453</v>
      </c>
      <c r="D100" s="29">
        <f t="shared" si="46"/>
        <v>2.1972909376866898</v>
      </c>
      <c r="E100" s="29">
        <f t="shared" si="50"/>
        <v>2.6966752417063926</v>
      </c>
      <c r="F100" s="29">
        <f t="shared" si="51"/>
        <v>3.3958132673339758</v>
      </c>
      <c r="G100" s="29">
        <f t="shared" si="47"/>
        <v>3.7</v>
      </c>
      <c r="H100" s="28">
        <v>3142</v>
      </c>
      <c r="I100" s="29">
        <f t="shared" si="48"/>
        <v>0.95768156935418969</v>
      </c>
      <c r="J100" s="29">
        <f t="shared" si="49"/>
        <v>0.21068994525792173</v>
      </c>
      <c r="K100" s="29">
        <f t="shared" si="52"/>
        <v>0.25857402372563121</v>
      </c>
      <c r="L100" s="29">
        <f t="shared" si="53"/>
        <v>0.3256117335804245</v>
      </c>
      <c r="M100" s="29">
        <f t="shared" si="54"/>
        <v>17.289310054742078</v>
      </c>
      <c r="N100" s="29">
        <f t="shared" si="55"/>
        <v>23.397290937686691</v>
      </c>
      <c r="O100" s="29">
        <f t="shared" si="56"/>
        <v>23.9445593201741</v>
      </c>
      <c r="P100" s="29">
        <f t="shared" si="57"/>
        <v>24.710735055656478</v>
      </c>
      <c r="Q100" s="29">
        <f t="shared" si="58"/>
        <v>11.903049219102424</v>
      </c>
      <c r="R100" s="15">
        <f t="shared" si="59"/>
        <v>3</v>
      </c>
      <c r="S100" s="32" t="str">
        <f t="shared" si="60"/>
        <v>Pass</v>
      </c>
      <c r="T100" s="32" t="str">
        <f t="shared" si="44"/>
        <v>Pass</v>
      </c>
      <c r="U100" s="32" t="str">
        <f t="shared" si="44"/>
        <v>Pass</v>
      </c>
      <c r="V100" s="32" t="str">
        <f t="shared" si="44"/>
        <v>Pass</v>
      </c>
      <c r="W100" s="32" t="str">
        <f t="shared" si="44"/>
        <v>Pass</v>
      </c>
      <c r="X100" s="32" t="str">
        <f t="shared" si="44"/>
        <v>Pass</v>
      </c>
      <c r="Y100" s="30"/>
      <c r="Z100" s="30"/>
      <c r="AA100" s="30"/>
      <c r="AB100" s="30"/>
      <c r="AC100" s="31"/>
    </row>
    <row r="101" spans="1:29">
      <c r="A101" s="14" t="s">
        <v>95</v>
      </c>
      <c r="B101" s="28">
        <v>33466</v>
      </c>
      <c r="C101" s="29">
        <f t="shared" si="45"/>
        <v>10.200436473586032</v>
      </c>
      <c r="D101" s="29">
        <f t="shared" si="46"/>
        <v>2.2440960241889272</v>
      </c>
      <c r="E101" s="29">
        <f t="shared" si="50"/>
        <v>2.7541178478682289</v>
      </c>
      <c r="F101" s="29">
        <f t="shared" si="51"/>
        <v>3.4681484010192514</v>
      </c>
      <c r="G101" s="29">
        <f t="shared" si="47"/>
        <v>3.7</v>
      </c>
      <c r="H101" s="28">
        <v>4469</v>
      </c>
      <c r="I101" s="29">
        <f t="shared" si="48"/>
        <v>1.362151156411163</v>
      </c>
      <c r="J101" s="29">
        <f t="shared" si="49"/>
        <v>0.29967325441045589</v>
      </c>
      <c r="K101" s="29">
        <f t="shared" si="52"/>
        <v>0.36778081223101405</v>
      </c>
      <c r="L101" s="29">
        <f t="shared" si="53"/>
        <v>0.46313139317979546</v>
      </c>
      <c r="M101" s="29">
        <f t="shared" si="54"/>
        <v>17.200326745589543</v>
      </c>
      <c r="N101" s="29">
        <f t="shared" si="55"/>
        <v>23.444096024188926</v>
      </c>
      <c r="O101" s="29">
        <f t="shared" si="56"/>
        <v>24.022225405688786</v>
      </c>
      <c r="P101" s="29">
        <f t="shared" si="57"/>
        <v>24.831606539788588</v>
      </c>
      <c r="Q101" s="29">
        <f t="shared" si="58"/>
        <v>12.924738786408358</v>
      </c>
      <c r="R101" s="15">
        <f t="shared" si="59"/>
        <v>3</v>
      </c>
      <c r="S101" s="32" t="str">
        <f t="shared" si="60"/>
        <v>Pass</v>
      </c>
      <c r="T101" s="32" t="str">
        <f t="shared" si="44"/>
        <v>Pass</v>
      </c>
      <c r="U101" s="32" t="str">
        <f t="shared" si="44"/>
        <v>Pass</v>
      </c>
      <c r="V101" s="32" t="str">
        <f t="shared" si="44"/>
        <v>Pass</v>
      </c>
      <c r="W101" s="32" t="str">
        <f t="shared" si="44"/>
        <v>Pass</v>
      </c>
      <c r="X101" s="32" t="str">
        <f t="shared" si="44"/>
        <v>Pass</v>
      </c>
      <c r="Y101" s="30"/>
      <c r="Z101" s="30"/>
      <c r="AA101" s="30"/>
      <c r="AB101" s="30"/>
      <c r="AC101" s="31"/>
    </row>
    <row r="102" spans="1:29">
      <c r="A102" s="14" t="s">
        <v>96</v>
      </c>
      <c r="B102" s="28">
        <v>31814</v>
      </c>
      <c r="C102" s="29">
        <f t="shared" si="45"/>
        <v>9.6969068896989796</v>
      </c>
      <c r="D102" s="29">
        <f t="shared" si="46"/>
        <v>2.1333195157337754</v>
      </c>
      <c r="E102" s="29">
        <f t="shared" si="50"/>
        <v>2.6181648602187249</v>
      </c>
      <c r="F102" s="29">
        <f t="shared" si="51"/>
        <v>3.2969483424976533</v>
      </c>
      <c r="G102" s="29">
        <f t="shared" si="47"/>
        <v>3.7</v>
      </c>
      <c r="H102" s="28">
        <v>3922</v>
      </c>
      <c r="I102" s="29">
        <f t="shared" si="48"/>
        <v>1.195425561746382</v>
      </c>
      <c r="J102" s="29">
        <f t="shared" si="49"/>
        <v>0.26299362358420403</v>
      </c>
      <c r="K102" s="29">
        <f t="shared" si="52"/>
        <v>0.32276490167152316</v>
      </c>
      <c r="L102" s="29">
        <f t="shared" si="53"/>
        <v>0.4064446909937699</v>
      </c>
      <c r="M102" s="29">
        <f t="shared" si="54"/>
        <v>17.237006376415795</v>
      </c>
      <c r="N102" s="29">
        <f t="shared" si="55"/>
        <v>23.333319515733773</v>
      </c>
      <c r="O102" s="29">
        <f t="shared" si="56"/>
        <v>23.877936138306044</v>
      </c>
      <c r="P102" s="29">
        <f t="shared" si="57"/>
        <v>24.640399409907218</v>
      </c>
      <c r="Q102" s="29">
        <f t="shared" si="58"/>
        <v>12.087758013191744</v>
      </c>
      <c r="R102" s="15">
        <f t="shared" si="59"/>
        <v>3</v>
      </c>
      <c r="S102" s="32" t="str">
        <f t="shared" si="60"/>
        <v>Pass</v>
      </c>
      <c r="T102" s="32" t="str">
        <f t="shared" si="44"/>
        <v>Pass</v>
      </c>
      <c r="U102" s="32" t="str">
        <f t="shared" si="44"/>
        <v>Pass</v>
      </c>
      <c r="V102" s="32" t="str">
        <f t="shared" si="44"/>
        <v>Pass</v>
      </c>
      <c r="W102" s="32" t="str">
        <f t="shared" si="44"/>
        <v>Pass</v>
      </c>
      <c r="X102" s="32" t="str">
        <f t="shared" si="44"/>
        <v>Pass</v>
      </c>
      <c r="Y102" s="30"/>
      <c r="Z102" s="30"/>
      <c r="AA102" s="30"/>
      <c r="AB102" s="30"/>
      <c r="AC102" s="31"/>
    </row>
    <row r="103" spans="1:29">
      <c r="A103" s="14" t="s">
        <v>105</v>
      </c>
      <c r="B103" s="28">
        <v>10049</v>
      </c>
      <c r="C103" s="29">
        <f t="shared" si="45"/>
        <v>3.0629351019860764</v>
      </c>
      <c r="D103" s="29">
        <f t="shared" si="46"/>
        <v>0.67384572243693686</v>
      </c>
      <c r="E103" s="29">
        <f t="shared" si="50"/>
        <v>0.82699247753624072</v>
      </c>
      <c r="F103" s="29">
        <f t="shared" si="51"/>
        <v>1.041397934675266</v>
      </c>
      <c r="G103" s="29">
        <f t="shared" si="47"/>
        <v>3.7</v>
      </c>
      <c r="H103" s="28">
        <v>10410</v>
      </c>
      <c r="I103" s="29">
        <f t="shared" si="48"/>
        <v>3.1729678984650271</v>
      </c>
      <c r="J103" s="29">
        <f t="shared" si="49"/>
        <v>0.69805293766230603</v>
      </c>
      <c r="K103" s="29">
        <f t="shared" si="52"/>
        <v>0.85670133258555736</v>
      </c>
      <c r="L103" s="29">
        <f t="shared" si="53"/>
        <v>1.0788090854781094</v>
      </c>
      <c r="M103" s="29">
        <f t="shared" si="54"/>
        <v>16.801947062337693</v>
      </c>
      <c r="N103" s="29">
        <f t="shared" si="55"/>
        <v>21.873845722436936</v>
      </c>
      <c r="O103" s="29">
        <f t="shared" si="56"/>
        <v>22.185640872459491</v>
      </c>
      <c r="P103" s="29">
        <f t="shared" si="57"/>
        <v>22.622154082491068</v>
      </c>
      <c r="Q103" s="29">
        <f t="shared" si="58"/>
        <v>9.4088708989161312</v>
      </c>
      <c r="R103" s="15">
        <f t="shared" si="59"/>
        <v>3</v>
      </c>
      <c r="S103" s="32" t="str">
        <f t="shared" si="60"/>
        <v>Pass</v>
      </c>
      <c r="T103" s="32" t="str">
        <f t="shared" si="44"/>
        <v>Pass</v>
      </c>
      <c r="U103" s="32" t="str">
        <f t="shared" si="44"/>
        <v>Pass</v>
      </c>
      <c r="V103" s="32" t="str">
        <f t="shared" si="44"/>
        <v>Pass</v>
      </c>
      <c r="W103" s="32" t="str">
        <f t="shared" si="44"/>
        <v>Pass</v>
      </c>
      <c r="X103" s="32" t="str">
        <f t="shared" si="44"/>
        <v>Pass</v>
      </c>
      <c r="Y103" s="30"/>
      <c r="Z103" s="30"/>
      <c r="AA103" s="30"/>
      <c r="AB103" s="30"/>
      <c r="AC103" s="31"/>
    </row>
    <row r="104" spans="1:29">
      <c r="A104" s="14" t="s">
        <v>73</v>
      </c>
      <c r="B104" s="28">
        <v>25581</v>
      </c>
      <c r="C104" s="29">
        <f t="shared" si="45"/>
        <v>7.7970885504931662</v>
      </c>
      <c r="D104" s="29">
        <f t="shared" si="46"/>
        <v>1.7153594811084967</v>
      </c>
      <c r="E104" s="29">
        <f t="shared" si="50"/>
        <v>2.1052139086331549</v>
      </c>
      <c r="F104" s="29">
        <f t="shared" si="51"/>
        <v>2.6510101071676768</v>
      </c>
      <c r="G104" s="29">
        <f t="shared" si="47"/>
        <v>3.7</v>
      </c>
      <c r="H104" s="28">
        <v>5737</v>
      </c>
      <c r="I104" s="29">
        <f t="shared" si="48"/>
        <v>1.7486375440435986</v>
      </c>
      <c r="J104" s="29">
        <f t="shared" si="49"/>
        <v>0.38470025968959171</v>
      </c>
      <c r="K104" s="29">
        <f t="shared" si="52"/>
        <v>0.47213213689177164</v>
      </c>
      <c r="L104" s="29">
        <f t="shared" si="53"/>
        <v>0.59453676497482355</v>
      </c>
      <c r="M104" s="29">
        <f t="shared" si="54"/>
        <v>17.115299740310409</v>
      </c>
      <c r="N104" s="29">
        <f t="shared" si="55"/>
        <v>22.915359481108496</v>
      </c>
      <c r="O104" s="29">
        <f t="shared" si="56"/>
        <v>23.392645785835334</v>
      </c>
      <c r="P104" s="29">
        <f t="shared" si="57"/>
        <v>24.060846612452909</v>
      </c>
      <c r="Q104" s="29">
        <f t="shared" si="58"/>
        <v>11.294363638580364</v>
      </c>
      <c r="R104" s="15">
        <f t="shared" si="59"/>
        <v>3</v>
      </c>
      <c r="S104" s="32" t="str">
        <f t="shared" si="60"/>
        <v>Pass</v>
      </c>
      <c r="T104" s="32" t="str">
        <f t="shared" si="44"/>
        <v>Pass</v>
      </c>
      <c r="U104" s="32" t="str">
        <f t="shared" si="44"/>
        <v>Pass</v>
      </c>
      <c r="V104" s="32" t="str">
        <f t="shared" si="44"/>
        <v>Pass</v>
      </c>
      <c r="W104" s="32" t="str">
        <f t="shared" si="44"/>
        <v>Pass</v>
      </c>
      <c r="X104" s="32" t="str">
        <f t="shared" si="44"/>
        <v>Pass</v>
      </c>
      <c r="Y104" s="30"/>
      <c r="Z104" s="30"/>
      <c r="AA104" s="30"/>
      <c r="AB104" s="30"/>
      <c r="AC104" s="31"/>
    </row>
    <row r="105" spans="1:29">
      <c r="A105" s="14" t="s">
        <v>74</v>
      </c>
      <c r="B105" s="28">
        <v>12139</v>
      </c>
      <c r="C105" s="29">
        <f t="shared" si="45"/>
        <v>3.699967081601053</v>
      </c>
      <c r="D105" s="29">
        <f t="shared" si="46"/>
        <v>0.81399275795223169</v>
      </c>
      <c r="E105" s="29">
        <f t="shared" si="50"/>
        <v>0.99899111203228441</v>
      </c>
      <c r="F105" s="29">
        <f t="shared" si="51"/>
        <v>1.2579888077443582</v>
      </c>
      <c r="G105" s="29">
        <f t="shared" si="47"/>
        <v>3.7</v>
      </c>
      <c r="H105" s="28">
        <v>5229</v>
      </c>
      <c r="I105" s="29">
        <f t="shared" si="48"/>
        <v>1.5937991489984271</v>
      </c>
      <c r="J105" s="29">
        <f t="shared" si="49"/>
        <v>0.35063581277965394</v>
      </c>
      <c r="K105" s="29">
        <f t="shared" si="52"/>
        <v>0.43032577022957536</v>
      </c>
      <c r="L105" s="29">
        <f t="shared" si="53"/>
        <v>0.54189171065946529</v>
      </c>
      <c r="M105" s="29">
        <f t="shared" si="54"/>
        <v>17.149364187220346</v>
      </c>
      <c r="N105" s="29">
        <f t="shared" si="55"/>
        <v>22.013992757952231</v>
      </c>
      <c r="O105" s="29">
        <f t="shared" si="56"/>
        <v>22.278681069482204</v>
      </c>
      <c r="P105" s="29">
        <f t="shared" si="57"/>
        <v>22.64924470562417</v>
      </c>
      <c r="Q105" s="29">
        <f t="shared" si="58"/>
        <v>6.8875653795979073</v>
      </c>
      <c r="R105" s="15">
        <f t="shared" si="59"/>
        <v>3</v>
      </c>
      <c r="S105" s="32" t="str">
        <f t="shared" si="60"/>
        <v>Pass</v>
      </c>
      <c r="T105" s="32" t="str">
        <f t="shared" si="44"/>
        <v>Pass</v>
      </c>
      <c r="U105" s="32" t="str">
        <f t="shared" si="44"/>
        <v>Pass</v>
      </c>
      <c r="V105" s="32" t="str">
        <f t="shared" si="44"/>
        <v>Pass</v>
      </c>
      <c r="W105" s="32" t="str">
        <f t="shared" si="44"/>
        <v>Pass</v>
      </c>
      <c r="X105" s="32" t="str">
        <f t="shared" si="44"/>
        <v>Pass</v>
      </c>
      <c r="Y105" s="30"/>
      <c r="Z105" s="30"/>
      <c r="AA105" s="30"/>
      <c r="AB105" s="30"/>
      <c r="AC105" s="31"/>
    </row>
    <row r="106" spans="1:29">
      <c r="A106" s="14" t="s">
        <v>80</v>
      </c>
      <c r="B106" s="28">
        <v>40889</v>
      </c>
      <c r="C106" s="29">
        <f t="shared" si="45"/>
        <v>12.462966801185061</v>
      </c>
      <c r="D106" s="29">
        <f t="shared" si="46"/>
        <v>2.7418526962607133</v>
      </c>
      <c r="E106" s="29">
        <f t="shared" si="50"/>
        <v>3.3650010363199669</v>
      </c>
      <c r="F106" s="29">
        <f t="shared" si="51"/>
        <v>4.2374087124029209</v>
      </c>
      <c r="G106" s="29">
        <f t="shared" si="47"/>
        <v>3.7</v>
      </c>
      <c r="H106" s="28">
        <v>5055</v>
      </c>
      <c r="I106" s="29">
        <f t="shared" si="48"/>
        <v>1.5407639506955535</v>
      </c>
      <c r="J106" s="29">
        <f t="shared" si="49"/>
        <v>0.33896806915302174</v>
      </c>
      <c r="K106" s="29">
        <f t="shared" si="52"/>
        <v>0.4160062666877995</v>
      </c>
      <c r="L106" s="29">
        <f t="shared" si="53"/>
        <v>0.52385974323648821</v>
      </c>
      <c r="M106" s="29">
        <f t="shared" si="54"/>
        <v>17.161031930846978</v>
      </c>
      <c r="N106" s="29">
        <f t="shared" si="55"/>
        <v>23.941852696260714</v>
      </c>
      <c r="O106" s="29">
        <f t="shared" si="56"/>
        <v>24.642039233854746</v>
      </c>
      <c r="P106" s="29">
        <f t="shared" si="57"/>
        <v>25.622300386486387</v>
      </c>
      <c r="Q106" s="29">
        <f t="shared" si="58"/>
        <v>15.544494702576168</v>
      </c>
      <c r="R106" s="15">
        <f t="shared" si="59"/>
        <v>3</v>
      </c>
      <c r="S106" s="32" t="str">
        <f t="shared" si="60"/>
        <v>Fail</v>
      </c>
      <c r="T106" s="32" t="str">
        <f t="shared" si="44"/>
        <v>Fail</v>
      </c>
      <c r="U106" s="32" t="str">
        <f t="shared" si="44"/>
        <v>Fail</v>
      </c>
      <c r="V106" s="32" t="str">
        <f t="shared" si="44"/>
        <v>Pass</v>
      </c>
      <c r="W106" s="32" t="str">
        <f t="shared" si="44"/>
        <v>Fail</v>
      </c>
      <c r="X106" s="32" t="str">
        <f t="shared" si="44"/>
        <v>Fail</v>
      </c>
      <c r="Y106" s="30"/>
      <c r="Z106" s="30"/>
      <c r="AA106" s="30"/>
      <c r="AB106" s="30"/>
      <c r="AC106" s="31"/>
    </row>
    <row r="107" spans="1:29">
      <c r="A107" s="14" t="s">
        <v>87</v>
      </c>
      <c r="B107" s="28">
        <v>22031</v>
      </c>
      <c r="C107" s="29">
        <f t="shared" si="45"/>
        <v>6.7150485851184447</v>
      </c>
      <c r="D107" s="29">
        <f t="shared" si="46"/>
        <v>1.4773106887260579</v>
      </c>
      <c r="E107" s="29">
        <f t="shared" si="50"/>
        <v>1.8130631179819803</v>
      </c>
      <c r="F107" s="29">
        <f t="shared" si="51"/>
        <v>2.2831165189402713</v>
      </c>
      <c r="G107" s="29">
        <f t="shared" si="47"/>
        <v>3.7</v>
      </c>
      <c r="H107" s="28">
        <v>9991</v>
      </c>
      <c r="I107" s="29">
        <f t="shared" si="48"/>
        <v>3.0452567025517854</v>
      </c>
      <c r="J107" s="29">
        <f t="shared" si="49"/>
        <v>0.66995647456139273</v>
      </c>
      <c r="K107" s="29">
        <f t="shared" si="52"/>
        <v>0.82221930968898216</v>
      </c>
      <c r="L107" s="29">
        <f t="shared" si="53"/>
        <v>1.0353872788676071</v>
      </c>
      <c r="M107" s="29">
        <f t="shared" si="54"/>
        <v>16.830043525438608</v>
      </c>
      <c r="N107" s="29">
        <f t="shared" si="55"/>
        <v>22.67731068872606</v>
      </c>
      <c r="O107" s="29">
        <f t="shared" si="56"/>
        <v>23.165325953109573</v>
      </c>
      <c r="P107" s="29">
        <f t="shared" si="57"/>
        <v>23.848547323246486</v>
      </c>
      <c r="Q107" s="29">
        <f t="shared" si="58"/>
        <v>12.805561990222015</v>
      </c>
      <c r="R107" s="15">
        <f t="shared" si="59"/>
        <v>3</v>
      </c>
      <c r="S107" s="32" t="str">
        <f t="shared" si="60"/>
        <v>Pass</v>
      </c>
      <c r="T107" s="32" t="str">
        <f t="shared" si="44"/>
        <v>Pass</v>
      </c>
      <c r="U107" s="32" t="str">
        <f t="shared" si="44"/>
        <v>Pass</v>
      </c>
      <c r="V107" s="32" t="str">
        <f t="shared" si="44"/>
        <v>Pass</v>
      </c>
      <c r="W107" s="32" t="str">
        <f t="shared" si="44"/>
        <v>Pass</v>
      </c>
      <c r="X107" s="32" t="str">
        <f t="shared" si="44"/>
        <v>Pass</v>
      </c>
      <c r="Y107" s="30"/>
      <c r="Z107" s="30"/>
      <c r="AA107" s="30"/>
      <c r="AB107" s="30"/>
      <c r="AC107" s="31"/>
    </row>
    <row r="108" spans="1:29">
      <c r="A108" s="14" t="s">
        <v>85</v>
      </c>
      <c r="B108" s="28">
        <v>22434</v>
      </c>
      <c r="C108" s="29">
        <f t="shared" si="45"/>
        <v>6.837882981187744</v>
      </c>
      <c r="D108" s="29">
        <f t="shared" si="46"/>
        <v>1.5043342558613038</v>
      </c>
      <c r="E108" s="29">
        <f t="shared" si="50"/>
        <v>1.846228404920691</v>
      </c>
      <c r="F108" s="29">
        <f t="shared" si="51"/>
        <v>2.3248802136038331</v>
      </c>
      <c r="G108" s="29">
        <f t="shared" si="47"/>
        <v>3.7</v>
      </c>
      <c r="H108" s="28">
        <v>2175</v>
      </c>
      <c r="I108" s="29">
        <f t="shared" si="48"/>
        <v>0.6629399787859207</v>
      </c>
      <c r="J108" s="29">
        <f t="shared" si="49"/>
        <v>0.14584679533290257</v>
      </c>
      <c r="K108" s="29">
        <f t="shared" si="52"/>
        <v>0.17899379427219861</v>
      </c>
      <c r="L108" s="29">
        <f t="shared" si="53"/>
        <v>0.22539959278721305</v>
      </c>
      <c r="M108" s="29">
        <f t="shared" si="54"/>
        <v>17.354153204667096</v>
      </c>
      <c r="N108" s="29">
        <f t="shared" si="55"/>
        <v>22.704334255861301</v>
      </c>
      <c r="O108" s="29">
        <f t="shared" si="56"/>
        <v>23.079375403859984</v>
      </c>
      <c r="P108" s="29">
        <f t="shared" si="57"/>
        <v>23.604433011058141</v>
      </c>
      <c r="Q108" s="29">
        <f t="shared" si="58"/>
        <v>8.1637629387595858</v>
      </c>
      <c r="R108" s="15">
        <f t="shared" si="59"/>
        <v>3</v>
      </c>
      <c r="S108" s="32" t="str">
        <f t="shared" si="60"/>
        <v>Pass</v>
      </c>
      <c r="T108" s="32" t="str">
        <f t="shared" si="44"/>
        <v>Pass</v>
      </c>
      <c r="U108" s="32" t="str">
        <f t="shared" si="44"/>
        <v>Pass</v>
      </c>
      <c r="V108" s="32" t="str">
        <f t="shared" si="44"/>
        <v>Pass</v>
      </c>
      <c r="W108" s="32" t="str">
        <f t="shared" si="44"/>
        <v>Pass</v>
      </c>
      <c r="X108" s="32" t="str">
        <f t="shared" si="44"/>
        <v>Pass</v>
      </c>
      <c r="Y108" s="30"/>
      <c r="Z108" s="30"/>
      <c r="AA108" s="30"/>
      <c r="AB108" s="30"/>
      <c r="AC108" s="31"/>
    </row>
    <row r="109" spans="1:29">
      <c r="A109" s="14" t="s">
        <v>86</v>
      </c>
      <c r="B109" s="28">
        <v>21411</v>
      </c>
      <c r="C109" s="29">
        <f t="shared" si="45"/>
        <v>6.5260725911656765</v>
      </c>
      <c r="D109" s="29">
        <f t="shared" si="46"/>
        <v>1.4357359700564489</v>
      </c>
      <c r="E109" s="29">
        <f t="shared" si="50"/>
        <v>1.7620395996147327</v>
      </c>
      <c r="F109" s="29">
        <f t="shared" si="51"/>
        <v>2.2188646809963304</v>
      </c>
      <c r="G109" s="29">
        <f t="shared" si="47"/>
        <v>3.7</v>
      </c>
      <c r="H109" s="28">
        <v>11839</v>
      </c>
      <c r="I109" s="29">
        <f t="shared" si="48"/>
        <v>3.6085270845271333</v>
      </c>
      <c r="J109" s="29">
        <f t="shared" si="49"/>
        <v>0.79387595859596938</v>
      </c>
      <c r="K109" s="29">
        <f t="shared" si="52"/>
        <v>0.97430231282232604</v>
      </c>
      <c r="L109" s="29">
        <f t="shared" si="53"/>
        <v>1.2268992087392254</v>
      </c>
      <c r="M109" s="29">
        <f t="shared" si="54"/>
        <v>16.706124041404031</v>
      </c>
      <c r="N109" s="29">
        <f t="shared" si="55"/>
        <v>22.635735970056452</v>
      </c>
      <c r="O109" s="29">
        <f t="shared" si="56"/>
        <v>23.142465953841089</v>
      </c>
      <c r="P109" s="29">
        <f t="shared" si="57"/>
        <v>23.851887931139586</v>
      </c>
      <c r="Q109" s="29">
        <f t="shared" si="58"/>
        <v>13.743126760219944</v>
      </c>
      <c r="R109" s="15">
        <f t="shared" si="59"/>
        <v>3</v>
      </c>
      <c r="S109" s="32" t="str">
        <f t="shared" si="60"/>
        <v>Pass</v>
      </c>
      <c r="T109" s="32" t="str">
        <f t="shared" si="44"/>
        <v>Pass</v>
      </c>
      <c r="U109" s="32" t="str">
        <f t="shared" si="44"/>
        <v>Pass</v>
      </c>
      <c r="V109" s="32" t="str">
        <f t="shared" si="44"/>
        <v>Pass</v>
      </c>
      <c r="W109" s="32" t="str">
        <f t="shared" si="44"/>
        <v>Pass</v>
      </c>
      <c r="X109" s="32" t="str">
        <f t="shared" si="44"/>
        <v>Pass</v>
      </c>
      <c r="Y109" s="30"/>
      <c r="Z109" s="30"/>
      <c r="AA109" s="30"/>
      <c r="AB109" s="30"/>
      <c r="AC109" s="31"/>
    </row>
    <row r="110" spans="1:29">
      <c r="A110" s="14" t="s">
        <v>84</v>
      </c>
      <c r="B110" s="28">
        <v>19281</v>
      </c>
      <c r="C110" s="29">
        <f t="shared" si="45"/>
        <v>5.8768486119408445</v>
      </c>
      <c r="D110" s="29">
        <f t="shared" si="46"/>
        <v>1.2929066946269858</v>
      </c>
      <c r="E110" s="29">
        <f t="shared" si="50"/>
        <v>1.5867491252240282</v>
      </c>
      <c r="F110" s="29">
        <f t="shared" si="51"/>
        <v>1.9981285280598873</v>
      </c>
      <c r="G110" s="29">
        <f t="shared" si="47"/>
        <v>3.7</v>
      </c>
      <c r="H110" s="28">
        <v>3300</v>
      </c>
      <c r="I110" s="29">
        <f t="shared" si="48"/>
        <v>1.0058399678131209</v>
      </c>
      <c r="J110" s="29">
        <f t="shared" si="49"/>
        <v>0.22128479291888661</v>
      </c>
      <c r="K110" s="29">
        <f t="shared" si="52"/>
        <v>0.27157679130954265</v>
      </c>
      <c r="L110" s="29">
        <f t="shared" si="53"/>
        <v>0.34198558905646115</v>
      </c>
      <c r="M110" s="29">
        <f t="shared" si="54"/>
        <v>17.278715207081113</v>
      </c>
      <c r="N110" s="29">
        <f t="shared" si="55"/>
        <v>22.492906694626985</v>
      </c>
      <c r="O110" s="29">
        <f t="shared" si="56"/>
        <v>22.837041123614686</v>
      </c>
      <c r="P110" s="29">
        <f t="shared" si="57"/>
        <v>23.318829324197463</v>
      </c>
      <c r="Q110" s="29">
        <f t="shared" si="58"/>
        <v>7.8885285475670859</v>
      </c>
      <c r="R110" s="15">
        <f t="shared" si="59"/>
        <v>3</v>
      </c>
      <c r="S110" s="32" t="str">
        <f t="shared" si="60"/>
        <v>Pass</v>
      </c>
      <c r="T110" s="32" t="str">
        <f t="shared" si="44"/>
        <v>Pass</v>
      </c>
      <c r="U110" s="32" t="str">
        <f t="shared" si="44"/>
        <v>Pass</v>
      </c>
      <c r="V110" s="32" t="str">
        <f t="shared" si="44"/>
        <v>Pass</v>
      </c>
      <c r="W110" s="32" t="str">
        <f t="shared" si="44"/>
        <v>Pass</v>
      </c>
      <c r="X110" s="32" t="str">
        <f t="shared" si="44"/>
        <v>Pass</v>
      </c>
      <c r="Y110" s="30"/>
      <c r="Z110" s="30"/>
      <c r="AA110" s="30"/>
      <c r="AB110" s="30"/>
      <c r="AC110" s="31"/>
    </row>
    <row r="111" spans="1:29">
      <c r="A111" s="14" t="s">
        <v>82</v>
      </c>
      <c r="B111" s="28">
        <v>17111</v>
      </c>
      <c r="C111" s="29">
        <f t="shared" si="45"/>
        <v>5.2154326331061558</v>
      </c>
      <c r="D111" s="29">
        <f t="shared" si="46"/>
        <v>1.1473951792833543</v>
      </c>
      <c r="E111" s="29">
        <f t="shared" si="50"/>
        <v>1.4081668109386623</v>
      </c>
      <c r="F111" s="29">
        <f t="shared" si="51"/>
        <v>1.773247095256093</v>
      </c>
      <c r="G111" s="29">
        <f t="shared" si="47"/>
        <v>3.7</v>
      </c>
      <c r="H111" s="28">
        <v>3120</v>
      </c>
      <c r="I111" s="29">
        <f t="shared" si="48"/>
        <v>0.95097596956876895</v>
      </c>
      <c r="J111" s="29">
        <f t="shared" si="49"/>
        <v>0.20921471330512917</v>
      </c>
      <c r="K111" s="29">
        <f t="shared" si="52"/>
        <v>0.25676351178356766</v>
      </c>
      <c r="L111" s="29">
        <f t="shared" si="53"/>
        <v>0.32333182965338148</v>
      </c>
      <c r="M111" s="29">
        <f t="shared" si="54"/>
        <v>17.29078528669487</v>
      </c>
      <c r="N111" s="29">
        <f t="shared" si="55"/>
        <v>22.347395179283353</v>
      </c>
      <c r="O111" s="29">
        <f t="shared" si="56"/>
        <v>22.655715609417101</v>
      </c>
      <c r="P111" s="29">
        <f t="shared" si="57"/>
        <v>23.087364211604346</v>
      </c>
      <c r="Q111" s="29">
        <f t="shared" si="58"/>
        <v>7.1173845722436937</v>
      </c>
      <c r="R111" s="15">
        <f t="shared" si="59"/>
        <v>3</v>
      </c>
      <c r="S111" s="32" t="str">
        <f t="shared" si="60"/>
        <v>Pass</v>
      </c>
      <c r="T111" s="32" t="str">
        <f t="shared" si="44"/>
        <v>Pass</v>
      </c>
      <c r="U111" s="32" t="str">
        <f t="shared" si="44"/>
        <v>Pass</v>
      </c>
      <c r="V111" s="32" t="str">
        <f t="shared" si="44"/>
        <v>Pass</v>
      </c>
      <c r="W111" s="32" t="str">
        <f t="shared" si="44"/>
        <v>Pass</v>
      </c>
      <c r="X111" s="32" t="str">
        <f t="shared" si="44"/>
        <v>Pass</v>
      </c>
      <c r="Y111" s="30"/>
      <c r="Z111" s="30"/>
      <c r="AA111" s="30"/>
      <c r="AB111" s="30"/>
      <c r="AC111" s="31"/>
    </row>
    <row r="112" spans="1:29">
      <c r="A112" s="14" t="s">
        <v>83</v>
      </c>
      <c r="B112" s="28">
        <v>24019</v>
      </c>
      <c r="C112" s="29">
        <f t="shared" si="45"/>
        <v>7.3209909657282886</v>
      </c>
      <c r="D112" s="29">
        <f t="shared" si="46"/>
        <v>1.6106180124602234</v>
      </c>
      <c r="E112" s="29">
        <f t="shared" si="50"/>
        <v>1.976667560746638</v>
      </c>
      <c r="F112" s="29">
        <f t="shared" si="51"/>
        <v>2.4891369283476181</v>
      </c>
      <c r="G112" s="29">
        <f t="shared" si="47"/>
        <v>3.7</v>
      </c>
      <c r="H112" s="28">
        <v>5100</v>
      </c>
      <c r="I112" s="29">
        <f t="shared" si="48"/>
        <v>1.5544799502566415</v>
      </c>
      <c r="J112" s="29">
        <f t="shared" si="49"/>
        <v>0.34198558905646115</v>
      </c>
      <c r="K112" s="29">
        <f t="shared" si="52"/>
        <v>0.41970958656929325</v>
      </c>
      <c r="L112" s="29">
        <f t="shared" si="53"/>
        <v>0.52852318308725821</v>
      </c>
      <c r="M112" s="29">
        <f t="shared" si="54"/>
        <v>17.15801441094354</v>
      </c>
      <c r="N112" s="29">
        <f t="shared" si="55"/>
        <v>22.810618012460225</v>
      </c>
      <c r="O112" s="29">
        <f t="shared" si="56"/>
        <v>23.254391558259471</v>
      </c>
      <c r="P112" s="29">
        <f t="shared" si="57"/>
        <v>23.875674522378418</v>
      </c>
      <c r="Q112" s="29">
        <f t="shared" si="58"/>
        <v>10.429950866241573</v>
      </c>
      <c r="R112" s="15">
        <f t="shared" si="59"/>
        <v>3</v>
      </c>
      <c r="S112" s="32" t="str">
        <f t="shared" si="60"/>
        <v>Pass</v>
      </c>
      <c r="T112" s="32" t="str">
        <f t="shared" si="44"/>
        <v>Pass</v>
      </c>
      <c r="U112" s="32" t="str">
        <f t="shared" si="44"/>
        <v>Pass</v>
      </c>
      <c r="V112" s="32" t="str">
        <f t="shared" si="44"/>
        <v>Pass</v>
      </c>
      <c r="W112" s="32" t="str">
        <f t="shared" si="44"/>
        <v>Pass</v>
      </c>
      <c r="X112" s="32" t="str">
        <f t="shared" si="44"/>
        <v>Pass</v>
      </c>
      <c r="Y112" s="30"/>
      <c r="Z112" s="30"/>
      <c r="AA112" s="30"/>
      <c r="AB112" s="30"/>
      <c r="AC112" s="31"/>
    </row>
    <row r="113" spans="1:29">
      <c r="A113" s="14" t="s">
        <v>110</v>
      </c>
      <c r="B113" s="28">
        <v>19253</v>
      </c>
      <c r="C113" s="29">
        <f t="shared" si="45"/>
        <v>5.8683142122139449</v>
      </c>
      <c r="D113" s="29">
        <f t="shared" si="46"/>
        <v>1.2910291266870679</v>
      </c>
      <c r="E113" s="29">
        <f t="shared" si="50"/>
        <v>1.5844448372977653</v>
      </c>
      <c r="F113" s="29">
        <f t="shared" si="51"/>
        <v>1.9952268321527413</v>
      </c>
      <c r="G113" s="29">
        <f t="shared" si="47"/>
        <v>3.7</v>
      </c>
      <c r="H113" s="28">
        <v>3260</v>
      </c>
      <c r="I113" s="29">
        <f t="shared" si="48"/>
        <v>0.99364796820326495</v>
      </c>
      <c r="J113" s="29">
        <f t="shared" si="49"/>
        <v>0.21860255300471829</v>
      </c>
      <c r="K113" s="29">
        <f t="shared" si="52"/>
        <v>0.26828495141488157</v>
      </c>
      <c r="L113" s="29">
        <f t="shared" si="53"/>
        <v>0.33784030918911012</v>
      </c>
      <c r="M113" s="29">
        <f t="shared" si="54"/>
        <v>17.281397446995282</v>
      </c>
      <c r="N113" s="29">
        <f t="shared" si="55"/>
        <v>22.491029126687067</v>
      </c>
      <c r="O113" s="29">
        <f t="shared" si="56"/>
        <v>22.834127235707928</v>
      </c>
      <c r="P113" s="29">
        <f t="shared" si="57"/>
        <v>23.314464588337131</v>
      </c>
      <c r="Q113" s="29">
        <f t="shared" si="58"/>
        <v>7.8556101486204746</v>
      </c>
      <c r="R113" s="15">
        <f t="shared" si="59"/>
        <v>3</v>
      </c>
      <c r="S113" s="32" t="str">
        <f t="shared" si="60"/>
        <v>Pass</v>
      </c>
      <c r="T113" s="32" t="str">
        <f t="shared" si="44"/>
        <v>Pass</v>
      </c>
      <c r="U113" s="32" t="str">
        <f t="shared" si="44"/>
        <v>Pass</v>
      </c>
      <c r="V113" s="32" t="str">
        <f t="shared" si="44"/>
        <v>Pass</v>
      </c>
      <c r="W113" s="32" t="str">
        <f t="shared" si="44"/>
        <v>Pass</v>
      </c>
      <c r="X113" s="32" t="str">
        <f t="shared" si="44"/>
        <v>Pass</v>
      </c>
      <c r="Y113" s="30"/>
      <c r="Z113" s="30"/>
      <c r="AA113" s="30"/>
      <c r="AB113" s="30"/>
      <c r="AC113" s="31"/>
    </row>
    <row r="114" spans="1:29">
      <c r="A114" s="14" t="s">
        <v>111</v>
      </c>
      <c r="B114" s="28">
        <v>20369</v>
      </c>
      <c r="C114" s="29">
        <f t="shared" si="45"/>
        <v>6.2084710013289275</v>
      </c>
      <c r="D114" s="29">
        <f t="shared" si="46"/>
        <v>1.365863620292364</v>
      </c>
      <c r="E114" s="29">
        <f t="shared" si="50"/>
        <v>1.6762871703588105</v>
      </c>
      <c r="F114" s="29">
        <f t="shared" si="51"/>
        <v>2.1108801404518354</v>
      </c>
      <c r="G114" s="29">
        <f t="shared" si="47"/>
        <v>3.7</v>
      </c>
      <c r="H114" s="28">
        <v>4621</v>
      </c>
      <c r="I114" s="29">
        <f t="shared" si="48"/>
        <v>1.4084807549286158</v>
      </c>
      <c r="J114" s="29">
        <f t="shared" si="49"/>
        <v>0.3098657660842955</v>
      </c>
      <c r="K114" s="29">
        <f t="shared" si="52"/>
        <v>0.3802898038307263</v>
      </c>
      <c r="L114" s="29">
        <f t="shared" si="53"/>
        <v>0.4788834566757294</v>
      </c>
      <c r="M114" s="29">
        <f t="shared" si="54"/>
        <v>17.190134233915703</v>
      </c>
      <c r="N114" s="29">
        <f t="shared" si="55"/>
        <v>22.565863620292362</v>
      </c>
      <c r="O114" s="29">
        <f t="shared" si="56"/>
        <v>22.946711208105242</v>
      </c>
      <c r="P114" s="29">
        <f t="shared" si="57"/>
        <v>23.479897831043267</v>
      </c>
      <c r="Q114" s="29">
        <f t="shared" si="58"/>
        <v>9.0254325111861586</v>
      </c>
      <c r="R114" s="15">
        <f t="shared" si="59"/>
        <v>3</v>
      </c>
      <c r="S114" s="32" t="str">
        <f t="shared" si="60"/>
        <v>Pass</v>
      </c>
      <c r="T114" s="32" t="str">
        <f t="shared" si="44"/>
        <v>Pass</v>
      </c>
      <c r="U114" s="32" t="str">
        <f t="shared" si="44"/>
        <v>Pass</v>
      </c>
      <c r="V114" s="32" t="str">
        <f t="shared" si="44"/>
        <v>Pass</v>
      </c>
      <c r="W114" s="32" t="str">
        <f t="shared" si="44"/>
        <v>Pass</v>
      </c>
      <c r="X114" s="32" t="str">
        <f t="shared" si="44"/>
        <v>Pass</v>
      </c>
      <c r="Y114" s="30"/>
      <c r="Z114" s="30"/>
      <c r="AA114" s="30"/>
      <c r="AB114" s="30"/>
      <c r="AC114" s="31"/>
    </row>
    <row r="115" spans="1:29">
      <c r="A115" s="14" t="s">
        <v>108</v>
      </c>
      <c r="B115" s="28">
        <v>19996</v>
      </c>
      <c r="C115" s="29">
        <f t="shared" si="45"/>
        <v>6.0947806049670206</v>
      </c>
      <c r="D115" s="29">
        <f t="shared" si="46"/>
        <v>1.3408517330927445</v>
      </c>
      <c r="E115" s="29">
        <f t="shared" si="50"/>
        <v>1.6455907633410956</v>
      </c>
      <c r="F115" s="29">
        <f t="shared" si="51"/>
        <v>2.072225405688787</v>
      </c>
      <c r="G115" s="29">
        <f t="shared" si="47"/>
        <v>3.7</v>
      </c>
      <c r="H115" s="28">
        <v>4825</v>
      </c>
      <c r="I115" s="29">
        <f t="shared" si="48"/>
        <v>1.4706599529388815</v>
      </c>
      <c r="J115" s="29">
        <f t="shared" si="49"/>
        <v>0.32354518964655393</v>
      </c>
      <c r="K115" s="29">
        <f t="shared" si="52"/>
        <v>0.39707818729349803</v>
      </c>
      <c r="L115" s="29">
        <f t="shared" si="53"/>
        <v>0.50002438399921978</v>
      </c>
      <c r="M115" s="29">
        <f t="shared" si="54"/>
        <v>17.176454810353444</v>
      </c>
      <c r="N115" s="29">
        <f t="shared" si="55"/>
        <v>22.540851733092744</v>
      </c>
      <c r="O115" s="29">
        <f t="shared" si="56"/>
        <v>22.919123760988036</v>
      </c>
      <c r="P115" s="29">
        <f t="shared" si="57"/>
        <v>23.448704600041452</v>
      </c>
      <c r="Q115" s="29">
        <f t="shared" si="58"/>
        <v>9.0361005108447827</v>
      </c>
      <c r="R115" s="15">
        <f t="shared" si="59"/>
        <v>3</v>
      </c>
      <c r="S115" s="32" t="str">
        <f t="shared" si="60"/>
        <v>Pass</v>
      </c>
      <c r="T115" s="32" t="str">
        <f t="shared" si="44"/>
        <v>Pass</v>
      </c>
      <c r="U115" s="32" t="str">
        <f t="shared" si="44"/>
        <v>Pass</v>
      </c>
      <c r="V115" s="32" t="str">
        <f t="shared" si="44"/>
        <v>Pass</v>
      </c>
      <c r="W115" s="32" t="str">
        <f t="shared" si="44"/>
        <v>Pass</v>
      </c>
      <c r="X115" s="32" t="str">
        <f t="shared" si="44"/>
        <v>Pass</v>
      </c>
      <c r="Y115" s="30"/>
      <c r="Z115" s="30"/>
      <c r="AA115" s="30"/>
      <c r="AB115" s="30"/>
      <c r="AC115" s="31"/>
    </row>
    <row r="116" spans="1:29">
      <c r="A116" s="14" t="s">
        <v>104</v>
      </c>
      <c r="B116" s="28">
        <v>7411</v>
      </c>
      <c r="C116" s="29">
        <f t="shared" si="45"/>
        <v>2.2588727277160725</v>
      </c>
      <c r="D116" s="29">
        <f t="shared" si="46"/>
        <v>0.49695200009753593</v>
      </c>
      <c r="E116" s="29">
        <f t="shared" si="50"/>
        <v>0.60989563648333966</v>
      </c>
      <c r="F116" s="29">
        <f t="shared" si="51"/>
        <v>0.76801672742346472</v>
      </c>
      <c r="G116" s="29">
        <f t="shared" si="47"/>
        <v>3.7</v>
      </c>
      <c r="H116" s="28">
        <v>3664</v>
      </c>
      <c r="I116" s="29">
        <f t="shared" si="48"/>
        <v>1.1167871642628107</v>
      </c>
      <c r="J116" s="29">
        <f t="shared" si="49"/>
        <v>0.24569317613781835</v>
      </c>
      <c r="K116" s="29">
        <f t="shared" si="52"/>
        <v>0.30153253435095889</v>
      </c>
      <c r="L116" s="29">
        <f t="shared" si="53"/>
        <v>0.37970763584935563</v>
      </c>
      <c r="M116" s="29">
        <f t="shared" si="54"/>
        <v>17.25430682386218</v>
      </c>
      <c r="N116" s="29">
        <f t="shared" si="55"/>
        <v>21.696952000097532</v>
      </c>
      <c r="O116" s="29">
        <f t="shared" si="56"/>
        <v>21.865734994696478</v>
      </c>
      <c r="P116" s="29">
        <f t="shared" si="57"/>
        <v>22.102031187135001</v>
      </c>
      <c r="Q116" s="29">
        <f t="shared" si="58"/>
        <v>4.4924470562416943</v>
      </c>
      <c r="R116" s="15">
        <f t="shared" si="59"/>
        <v>3</v>
      </c>
      <c r="S116" s="32" t="str">
        <f t="shared" si="60"/>
        <v>Pass</v>
      </c>
      <c r="T116" s="32" t="str">
        <f t="shared" si="44"/>
        <v>Pass</v>
      </c>
      <c r="U116" s="32" t="str">
        <f t="shared" si="44"/>
        <v>Pass</v>
      </c>
      <c r="V116" s="32" t="str">
        <f t="shared" si="44"/>
        <v>Pass</v>
      </c>
      <c r="W116" s="32" t="str">
        <f t="shared" si="44"/>
        <v>Pass</v>
      </c>
      <c r="X116" s="32" t="str">
        <f t="shared" si="44"/>
        <v>Pass</v>
      </c>
      <c r="Y116" s="30"/>
      <c r="Z116" s="30"/>
      <c r="AA116" s="30"/>
      <c r="AB116" s="30"/>
      <c r="AC116" s="31"/>
    </row>
    <row r="117" spans="1:29">
      <c r="A117" s="14" t="s">
        <v>100</v>
      </c>
      <c r="B117" s="28">
        <v>17145</v>
      </c>
      <c r="C117" s="29">
        <f t="shared" si="45"/>
        <v>5.2257958327745335</v>
      </c>
      <c r="D117" s="29">
        <f t="shared" si="46"/>
        <v>1.1496750832103975</v>
      </c>
      <c r="E117" s="29">
        <f t="shared" si="50"/>
        <v>1.4109648748491241</v>
      </c>
      <c r="F117" s="29">
        <f t="shared" si="51"/>
        <v>1.7767705831433416</v>
      </c>
      <c r="G117" s="29">
        <f t="shared" si="47"/>
        <v>3.7</v>
      </c>
      <c r="H117" s="28">
        <v>3128</v>
      </c>
      <c r="I117" s="29">
        <f t="shared" si="48"/>
        <v>0.9534143694907401</v>
      </c>
      <c r="J117" s="29">
        <f t="shared" si="49"/>
        <v>0.20975116128796281</v>
      </c>
      <c r="K117" s="29">
        <f t="shared" si="52"/>
        <v>0.25742187976249986</v>
      </c>
      <c r="L117" s="29">
        <f t="shared" si="53"/>
        <v>0.32416088562685164</v>
      </c>
      <c r="M117" s="29">
        <f t="shared" si="54"/>
        <v>17.290248838712039</v>
      </c>
      <c r="N117" s="29">
        <f t="shared" si="55"/>
        <v>22.3496750832104</v>
      </c>
      <c r="O117" s="29">
        <f t="shared" si="56"/>
        <v>22.658635593323663</v>
      </c>
      <c r="P117" s="29">
        <f t="shared" si="57"/>
        <v>23.091180307482233</v>
      </c>
      <c r="Q117" s="29">
        <f t="shared" si="58"/>
        <v>7.1326245717560139</v>
      </c>
      <c r="R117" s="15">
        <f t="shared" si="59"/>
        <v>3</v>
      </c>
      <c r="S117" s="32" t="str">
        <f t="shared" si="60"/>
        <v>Pass</v>
      </c>
      <c r="T117" s="32" t="str">
        <f t="shared" si="44"/>
        <v>Pass</v>
      </c>
      <c r="U117" s="32" t="str">
        <f t="shared" si="44"/>
        <v>Pass</v>
      </c>
      <c r="V117" s="32" t="str">
        <f t="shared" si="44"/>
        <v>Pass</v>
      </c>
      <c r="W117" s="32" t="str">
        <f t="shared" si="44"/>
        <v>Pass</v>
      </c>
      <c r="X117" s="32" t="str">
        <f t="shared" si="44"/>
        <v>Pass</v>
      </c>
      <c r="Y117" s="30"/>
      <c r="Z117" s="30"/>
      <c r="AA117" s="30"/>
      <c r="AB117" s="30"/>
      <c r="AC117" s="31"/>
    </row>
    <row r="118" spans="1:29">
      <c r="A118" s="14" t="s">
        <v>99</v>
      </c>
      <c r="B118" s="28">
        <v>21901</v>
      </c>
      <c r="C118" s="29">
        <f t="shared" si="45"/>
        <v>6.6754245863864128</v>
      </c>
      <c r="D118" s="29">
        <f t="shared" si="46"/>
        <v>1.4685934090050108</v>
      </c>
      <c r="E118" s="29">
        <f t="shared" si="50"/>
        <v>1.8023646383243315</v>
      </c>
      <c r="F118" s="29">
        <f t="shared" si="51"/>
        <v>2.2696443593713806</v>
      </c>
      <c r="G118" s="29">
        <f t="shared" si="47"/>
        <v>3.7</v>
      </c>
      <c r="H118" s="28">
        <v>2109</v>
      </c>
      <c r="I118" s="29">
        <f t="shared" si="48"/>
        <v>0.64282317942965828</v>
      </c>
      <c r="J118" s="29">
        <f t="shared" si="49"/>
        <v>0.14142109947452483</v>
      </c>
      <c r="K118" s="29">
        <f t="shared" si="52"/>
        <v>0.17356225844600776</v>
      </c>
      <c r="L118" s="29">
        <f t="shared" si="53"/>
        <v>0.21855988100608384</v>
      </c>
      <c r="M118" s="29">
        <f t="shared" si="54"/>
        <v>17.358578900525476</v>
      </c>
      <c r="N118" s="29">
        <f t="shared" si="55"/>
        <v>22.668593409005013</v>
      </c>
      <c r="O118" s="29">
        <f t="shared" si="56"/>
        <v>23.034505797295814</v>
      </c>
      <c r="P118" s="29">
        <f t="shared" si="57"/>
        <v>23.546783140902942</v>
      </c>
      <c r="Q118" s="29">
        <f t="shared" si="58"/>
        <v>7.9610709452457291</v>
      </c>
      <c r="R118" s="15">
        <f t="shared" si="59"/>
        <v>3</v>
      </c>
      <c r="S118" s="32" t="str">
        <f t="shared" si="60"/>
        <v>Pass</v>
      </c>
      <c r="T118" s="32" t="str">
        <f t="shared" si="44"/>
        <v>Pass</v>
      </c>
      <c r="U118" s="32" t="str">
        <f t="shared" ref="T118:X130" si="61">IF(AND(($O118+$R118)&lt;U$11,($P118+$R118)&lt;U$12),"Pass","Fail")</f>
        <v>Pass</v>
      </c>
      <c r="V118" s="32" t="str">
        <f t="shared" si="61"/>
        <v>Pass</v>
      </c>
      <c r="W118" s="32" t="str">
        <f t="shared" si="61"/>
        <v>Pass</v>
      </c>
      <c r="X118" s="32" t="str">
        <f t="shared" si="61"/>
        <v>Pass</v>
      </c>
      <c r="Y118" s="30"/>
      <c r="Z118" s="30"/>
      <c r="AA118" s="30"/>
      <c r="AB118" s="30"/>
      <c r="AC118" s="31"/>
    </row>
    <row r="119" spans="1:29">
      <c r="A119" s="14" t="s">
        <v>98</v>
      </c>
      <c r="B119" s="28">
        <v>22717</v>
      </c>
      <c r="C119" s="29">
        <f t="shared" si="45"/>
        <v>6.9241413784274757</v>
      </c>
      <c r="D119" s="29">
        <f t="shared" si="46"/>
        <v>1.5233111032540447</v>
      </c>
      <c r="E119" s="29">
        <f t="shared" si="50"/>
        <v>1.8695181721754186</v>
      </c>
      <c r="F119" s="29">
        <f t="shared" si="51"/>
        <v>2.3542080686653417</v>
      </c>
      <c r="G119" s="29">
        <f t="shared" si="47"/>
        <v>3.7</v>
      </c>
      <c r="H119" s="28">
        <v>3347</v>
      </c>
      <c r="I119" s="29">
        <f t="shared" si="48"/>
        <v>1.0201655673547019</v>
      </c>
      <c r="J119" s="29">
        <f t="shared" si="49"/>
        <v>0.22443642481803441</v>
      </c>
      <c r="K119" s="29">
        <f t="shared" si="52"/>
        <v>0.27544470318576952</v>
      </c>
      <c r="L119" s="29">
        <f t="shared" si="53"/>
        <v>0.34685629290059866</v>
      </c>
      <c r="M119" s="29">
        <f t="shared" si="54"/>
        <v>17.275563575181966</v>
      </c>
      <c r="N119" s="29">
        <f t="shared" si="55"/>
        <v>22.723311103254048</v>
      </c>
      <c r="O119" s="29">
        <f t="shared" si="56"/>
        <v>23.120526450543153</v>
      </c>
      <c r="P119" s="29">
        <f t="shared" si="57"/>
        <v>23.676627936747906</v>
      </c>
      <c r="Q119" s="29">
        <f t="shared" si="58"/>
        <v>8.9644725131368794</v>
      </c>
      <c r="R119" s="15">
        <f t="shared" si="59"/>
        <v>3</v>
      </c>
      <c r="S119" s="32" t="str">
        <f t="shared" si="60"/>
        <v>Pass</v>
      </c>
      <c r="T119" s="32" t="str">
        <f t="shared" si="61"/>
        <v>Pass</v>
      </c>
      <c r="U119" s="32" t="str">
        <f t="shared" si="61"/>
        <v>Pass</v>
      </c>
      <c r="V119" s="32" t="str">
        <f t="shared" si="61"/>
        <v>Pass</v>
      </c>
      <c r="W119" s="32" t="str">
        <f t="shared" si="61"/>
        <v>Pass</v>
      </c>
      <c r="X119" s="32" t="str">
        <f t="shared" si="61"/>
        <v>Pass</v>
      </c>
      <c r="Y119" s="30"/>
      <c r="Z119" s="30"/>
      <c r="AA119" s="30"/>
      <c r="AB119" s="30"/>
      <c r="AC119" s="31"/>
    </row>
    <row r="120" spans="1:29">
      <c r="A120" s="14" t="s">
        <v>101</v>
      </c>
      <c r="B120" s="28">
        <v>14268</v>
      </c>
      <c r="C120" s="29">
        <f t="shared" si="45"/>
        <v>4.3488862608356396</v>
      </c>
      <c r="D120" s="29">
        <f t="shared" si="46"/>
        <v>0.95675497738384074</v>
      </c>
      <c r="E120" s="29">
        <f t="shared" si="50"/>
        <v>1.1741992904256227</v>
      </c>
      <c r="F120" s="29">
        <f t="shared" si="51"/>
        <v>1.4786213286841177</v>
      </c>
      <c r="G120" s="29">
        <f t="shared" si="47"/>
        <v>3.7</v>
      </c>
      <c r="H120" s="28">
        <v>3994</v>
      </c>
      <c r="I120" s="29">
        <f t="shared" si="48"/>
        <v>1.2173711610441227</v>
      </c>
      <c r="J120" s="29">
        <f t="shared" si="49"/>
        <v>0.26782165542970698</v>
      </c>
      <c r="K120" s="29">
        <f t="shared" si="52"/>
        <v>0.32869021348191313</v>
      </c>
      <c r="L120" s="29">
        <f t="shared" si="53"/>
        <v>0.41390619475500173</v>
      </c>
      <c r="M120" s="29">
        <f t="shared" si="54"/>
        <v>17.232178344570293</v>
      </c>
      <c r="N120" s="29">
        <f t="shared" si="55"/>
        <v>22.156754977383841</v>
      </c>
      <c r="O120" s="29">
        <f t="shared" si="56"/>
        <v>22.435067848477829</v>
      </c>
      <c r="P120" s="29">
        <f t="shared" si="57"/>
        <v>22.824705868009413</v>
      </c>
      <c r="Q120" s="29">
        <f t="shared" si="58"/>
        <v>6.7836285829238854</v>
      </c>
      <c r="R120" s="15">
        <f t="shared" si="59"/>
        <v>3</v>
      </c>
      <c r="S120" s="32" t="str">
        <f t="shared" si="60"/>
        <v>Pass</v>
      </c>
      <c r="T120" s="32" t="str">
        <f t="shared" si="61"/>
        <v>Pass</v>
      </c>
      <c r="U120" s="32" t="str">
        <f t="shared" si="61"/>
        <v>Pass</v>
      </c>
      <c r="V120" s="32" t="str">
        <f t="shared" si="61"/>
        <v>Pass</v>
      </c>
      <c r="W120" s="32" t="str">
        <f t="shared" si="61"/>
        <v>Pass</v>
      </c>
      <c r="X120" s="32" t="str">
        <f t="shared" si="61"/>
        <v>Pass</v>
      </c>
      <c r="Y120" s="30"/>
      <c r="Z120" s="30"/>
      <c r="AA120" s="30"/>
      <c r="AB120" s="30"/>
      <c r="AC120" s="31"/>
    </row>
    <row r="121" spans="1:29">
      <c r="A121" s="14" t="s">
        <v>102</v>
      </c>
      <c r="B121" s="28">
        <v>13763</v>
      </c>
      <c r="C121" s="29">
        <f t="shared" si="45"/>
        <v>4.1949622657612071</v>
      </c>
      <c r="D121" s="29">
        <f t="shared" si="46"/>
        <v>0.92289169846746555</v>
      </c>
      <c r="E121" s="29">
        <f t="shared" si="50"/>
        <v>1.1326398117555261</v>
      </c>
      <c r="F121" s="29">
        <f t="shared" si="51"/>
        <v>1.4262871703588105</v>
      </c>
      <c r="G121" s="29">
        <f t="shared" si="47"/>
        <v>3.7</v>
      </c>
      <c r="H121" s="28">
        <v>2563</v>
      </c>
      <c r="I121" s="29">
        <f t="shared" si="48"/>
        <v>0.78120237500152401</v>
      </c>
      <c r="J121" s="29">
        <f t="shared" si="49"/>
        <v>0.17186452250033529</v>
      </c>
      <c r="K121" s="29">
        <f t="shared" si="52"/>
        <v>0.21092464125041149</v>
      </c>
      <c r="L121" s="29">
        <f t="shared" si="53"/>
        <v>0.26560880750051818</v>
      </c>
      <c r="M121" s="29">
        <f t="shared" si="54"/>
        <v>17.328135477499664</v>
      </c>
      <c r="N121" s="29">
        <f t="shared" si="55"/>
        <v>22.122891698467466</v>
      </c>
      <c r="O121" s="29">
        <f t="shared" si="56"/>
        <v>22.371699930505603</v>
      </c>
      <c r="P121" s="29">
        <f t="shared" si="57"/>
        <v>22.720031455358992</v>
      </c>
      <c r="Q121" s="29">
        <f t="shared" si="58"/>
        <v>5.7573670157642551</v>
      </c>
      <c r="R121" s="15">
        <f t="shared" si="59"/>
        <v>3</v>
      </c>
      <c r="S121" s="32" t="str">
        <f t="shared" si="60"/>
        <v>Pass</v>
      </c>
      <c r="T121" s="32" t="str">
        <f t="shared" si="61"/>
        <v>Pass</v>
      </c>
      <c r="U121" s="32" t="str">
        <f t="shared" si="61"/>
        <v>Pass</v>
      </c>
      <c r="V121" s="32" t="str">
        <f t="shared" si="61"/>
        <v>Pass</v>
      </c>
      <c r="W121" s="32" t="str">
        <f t="shared" si="61"/>
        <v>Pass</v>
      </c>
      <c r="X121" s="32" t="str">
        <f t="shared" si="61"/>
        <v>Pass</v>
      </c>
      <c r="Y121" s="30"/>
      <c r="Z121" s="30"/>
      <c r="AA121" s="30"/>
      <c r="AB121" s="30"/>
      <c r="AC121" s="31"/>
    </row>
    <row r="122" spans="1:29">
      <c r="A122" s="14" t="s">
        <v>97</v>
      </c>
      <c r="B122" s="28">
        <v>29429</v>
      </c>
      <c r="C122" s="29">
        <f t="shared" si="45"/>
        <v>8.9699589129613138</v>
      </c>
      <c r="D122" s="29">
        <f t="shared" si="46"/>
        <v>1.973390960851489</v>
      </c>
      <c r="E122" s="29">
        <f t="shared" si="50"/>
        <v>2.421888906499555</v>
      </c>
      <c r="F122" s="29">
        <f t="shared" si="51"/>
        <v>3.0497860304068469</v>
      </c>
      <c r="G122" s="29">
        <f t="shared" si="47"/>
        <v>3.7</v>
      </c>
      <c r="H122" s="28">
        <v>3344</v>
      </c>
      <c r="I122" s="29">
        <f t="shared" si="48"/>
        <v>1.0192511673839626</v>
      </c>
      <c r="J122" s="29">
        <f t="shared" si="49"/>
        <v>0.22423525682447176</v>
      </c>
      <c r="K122" s="29">
        <f t="shared" si="52"/>
        <v>0.27519781519366993</v>
      </c>
      <c r="L122" s="29">
        <f t="shared" si="53"/>
        <v>0.34654539691054731</v>
      </c>
      <c r="M122" s="29">
        <f t="shared" si="54"/>
        <v>17.275764743175529</v>
      </c>
      <c r="N122" s="29">
        <f t="shared" si="55"/>
        <v>23.173390960851492</v>
      </c>
      <c r="O122" s="29">
        <f t="shared" si="56"/>
        <v>23.672851464868753</v>
      </c>
      <c r="P122" s="29">
        <f t="shared" si="57"/>
        <v>24.372096170492924</v>
      </c>
      <c r="Q122" s="29">
        <f t="shared" si="58"/>
        <v>11.008461247729239</v>
      </c>
      <c r="R122" s="15">
        <f t="shared" si="59"/>
        <v>3</v>
      </c>
      <c r="S122" s="32" t="str">
        <f t="shared" si="60"/>
        <v>Pass</v>
      </c>
      <c r="T122" s="32" t="str">
        <f t="shared" si="61"/>
        <v>Pass</v>
      </c>
      <c r="U122" s="32" t="str">
        <f t="shared" si="61"/>
        <v>Pass</v>
      </c>
      <c r="V122" s="32" t="str">
        <f t="shared" si="61"/>
        <v>Pass</v>
      </c>
      <c r="W122" s="32" t="str">
        <f t="shared" si="61"/>
        <v>Pass</v>
      </c>
      <c r="X122" s="32" t="str">
        <f t="shared" si="61"/>
        <v>Pass</v>
      </c>
      <c r="Y122" s="30"/>
      <c r="Z122" s="30"/>
      <c r="AA122" s="30"/>
      <c r="AB122" s="30"/>
      <c r="AC122" s="31"/>
    </row>
    <row r="123" spans="1:29">
      <c r="A123" s="14" t="s">
        <v>120</v>
      </c>
      <c r="B123" s="28">
        <v>25293</v>
      </c>
      <c r="C123" s="29">
        <f t="shared" si="45"/>
        <v>7.7093061533022027</v>
      </c>
      <c r="D123" s="29">
        <f t="shared" si="46"/>
        <v>1.6960473537264846</v>
      </c>
      <c r="E123" s="29">
        <f t="shared" si="50"/>
        <v>2.0815126613915949</v>
      </c>
      <c r="F123" s="29">
        <f t="shared" si="51"/>
        <v>2.6211640921227493</v>
      </c>
      <c r="G123" s="29">
        <f t="shared" si="47"/>
        <v>3.7</v>
      </c>
      <c r="H123" s="28">
        <v>3669</v>
      </c>
      <c r="I123" s="29">
        <f t="shared" si="48"/>
        <v>1.1183111642140426</v>
      </c>
      <c r="J123" s="29">
        <f t="shared" si="49"/>
        <v>0.24602845612708937</v>
      </c>
      <c r="K123" s="29">
        <f t="shared" si="52"/>
        <v>0.30194401433779156</v>
      </c>
      <c r="L123" s="29">
        <f t="shared" si="53"/>
        <v>0.38022579583277455</v>
      </c>
      <c r="M123" s="29">
        <f t="shared" si="54"/>
        <v>17.253971543872911</v>
      </c>
      <c r="N123" s="29">
        <f t="shared" si="55"/>
        <v>22.896047353726487</v>
      </c>
      <c r="O123" s="29">
        <f t="shared" si="56"/>
        <v>23.337428219602298</v>
      </c>
      <c r="P123" s="29">
        <f t="shared" si="57"/>
        <v>23.955361431828436</v>
      </c>
      <c r="Q123" s="29">
        <f t="shared" si="58"/>
        <v>9.945928481730288</v>
      </c>
      <c r="R123" s="15">
        <f t="shared" si="59"/>
        <v>3</v>
      </c>
      <c r="S123" s="32" t="str">
        <f t="shared" si="60"/>
        <v>Pass</v>
      </c>
      <c r="T123" s="32" t="str">
        <f t="shared" si="61"/>
        <v>Pass</v>
      </c>
      <c r="U123" s="32" t="str">
        <f t="shared" si="61"/>
        <v>Pass</v>
      </c>
      <c r="V123" s="32" t="str">
        <f t="shared" si="61"/>
        <v>Pass</v>
      </c>
      <c r="W123" s="32" t="str">
        <f t="shared" si="61"/>
        <v>Pass</v>
      </c>
      <c r="X123" s="32" t="str">
        <f t="shared" si="61"/>
        <v>Pass</v>
      </c>
      <c r="Y123" s="30"/>
      <c r="Z123" s="30"/>
      <c r="AA123" s="30"/>
      <c r="AB123" s="30"/>
      <c r="AC123" s="31"/>
    </row>
    <row r="124" spans="1:29">
      <c r="A124" s="14" t="s">
        <v>122</v>
      </c>
      <c r="B124" s="28">
        <v>15323</v>
      </c>
      <c r="C124" s="29">
        <f t="shared" si="45"/>
        <v>4.670450250545592</v>
      </c>
      <c r="D124" s="29">
        <f t="shared" si="46"/>
        <v>1.0274990551200303</v>
      </c>
      <c r="E124" s="29">
        <f t="shared" si="50"/>
        <v>1.26102156764731</v>
      </c>
      <c r="F124" s="29">
        <f t="shared" si="51"/>
        <v>1.5879530851855015</v>
      </c>
      <c r="G124" s="29">
        <f t="shared" si="47"/>
        <v>3.7</v>
      </c>
      <c r="H124" s="28">
        <v>2462</v>
      </c>
      <c r="I124" s="29">
        <f t="shared" si="48"/>
        <v>0.7504175759866375</v>
      </c>
      <c r="J124" s="29">
        <f t="shared" si="49"/>
        <v>0.16509186671706025</v>
      </c>
      <c r="K124" s="29">
        <f t="shared" si="52"/>
        <v>0.20261274551639213</v>
      </c>
      <c r="L124" s="29">
        <f t="shared" si="53"/>
        <v>0.25514197583545678</v>
      </c>
      <c r="M124" s="29">
        <f t="shared" si="54"/>
        <v>17.334908133282941</v>
      </c>
      <c r="N124" s="29">
        <f t="shared" si="55"/>
        <v>22.227499055120031</v>
      </c>
      <c r="O124" s="29">
        <f t="shared" si="56"/>
        <v>22.498542446446642</v>
      </c>
      <c r="P124" s="29">
        <f t="shared" si="57"/>
        <v>22.878003194303901</v>
      </c>
      <c r="Q124" s="29">
        <f t="shared" si="58"/>
        <v>6.1712854025188673</v>
      </c>
      <c r="R124" s="15">
        <f t="shared" si="59"/>
        <v>3</v>
      </c>
      <c r="S124" s="32" t="str">
        <f t="shared" si="60"/>
        <v>Pass</v>
      </c>
      <c r="T124" s="32" t="str">
        <f t="shared" si="61"/>
        <v>Pass</v>
      </c>
      <c r="U124" s="32" t="str">
        <f t="shared" si="61"/>
        <v>Pass</v>
      </c>
      <c r="V124" s="32" t="str">
        <f t="shared" si="61"/>
        <v>Pass</v>
      </c>
      <c r="W124" s="32" t="str">
        <f t="shared" si="61"/>
        <v>Pass</v>
      </c>
      <c r="X124" s="32" t="str">
        <f t="shared" si="61"/>
        <v>Pass</v>
      </c>
      <c r="Y124" s="30"/>
      <c r="Z124" s="30"/>
      <c r="AA124" s="30"/>
      <c r="AB124" s="30"/>
      <c r="AC124" s="31"/>
    </row>
    <row r="125" spans="1:29">
      <c r="A125" s="14" t="s">
        <v>121</v>
      </c>
      <c r="B125" s="28">
        <v>15847</v>
      </c>
      <c r="C125" s="29">
        <f t="shared" si="45"/>
        <v>4.8301654454347052</v>
      </c>
      <c r="D125" s="29">
        <f t="shared" si="46"/>
        <v>1.0626363979956353</v>
      </c>
      <c r="E125" s="29">
        <f t="shared" si="50"/>
        <v>1.3041446702673705</v>
      </c>
      <c r="F125" s="29">
        <f t="shared" si="51"/>
        <v>1.6422562514477999</v>
      </c>
      <c r="G125" s="29">
        <f t="shared" si="47"/>
        <v>3.7</v>
      </c>
      <c r="H125" s="28">
        <v>1675</v>
      </c>
      <c r="I125" s="29">
        <f t="shared" si="48"/>
        <v>0.51053998366272046</v>
      </c>
      <c r="J125" s="29">
        <f t="shared" si="49"/>
        <v>0.1123187964057985</v>
      </c>
      <c r="K125" s="29">
        <f t="shared" si="52"/>
        <v>0.13784579558893453</v>
      </c>
      <c r="L125" s="29">
        <f t="shared" si="53"/>
        <v>0.17358359444532498</v>
      </c>
      <c r="M125" s="29">
        <f t="shared" si="54"/>
        <v>17.387681203594202</v>
      </c>
      <c r="N125" s="29">
        <f t="shared" si="55"/>
        <v>22.262636397995635</v>
      </c>
      <c r="O125" s="29">
        <f t="shared" si="56"/>
        <v>22.529671669450508</v>
      </c>
      <c r="P125" s="29">
        <f t="shared" si="57"/>
        <v>22.903521049487328</v>
      </c>
      <c r="Q125" s="29">
        <f t="shared" si="58"/>
        <v>5.8512454127601465</v>
      </c>
      <c r="R125" s="15">
        <f t="shared" si="59"/>
        <v>3</v>
      </c>
      <c r="S125" s="32" t="str">
        <f t="shared" si="60"/>
        <v>Pass</v>
      </c>
      <c r="T125" s="32" t="str">
        <f t="shared" si="61"/>
        <v>Pass</v>
      </c>
      <c r="U125" s="32" t="str">
        <f t="shared" si="61"/>
        <v>Pass</v>
      </c>
      <c r="V125" s="32" t="str">
        <f t="shared" si="61"/>
        <v>Pass</v>
      </c>
      <c r="W125" s="32" t="str">
        <f t="shared" si="61"/>
        <v>Pass</v>
      </c>
      <c r="X125" s="32" t="str">
        <f t="shared" si="61"/>
        <v>Pass</v>
      </c>
      <c r="Y125" s="30"/>
      <c r="Z125" s="30"/>
      <c r="AA125" s="30"/>
      <c r="AB125" s="30"/>
      <c r="AC125" s="31"/>
    </row>
    <row r="126" spans="1:29">
      <c r="A126" s="14" t="s">
        <v>123</v>
      </c>
      <c r="B126" s="28">
        <v>13901</v>
      </c>
      <c r="C126" s="29">
        <f t="shared" si="45"/>
        <v>4.2370246644152108</v>
      </c>
      <c r="D126" s="29">
        <f t="shared" si="46"/>
        <v>0.93214542617134633</v>
      </c>
      <c r="E126" s="29">
        <f t="shared" si="50"/>
        <v>1.1439966593921069</v>
      </c>
      <c r="F126" s="29">
        <f t="shared" si="51"/>
        <v>1.4405883859011717</v>
      </c>
      <c r="G126" s="29">
        <f t="shared" si="47"/>
        <v>3.7</v>
      </c>
      <c r="H126" s="28">
        <v>2554</v>
      </c>
      <c r="I126" s="29">
        <f t="shared" si="48"/>
        <v>0.7784591750893064</v>
      </c>
      <c r="J126" s="29">
        <f t="shared" si="49"/>
        <v>0.1712610185196474</v>
      </c>
      <c r="K126" s="29">
        <f t="shared" si="52"/>
        <v>0.21018397727411275</v>
      </c>
      <c r="L126" s="29">
        <f t="shared" si="53"/>
        <v>0.26467611953036418</v>
      </c>
      <c r="M126" s="29">
        <f t="shared" si="54"/>
        <v>17.328738981480353</v>
      </c>
      <c r="N126" s="29">
        <f t="shared" si="55"/>
        <v>22.132145426171348</v>
      </c>
      <c r="O126" s="29">
        <f t="shared" si="56"/>
        <v>22.382919618146573</v>
      </c>
      <c r="P126" s="29">
        <f t="shared" si="57"/>
        <v>22.734003486911888</v>
      </c>
      <c r="Q126" s="29">
        <f t="shared" si="58"/>
        <v>5.7939430145938235</v>
      </c>
      <c r="R126" s="15">
        <f t="shared" si="59"/>
        <v>3</v>
      </c>
      <c r="S126" s="32" t="str">
        <f t="shared" si="60"/>
        <v>Pass</v>
      </c>
      <c r="T126" s="32" t="str">
        <f t="shared" si="61"/>
        <v>Pass</v>
      </c>
      <c r="U126" s="32" t="str">
        <f t="shared" si="61"/>
        <v>Pass</v>
      </c>
      <c r="V126" s="32" t="str">
        <f t="shared" si="61"/>
        <v>Pass</v>
      </c>
      <c r="W126" s="32" t="str">
        <f t="shared" si="61"/>
        <v>Pass</v>
      </c>
      <c r="X126" s="32" t="str">
        <f t="shared" si="61"/>
        <v>Pass</v>
      </c>
      <c r="Y126" s="30"/>
      <c r="Z126" s="30"/>
      <c r="AA126" s="30"/>
      <c r="AB126" s="30"/>
      <c r="AC126" s="31"/>
    </row>
    <row r="127" spans="1:29">
      <c r="A127" s="14" t="s">
        <v>103</v>
      </c>
      <c r="B127" s="28">
        <v>7250</v>
      </c>
      <c r="C127" s="29">
        <f t="shared" si="45"/>
        <v>2.2097999292864023</v>
      </c>
      <c r="D127" s="29">
        <f t="shared" si="46"/>
        <v>0.4861559844430085</v>
      </c>
      <c r="E127" s="29">
        <f t="shared" si="50"/>
        <v>0.59664598090732868</v>
      </c>
      <c r="F127" s="29">
        <f t="shared" si="51"/>
        <v>0.75133197595737689</v>
      </c>
      <c r="G127" s="29">
        <f t="shared" si="47"/>
        <v>3.7</v>
      </c>
      <c r="H127" s="28">
        <v>3479</v>
      </c>
      <c r="I127" s="29">
        <f t="shared" si="48"/>
        <v>1.0603991660672267</v>
      </c>
      <c r="J127" s="29">
        <f t="shared" si="49"/>
        <v>0.23328781653478989</v>
      </c>
      <c r="K127" s="29">
        <f t="shared" si="52"/>
        <v>0.28630777483815123</v>
      </c>
      <c r="L127" s="29">
        <f t="shared" si="53"/>
        <v>0.36053571646285709</v>
      </c>
      <c r="M127" s="29">
        <f t="shared" si="54"/>
        <v>17.266712183465209</v>
      </c>
      <c r="N127" s="29">
        <f t="shared" si="55"/>
        <v>21.686155984443008</v>
      </c>
      <c r="O127" s="29">
        <f t="shared" si="56"/>
        <v>21.849665939210688</v>
      </c>
      <c r="P127" s="29">
        <f t="shared" si="57"/>
        <v>22.078579875885445</v>
      </c>
      <c r="Q127" s="29">
        <f t="shared" si="58"/>
        <v>4.3305982614208558</v>
      </c>
      <c r="R127" s="15">
        <f t="shared" si="59"/>
        <v>3</v>
      </c>
      <c r="S127" s="32" t="str">
        <f t="shared" si="60"/>
        <v>Pass</v>
      </c>
      <c r="T127" s="32" t="str">
        <f t="shared" si="61"/>
        <v>Pass</v>
      </c>
      <c r="U127" s="32" t="str">
        <f t="shared" si="61"/>
        <v>Pass</v>
      </c>
      <c r="V127" s="32" t="str">
        <f t="shared" si="61"/>
        <v>Pass</v>
      </c>
      <c r="W127" s="32" t="str">
        <f t="shared" si="61"/>
        <v>Pass</v>
      </c>
      <c r="X127" s="32" t="str">
        <f t="shared" si="61"/>
        <v>Pass</v>
      </c>
      <c r="Y127" s="30"/>
      <c r="Z127" s="30"/>
      <c r="AA127" s="30"/>
      <c r="AB127" s="30"/>
      <c r="AC127" s="31"/>
    </row>
    <row r="128" spans="1:29">
      <c r="A128" s="14" t="s">
        <v>124</v>
      </c>
      <c r="B128" s="28">
        <v>8467</v>
      </c>
      <c r="C128" s="29">
        <f t="shared" si="45"/>
        <v>2.5807415174162713</v>
      </c>
      <c r="D128" s="29">
        <f t="shared" si="46"/>
        <v>0.56776313383157972</v>
      </c>
      <c r="E128" s="29">
        <f t="shared" si="50"/>
        <v>0.69680020970239331</v>
      </c>
      <c r="F128" s="29">
        <f t="shared" si="51"/>
        <v>0.87745211592153227</v>
      </c>
      <c r="G128" s="29">
        <f t="shared" si="47"/>
        <v>3.7</v>
      </c>
      <c r="H128" s="28">
        <v>2802</v>
      </c>
      <c r="I128" s="29">
        <f t="shared" si="48"/>
        <v>0.85404957267041359</v>
      </c>
      <c r="J128" s="29">
        <f t="shared" si="49"/>
        <v>0.187890905987491</v>
      </c>
      <c r="K128" s="29">
        <f t="shared" si="52"/>
        <v>0.2305933846210117</v>
      </c>
      <c r="L128" s="29">
        <f t="shared" si="53"/>
        <v>0.29037685470794067</v>
      </c>
      <c r="M128" s="29">
        <f t="shared" si="54"/>
        <v>17.312109094012509</v>
      </c>
      <c r="N128" s="29">
        <f t="shared" si="55"/>
        <v>21.767763133831579</v>
      </c>
      <c r="O128" s="29">
        <f t="shared" si="56"/>
        <v>21.939502688335914</v>
      </c>
      <c r="P128" s="29">
        <f t="shared" si="57"/>
        <v>22.179938064641984</v>
      </c>
      <c r="Q128" s="29">
        <f t="shared" si="58"/>
        <v>4.2888406627570985</v>
      </c>
      <c r="R128" s="15">
        <f t="shared" si="59"/>
        <v>3</v>
      </c>
      <c r="S128" s="32" t="str">
        <f t="shared" si="60"/>
        <v>Pass</v>
      </c>
      <c r="T128" s="32" t="str">
        <f t="shared" si="61"/>
        <v>Pass</v>
      </c>
      <c r="U128" s="32" t="str">
        <f t="shared" si="61"/>
        <v>Pass</v>
      </c>
      <c r="V128" s="32" t="str">
        <f t="shared" si="61"/>
        <v>Pass</v>
      </c>
      <c r="W128" s="32" t="str">
        <f t="shared" si="61"/>
        <v>Pass</v>
      </c>
      <c r="X128" s="32" t="str">
        <f t="shared" si="61"/>
        <v>Pass</v>
      </c>
      <c r="Y128" s="30"/>
      <c r="Z128" s="30"/>
      <c r="AA128" s="30"/>
      <c r="AB128" s="30"/>
      <c r="AC128" s="31"/>
    </row>
    <row r="129" spans="1:29">
      <c r="A129" s="14" t="s">
        <v>125</v>
      </c>
      <c r="B129" s="28">
        <v>5259</v>
      </c>
      <c r="C129" s="29">
        <f t="shared" si="45"/>
        <v>1.6029431487058192</v>
      </c>
      <c r="D129" s="29">
        <f t="shared" si="46"/>
        <v>0.35264749271528023</v>
      </c>
      <c r="E129" s="29">
        <f t="shared" si="50"/>
        <v>0.43279465015057123</v>
      </c>
      <c r="F129" s="29">
        <f t="shared" si="51"/>
        <v>0.54500067055997858</v>
      </c>
      <c r="G129" s="29">
        <f t="shared" si="47"/>
        <v>3.7</v>
      </c>
      <c r="H129" s="28">
        <v>2636</v>
      </c>
      <c r="I129" s="29">
        <f t="shared" si="48"/>
        <v>0.80345277428951123</v>
      </c>
      <c r="J129" s="29">
        <f t="shared" si="49"/>
        <v>0.17675961034369247</v>
      </c>
      <c r="K129" s="29">
        <f t="shared" si="52"/>
        <v>0.21693224905816805</v>
      </c>
      <c r="L129" s="29">
        <f t="shared" si="53"/>
        <v>0.27317394325843386</v>
      </c>
      <c r="M129" s="29">
        <f t="shared" si="54"/>
        <v>17.323240389656309</v>
      </c>
      <c r="N129" s="29">
        <f t="shared" si="55"/>
        <v>21.55264749271528</v>
      </c>
      <c r="O129" s="29">
        <f t="shared" si="56"/>
        <v>21.672967288865049</v>
      </c>
      <c r="P129" s="29">
        <f t="shared" si="57"/>
        <v>21.841415003474722</v>
      </c>
      <c r="Q129" s="29">
        <f t="shared" si="58"/>
        <v>3.2098486972848415</v>
      </c>
      <c r="R129" s="15">
        <f t="shared" si="59"/>
        <v>3</v>
      </c>
      <c r="S129" s="32" t="str">
        <f t="shared" si="60"/>
        <v>Pass</v>
      </c>
      <c r="T129" s="32" t="str">
        <f t="shared" si="61"/>
        <v>Pass</v>
      </c>
      <c r="U129" s="32" t="str">
        <f t="shared" si="61"/>
        <v>Pass</v>
      </c>
      <c r="V129" s="32" t="str">
        <f t="shared" si="61"/>
        <v>Pass</v>
      </c>
      <c r="W129" s="32" t="str">
        <f t="shared" si="61"/>
        <v>Pass</v>
      </c>
      <c r="X129" s="32" t="str">
        <f t="shared" si="61"/>
        <v>Pass</v>
      </c>
      <c r="Y129" s="30"/>
      <c r="Z129" s="30"/>
      <c r="AA129" s="30"/>
      <c r="AB129" s="30"/>
      <c r="AC129" s="31"/>
    </row>
    <row r="130" spans="1:29" ht="15.75" thickBot="1">
      <c r="A130" s="17" t="s">
        <v>79</v>
      </c>
      <c r="B130" s="33">
        <v>11302</v>
      </c>
      <c r="C130" s="34">
        <f t="shared" si="45"/>
        <v>3.4448494897648163</v>
      </c>
      <c r="D130" s="34">
        <f t="shared" si="46"/>
        <v>0.75786688774825961</v>
      </c>
      <c r="E130" s="34">
        <f t="shared" si="50"/>
        <v>0.93010936223650043</v>
      </c>
      <c r="F130" s="34">
        <f t="shared" si="51"/>
        <v>1.1712488265200376</v>
      </c>
      <c r="G130" s="34">
        <f t="shared" si="47"/>
        <v>3.7</v>
      </c>
      <c r="H130" s="33">
        <v>4890</v>
      </c>
      <c r="I130" s="34">
        <f t="shared" si="48"/>
        <v>1.4904719523048975</v>
      </c>
      <c r="J130" s="34">
        <f t="shared" si="49"/>
        <v>0.32790382950707747</v>
      </c>
      <c r="K130" s="34">
        <f t="shared" si="52"/>
        <v>0.40242742712232232</v>
      </c>
      <c r="L130" s="34">
        <f t="shared" si="53"/>
        <v>0.50676046378366513</v>
      </c>
      <c r="M130" s="34">
        <f t="shared" si="54"/>
        <v>17.172096170492921</v>
      </c>
      <c r="N130" s="34">
        <f t="shared" si="55"/>
        <v>21.95786688774826</v>
      </c>
      <c r="O130" s="34">
        <f t="shared" si="56"/>
        <v>22.204632959851743</v>
      </c>
      <c r="P130" s="34">
        <f t="shared" si="57"/>
        <v>22.550105460796622</v>
      </c>
      <c r="Q130" s="34">
        <f t="shared" si="58"/>
        <v>6.4257933943746117</v>
      </c>
      <c r="R130" s="18">
        <f t="shared" si="59"/>
        <v>3</v>
      </c>
      <c r="S130" s="35" t="str">
        <f t="shared" si="60"/>
        <v>Pass</v>
      </c>
      <c r="T130" s="35" t="str">
        <f t="shared" si="61"/>
        <v>Pass</v>
      </c>
      <c r="U130" s="35" t="str">
        <f t="shared" si="61"/>
        <v>Pass</v>
      </c>
      <c r="V130" s="35" t="str">
        <f t="shared" si="61"/>
        <v>Pass</v>
      </c>
      <c r="W130" s="35" t="str">
        <f t="shared" si="61"/>
        <v>Pass</v>
      </c>
      <c r="X130" s="35" t="str">
        <f t="shared" si="61"/>
        <v>Pass</v>
      </c>
      <c r="Y130" s="36"/>
      <c r="Z130" s="36"/>
      <c r="AA130" s="36"/>
      <c r="AB130" s="36"/>
      <c r="AC130" s="37"/>
    </row>
    <row r="131" spans="1:29" ht="15.75" thickTop="1"/>
    <row r="134" spans="1:29">
      <c r="A134" t="s">
        <v>150</v>
      </c>
    </row>
    <row r="136" spans="1:29" ht="17.25">
      <c r="A136" t="s">
        <v>158</v>
      </c>
    </row>
    <row r="137" spans="1:29" ht="17.25">
      <c r="A137" t="s">
        <v>160</v>
      </c>
    </row>
    <row r="138" spans="1:29" ht="17.25">
      <c r="A138" t="s">
        <v>162</v>
      </c>
    </row>
    <row r="139" spans="1:29" ht="17.25">
      <c r="A139" t="s">
        <v>164</v>
      </c>
    </row>
    <row r="140" spans="1:29" ht="17.25">
      <c r="A140" t="s">
        <v>166</v>
      </c>
    </row>
  </sheetData>
  <sortState ref="A24:B132">
    <sortCondition ref="A24:A132"/>
  </sortState>
  <mergeCells count="3">
    <mergeCell ref="A3:AC3"/>
    <mergeCell ref="A5:AC5"/>
    <mergeCell ref="A7:AC7"/>
  </mergeCells>
  <conditionalFormatting sqref="D10">
    <cfRule type="cellIs" dxfId="3" priority="4" operator="equal">
      <formula>"""Fail"""</formula>
    </cfRule>
  </conditionalFormatting>
  <conditionalFormatting sqref="S13:AC130">
    <cfRule type="cellIs" dxfId="0" priority="3" operator="equal">
      <formula>"""Fail"""</formula>
    </cfRule>
    <cfRule type="containsText" dxfId="1" priority="2" operator="containsText" text="Fail">
      <formula>NOT(ISERROR(SEARCH("Fail",S13)))</formula>
    </cfRule>
    <cfRule type="containsText" dxfId="2" priority="1" operator="containsText" text="Pass">
      <formula>NOT(ISERROR(SEARCH("Pass",S13)))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L25"/>
  <sheetViews>
    <sheetView workbookViewId="0">
      <selection sqref="A1:L7"/>
    </sheetView>
  </sheetViews>
  <sheetFormatPr defaultRowHeight="15"/>
  <cols>
    <col min="1" max="1" width="32.42578125" bestFit="1" customWidth="1"/>
    <col min="2" max="12" width="12.7109375" customWidth="1"/>
  </cols>
  <sheetData>
    <row r="3" spans="1:12" ht="21">
      <c r="A3" s="7" t="s">
        <v>153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5" spans="1:12" ht="18.75">
      <c r="A5" s="6" t="s">
        <v>154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7" spans="1:12" ht="15.75">
      <c r="A7" s="5" t="s">
        <v>152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9" spans="1:12" ht="15.75" thickBot="1"/>
    <row r="10" spans="1:12" ht="15.75" thickTop="1">
      <c r="A10" s="24" t="s">
        <v>149</v>
      </c>
      <c r="B10" s="20" t="s">
        <v>127</v>
      </c>
      <c r="C10" s="9" t="s">
        <v>127</v>
      </c>
      <c r="D10" s="9" t="s">
        <v>139</v>
      </c>
      <c r="E10" s="9" t="s">
        <v>139</v>
      </c>
      <c r="F10" s="9" t="s">
        <v>139</v>
      </c>
      <c r="G10" s="9" t="s">
        <v>147</v>
      </c>
      <c r="H10" s="9"/>
      <c r="I10" s="9"/>
      <c r="J10" s="9"/>
      <c r="K10" s="9"/>
      <c r="L10" s="10"/>
    </row>
    <row r="11" spans="1:12" s="4" customFormat="1" ht="30">
      <c r="A11" s="25" t="s">
        <v>128</v>
      </c>
      <c r="B11" s="21" t="s">
        <v>129</v>
      </c>
      <c r="C11" s="11" t="s">
        <v>138</v>
      </c>
      <c r="D11" s="12" t="s">
        <v>140</v>
      </c>
      <c r="E11" s="11" t="s">
        <v>141</v>
      </c>
      <c r="F11" s="11" t="s">
        <v>142</v>
      </c>
      <c r="G11" s="11" t="s">
        <v>146</v>
      </c>
      <c r="H11" s="11"/>
      <c r="I11" s="11"/>
      <c r="J11" s="11"/>
      <c r="K11" s="11"/>
      <c r="L11" s="13"/>
    </row>
    <row r="12" spans="1:12" s="4" customFormat="1" ht="30">
      <c r="A12" s="25" t="s">
        <v>130</v>
      </c>
      <c r="B12" s="21" t="s">
        <v>131</v>
      </c>
      <c r="C12" s="11" t="s">
        <v>131</v>
      </c>
      <c r="D12" s="11" t="s">
        <v>143</v>
      </c>
      <c r="E12" s="11" t="s">
        <v>143</v>
      </c>
      <c r="F12" s="11" t="s">
        <v>143</v>
      </c>
      <c r="G12" s="11" t="s">
        <v>148</v>
      </c>
      <c r="H12" s="11"/>
      <c r="I12" s="11"/>
      <c r="J12" s="11"/>
      <c r="K12" s="11"/>
      <c r="L12" s="13"/>
    </row>
    <row r="13" spans="1:12">
      <c r="A13" s="26" t="s">
        <v>134</v>
      </c>
      <c r="B13" s="22">
        <v>1.5</v>
      </c>
      <c r="C13" s="15">
        <v>1.5</v>
      </c>
      <c r="D13" s="15">
        <v>1.5</v>
      </c>
      <c r="E13" s="15">
        <v>3</v>
      </c>
      <c r="F13" s="15">
        <v>1.5</v>
      </c>
      <c r="G13" s="15">
        <v>2</v>
      </c>
      <c r="H13" s="15"/>
      <c r="I13" s="15"/>
      <c r="J13" s="15"/>
      <c r="K13" s="15"/>
      <c r="L13" s="16"/>
    </row>
    <row r="14" spans="1:12">
      <c r="A14" s="26" t="s">
        <v>132</v>
      </c>
      <c r="B14" s="22">
        <v>-27</v>
      </c>
      <c r="C14" s="15">
        <v>-27</v>
      </c>
      <c r="D14" s="15">
        <v>-28</v>
      </c>
      <c r="E14" s="15">
        <v>-28</v>
      </c>
      <c r="F14" s="15">
        <v>-28</v>
      </c>
      <c r="G14" s="15">
        <v>-26.5</v>
      </c>
      <c r="H14" s="15"/>
      <c r="I14" s="15"/>
      <c r="J14" s="15"/>
      <c r="K14" s="15"/>
      <c r="L14" s="16"/>
    </row>
    <row r="15" spans="1:12" ht="17.25">
      <c r="A15" s="26" t="s">
        <v>144</v>
      </c>
      <c r="B15" s="22">
        <v>0.5</v>
      </c>
      <c r="C15" s="15">
        <v>0.5</v>
      </c>
      <c r="D15" s="15">
        <v>0.5</v>
      </c>
      <c r="E15" s="15">
        <v>0.5</v>
      </c>
      <c r="F15" s="15">
        <v>0.5</v>
      </c>
      <c r="G15" s="15">
        <v>0.5</v>
      </c>
      <c r="H15" s="15"/>
      <c r="I15" s="15"/>
      <c r="J15" s="15"/>
      <c r="K15" s="15"/>
      <c r="L15" s="16"/>
    </row>
    <row r="16" spans="1:12">
      <c r="A16" s="26" t="s">
        <v>133</v>
      </c>
      <c r="B16" s="22">
        <f>B13-B14-B15</f>
        <v>28</v>
      </c>
      <c r="C16" s="15">
        <f>C13-C14-C15</f>
        <v>28</v>
      </c>
      <c r="D16" s="15">
        <f t="shared" ref="D16:G16" si="0">D13-D14-D15</f>
        <v>29</v>
      </c>
      <c r="E16" s="15">
        <f t="shared" si="0"/>
        <v>30.5</v>
      </c>
      <c r="F16" s="15">
        <f t="shared" si="0"/>
        <v>29</v>
      </c>
      <c r="G16" s="15">
        <f t="shared" si="0"/>
        <v>28</v>
      </c>
      <c r="H16" s="15"/>
      <c r="I16" s="15"/>
      <c r="J16" s="15"/>
      <c r="K16" s="15"/>
      <c r="L16" s="16"/>
    </row>
    <row r="17" spans="1:12">
      <c r="A17" s="26" t="s">
        <v>135</v>
      </c>
      <c r="B17" s="22">
        <v>0.5</v>
      </c>
      <c r="C17" s="15">
        <v>0.5</v>
      </c>
      <c r="D17" s="15">
        <v>0.5</v>
      </c>
      <c r="E17" s="15">
        <v>0.5</v>
      </c>
      <c r="F17" s="15">
        <v>0.5</v>
      </c>
      <c r="G17" s="15">
        <v>0</v>
      </c>
      <c r="H17" s="15"/>
      <c r="I17" s="15"/>
      <c r="J17" s="15"/>
      <c r="K17" s="15"/>
      <c r="L17" s="16"/>
    </row>
    <row r="18" spans="1:12">
      <c r="A18" s="26" t="s">
        <v>136</v>
      </c>
      <c r="B18" s="22">
        <v>-28</v>
      </c>
      <c r="C18" s="15">
        <v>-28</v>
      </c>
      <c r="D18" s="15">
        <v>-28</v>
      </c>
      <c r="E18" s="15">
        <v>-32</v>
      </c>
      <c r="F18" s="15">
        <v>-28</v>
      </c>
      <c r="G18" s="15">
        <v>-29</v>
      </c>
      <c r="H18" s="15"/>
      <c r="I18" s="15"/>
      <c r="J18" s="15"/>
      <c r="K18" s="15"/>
      <c r="L18" s="16"/>
    </row>
    <row r="19" spans="1:12" ht="17.25">
      <c r="A19" s="26" t="s">
        <v>145</v>
      </c>
      <c r="B19" s="22">
        <v>0.5</v>
      </c>
      <c r="C19" s="15">
        <v>0.5</v>
      </c>
      <c r="D19" s="15">
        <v>0.5</v>
      </c>
      <c r="E19" s="15">
        <v>0.5</v>
      </c>
      <c r="F19" s="15">
        <v>0.5</v>
      </c>
      <c r="G19" s="15">
        <v>0.5</v>
      </c>
      <c r="H19" s="15"/>
      <c r="I19" s="15"/>
      <c r="J19" s="15"/>
      <c r="K19" s="15"/>
      <c r="L19" s="16"/>
    </row>
    <row r="20" spans="1:12" ht="15.75" thickBot="1">
      <c r="A20" s="27" t="s">
        <v>137</v>
      </c>
      <c r="B20" s="23">
        <f>B17-B18-B19</f>
        <v>28</v>
      </c>
      <c r="C20" s="18">
        <f>C17-C18-C19</f>
        <v>28</v>
      </c>
      <c r="D20" s="18">
        <f t="shared" ref="D20:G20" si="1">D17-D18-D19</f>
        <v>28</v>
      </c>
      <c r="E20" s="18">
        <f t="shared" si="1"/>
        <v>32</v>
      </c>
      <c r="F20" s="18">
        <f t="shared" si="1"/>
        <v>28</v>
      </c>
      <c r="G20" s="18">
        <f t="shared" si="1"/>
        <v>28.5</v>
      </c>
      <c r="H20" s="18"/>
      <c r="I20" s="18"/>
      <c r="J20" s="18"/>
      <c r="K20" s="18"/>
      <c r="L20" s="19"/>
    </row>
    <row r="21" spans="1:12" ht="15.75" thickTop="1"/>
    <row r="24" spans="1:12">
      <c r="A24" t="s">
        <v>150</v>
      </c>
    </row>
    <row r="25" spans="1:12">
      <c r="A25" t="s">
        <v>151</v>
      </c>
    </row>
  </sheetData>
  <mergeCells count="3">
    <mergeCell ref="A7:L7"/>
    <mergeCell ref="A3:L3"/>
    <mergeCell ref="A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Node Calc</vt:lpstr>
      <vt:lpstr>Loss Budget Calc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2013-09-07T14:00:45Z</dcterms:created>
  <dcterms:modified xsi:type="dcterms:W3CDTF">2013-09-09T00:02:55Z</dcterms:modified>
</cp:coreProperties>
</file>