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misilo/Dropbox/Classes/MLS Degree/Spring 2024/LI859XI - Project Mgmt/project_mgmt_toolkit/OneDrive_1_4-30-2024/"/>
    </mc:Choice>
  </mc:AlternateContent>
  <xr:revisionPtr revIDLastSave="0" documentId="13_ncr:1_{E1B953DE-FDE2-8747-8F3A-9157B7B4C8E7}" xr6:coauthVersionLast="47" xr6:coauthVersionMax="47" xr10:uidLastSave="{00000000-0000-0000-0000-000000000000}"/>
  <workbookProtection lockStructure="1"/>
  <bookViews>
    <workbookView xWindow="0" yWindow="760" windowWidth="30240" windowHeight="18880" firstSheet="1" activeTab="2" xr2:uid="{00000000-000D-0000-FFFF-FFFF00000000}"/>
  </bookViews>
  <sheets>
    <sheet name="Instructions" sheetId="4" r:id="rId1"/>
    <sheet name="Inputs" sheetId="1" r:id="rId2"/>
    <sheet name="Tables" sheetId="2" r:id="rId3"/>
    <sheet name="Output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G8" i="1"/>
  <c r="G9" i="1"/>
  <c r="G10" i="1"/>
  <c r="G11" i="1"/>
  <c r="G12" i="1"/>
  <c r="G13" i="1"/>
  <c r="G14" i="1"/>
  <c r="G15" i="1"/>
  <c r="G16" i="1"/>
  <c r="M8" i="1"/>
  <c r="M9" i="1"/>
  <c r="M10" i="1"/>
  <c r="M11" i="1"/>
  <c r="M12" i="1"/>
  <c r="M13" i="1"/>
  <c r="M14" i="1"/>
  <c r="M15" i="1"/>
  <c r="M16" i="1"/>
  <c r="N8" i="1"/>
  <c r="N9" i="1"/>
  <c r="N10" i="1"/>
  <c r="N11" i="1"/>
  <c r="N12" i="1"/>
  <c r="N13" i="1"/>
  <c r="N14" i="1"/>
  <c r="N15" i="1"/>
  <c r="N16" i="1"/>
  <c r="O8" i="1"/>
  <c r="O9" i="1"/>
  <c r="O10" i="1"/>
  <c r="O11" i="1"/>
  <c r="O12" i="1"/>
  <c r="O13" i="1"/>
  <c r="O14" i="1"/>
  <c r="O15" i="1"/>
  <c r="O16" i="1"/>
  <c r="E4" i="1"/>
  <c r="E5" i="1"/>
  <c r="E6" i="1"/>
  <c r="E7" i="1"/>
  <c r="G4" i="1"/>
  <c r="G5" i="1"/>
  <c r="G6" i="1"/>
  <c r="G7" i="1"/>
  <c r="M4" i="1"/>
  <c r="M5" i="1"/>
  <c r="M6" i="1"/>
  <c r="M7" i="1"/>
  <c r="N4" i="1"/>
  <c r="N5" i="1"/>
  <c r="N6" i="1"/>
  <c r="N7" i="1"/>
  <c r="O4" i="1"/>
  <c r="O5" i="1"/>
  <c r="O6" i="1"/>
  <c r="O7" i="1"/>
  <c r="E3" i="1"/>
  <c r="M3" i="1" l="1"/>
  <c r="G3" i="1"/>
  <c r="N3" i="1" l="1"/>
  <c r="O3" i="1"/>
  <c r="L17" i="1"/>
  <c r="E3" i="3" s="1"/>
  <c r="K17" i="1"/>
  <c r="F17" i="1"/>
  <c r="D17" i="1"/>
  <c r="H17" i="1"/>
  <c r="J17" i="1"/>
  <c r="D3" i="3" s="1"/>
  <c r="P17" i="1"/>
  <c r="Q17" i="1"/>
  <c r="R17" i="1"/>
  <c r="E5" i="3" s="1"/>
  <c r="D5" i="3" l="1"/>
  <c r="B5" i="3"/>
  <c r="B3" i="3"/>
  <c r="D1" i="3"/>
  <c r="B2" i="3"/>
  <c r="B1" i="3"/>
  <c r="M17" i="1"/>
  <c r="D4" i="3" s="1"/>
  <c r="D6" i="3" s="1"/>
  <c r="O17" i="1"/>
  <c r="E4" i="3" s="1"/>
  <c r="E6" i="3" s="1"/>
  <c r="N17" i="1"/>
  <c r="B4" i="3" l="1"/>
  <c r="B6" i="3" l="1"/>
</calcChain>
</file>

<file path=xl/sharedStrings.xml><?xml version="1.0" encoding="utf-8"?>
<sst xmlns="http://schemas.openxmlformats.org/spreadsheetml/2006/main" count="87" uniqueCount="75">
  <si>
    <r>
      <t>On the "Inputs" tab click on the row number to the left of "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" and drag down across however many rows you want to insert.  Right click and select "insert" to add rows to the table.</t>
    </r>
  </si>
  <si>
    <t>The calculated columns in the first row are locked to prevent accidental deletion of the formulas.</t>
  </si>
  <si>
    <t>The entire "Outputs" tab is locked to prevent accidental deletion of any formulas</t>
  </si>
  <si>
    <t>Hours</t>
  </si>
  <si>
    <t>Time Cost</t>
  </si>
  <si>
    <t>Dollars</t>
  </si>
  <si>
    <t>Task</t>
  </si>
  <si>
    <t>Team</t>
  </si>
  <si>
    <t>Task Name</t>
  </si>
  <si>
    <t>Start</t>
  </si>
  <si>
    <t>End</t>
  </si>
  <si>
    <t>Working Days</t>
  </si>
  <si>
    <t>Depends On</t>
  </si>
  <si>
    <t>Minimum</t>
  </si>
  <si>
    <t>Likely</t>
  </si>
  <si>
    <t>Maximum</t>
  </si>
  <si>
    <t>Total</t>
  </si>
  <si>
    <t>Hourly Rate</t>
  </si>
  <si>
    <t>Time to Complete</t>
  </si>
  <si>
    <t>Requirements sign off</t>
  </si>
  <si>
    <t>Approval to plan</t>
  </si>
  <si>
    <t>Plan sign off</t>
  </si>
  <si>
    <t>Approval to execute (may require risk plan)</t>
  </si>
  <si>
    <t>Budget allocated</t>
  </si>
  <si>
    <t>Personnel resources assigned</t>
  </si>
  <si>
    <t>Out for bid</t>
  </si>
  <si>
    <t>Purchase</t>
  </si>
  <si>
    <t>Facilities ready</t>
  </si>
  <si>
    <t>Server infrastructure ready</t>
  </si>
  <si>
    <t>Development to Test</t>
  </si>
  <si>
    <t>User / usability testing complete</t>
  </si>
  <si>
    <t>Approval to go live (may require rollback and/or communications plans)</t>
  </si>
  <si>
    <t>Test to Production</t>
  </si>
  <si>
    <t>Delivery Sign Off</t>
  </si>
  <si>
    <t>Define</t>
  </si>
  <si>
    <t>Identify Opportunity</t>
  </si>
  <si>
    <t>Collect Voice of the Customer</t>
  </si>
  <si>
    <t>Develop Project Charter</t>
  </si>
  <si>
    <t>Create "As Is" Process Maps</t>
  </si>
  <si>
    <t>Plan Project</t>
  </si>
  <si>
    <t>Measure</t>
  </si>
  <si>
    <t>Understand the Process</t>
  </si>
  <si>
    <t>Create Measurement Plan</t>
  </si>
  <si>
    <t>Perform Lean Assessments</t>
  </si>
  <si>
    <t>Execute Measurement Plan</t>
  </si>
  <si>
    <t>Validate Measurement System</t>
  </si>
  <si>
    <t>Analyze</t>
  </si>
  <si>
    <t>Analyze Data</t>
  </si>
  <si>
    <t>Analyze the Process</t>
  </si>
  <si>
    <t>Identify Variances Between Current State and Goal</t>
  </si>
  <si>
    <t>Root Cause Analysis</t>
  </si>
  <si>
    <t>Hypothesis Testing</t>
  </si>
  <si>
    <t>Improve</t>
  </si>
  <si>
    <t>Determine Potential Solutions</t>
  </si>
  <si>
    <t>Test / Pilot Solutions</t>
  </si>
  <si>
    <t>Update Process Maps and SOPs</t>
  </si>
  <si>
    <t>Create Rollout Plan</t>
  </si>
  <si>
    <t>Implement Solution</t>
  </si>
  <si>
    <t>Control</t>
  </si>
  <si>
    <t>Develop and Implement Control Plan</t>
  </si>
  <si>
    <t>Validate Achievement of Goals</t>
  </si>
  <si>
    <t>Tracking and Reporting</t>
  </si>
  <si>
    <t>Institutionalize Improvements</t>
  </si>
  <si>
    <t>Rewards and Recognition</t>
  </si>
  <si>
    <t>Estimated Duration</t>
  </si>
  <si>
    <t>Low</t>
  </si>
  <si>
    <t>High</t>
  </si>
  <si>
    <t>Estimated Time Spent</t>
  </si>
  <si>
    <t>Estimated Time Cost</t>
  </si>
  <si>
    <t>Estimated Expenditure</t>
  </si>
  <si>
    <t>Total Estimated Costs</t>
  </si>
  <si>
    <t>Admin</t>
  </si>
  <si>
    <t>Systems</t>
  </si>
  <si>
    <t>Developers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</si>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</sst>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6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6" xfId="0" applyNumberFormat="1" applyBorder="1" applyAlignment="1">
      <alignment horizontal="center"/>
    </xf>
    <xf numFmtId="14" fontId="0" fillId="0" borderId="0" xfId="0" applyNumberFormat="1" applyProtection="1">
      <protection locked="0"/>
    </xf>
    <xf numFmtId="14" fontId="0" fillId="0" borderId="6" xfId="0" applyNumberFormat="1" applyBorder="1" applyProtection="1">
      <protection locked="0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6" xfId="0" applyNumberFormat="1" applyBorder="1"/>
    <xf numFmtId="0" fontId="1" fillId="0" borderId="6" xfId="0" applyFont="1" applyBorder="1" applyAlignment="1">
      <alignment horizontal="center"/>
    </xf>
    <xf numFmtId="2" fontId="0" fillId="0" borderId="6" xfId="0" applyNumberFormat="1" applyBorder="1" applyAlignment="1">
      <alignment horizontal="right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</cellXfs>
  <cellStyles count="1">
    <cellStyle name="Normal" xfId="0" builtinId="0"/>
  </cellStyles>
  <dxfs count="41"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indent="0" justifyLastLine="0" shrinkToFit="0" readingOrder="0"/>
    </dxf>
    <dxf>
      <border diagonalUp="0" diagonalDown="0" outline="0">
        <left/>
        <right style="medium">
          <color indexed="64"/>
        </right>
        <top/>
        <bottom/>
      </border>
      <protection locked="0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border diagonalUp="0" diagonalDown="0" outline="0">
        <left/>
        <right/>
        <top/>
        <bottom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 outline="0">
        <left/>
        <right style="medium">
          <color indexed="64"/>
        </right>
        <top/>
        <bottom/>
      </border>
      <protection locked="0" hidden="0"/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border diagonalUp="0" diagonalDown="0" outline="0">
        <left/>
        <right/>
        <top/>
        <bottom/>
      </border>
      <protection locked="0" hidden="0"/>
    </dxf>
    <dxf>
      <numFmt numFmtId="0" formatCode="General"/>
      <protection locked="0" hidden="0"/>
    </dxf>
    <dxf>
      <border diagonalUp="0" diagonalDown="0" outline="0">
        <left style="medium">
          <color indexed="64"/>
        </left>
        <right/>
        <top/>
        <bottom/>
      </border>
      <protection locked="0" hidden="0"/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 outline="0">
        <left/>
        <right/>
        <top/>
        <bottom/>
      </border>
      <protection locked="0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border diagonalUp="0" diagonalDown="0" outline="0">
        <left style="medium">
          <color indexed="64"/>
        </left>
        <right/>
        <top/>
        <bottom/>
      </border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m/d/yyyy"/>
      <protection locked="0" hidden="0"/>
    </dxf>
    <dxf>
      <numFmt numFmtId="164" formatCode="m/d/yyyy"/>
      <protection locked="0" hidden="0"/>
    </dxf>
    <dxf>
      <numFmt numFmtId="164" formatCode="m/d/yyyy"/>
      <protection locked="0" hidden="0"/>
    </dxf>
    <dxf>
      <numFmt numFmtId="164" formatCode="m/d/yyyy"/>
      <protection locked="0" hidden="0"/>
    </dxf>
    <dxf>
      <numFmt numFmtId="164" formatCode="m/d/yyyy"/>
      <protection locked="0" hidden="0"/>
    </dxf>
    <dxf>
      <numFmt numFmtId="164" formatCode="m/d/yyyy"/>
      <protection locked="0" hidden="0"/>
    </dxf>
    <dxf>
      <numFmt numFmtId="164" formatCode="m/d/yyyy"/>
      <protection locked="0" hidden="0"/>
    </dxf>
    <dxf>
      <numFmt numFmtId="164" formatCode="m/d/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R17" headerRowCount="0" totalsRowCount="1" headerRowDxfId="40" dataDxfId="39" totalsRowDxfId="38">
  <tableColumns count="18">
    <tableColumn id="1" xr3:uid="{00000000-0010-0000-0000-000001000000}" name="Column1" totalsRowLabel="Total" dataDxfId="37" totalsRowDxfId="36"/>
    <tableColumn id="2" xr3:uid="{00000000-0010-0000-0000-000002000000}" name="Column2" dataDxfId="35" totalsRowDxfId="34"/>
    <tableColumn id="3" xr3:uid="{00000000-0010-0000-0000-000003000000}" name="Column3" dataDxfId="33" totalsRowDxfId="32"/>
    <tableColumn id="4" xr3:uid="{00000000-0010-0000-0000-000004000000}" name="Column4" totalsRowFunction="min" dataDxfId="31" totalsRowDxfId="30"/>
    <tableColumn id="17" xr3:uid="{00000000-0010-0000-0000-000011000000}" name="Column17" dataDxfId="29" totalsRowDxfId="28">
      <calculatedColumnFormula>IFERROR(IF(VLOOKUP(I3,Table1[Column1]:Table1[Column6],6,0)&gt;D3,"*",""),"")</calculatedColumnFormula>
    </tableColumn>
    <tableColumn id="5" xr3:uid="{00000000-0010-0000-0000-000005000000}" name="Column5" totalsRowFunction="max" dataDxfId="27" totalsRowDxfId="26"/>
    <tableColumn id="18" xr3:uid="{00000000-0010-0000-0000-000012000000}" name="Column18" dataDxfId="25" totalsRowDxfId="24">
      <calculatedColumnFormula>IF((D3+(H3*7/5)-1)&gt;F3,"*","")</calculatedColumnFormula>
    </tableColumn>
    <tableColumn id="6" xr3:uid="{00000000-0010-0000-0000-000006000000}" name="Column6" totalsRowFunction="sum" dataDxfId="23" totalsRowDxfId="22"/>
    <tableColumn id="7" xr3:uid="{00000000-0010-0000-0000-000007000000}" name="Column7" dataDxfId="21" totalsRowDxfId="20"/>
    <tableColumn id="8" xr3:uid="{00000000-0010-0000-0000-000008000000}" name="Column8" totalsRowFunction="sum" dataDxfId="19" totalsRowDxfId="18"/>
    <tableColumn id="9" xr3:uid="{00000000-0010-0000-0000-000009000000}" name="Column9" totalsRowFunction="sum" dataDxfId="17" totalsRowDxfId="16"/>
    <tableColumn id="10" xr3:uid="{00000000-0010-0000-0000-00000A000000}" name="Column10" totalsRowFunction="sum" dataDxfId="15" totalsRowDxfId="14"/>
    <tableColumn id="14" xr3:uid="{00000000-0010-0000-0000-00000E000000}" name="Column14" totalsRowFunction="sum" dataDxfId="13" totalsRowDxfId="12">
      <calculatedColumnFormula>IF($B3="","",VLOOKUP($B3,Table2[],2,FALSE)*J3)</calculatedColumnFormula>
    </tableColumn>
    <tableColumn id="16" xr3:uid="{00000000-0010-0000-0000-000010000000}" name="Column16" totalsRowFunction="sum" dataDxfId="11" totalsRowDxfId="10">
      <calculatedColumnFormula>IF($B3="","",VLOOKUP($B3,Table2[],2,FALSE)*K3)</calculatedColumnFormula>
    </tableColumn>
    <tableColumn id="15" xr3:uid="{00000000-0010-0000-0000-00000F000000}" name="Column15" totalsRowFunction="sum" dataDxfId="9" totalsRowDxfId="8">
      <calculatedColumnFormula>IF($B3="","",VLOOKUP($B3,Table2[],2,FALSE)*L3)</calculatedColumnFormula>
    </tableColumn>
    <tableColumn id="11" xr3:uid="{00000000-0010-0000-0000-00000B000000}" name="Column11" totalsRowFunction="sum" dataDxfId="7" totalsRowDxfId="6"/>
    <tableColumn id="12" xr3:uid="{00000000-0010-0000-0000-00000C000000}" name="Column12" totalsRowFunction="sum" dataDxfId="5" totalsRowDxfId="4"/>
    <tableColumn id="13" xr3:uid="{00000000-0010-0000-0000-00000D000000}" name="Column13" totalsRowFunction="sum" dataDxfId="3" totalsRow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8" totalsRowShown="0">
  <autoFilter ref="A1:B8" xr:uid="{00000000-0009-0000-0100-000002000000}"/>
  <sortState xmlns:xlrd2="http://schemas.microsoft.com/office/spreadsheetml/2017/richdata2" ref="A2:B8">
    <sortCondition ref="A1:A8"/>
  </sortState>
  <tableColumns count="2">
    <tableColumn id="1" xr3:uid="{00000000-0010-0000-0100-000001000000}" name="Team"/>
    <tableColumn id="2" xr3:uid="{00000000-0010-0000-0100-000002000000}" name="Hourly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3" displayName="Table3" ref="E1:F16" totalsRowShown="0">
  <autoFilter ref="E1:F16" xr:uid="{00000000-0009-0000-0100-000005000000}"/>
  <tableColumns count="2">
    <tableColumn id="1" xr3:uid="{00000000-0010-0000-0200-000001000000}" name="Task" dataDxfId="1"/>
    <tableColumn id="2" xr3:uid="{00000000-0010-0000-0200-000002000000}" name="Time to Comple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" displayName="Table4" ref="E18:F43" totalsRowShown="0">
  <autoFilter ref="E18:F43" xr:uid="{00000000-0009-0000-0100-000006000000}"/>
  <tableColumns count="2">
    <tableColumn id="1" xr3:uid="{00000000-0010-0000-0300-000001000000}" name="Task" dataDxfId="0"/>
    <tableColumn id="2" xr3:uid="{00000000-0010-0000-0300-000002000000}" name="Time to Comple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5" customWidth="1"/>
  </cols>
  <sheetData>
    <row r="1" spans="1:1" ht="32" x14ac:dyDescent="0.2">
      <c r="A1" s="19" t="s">
        <v>0</v>
      </c>
    </row>
    <row r="2" spans="1:1" x14ac:dyDescent="0.2">
      <c r="A2" t="s">
        <v>1</v>
      </c>
    </row>
    <row r="3" spans="1:1" x14ac:dyDescent="0.2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pane ySplit="2" topLeftCell="A3" activePane="bottomLeft" state="frozen"/>
      <selection pane="bottomLeft"/>
    </sheetView>
  </sheetViews>
  <sheetFormatPr baseColWidth="10" defaultColWidth="9.1640625" defaultRowHeight="15" x14ac:dyDescent="0.2"/>
  <cols>
    <col min="1" max="1" width="5.5" style="11" bestFit="1" customWidth="1"/>
    <col min="2" max="2" width="11.33203125" style="11" customWidth="1"/>
    <col min="3" max="3" width="13.5" style="11" customWidth="1"/>
    <col min="4" max="4" width="11.1640625" style="8" customWidth="1"/>
    <col min="5" max="5" width="2.5" style="8" customWidth="1"/>
    <col min="6" max="6" width="10.33203125" style="8" customWidth="1"/>
    <col min="7" max="7" width="2.5" style="8" customWidth="1"/>
    <col min="8" max="8" width="13.6640625" style="11" customWidth="1"/>
    <col min="9" max="9" width="12.6640625" style="11" customWidth="1"/>
    <col min="10" max="10" width="10.6640625" style="14" customWidth="1"/>
    <col min="11" max="11" width="8.5" style="11" customWidth="1"/>
    <col min="12" max="12" width="10.6640625" style="11" customWidth="1"/>
    <col min="13" max="13" width="10.6640625" style="14" customWidth="1"/>
    <col min="14" max="14" width="10.6640625" style="11" customWidth="1"/>
    <col min="15" max="15" width="10.6640625" style="15" customWidth="1"/>
    <col min="16" max="17" width="10.6640625" style="11" customWidth="1"/>
    <col min="18" max="18" width="10.6640625" style="15" customWidth="1"/>
    <col min="19" max="16384" width="9.1640625" style="11"/>
  </cols>
  <sheetData>
    <row r="1" spans="1:18" x14ac:dyDescent="0.2">
      <c r="J1" s="26" t="s">
        <v>3</v>
      </c>
      <c r="K1" s="27"/>
      <c r="L1" s="28"/>
      <c r="M1" s="26" t="s">
        <v>4</v>
      </c>
      <c r="N1" s="27"/>
      <c r="O1" s="28"/>
      <c r="P1" s="26" t="s">
        <v>5</v>
      </c>
      <c r="Q1" s="27"/>
      <c r="R1" s="28"/>
    </row>
    <row r="2" spans="1:18" s="12" customFormat="1" x14ac:dyDescent="0.2">
      <c r="A2" s="12" t="s">
        <v>6</v>
      </c>
      <c r="B2" s="12" t="s">
        <v>7</v>
      </c>
      <c r="C2" s="12" t="s">
        <v>8</v>
      </c>
      <c r="D2" s="9" t="s">
        <v>9</v>
      </c>
      <c r="E2" s="9"/>
      <c r="F2" s="9" t="s">
        <v>10</v>
      </c>
      <c r="G2" s="9"/>
      <c r="H2" s="12" t="s">
        <v>11</v>
      </c>
      <c r="I2" s="12" t="s">
        <v>12</v>
      </c>
      <c r="J2" s="13" t="s">
        <v>13</v>
      </c>
      <c r="K2" s="12" t="s">
        <v>14</v>
      </c>
      <c r="L2" s="12" t="s">
        <v>15</v>
      </c>
      <c r="M2" s="13" t="s">
        <v>13</v>
      </c>
      <c r="N2" s="12" t="s">
        <v>14</v>
      </c>
      <c r="O2" s="16" t="s">
        <v>15</v>
      </c>
      <c r="P2" s="12" t="s">
        <v>13</v>
      </c>
      <c r="Q2" s="12" t="s">
        <v>14</v>
      </c>
      <c r="R2" s="16" t="s">
        <v>15</v>
      </c>
    </row>
    <row r="3" spans="1:18" x14ac:dyDescent="0.2">
      <c r="E3" s="10" t="str">
        <f>IFERROR(IF(VLOOKUP(I3,Table1[Column1]:Table1[Column6],6,0)&gt;D3,"*",""),"")</f>
        <v/>
      </c>
      <c r="G3" s="10" t="str">
        <f t="shared" ref="G3" si="0">IF((D3+(H3*7/5)-1)&gt;F3,"*","")</f>
        <v/>
      </c>
      <c r="M3" s="17" t="str">
        <f>IF($B3="","",VLOOKUP($B3,Table2[],2,FALSE)*J3)</f>
        <v/>
      </c>
      <c r="N3" t="str">
        <f>IF($B3="","",VLOOKUP($B3,Table2[],2,FALSE)*K3)</f>
        <v/>
      </c>
      <c r="O3" s="18" t="str">
        <f>IF($B3="","",VLOOKUP($B3,Table2[],2,FALSE)*L3)</f>
        <v/>
      </c>
    </row>
    <row r="4" spans="1:18" x14ac:dyDescent="0.2">
      <c r="E4" s="8" t="str">
        <f>IFERROR(IF(VLOOKUP(I4,Table1[Column1]:Table1[Column6],6,0)&gt;D4,"*",""),"")</f>
        <v/>
      </c>
      <c r="G4" s="8" t="str">
        <f t="shared" ref="G4:G7" si="1">IF((D4+(H4*7/5)-1)&gt;F4,"*","")</f>
        <v/>
      </c>
      <c r="L4" s="15"/>
      <c r="M4" s="14" t="str">
        <f>IF($B4="","",VLOOKUP($B4,Table2[],2,FALSE)*J4)</f>
        <v/>
      </c>
      <c r="N4" s="11" t="str">
        <f>IF($B4="","",VLOOKUP($B4,Table2[],2,FALSE)*K4)</f>
        <v/>
      </c>
      <c r="O4" s="15" t="str">
        <f>IF($B4="","",VLOOKUP($B4,Table2[],2,FALSE)*L4)</f>
        <v/>
      </c>
      <c r="P4" s="14"/>
    </row>
    <row r="5" spans="1:18" x14ac:dyDescent="0.2">
      <c r="E5" s="8" t="str">
        <f>IFERROR(IF(VLOOKUP(I5,Table1[Column1]:Table1[Column6],6,0)&gt;D5,"*",""),"")</f>
        <v/>
      </c>
      <c r="G5" s="8" t="str">
        <f t="shared" si="1"/>
        <v/>
      </c>
      <c r="L5" s="15"/>
      <c r="M5" s="14" t="str">
        <f>IF($B5="","",VLOOKUP($B5,Table2[],2,FALSE)*J5)</f>
        <v/>
      </c>
      <c r="N5" s="11" t="str">
        <f>IF($B5="","",VLOOKUP($B5,Table2[],2,FALSE)*K5)</f>
        <v/>
      </c>
      <c r="O5" s="15" t="str">
        <f>IF($B5="","",VLOOKUP($B5,Table2[],2,FALSE)*L5)</f>
        <v/>
      </c>
      <c r="P5" s="14"/>
    </row>
    <row r="6" spans="1:18" x14ac:dyDescent="0.2">
      <c r="E6" s="8" t="str">
        <f>IFERROR(IF(VLOOKUP(I6,Table1[Column1]:Table1[Column6],6,0)&gt;D6,"*",""),"")</f>
        <v/>
      </c>
      <c r="G6" s="8" t="str">
        <f t="shared" si="1"/>
        <v/>
      </c>
      <c r="L6" s="15"/>
      <c r="M6" s="14" t="str">
        <f>IF($B6="","",VLOOKUP($B6,Table2[],2,FALSE)*J6)</f>
        <v/>
      </c>
      <c r="N6" s="11" t="str">
        <f>IF($B6="","",VLOOKUP($B6,Table2[],2,FALSE)*K6)</f>
        <v/>
      </c>
      <c r="O6" s="15" t="str">
        <f>IF($B6="","",VLOOKUP($B6,Table2[],2,FALSE)*L6)</f>
        <v/>
      </c>
      <c r="P6" s="14"/>
    </row>
    <row r="7" spans="1:18" x14ac:dyDescent="0.2">
      <c r="E7" s="8" t="str">
        <f>IFERROR(IF(VLOOKUP(I7,Table1[Column1]:Table1[Column6],6,0)&gt;D7,"*",""),"")</f>
        <v/>
      </c>
      <c r="G7" s="8" t="str">
        <f t="shared" si="1"/>
        <v/>
      </c>
      <c r="L7" s="15"/>
      <c r="M7" s="14" t="str">
        <f>IF($B7="","",VLOOKUP($B7,Table2[],2,FALSE)*J7)</f>
        <v/>
      </c>
      <c r="N7" s="11" t="str">
        <f>IF($B7="","",VLOOKUP($B7,Table2[],2,FALSE)*K7)</f>
        <v/>
      </c>
      <c r="O7" s="15" t="str">
        <f>IF($B7="","",VLOOKUP($B7,Table2[],2,FALSE)*L7)</f>
        <v/>
      </c>
      <c r="P7" s="14"/>
    </row>
    <row r="8" spans="1:18" x14ac:dyDescent="0.2">
      <c r="E8" s="8" t="str">
        <f>IFERROR(IF(VLOOKUP(I8,Table1[Column1]:Table1[Column6],6,0)&gt;D8,"*",""),"")</f>
        <v/>
      </c>
      <c r="G8" s="8" t="str">
        <f t="shared" ref="G8:G16" si="2">IF((D8+(H8*7/5)-1)&gt;F8,"*","")</f>
        <v/>
      </c>
      <c r="L8" s="15"/>
      <c r="M8" s="14" t="str">
        <f>IF($B8="","",VLOOKUP($B8,Table2[],2,FALSE)*J8)</f>
        <v/>
      </c>
      <c r="N8" s="11" t="str">
        <f>IF($B8="","",VLOOKUP($B8,Table2[],2,FALSE)*K8)</f>
        <v/>
      </c>
      <c r="O8" s="15" t="str">
        <f>IF($B8="","",VLOOKUP($B8,Table2[],2,FALSE)*L8)</f>
        <v/>
      </c>
      <c r="P8" s="14"/>
    </row>
    <row r="9" spans="1:18" x14ac:dyDescent="0.2">
      <c r="E9" s="8" t="str">
        <f>IFERROR(IF(VLOOKUP(I9,Table1[Column1]:Table1[Column6],6,0)&gt;D9,"*",""),"")</f>
        <v/>
      </c>
      <c r="G9" s="8" t="str">
        <f t="shared" si="2"/>
        <v/>
      </c>
      <c r="L9" s="15"/>
      <c r="M9" s="14" t="str">
        <f>IF($B9="","",VLOOKUP($B9,Table2[],2,FALSE)*J9)</f>
        <v/>
      </c>
      <c r="N9" s="11" t="str">
        <f>IF($B9="","",VLOOKUP($B9,Table2[],2,FALSE)*K9)</f>
        <v/>
      </c>
      <c r="O9" s="15" t="str">
        <f>IF($B9="","",VLOOKUP($B9,Table2[],2,FALSE)*L9)</f>
        <v/>
      </c>
      <c r="P9" s="14"/>
    </row>
    <row r="10" spans="1:18" x14ac:dyDescent="0.2">
      <c r="E10" s="8" t="str">
        <f>IFERROR(IF(VLOOKUP(I10,Table1[Column1]:Table1[Column6],6,0)&gt;D10,"*",""),"")</f>
        <v/>
      </c>
      <c r="G10" s="8" t="str">
        <f t="shared" si="2"/>
        <v/>
      </c>
      <c r="L10" s="15"/>
      <c r="M10" s="14" t="str">
        <f>IF($B10="","",VLOOKUP($B10,Table2[],2,FALSE)*J10)</f>
        <v/>
      </c>
      <c r="N10" s="11" t="str">
        <f>IF($B10="","",VLOOKUP($B10,Table2[],2,FALSE)*K10)</f>
        <v/>
      </c>
      <c r="O10" s="15" t="str">
        <f>IF($B10="","",VLOOKUP($B10,Table2[],2,FALSE)*L10)</f>
        <v/>
      </c>
      <c r="P10" s="14"/>
    </row>
    <row r="11" spans="1:18" x14ac:dyDescent="0.2">
      <c r="E11" s="8" t="str">
        <f>IFERROR(IF(VLOOKUP(I11,Table1[Column1]:Table1[Column6],6,0)&gt;D11,"*",""),"")</f>
        <v/>
      </c>
      <c r="G11" s="8" t="str">
        <f t="shared" si="2"/>
        <v/>
      </c>
      <c r="L11" s="15"/>
      <c r="M11" s="14" t="str">
        <f>IF($B11="","",VLOOKUP($B11,Table2[],2,FALSE)*J11)</f>
        <v/>
      </c>
      <c r="N11" s="11" t="str">
        <f>IF($B11="","",VLOOKUP($B11,Table2[],2,FALSE)*K11)</f>
        <v/>
      </c>
      <c r="O11" s="15" t="str">
        <f>IF($B11="","",VLOOKUP($B11,Table2[],2,FALSE)*L11)</f>
        <v/>
      </c>
      <c r="P11" s="14"/>
    </row>
    <row r="12" spans="1:18" x14ac:dyDescent="0.2">
      <c r="E12" s="8" t="str">
        <f>IFERROR(IF(VLOOKUP(I12,Table1[Column1]:Table1[Column6],6,0)&gt;D12,"*",""),"")</f>
        <v/>
      </c>
      <c r="G12" s="8" t="str">
        <f t="shared" si="2"/>
        <v/>
      </c>
      <c r="L12" s="15"/>
      <c r="M12" s="14" t="str">
        <f>IF($B12="","",VLOOKUP($B12,Table2[],2,FALSE)*J12)</f>
        <v/>
      </c>
      <c r="N12" s="11" t="str">
        <f>IF($B12="","",VLOOKUP($B12,Table2[],2,FALSE)*K12)</f>
        <v/>
      </c>
      <c r="O12" s="15" t="str">
        <f>IF($B12="","",VLOOKUP($B12,Table2[],2,FALSE)*L12)</f>
        <v/>
      </c>
      <c r="P12" s="14"/>
    </row>
    <row r="13" spans="1:18" x14ac:dyDescent="0.2">
      <c r="E13" s="8" t="str">
        <f>IFERROR(IF(VLOOKUP(I13,Table1[Column1]:Table1[Column6],6,0)&gt;D13,"*",""),"")</f>
        <v/>
      </c>
      <c r="G13" s="8" t="str">
        <f t="shared" si="2"/>
        <v/>
      </c>
      <c r="L13" s="15"/>
      <c r="M13" s="14" t="str">
        <f>IF($B13="","",VLOOKUP($B13,Table2[],2,FALSE)*J13)</f>
        <v/>
      </c>
      <c r="N13" s="11" t="str">
        <f>IF($B13="","",VLOOKUP($B13,Table2[],2,FALSE)*K13)</f>
        <v/>
      </c>
      <c r="O13" s="15" t="str">
        <f>IF($B13="","",VLOOKUP($B13,Table2[],2,FALSE)*L13)</f>
        <v/>
      </c>
      <c r="P13" s="14"/>
    </row>
    <row r="14" spans="1:18" x14ac:dyDescent="0.2">
      <c r="E14" s="8" t="str">
        <f>IFERROR(IF(VLOOKUP(I14,Table1[Column1]:Table1[Column6],6,0)&gt;D14,"*",""),"")</f>
        <v/>
      </c>
      <c r="G14" s="8" t="str">
        <f t="shared" si="2"/>
        <v/>
      </c>
      <c r="L14" s="15"/>
      <c r="M14" s="14" t="str">
        <f>IF($B14="","",VLOOKUP($B14,Table2[],2,FALSE)*J14)</f>
        <v/>
      </c>
      <c r="N14" s="11" t="str">
        <f>IF($B14="","",VLOOKUP($B14,Table2[],2,FALSE)*K14)</f>
        <v/>
      </c>
      <c r="O14" s="15" t="str">
        <f>IF($B14="","",VLOOKUP($B14,Table2[],2,FALSE)*L14)</f>
        <v/>
      </c>
      <c r="P14" s="14"/>
    </row>
    <row r="15" spans="1:18" x14ac:dyDescent="0.2">
      <c r="E15" s="8" t="str">
        <f>IFERROR(IF(VLOOKUP(I15,Table1[Column1]:Table1[Column6],6,0)&gt;D15,"*",""),"")</f>
        <v/>
      </c>
      <c r="G15" s="8" t="str">
        <f t="shared" si="2"/>
        <v/>
      </c>
      <c r="L15" s="15"/>
      <c r="M15" s="14" t="str">
        <f>IF($B15="","",VLOOKUP($B15,Table2[],2,FALSE)*J15)</f>
        <v/>
      </c>
      <c r="N15" s="11" t="str">
        <f>IF($B15="","",VLOOKUP($B15,Table2[],2,FALSE)*K15)</f>
        <v/>
      </c>
      <c r="O15" s="15" t="str">
        <f>IF($B15="","",VLOOKUP($B15,Table2[],2,FALSE)*L15)</f>
        <v/>
      </c>
      <c r="P15" s="14"/>
    </row>
    <row r="16" spans="1:18" x14ac:dyDescent="0.2">
      <c r="E16" s="8" t="str">
        <f>IFERROR(IF(VLOOKUP(I16,Table1[Column1]:Table1[Column6],6,0)&gt;D16,"*",""),"")</f>
        <v/>
      </c>
      <c r="G16" s="8" t="str">
        <f t="shared" si="2"/>
        <v/>
      </c>
      <c r="L16" s="15"/>
      <c r="M16" s="14" t="str">
        <f>IF($B16="","",VLOOKUP($B16,Table2[],2,FALSE)*J16)</f>
        <v/>
      </c>
      <c r="N16" s="11" t="str">
        <f>IF($B16="","",VLOOKUP($B16,Table2[],2,FALSE)*K16)</f>
        <v/>
      </c>
      <c r="O16" s="15" t="str">
        <f>IF($B16="","",VLOOKUP($B16,Table2[],2,FALSE)*L16)</f>
        <v/>
      </c>
      <c r="P16" s="14"/>
    </row>
    <row r="17" spans="1:18" x14ac:dyDescent="0.2">
      <c r="A17" s="11" t="s">
        <v>16</v>
      </c>
      <c r="D17" s="8">
        <f>SUBTOTAL(105,Table1[Column4])</f>
        <v>0</v>
      </c>
      <c r="F17" s="8">
        <f>SUBTOTAL(104,Table1[Column5])</f>
        <v>0</v>
      </c>
      <c r="H17" s="11">
        <f>SUBTOTAL(109,Table1[Column6])</f>
        <v>0</v>
      </c>
      <c r="J17" s="14">
        <f>SUBTOTAL(109,Table1[Column8])</f>
        <v>0</v>
      </c>
      <c r="K17" s="11">
        <f>SUBTOTAL(109,Table1[Column9])</f>
        <v>0</v>
      </c>
      <c r="L17" s="11">
        <f>SUBTOTAL(109,Table1[Column10])</f>
        <v>0</v>
      </c>
      <c r="M17" s="14">
        <f>SUBTOTAL(109,Table1[Column14])</f>
        <v>0</v>
      </c>
      <c r="N17" s="11">
        <f>SUBTOTAL(109,Table1[Column16])</f>
        <v>0</v>
      </c>
      <c r="O17" s="15">
        <f>SUBTOTAL(109,Table1[Column15])</f>
        <v>0</v>
      </c>
      <c r="P17" s="11">
        <f>SUBTOTAL(109,Table1[Column11])</f>
        <v>0</v>
      </c>
      <c r="Q17" s="11">
        <f>SUBTOTAL(109,Table1[Column12])</f>
        <v>0</v>
      </c>
      <c r="R17" s="15">
        <f>SUBTOTAL(109,Table1[Column13])</f>
        <v>0</v>
      </c>
    </row>
  </sheetData>
  <sheetProtection sheet="1" objects="1" scenarios="1" insertRows="0" deleteRows="0" sort="0"/>
  <mergeCells count="3">
    <mergeCell ref="J1:L1"/>
    <mergeCell ref="P1:R1"/>
    <mergeCell ref="M1:O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Tables!$A:$A</xm:f>
          </x14:formula1>
          <xm:sqref>B18 B3:B16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27.5" customWidth="1"/>
    <col min="2" max="2" width="30.5" customWidth="1"/>
    <col min="3" max="3" width="10.5" customWidth="1"/>
    <col min="5" max="5" width="47" style="6" bestFit="1" customWidth="1"/>
    <col min="6" max="6" width="23" customWidth="1"/>
  </cols>
  <sheetData>
    <row r="1" spans="1:6" x14ac:dyDescent="0.2">
      <c r="A1" t="s">
        <v>7</v>
      </c>
      <c r="B1" t="s">
        <v>17</v>
      </c>
      <c r="E1" s="6" t="s">
        <v>6</v>
      </c>
      <c r="F1" t="s">
        <v>18</v>
      </c>
    </row>
    <row r="2" spans="1:6" ht="16" x14ac:dyDescent="0.2">
      <c r="A2" t="s">
        <v>74</v>
      </c>
      <c r="B2">
        <v>50</v>
      </c>
      <c r="E2" s="5" t="s">
        <v>19</v>
      </c>
    </row>
    <row r="3" spans="1:6" ht="16" x14ac:dyDescent="0.2">
      <c r="A3" t="s">
        <v>71</v>
      </c>
      <c r="B3">
        <v>50</v>
      </c>
      <c r="E3" s="5" t="s">
        <v>20</v>
      </c>
    </row>
    <row r="4" spans="1:6" ht="16" x14ac:dyDescent="0.2">
      <c r="A4" t="s">
        <v>72</v>
      </c>
      <c r="B4">
        <v>50</v>
      </c>
      <c r="E4" s="5" t="s">
        <v>21</v>
      </c>
    </row>
    <row r="5" spans="1:6" ht="16" x14ac:dyDescent="0.2">
      <c r="A5" t="s">
        <v>73</v>
      </c>
      <c r="B5">
        <v>50</v>
      </c>
      <c r="E5" s="5" t="s">
        <v>22</v>
      </c>
    </row>
    <row r="6" spans="1:6" ht="16" x14ac:dyDescent="0.2">
      <c r="B6">
        <v>50</v>
      </c>
      <c r="E6" s="5" t="s">
        <v>23</v>
      </c>
    </row>
    <row r="7" spans="1:6" ht="16" x14ac:dyDescent="0.2">
      <c r="B7">
        <v>50</v>
      </c>
      <c r="E7" s="5" t="s">
        <v>24</v>
      </c>
    </row>
    <row r="8" spans="1:6" ht="16" x14ac:dyDescent="0.2">
      <c r="B8">
        <v>50</v>
      </c>
      <c r="E8" s="5" t="s">
        <v>25</v>
      </c>
    </row>
    <row r="9" spans="1:6" ht="16" x14ac:dyDescent="0.2">
      <c r="E9" s="5" t="s">
        <v>26</v>
      </c>
    </row>
    <row r="10" spans="1:6" ht="16" x14ac:dyDescent="0.2">
      <c r="E10" s="5" t="s">
        <v>27</v>
      </c>
    </row>
    <row r="11" spans="1:6" ht="16" x14ac:dyDescent="0.2">
      <c r="E11" s="5" t="s">
        <v>28</v>
      </c>
    </row>
    <row r="12" spans="1:6" ht="16" x14ac:dyDescent="0.2">
      <c r="E12" s="5" t="s">
        <v>29</v>
      </c>
    </row>
    <row r="13" spans="1:6" ht="16" x14ac:dyDescent="0.2">
      <c r="E13" s="5" t="s">
        <v>30</v>
      </c>
    </row>
    <row r="14" spans="1:6" ht="32" x14ac:dyDescent="0.2">
      <c r="E14" s="5" t="s">
        <v>31</v>
      </c>
    </row>
    <row r="15" spans="1:6" ht="16" x14ac:dyDescent="0.2">
      <c r="E15" s="5" t="s">
        <v>32</v>
      </c>
    </row>
    <row r="16" spans="1:6" ht="16" x14ac:dyDescent="0.2">
      <c r="E16" s="5" t="s">
        <v>33</v>
      </c>
    </row>
    <row r="18" spans="4:6" x14ac:dyDescent="0.2">
      <c r="E18" s="6" t="s">
        <v>6</v>
      </c>
      <c r="F18" t="s">
        <v>18</v>
      </c>
    </row>
    <row r="19" spans="4:6" x14ac:dyDescent="0.2">
      <c r="D19" t="s">
        <v>34</v>
      </c>
      <c r="E19" s="6" t="s">
        <v>35</v>
      </c>
    </row>
    <row r="20" spans="4:6" x14ac:dyDescent="0.2">
      <c r="E20" s="6" t="s">
        <v>36</v>
      </c>
    </row>
    <row r="21" spans="4:6" x14ac:dyDescent="0.2">
      <c r="E21" s="6" t="s">
        <v>37</v>
      </c>
    </row>
    <row r="22" spans="4:6" x14ac:dyDescent="0.2">
      <c r="E22" s="6" t="s">
        <v>38</v>
      </c>
    </row>
    <row r="23" spans="4:6" x14ac:dyDescent="0.2">
      <c r="E23" s="6" t="s">
        <v>39</v>
      </c>
    </row>
    <row r="24" spans="4:6" x14ac:dyDescent="0.2">
      <c r="D24" t="s">
        <v>40</v>
      </c>
      <c r="E24" s="6" t="s">
        <v>41</v>
      </c>
    </row>
    <row r="25" spans="4:6" x14ac:dyDescent="0.2">
      <c r="E25" s="6" t="s">
        <v>42</v>
      </c>
    </row>
    <row r="26" spans="4:6" x14ac:dyDescent="0.2">
      <c r="E26" s="6" t="s">
        <v>43</v>
      </c>
    </row>
    <row r="27" spans="4:6" x14ac:dyDescent="0.2">
      <c r="E27" s="6" t="s">
        <v>44</v>
      </c>
    </row>
    <row r="28" spans="4:6" x14ac:dyDescent="0.2">
      <c r="E28" s="6" t="s">
        <v>45</v>
      </c>
    </row>
    <row r="29" spans="4:6" x14ac:dyDescent="0.2">
      <c r="D29" t="s">
        <v>46</v>
      </c>
      <c r="E29" s="6" t="s">
        <v>47</v>
      </c>
    </row>
    <row r="30" spans="4:6" x14ac:dyDescent="0.2">
      <c r="E30" s="6" t="s">
        <v>48</v>
      </c>
    </row>
    <row r="31" spans="4:6" x14ac:dyDescent="0.2">
      <c r="E31" s="6" t="s">
        <v>49</v>
      </c>
    </row>
    <row r="32" spans="4:6" x14ac:dyDescent="0.2">
      <c r="E32" s="6" t="s">
        <v>50</v>
      </c>
    </row>
    <row r="33" spans="4:5" x14ac:dyDescent="0.2">
      <c r="E33" s="6" t="s">
        <v>51</v>
      </c>
    </row>
    <row r="34" spans="4:5" x14ac:dyDescent="0.2">
      <c r="D34" t="s">
        <v>52</v>
      </c>
      <c r="E34" s="6" t="s">
        <v>53</v>
      </c>
    </row>
    <row r="35" spans="4:5" x14ac:dyDescent="0.2">
      <c r="E35" s="6" t="s">
        <v>54</v>
      </c>
    </row>
    <row r="36" spans="4:5" x14ac:dyDescent="0.2">
      <c r="E36" s="6" t="s">
        <v>55</v>
      </c>
    </row>
    <row r="37" spans="4:5" x14ac:dyDescent="0.2">
      <c r="E37" s="6" t="s">
        <v>56</v>
      </c>
    </row>
    <row r="38" spans="4:5" x14ac:dyDescent="0.2">
      <c r="E38" s="6" t="s">
        <v>57</v>
      </c>
    </row>
    <row r="39" spans="4:5" x14ac:dyDescent="0.2">
      <c r="D39" t="s">
        <v>58</v>
      </c>
      <c r="E39" s="6" t="s">
        <v>59</v>
      </c>
    </row>
    <row r="40" spans="4:5" x14ac:dyDescent="0.2">
      <c r="E40" s="6" t="s">
        <v>60</v>
      </c>
    </row>
    <row r="41" spans="4:5" x14ac:dyDescent="0.2">
      <c r="E41" s="6" t="s">
        <v>61</v>
      </c>
    </row>
    <row r="42" spans="4:5" x14ac:dyDescent="0.2">
      <c r="E42" s="6" t="s">
        <v>62</v>
      </c>
    </row>
    <row r="43" spans="4:5" x14ac:dyDescent="0.2">
      <c r="E43" s="6" t="s">
        <v>63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1.5" bestFit="1" customWidth="1"/>
    <col min="2" max="2" width="11" style="1" customWidth="1"/>
    <col min="3" max="3" width="9.1640625" style="3"/>
    <col min="4" max="4" width="13.6640625" style="3" bestFit="1" customWidth="1"/>
    <col min="5" max="5" width="11.33203125" style="4" bestFit="1" customWidth="1"/>
    <col min="6" max="6" width="10.5" style="3" bestFit="1" customWidth="1"/>
    <col min="7" max="7" width="9.6640625" style="4" bestFit="1" customWidth="1"/>
  </cols>
  <sheetData>
    <row r="1" spans="1:7" x14ac:dyDescent="0.2">
      <c r="A1" s="3" t="s">
        <v>9</v>
      </c>
      <c r="B1" s="4">
        <f>Table1[[#Totals],[Column4]]</f>
        <v>0</v>
      </c>
      <c r="C1" s="3" t="s">
        <v>10</v>
      </c>
      <c r="D1" s="4">
        <f>Table1[[#Totals],[Column5]]</f>
        <v>0</v>
      </c>
    </row>
    <row r="2" spans="1:7" x14ac:dyDescent="0.2">
      <c r="A2" t="s">
        <v>64</v>
      </c>
      <c r="B2" s="1">
        <f>Table1[[#Totals],[Column5]]-Table1[[#Totals],[Column4]]</f>
        <v>0</v>
      </c>
      <c r="D2" s="7" t="s">
        <v>65</v>
      </c>
      <c r="E2" s="20" t="s">
        <v>66</v>
      </c>
    </row>
    <row r="3" spans="1:7" x14ac:dyDescent="0.2">
      <c r="A3" t="s">
        <v>67</v>
      </c>
      <c r="B3" s="1">
        <f>(Table1[[#Totals],[Column8]]+4*Table1[[#Totals],[Column9]]+Table1[[#Totals],[Column10]])/6</f>
        <v>0</v>
      </c>
      <c r="C3" s="21"/>
      <c r="D3" s="22">
        <f>Table1[[#Totals],[Column8]]</f>
        <v>0</v>
      </c>
      <c r="E3" s="22">
        <f>Table1[[#Totals],[Column10]]</f>
        <v>0</v>
      </c>
    </row>
    <row r="4" spans="1:7" x14ac:dyDescent="0.2">
      <c r="A4" t="s">
        <v>68</v>
      </c>
      <c r="B4" s="1">
        <f>(Table1[[#Totals],[Column14]]+Table1[[#Totals],[Column16]]*4+Table1[[#Totals],[Column15]])/6</f>
        <v>0</v>
      </c>
      <c r="C4" s="21"/>
      <c r="D4" s="22">
        <f>Table1[[#Totals],[Column14]]</f>
        <v>0</v>
      </c>
      <c r="E4" s="22">
        <f>Table1[[#Totals],[Column15]]</f>
        <v>0</v>
      </c>
    </row>
    <row r="5" spans="1:7" s="2" customFormat="1" x14ac:dyDescent="0.2">
      <c r="A5" s="2" t="s">
        <v>69</v>
      </c>
      <c r="B5" s="23">
        <f>(Table1[[#Totals],[Column11]]+4*Table1[[#Totals],[Column12]]+Table1[[#Totals],[Column13]])/6</f>
        <v>0</v>
      </c>
      <c r="C5" s="24"/>
      <c r="D5" s="25">
        <f>Table1[[#Totals],[Column11]]</f>
        <v>0</v>
      </c>
      <c r="E5" s="25">
        <f>Table1[[#Totals],[Column13]]</f>
        <v>0</v>
      </c>
      <c r="G5" s="7"/>
    </row>
    <row r="6" spans="1:7" x14ac:dyDescent="0.2">
      <c r="A6" t="s">
        <v>70</v>
      </c>
      <c r="B6" s="1">
        <f>SUM(B4:B5)</f>
        <v>0</v>
      </c>
      <c r="C6" s="21"/>
      <c r="D6" s="22">
        <f>SUM(D4:D5)</f>
        <v>0</v>
      </c>
      <c r="E6" s="22">
        <f>SUM(E4:E5)</f>
        <v>0</v>
      </c>
    </row>
  </sheetData>
  <sheetProtection sheet="1" objects="1" scenarios="1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ec5fe3c8-62b0-4950-ab5b-cf276b13fdfb" xsi:nil="true"/>
    <RequiredDoc xmlns="ec5fe3c8-62b0-4950-ab5b-cf276b13fdfb">false</RequiredDoc>
    <lcf76f155ced4ddcb4097134ff3c332f xmlns="ec5fe3c8-62b0-4950-ab5b-cf276b13fdfb">
      <Terms xmlns="http://schemas.microsoft.com/office/infopath/2007/PartnerControls"/>
    </lcf76f155ced4ddcb4097134ff3c332f>
    <TaxCatchAll xmlns="8127a547-e3f4-48da-9240-798c14937a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A915F55C782479AE43D0D9F1EC914" ma:contentTypeVersion="21" ma:contentTypeDescription="Create a new document." ma:contentTypeScope="" ma:versionID="547423c41b920ebd526f39ab728a7bc9">
  <xsd:schema xmlns:xsd="http://www.w3.org/2001/XMLSchema" xmlns:xs="http://www.w3.org/2001/XMLSchema" xmlns:p="http://schemas.microsoft.com/office/2006/metadata/properties" xmlns:ns2="8127a547-e3f4-48da-9240-798c14937afb" xmlns:ns3="ec5fe3c8-62b0-4950-ab5b-cf276b13fdfb" targetNamespace="http://schemas.microsoft.com/office/2006/metadata/properties" ma:root="true" ma:fieldsID="84db53d441b840f73dea007992967452" ns2:_="" ns3:_="">
    <xsd:import namespace="8127a547-e3f4-48da-9240-798c14937afb"/>
    <xsd:import namespace="ec5fe3c8-62b0-4950-ab5b-cf276b13fdf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Comment" minOccurs="0"/>
                <xsd:element ref="ns2:LastSharedByTime" minOccurs="0"/>
                <xsd:element ref="ns2:LastSharedByUser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RequiredDoc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7a547-e3f4-48da-9240-798c14937a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internalName="LastSharedByTime" ma:readOnly="true">
      <xsd:simpleType>
        <xsd:restriction base="dms:DateTime"/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4ab78d1d-3290-474a-86f2-edad2f010b0a}" ma:internalName="TaxCatchAll" ma:showField="CatchAllData" ma:web="8127a547-e3f4-48da-9240-798c14937a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fe3c8-62b0-4950-ab5b-cf276b13fdfb" elementFormDefault="qualified">
    <xsd:import namespace="http://schemas.microsoft.com/office/2006/documentManagement/types"/>
    <xsd:import namespace="http://schemas.microsoft.com/office/infopath/2007/PartnerControls"/>
    <xsd:element name="Comment" ma:index="10" nillable="true" ma:displayName="Comment" ma:internalName="Comment">
      <xsd:simpleType>
        <xsd:restriction base="dms:Text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RequiredDoc" ma:index="24" nillable="true" ma:displayName="Required Doc" ma:default="0" ma:format="Dropdown" ma:internalName="RequiredDoc">
      <xsd:simpleType>
        <xsd:restriction base="dms:Boolea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b8ed7cba-b263-44e1-aaea-116db9091a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800A69-397E-4A76-A43B-0A35C9E0EAD0}">
  <ds:schemaRefs>
    <ds:schemaRef ds:uri="http://schemas.microsoft.com/office/2006/metadata/properties"/>
    <ds:schemaRef ds:uri="http://schemas.microsoft.com/office/infopath/2007/PartnerControls"/>
    <ds:schemaRef ds:uri="ec5fe3c8-62b0-4950-ab5b-cf276b13fdfb"/>
    <ds:schemaRef ds:uri="8127a547-e3f4-48da-9240-798c14937afb"/>
  </ds:schemaRefs>
</ds:datastoreItem>
</file>

<file path=customXml/itemProps2.xml><?xml version="1.0" encoding="utf-8"?>
<ds:datastoreItem xmlns:ds="http://schemas.openxmlformats.org/officeDocument/2006/customXml" ds:itemID="{50177516-BBC2-4749-B9F9-04932EC7B2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19547B-3A40-4FD9-BD7B-B832E0512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27a547-e3f4-48da-9240-798c14937afb"/>
    <ds:schemaRef ds:uri="ec5fe3c8-62b0-4950-ab5b-cf276b13f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Inputs</vt:lpstr>
      <vt:lpstr>Tables</vt:lpstr>
      <vt:lpstr>Outputs</vt:lpstr>
    </vt:vector>
  </TitlesOfParts>
  <Manager/>
  <Company>Kansas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</dc:creator>
  <cp:keywords/>
  <dc:description/>
  <cp:lastModifiedBy>Tom Misilo</cp:lastModifiedBy>
  <cp:revision/>
  <dcterms:created xsi:type="dcterms:W3CDTF">2018-03-28T21:24:39Z</dcterms:created>
  <dcterms:modified xsi:type="dcterms:W3CDTF">2024-04-30T15:02:03Z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0x0101004E2A915F55C782479AE43D0D9F1EC914</vt:lpwstr>
  </property>
  <property fmtid="{D5CDD505-2E9C-101B-9397-08002B2CF9AE}" pid="3" name="MediaServiceImageTags">
    <vt:lpwstr/>
  </property>
</Properties>
</file>