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\journal_papers\besopt_rebuttal\Energy_2016_b\"/>
    </mc:Choice>
  </mc:AlternateContent>
  <bookViews>
    <workbookView xWindow="0" yWindow="0" windowWidth="28800" windowHeight="12210" activeTab="4"/>
  </bookViews>
  <sheets>
    <sheet name="chp" sheetId="12" r:id="rId1"/>
    <sheet name="boiler" sheetId="11" r:id="rId2"/>
    <sheet name="eh" sheetId="1" r:id="rId3"/>
    <sheet name="eh_dhw" sheetId="13" r:id="rId4"/>
    <sheet name="hp" sheetId="2" r:id="rId5"/>
    <sheet name="pv" sheetId="6" r:id="rId6"/>
    <sheet name="stc" sheetId="7" r:id="rId7"/>
    <sheet name="tes" sheetId="8" r:id="rId8"/>
    <sheet name="bat" sheetId="9" r:id="rId9"/>
    <sheet name="inv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0" l="1"/>
  <c r="D9" i="10"/>
  <c r="E5" i="13" l="1"/>
  <c r="E4" i="13"/>
  <c r="E3" i="13"/>
  <c r="A3" i="13"/>
  <c r="A4" i="13" s="1"/>
  <c r="A5" i="13" s="1"/>
  <c r="E2" i="13"/>
  <c r="D7" i="10" l="1"/>
  <c r="D6" i="10"/>
  <c r="D5" i="10"/>
  <c r="D4" i="10"/>
  <c r="A3" i="10"/>
  <c r="A4" i="10" s="1"/>
  <c r="A5" i="10" s="1"/>
  <c r="A6" i="10" s="1"/>
  <c r="A7" i="10" s="1"/>
  <c r="A8" i="10" s="1"/>
  <c r="A9" i="10" s="1"/>
  <c r="D2" i="10"/>
  <c r="D3" i="10"/>
  <c r="C6" i="9"/>
  <c r="C5" i="9"/>
  <c r="C4" i="9"/>
  <c r="C3" i="9"/>
  <c r="C2" i="9"/>
  <c r="A3" i="9"/>
  <c r="A4" i="9" s="1"/>
  <c r="A5" i="9" s="1"/>
  <c r="A6" i="9" s="1"/>
  <c r="C4" i="8" l="1"/>
  <c r="F4" i="6"/>
  <c r="D4" i="6"/>
  <c r="A4" i="6"/>
  <c r="F3" i="6"/>
  <c r="D3" i="6"/>
  <c r="A3" i="6"/>
  <c r="F2" i="6"/>
  <c r="D2" i="6"/>
  <c r="C7" i="8" l="1"/>
  <c r="C6" i="8"/>
  <c r="C5" i="8"/>
  <c r="C3" i="8"/>
  <c r="C2" i="8"/>
  <c r="A3" i="8"/>
  <c r="A3" i="7"/>
  <c r="A4" i="7" s="1"/>
  <c r="C4" i="7"/>
  <c r="C3" i="7"/>
  <c r="C2" i="7"/>
  <c r="E5" i="1"/>
  <c r="E4" i="1"/>
  <c r="E3" i="1"/>
  <c r="A3" i="12"/>
  <c r="A4" i="12" s="1"/>
  <c r="A5" i="12" s="1"/>
  <c r="A6" i="12" s="1"/>
  <c r="F5" i="2" l="1"/>
  <c r="F4" i="2"/>
  <c r="F3" i="2"/>
  <c r="F2" i="2" l="1"/>
  <c r="E5" i="11" l="1"/>
  <c r="E4" i="11"/>
  <c r="E3" i="11"/>
  <c r="A3" i="11"/>
  <c r="A4" i="11" s="1"/>
  <c r="A5" i="11" s="1"/>
  <c r="E2" i="11"/>
  <c r="A4" i="8" l="1"/>
  <c r="A5" i="8" s="1"/>
  <c r="A6" i="8" s="1"/>
  <c r="A7" i="8" s="1"/>
  <c r="E2" i="1"/>
  <c r="A3" i="1" l="1"/>
  <c r="A4" i="1" s="1"/>
  <c r="A5" i="1" s="1"/>
</calcChain>
</file>

<file path=xl/sharedStrings.xml><?xml version="1.0" encoding="utf-8"?>
<sst xmlns="http://schemas.openxmlformats.org/spreadsheetml/2006/main" count="215" uniqueCount="147">
  <si>
    <t>Number</t>
  </si>
  <si>
    <t>eta_el [-]</t>
  </si>
  <si>
    <t>mod_lvl [-]</t>
  </si>
  <si>
    <t>c_inv [EUR]</t>
  </si>
  <si>
    <t>comment [not relevant for import]</t>
  </si>
  <si>
    <t>service life [a]</t>
  </si>
  <si>
    <t>T_NOCT [°C]</t>
  </si>
  <si>
    <t>gamma [% / °C]</t>
  </si>
  <si>
    <t>A [m2]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</si>
  <si>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</si>
  <si>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</si>
  <si>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</si>
  <si>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</si>
  <si>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</si>
  <si>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</si>
  <si>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</si>
  <si>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c_o&amp;m [EUR/a]</t>
  </si>
  <si>
    <t>Buderus GB212 40 kW Logano plus</t>
  </si>
  <si>
    <t>Vaillant ecoPOWER 1.0</t>
  </si>
  <si>
    <t>Vaillant ecoPOWER 3.0</t>
  </si>
  <si>
    <t>Vaillant ecoPOWER 4.7</t>
  </si>
  <si>
    <t>Elektroheizstab 2000 W</t>
  </si>
  <si>
    <t>Elektroheizstab 6000 W</t>
  </si>
  <si>
    <t>Elektroheizstab 8000 W</t>
  </si>
  <si>
    <t>Elektroheizstab 12000 W</t>
  </si>
  <si>
    <t>http://solardiscounter.de/Zubehoer/Elektroheizstaebe/</t>
  </si>
  <si>
    <t>Wolf Hochleistungs-Sonnenkollektor TopSon F3-1</t>
  </si>
  <si>
    <t>STI FINO 100</t>
  </si>
  <si>
    <t>Eurotherm-Solar Flat 2.5</t>
  </si>
  <si>
    <t>http://www.heizungsdiscount24.de/solartechnik/wolf-hochleistungs-sonnenkollektor-topson-f3-1-23-m-silber.html</t>
  </si>
  <si>
    <t>http://www.solardirekt24.de/flachkollektoren/sti-fino-100-flachkollektor.html</t>
  </si>
  <si>
    <t>http://www.solardirekt24.de/flachkollektoren/eurotherm-solar-flat-2-5-flachkollektor.html</t>
  </si>
  <si>
    <t>Junkers Storacell ST 120-5 Z</t>
  </si>
  <si>
    <t>500 Liter Wolf Puffer, Pufferspeicher SPU-2</t>
  </si>
  <si>
    <t>1000 Liter Wolf Puffer, Pufferspeicher SPU-2</t>
  </si>
  <si>
    <t>http://www.heizungsdiscount24.de/speichertechnik/junkers-storacell-st-120-5-z-standspeicher-fuer-gasthermen-120-liter.html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</si>
  <si>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</si>
  <si>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</si>
  <si>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Solaredge SE8K</t>
  </si>
  <si>
    <t>Solaredge SE17K</t>
  </si>
  <si>
    <t>http://www.mg-solar-shop.de/Wechselrichter/SolarEdge-PV-Wechselrichter/Solaredge-SE8K-Wechselrichter.html</t>
  </si>
  <si>
    <t>http://www.mg-solar-shop.de/Wechselrichter/SolarEdge-PV-Wechselrichter/Solaredge-SE17K-Wechselrichter.html</t>
  </si>
  <si>
    <t>First-order coefficienct [kW/(m2K2)]</t>
  </si>
  <si>
    <t>Second-order coefficienct [kW/(m2K)]</t>
  </si>
  <si>
    <t>Q_nom [kW]</t>
  </si>
  <si>
    <t>P_NOCT [kW]</t>
  </si>
  <si>
    <t>P_nom [kW_Peak]</t>
  </si>
  <si>
    <t>P_ch_max [kW]</t>
  </si>
  <si>
    <t>P_dch_max [kW]</t>
  </si>
  <si>
    <t>P_nom_DC_In [kW]</t>
  </si>
  <si>
    <t>Q_gas [kW] bezogen auf Ho</t>
  </si>
  <si>
    <t>Q_therm [kW]</t>
  </si>
  <si>
    <t>P_el [kW]</t>
  </si>
  <si>
    <t>Q_gas [kW]</t>
  </si>
  <si>
    <t>stufenlos</t>
  </si>
  <si>
    <t>EWK 20 S</t>
  </si>
  <si>
    <t>Vitobloc 200 EM-920</t>
  </si>
  <si>
    <t>stage</t>
  </si>
  <si>
    <t>c inv</t>
  </si>
  <si>
    <t>c_op</t>
  </si>
  <si>
    <t>t_max</t>
  </si>
  <si>
    <t>T_op</t>
  </si>
  <si>
    <t>stageless</t>
  </si>
  <si>
    <t>name</t>
  </si>
  <si>
    <t>link</t>
  </si>
  <si>
    <t>stage / stageless</t>
  </si>
  <si>
    <t>Q_HP</t>
  </si>
  <si>
    <t>P_HP</t>
  </si>
  <si>
    <t>Vaillant AROtherm 5 kW</t>
  </si>
  <si>
    <t>http://www.gugerell-idrizi.at/img/1502_preisliste_arotherm.pdf</t>
  </si>
  <si>
    <t>Vaillant AROtherm 8 kW</t>
  </si>
  <si>
    <t>Vaillant AROtherm 11 kW</t>
  </si>
  <si>
    <t>Vaillant AROtherm 15 kW</t>
  </si>
  <si>
    <t>Buderus GB212 15 kW Logano plus</t>
  </si>
  <si>
    <t>Buderus GB212 22 kW Logano plus</t>
  </si>
  <si>
    <t>Buderus GB212 30 kW Logano plus</t>
  </si>
  <si>
    <t>https://www.heizungsdiscount24.de/gas-heizung/buderus/heizkessel/gb212-40/</t>
  </si>
  <si>
    <t>https://www.heizungsdiscount24.de/gas-heizung/buderus/heizkessel/gb212-30/</t>
  </si>
  <si>
    <t>https://www.heizungsdiscount24.de/gas-heizung/buderus/heizkessel/gb212-15/</t>
  </si>
  <si>
    <t>https://www.heizungsdiscount24.de/gas-heizung/buderus/heizkessel/gb212-22/</t>
  </si>
  <si>
    <t>LG Solarmodul LG360Q1C-A5 NeON R</t>
  </si>
  <si>
    <t>http://www.photovoltaik4all.de/lg-solar-lg360q1c-a5-neon-r</t>
  </si>
  <si>
    <t>LG Solarmodul LG295S1C-A5 MonoX Plus</t>
  </si>
  <si>
    <t>http://www.photovoltaik4all.de/lg-solar-lg295s1c-a5-monox-plus</t>
  </si>
  <si>
    <t>Viessmann Vitovolt 300 Typ P270 AA (4BB)</t>
  </si>
  <si>
    <t>http://www.photovoltaik4all.de/viessmann-vitovolt-300-typ-p270-aa-4-busbar</t>
  </si>
  <si>
    <t>https://www.heizungsdiscount24.de/speichertechnik/junkers-storacell-p-75080-5-m-750-liter-pufferspeicher.html</t>
  </si>
  <si>
    <t>Junkers Storacell P 750/80-5 M, 750 Liter Pufferspeicher</t>
  </si>
  <si>
    <t>https://www.heizungsdiscount24.de/speichertechnik/1500-liter-wolf-puffer-pufferspeicher-spu-2-mit-waermedaemmung.html</t>
  </si>
  <si>
    <t>1500 Liter Wolf Puffer, Pufferspeicher SPU-2 mit Wärmedämmung</t>
  </si>
  <si>
    <t>Viessmann Vitocell 100-E, SVPA, 2000 Liter Pufferspeicher, Iso standard</t>
  </si>
  <si>
    <t>https://www.heizungsdiscount24.de/speichertechnik/viessmann-vitocell-100-e-svpa-2000-liter-pufferspeicher-iso-standard.html</t>
  </si>
  <si>
    <t>http://www.photovoltaik4all.de/pv-strompeicher-kaufen-als-komplettset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</si>
  <si>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</si>
  <si>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</si>
  <si>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</si>
  <si>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</si>
  <si>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</si>
  <si>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Solaredge SE2200</t>
  </si>
  <si>
    <t>Solaredge SE5000</t>
  </si>
  <si>
    <t>http://www.mg-solar-shop.de/Wechselrichter/SolarEdge-PV-Wechselrichter/Solaredge-SE5000-Wechselrichter.html</t>
  </si>
  <si>
    <t>http://www.mg-solar-shop.de/Wechselrichter/SolarEdge-PV-Wechselrichter/Solaredge-SE2200-Wechselrichter.html</t>
  </si>
  <si>
    <t>Solaredge SE7K</t>
  </si>
  <si>
    <t>Solaredge SE12.5K</t>
  </si>
  <si>
    <t>http://www.mg-solar-shop.de/Wechselrichter/SolarEdge-PV-Wechselrichter/Solaredge-SE7K-Wechselrichter.html</t>
  </si>
  <si>
    <t>http://www.mg-solar-shop.de/Wechselrichter/SolarEdge-PV-Wechselrichter/Solaredge-SE12-5K-Wechselrichter.html</t>
  </si>
  <si>
    <t>Investment costs are based on ASUE natural gas CHP units</t>
  </si>
  <si>
    <t>http://www.eaw-energieanlagenbau.de/index.php/blockheizkraftwerk-bhkw.html?file=files/theme_data/pdf-dokumente/bhkw/bhkw_erdgas/20_Technische_Beschreibung_EW_K_20_S-1.pdf</t>
  </si>
  <si>
    <t>https://www.vaillant.de/produkte/downloads/ecopower/beschreibung-10-491369.pdf</t>
  </si>
  <si>
    <t>https://www.vaillant.de/fachpartnernet/3-produkte/4-foerderung-gesetze/antraege/nach-installation/bafa/datenblatt-30-425502.pdf</t>
  </si>
  <si>
    <t>https://www.viessmann.de/content/dam/vi-brands/DE/Produkte/Kraft-Waerme-Kopplung/Blockheizkraftwerke/Vitobloc_200_EM-6-9/Technische_Beschreibung_BHKW_Vitobloc_200_EM-9_20.pdf/_jcr_content/renditions/original.media_file.download_attachment.file/Technische_Beschreibung_BHKW_Vitobloc_200_EM-9_20.pdf</t>
  </si>
  <si>
    <t>c_o&amp;m [EUR/kWh_el]</t>
  </si>
  <si>
    <t>[2.5]</t>
  </si>
  <si>
    <t>[4.7;8]</t>
  </si>
  <si>
    <t>[4.7;12.5]</t>
  </si>
  <si>
    <t>[24;36;45]</t>
  </si>
  <si>
    <t>[12.3;16.1;20.1]</t>
  </si>
  <si>
    <t>[1]</t>
  </si>
  <si>
    <t>[1.5;3]</t>
  </si>
  <si>
    <t>[1.5;4.7]</t>
  </si>
  <si>
    <t>[10;15;20]</t>
  </si>
  <si>
    <t>[4.3;6.4;8.5]</t>
  </si>
  <si>
    <t>[4.22]</t>
  </si>
  <si>
    <t>[7.658;13.319]</t>
  </si>
  <si>
    <t>[7.658;21.088]</t>
  </si>
  <si>
    <t>[45.5;63.26;79.91]</t>
  </si>
  <si>
    <t>[20.3;26.415;33.47]</t>
  </si>
  <si>
    <t>[2.76 ; 4.14 ; 13.8]</t>
  </si>
  <si>
    <t>[4.06 ; 6.09 ; 20.3]</t>
  </si>
  <si>
    <t>[5.54 ; 8.31 ; 27.7]</t>
  </si>
  <si>
    <t>[7.36 ; 11.04 ; 36.8]</t>
  </si>
  <si>
    <t>[2.79 ; 4.22 ; 15.79]</t>
  </si>
  <si>
    <t>[4.1 ; 6.2 ; 23.22]</t>
  </si>
  <si>
    <t>[5.6 ; 8.46 ; 31.69]</t>
  </si>
  <si>
    <t>[7.44 ; 11.25 ; 42.1]</t>
  </si>
  <si>
    <t>http://www.mg-solar-shop.de/Wechselrichter/Fronius-IG-Plus-TL-Wechselrichter/Fronius-Eco-27-0-3-light-Wechselrichter.html</t>
  </si>
  <si>
    <t>Fronius Eco 27.0-3 light</t>
  </si>
  <si>
    <t>http://www.mg-solar-shop.de/Wechselrichter/Zeversolar-Zeverlution-Pro-33-K-Wechselrichter.html</t>
  </si>
  <si>
    <t xml:space="preserve">Zeversolar Zeverlution Pro 33 K </t>
  </si>
  <si>
    <t>Q_HP:{35:{-20:[1.6,1.6,0.45],-15:[2.85,2.55,0.6],-7:[3.05,2.75,0.65],-3:[3.45,3.1,0.7],0:[3.7,3.3,0.75],2:[3.95,3.5,0.8],7:[5.4,4.8,1.05],10:[5.85,5.25,1.15],20:[7.4,6.65,1.45]}}</t>
  </si>
  <si>
    <t>P_HP:{35:{-20:[0.85,0.85,0.2],-15:[1.35,1.1,0.25],-7:[1.3,1.1,0.25],-3:[1.3,1.1,0.25],0:[1.3,1.1,0.25],2:[1.3,1.15,0.25],7:[1.4,1.15,0.25],10:[1.4,1.2,0.25],20:[1.35,1.15,0.25]}}</t>
  </si>
  <si>
    <t>Q_HP:{35:{-20:[2.56,2.56,0.72],-15:[4.56,4.08,0.96],-7:[4.88,4.4,1.04],-3:[5.52,4.96,1.12],0:[5.92,5.28,1.2],2:[6.32,5.6,1.28],7:[8.64,7.68,1.68],10:[9.36,8.4,1.84],20:[11.84,10.64,2.32]}}</t>
  </si>
  <si>
    <t>P_HP:{35:{-20:[1.36,1.36,0.32],-15:[2.16,1.76,0.4],-7:[2.08,1.76,0.4],-3:[2.08,1.76,0.4],0:[2.08,1.76,0.4],2:[2.08,1.84,0.4],7:[2.24,1.84,0.4],10:[2.24,1.92,0.4],20:[2.16,1.84,0.4]}}</t>
  </si>
  <si>
    <t>Q_HP:{35:{-20:[3.52,3.52,0.99],-15:[6.27,5.61,1.32],-7:[6.71,6.05,1.43],-3:[7.59,6.82,1.54],0:[8.14,7.26,1.65],2:[8.69,7.7,1.76],7:[11.88,10.56,2.31],10:[12.87,11.55,2.53],20:[16.28,14.63,3.19]}}</t>
  </si>
  <si>
    <t>P_HP:{35:{-20:[1.87,1.87,0.44],-15:[2.97,2.42,0.55],-7:[2.86,2.42,0.55],-3:[2.86,2.42,0.55],0:[2.86,2.42,0.55],2:[2.86,2.53,0.55],7:[3.08,2.53,0.55],10:[3.08,2.64,0.55],20:[2.97,2.53,0.55]}}</t>
  </si>
  <si>
    <t>Q_HP:{35:{-20:[4.8,4.8,1.35],-15:[8.55,7.65,1.8],-7:[9.15,8.25,1.95],-3:[10.35,9.3,2.1],0:[11.1,9.9,2.25],2:[11.85,10.5,2.4],7:[16.2,14.4,3.15],10:[17.55,15.75,3.45],20:[22.2,19.95,4.35]}}</t>
  </si>
  <si>
    <t>P_HP:{35:{-20:[2.55,2.55,0.6],-15:[4.05,3.3,0.75],-7:[3.9,3.3,0.75],-3:[3.9,3.3,0.75],0:[3.9,3.3,0.75],2:[3.9,3.45,0.75],7:[4.2,3.45,0.75],10:[4.2,3.6,0.75],20:[4.05,3.45,0.75]}}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</si>
</sst>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%"/>
    <numFmt numFmtId="166" formatCode="0.0000000"/>
    <numFmt numFmtId="167" formatCode="0.0"/>
    <numFmt numFmtId="168" formatCode="0.000000"/>
    <numFmt numFmtId="169" formatCode="0.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1"/>
    <xf numFmtId="0" fontId="0" fillId="0" borderId="0" xfId="0" applyNumberFormat="1"/>
    <xf numFmtId="0" fontId="2" fillId="0" borderId="0" xfId="0" applyFont="1"/>
    <xf numFmtId="0" fontId="0" fillId="0" borderId="0" xfId="0" applyFill="1"/>
    <xf numFmtId="165" fontId="0" fillId="0" borderId="0" xfId="2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/>
    <xf numFmtId="0" fontId="1" fillId="0" borderId="0" xfId="1"/>
    <xf numFmtId="2" fontId="1" fillId="0" borderId="0" xfId="1" applyNumberFormat="1"/>
    <xf numFmtId="169" fontId="0" fillId="0" borderId="0" xfId="0" applyNumberFormat="1"/>
    <xf numFmtId="0" fontId="0" fillId="0" borderId="0" xfId="0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aw-energieanlagenbau.de/index.php/blockheizkraftwerk-bhkw.html?file=files/theme_data/pdf-dokumente/bhkw/bhkw_erdgas/20_Technische_Beschreibung_EW_K_20_S-1.pdf" TargetMode="External"/><Relationship Id="rId1" Type="http://schemas.openxmlformats.org/officeDocument/2006/relationships/hyperlink" Target="https://www.vaillant.de/produkte/downloads/ecopower/beschreibung-10-491369.pdf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mg-solar-shop.de/Wechselrichter/SolarEdge-PV-Wechselrichter/Solaredge-SE17K-Wechselrichter.html" TargetMode="External"/><Relationship Id="rId7" Type="http://schemas.openxmlformats.org/officeDocument/2006/relationships/hyperlink" Target="http://www.mg-solar-shop.de/Wechselrichter/Fronius-IG-Plus-TL-Wechselrichter/Fronius-Eco-27-0-3-light-Wechselrichter.html" TargetMode="External"/><Relationship Id="rId2" Type="http://schemas.openxmlformats.org/officeDocument/2006/relationships/hyperlink" Target="http://www.mg-solar-shop.de/Wechselrichter/SolarEdge-PV-Wechselrichter/Solaredge-SE2200-Wechselrichter.html" TargetMode="External"/><Relationship Id="rId1" Type="http://schemas.openxmlformats.org/officeDocument/2006/relationships/hyperlink" Target="http://www.mg-solar-shop.de/Wechselrichter/SolarEdge-PV-Wechselrichter/Solaredge-SE5000-Wechselrichter.html" TargetMode="External"/><Relationship Id="rId6" Type="http://schemas.openxmlformats.org/officeDocument/2006/relationships/hyperlink" Target="http://www.mg-solar-shop.de/Wechselrichter/SolarEdge-PV-Wechselrichter/Solaredge-SE8K-Wechselrichter.html" TargetMode="External"/><Relationship Id="rId5" Type="http://schemas.openxmlformats.org/officeDocument/2006/relationships/hyperlink" Target="http://www.mg-solar-shop.de/Wechselrichter/SolarEdge-PV-Wechselrichter/Solaredge-SE12-5K-Wechselrichter.html" TargetMode="External"/><Relationship Id="rId4" Type="http://schemas.openxmlformats.org/officeDocument/2006/relationships/hyperlink" Target="http://www.mg-solar-shop.de/Wechselrichter/SolarEdge-PV-Wechselrichter/Solaredge-SE7K-Wechselrichte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eizungsdiscount24.de/gas-heizung/buderus/heizkessel/gb212-15/" TargetMode="External"/><Relationship Id="rId2" Type="http://schemas.openxmlformats.org/officeDocument/2006/relationships/hyperlink" Target="https://www.heizungsdiscount24.de/gas-heizung/buderus/heizkessel/gb212-30/" TargetMode="External"/><Relationship Id="rId1" Type="http://schemas.openxmlformats.org/officeDocument/2006/relationships/hyperlink" Target="https://www.heizungsdiscount24.de/gas-heizung/buderus/heizkessel/gb212-40/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hotovoltaik4all.de/viessmann-vitovolt-300-typ-p270-aa-4-busbar" TargetMode="External"/><Relationship Id="rId2" Type="http://schemas.openxmlformats.org/officeDocument/2006/relationships/hyperlink" Target="http://www.photovoltaik4all.de/lg-solar-lg295s1c-a5-monox-plus" TargetMode="External"/><Relationship Id="rId1" Type="http://schemas.openxmlformats.org/officeDocument/2006/relationships/hyperlink" Target="http://www.photovoltaik4all.de/lg-solar-lg360q1c-a5-neon-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izungsdiscount24.de/solartechnik/wolf-hochleistungs-sonnenkollektor-topson-f3-1-23-m-silber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izungsdiscount24.de/speichertechnik/1000-liter-wolf-puffer-pufferspeicher-spu-2-mit-waermedaemmung.html" TargetMode="External"/><Relationship Id="rId2" Type="http://schemas.openxmlformats.org/officeDocument/2006/relationships/hyperlink" Target="http://www.heizungsdiscount24.de/speichertechnik/500-liter-wolf-puffer-pufferspeicher-spu-2-mit-waermedaemmung.html" TargetMode="External"/><Relationship Id="rId1" Type="http://schemas.openxmlformats.org/officeDocument/2006/relationships/hyperlink" Target="http://www.heizungsdiscount24.de/speichertechnik/junkers-storacell-st-120-5-z-standspeicher-fuer-gasthermen-120-liter.html" TargetMode="External"/><Relationship Id="rId4" Type="http://schemas.openxmlformats.org/officeDocument/2006/relationships/hyperlink" Target="https://www.heizungsdiscount24.de/speichertechnik/junkers-storacell-p-75080-5-m-750-liter-pufferspeicher.html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hotovoltaik4all.de/pv-strompeicher-kaufen-als-komplettset" TargetMode="External"/><Relationship Id="rId2" Type="http://schemas.openxmlformats.org/officeDocument/2006/relationships/hyperlink" Target="http://www.photovoltaik4all.de/pv-strompeicher-kaufen-als-komplettset" TargetMode="External"/><Relationship Id="rId1" Type="http://schemas.openxmlformats.org/officeDocument/2006/relationships/hyperlink" Target="http://www.photovoltaik4all.de/pv-strompeicher-kaufen-als-komplettset" TargetMode="External"/><Relationship Id="rId5" Type="http://schemas.openxmlformats.org/officeDocument/2006/relationships/hyperlink" Target="http://www.photovoltaik4all.de/pv-strompeicher-kaufen-als-komplettset" TargetMode="External"/><Relationship Id="rId4" Type="http://schemas.openxmlformats.org/officeDocument/2006/relationships/hyperlink" Target="http://www.photovoltaik4all.de/pv-strompeicher-kaufen-als-komplett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opLeftCell="B1" workbookViewId="0">
      <selection activeCell="F4" sqref="F4"/>
    </sheetView>
  </sheetViews>
  <sheetFormatPr baseColWidth="10" defaultRowHeight="15" x14ac:dyDescent="0.25"/>
  <cols>
    <col min="2" max="2" width="40.7109375" customWidth="1"/>
    <col min="3" max="3" width="22.5703125" customWidth="1"/>
    <col min="4" max="4" width="27.42578125" customWidth="1"/>
    <col min="8" max="8" width="21" customWidth="1"/>
    <col min="9" max="9" width="24.42578125" customWidth="1"/>
  </cols>
  <sheetData>
    <row r="1" spans="1:10" x14ac:dyDescent="0.25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3</v>
      </c>
      <c r="G1" t="s">
        <v>111</v>
      </c>
      <c r="H1" t="s">
        <v>5</v>
      </c>
      <c r="I1" t="s">
        <v>4</v>
      </c>
      <c r="J1" t="s">
        <v>106</v>
      </c>
    </row>
    <row r="2" spans="1:10" x14ac:dyDescent="0.25">
      <c r="A2">
        <v>1</v>
      </c>
      <c r="B2" s="17" t="s">
        <v>112</v>
      </c>
      <c r="C2" s="17" t="s">
        <v>117</v>
      </c>
      <c r="D2" s="17" t="s">
        <v>122</v>
      </c>
      <c r="E2" t="s">
        <v>57</v>
      </c>
      <c r="F2" s="2">
        <v>15200</v>
      </c>
      <c r="G2" s="16">
        <v>3.2619000000000002E-2</v>
      </c>
      <c r="H2">
        <v>15</v>
      </c>
      <c r="I2" t="s">
        <v>18</v>
      </c>
      <c r="J2" s="14" t="s">
        <v>108</v>
      </c>
    </row>
    <row r="3" spans="1:10" x14ac:dyDescent="0.25">
      <c r="A3">
        <f t="shared" ref="A3:A6" si="0">1+A2</f>
        <v>2</v>
      </c>
      <c r="B3" s="17" t="s">
        <v>113</v>
      </c>
      <c r="C3" s="17" t="s">
        <v>118</v>
      </c>
      <c r="D3" s="17" t="s">
        <v>123</v>
      </c>
      <c r="E3" s="4" t="s">
        <v>62</v>
      </c>
      <c r="F3" s="2">
        <v>25200</v>
      </c>
      <c r="G3" s="16">
        <v>4.0040682259471543E-2</v>
      </c>
      <c r="H3">
        <v>15</v>
      </c>
      <c r="I3" t="s">
        <v>19</v>
      </c>
      <c r="J3" s="3" t="s">
        <v>109</v>
      </c>
    </row>
    <row r="4" spans="1:10" x14ac:dyDescent="0.25">
      <c r="A4">
        <f t="shared" si="0"/>
        <v>3</v>
      </c>
      <c r="B4" s="17" t="s">
        <v>114</v>
      </c>
      <c r="C4" s="17" t="s">
        <v>119</v>
      </c>
      <c r="D4" s="17" t="s">
        <v>124</v>
      </c>
      <c r="E4" s="4" t="s">
        <v>62</v>
      </c>
      <c r="F4" s="2">
        <v>29330</v>
      </c>
      <c r="G4" s="16">
        <v>4.3539566735778058E-2</v>
      </c>
      <c r="H4">
        <v>15</v>
      </c>
      <c r="I4" t="s">
        <v>20</v>
      </c>
      <c r="J4" s="3" t="s">
        <v>109</v>
      </c>
    </row>
    <row r="5" spans="1:10" x14ac:dyDescent="0.25">
      <c r="A5">
        <f t="shared" si="0"/>
        <v>4</v>
      </c>
      <c r="B5" s="17" t="s">
        <v>115</v>
      </c>
      <c r="C5" s="17" t="s">
        <v>120</v>
      </c>
      <c r="D5" s="17" t="s">
        <v>125</v>
      </c>
      <c r="E5" s="4" t="s">
        <v>62</v>
      </c>
      <c r="F5" s="2">
        <v>55100</v>
      </c>
      <c r="G5" s="16">
        <v>3.1505490220722798E-2</v>
      </c>
      <c r="H5">
        <v>15</v>
      </c>
      <c r="I5" t="s">
        <v>55</v>
      </c>
      <c r="J5" s="14" t="s">
        <v>107</v>
      </c>
    </row>
    <row r="6" spans="1:10" x14ac:dyDescent="0.25">
      <c r="A6" s="13">
        <f t="shared" si="0"/>
        <v>5</v>
      </c>
      <c r="B6" s="17" t="s">
        <v>116</v>
      </c>
      <c r="C6" s="17" t="s">
        <v>121</v>
      </c>
      <c r="D6" s="17" t="s">
        <v>126</v>
      </c>
      <c r="E6" s="4" t="s">
        <v>62</v>
      </c>
      <c r="F6" s="2">
        <v>38550</v>
      </c>
      <c r="G6" s="16">
        <v>4.8629545913485922E-2</v>
      </c>
      <c r="H6">
        <v>15</v>
      </c>
      <c r="I6" t="s">
        <v>56</v>
      </c>
      <c r="J6" s="14" t="s">
        <v>110</v>
      </c>
    </row>
    <row r="9" spans="1:10" x14ac:dyDescent="0.25">
      <c r="F9" s="17"/>
      <c r="G9" s="17"/>
      <c r="H9" s="13"/>
      <c r="J9" s="2"/>
    </row>
    <row r="10" spans="1:10" x14ac:dyDescent="0.25">
      <c r="F10" s="17"/>
      <c r="G10" s="17"/>
      <c r="H10" s="13"/>
      <c r="I10" s="13"/>
      <c r="J10" s="2"/>
    </row>
    <row r="11" spans="1:10" x14ac:dyDescent="0.25">
      <c r="F11" s="17"/>
      <c r="G11" s="17"/>
      <c r="H11" s="13"/>
      <c r="I11" s="13"/>
      <c r="J11" s="2"/>
    </row>
    <row r="12" spans="1:10" x14ac:dyDescent="0.25">
      <c r="F12" s="17"/>
      <c r="G12" s="17"/>
      <c r="I12" s="13"/>
      <c r="J12" s="2"/>
    </row>
    <row r="13" spans="1:10" x14ac:dyDescent="0.25">
      <c r="F13" s="2"/>
      <c r="G13" s="13"/>
      <c r="H13" s="13"/>
      <c r="I13" s="13"/>
      <c r="J13" s="2"/>
    </row>
  </sheetData>
  <hyperlinks>
    <hyperlink ref="J2" r:id="rId1"/>
    <hyperlink ref="J6" display="https://www.viessmann.de/content/dam/vi-brands/DE/Produkte/Kraft-Waerme-Kopplung/Blockheizkraftwerke/Vitobloc_200_EM-6-9/Technische_Beschreibung_BHKW_Vitobloc_200_EM-9_20.pdf/_jcr_content/renditions/original.media_file.download_attachment.file/Technische_"/>
    <hyperlink ref="J5" r:id="rId2"/>
  </hyperlinks>
  <pageMargins left="0.7" right="0.7" top="0.78740157499999996" bottom="0.78740157499999996" header="0.3" footer="0.3"/>
  <pageSetup paperSize="9"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zoomScaleNormal="100" workbookViewId="0"/>
  </sheetViews>
  <sheetFormatPr baseColWidth="10" defaultRowHeight="15" x14ac:dyDescent="0.25"/>
  <cols>
    <col min="1" max="1" width="8.28515625" bestFit="1" customWidth="1"/>
    <col min="2" max="2" width="17.140625" bestFit="1" customWidth="1"/>
    <col min="3" max="3" width="10.85546875" bestFit="1" customWidth="1"/>
    <col min="4" max="4" width="14.28515625" bestFit="1" customWidth="1"/>
    <col min="5" max="5" width="13.5703125" bestFit="1" customWidth="1"/>
    <col min="6" max="6" width="9.140625" bestFit="1" customWidth="1"/>
    <col min="7" max="7" width="35.42578125" bestFit="1" customWidth="1"/>
  </cols>
  <sheetData>
    <row r="1" spans="1:8" x14ac:dyDescent="0.25">
      <c r="A1" t="s">
        <v>0</v>
      </c>
      <c r="B1" t="s">
        <v>49</v>
      </c>
      <c r="C1" t="s">
        <v>3</v>
      </c>
      <c r="D1" t="s">
        <v>16</v>
      </c>
      <c r="E1" t="s">
        <v>5</v>
      </c>
      <c r="F1" t="s">
        <v>1</v>
      </c>
    </row>
    <row r="2" spans="1:8" x14ac:dyDescent="0.25">
      <c r="A2" s="13">
        <v>1</v>
      </c>
      <c r="B2" s="9">
        <v>2.4</v>
      </c>
      <c r="C2" s="2">
        <v>702.5</v>
      </c>
      <c r="D2" s="2">
        <f>0.01*C2</f>
        <v>7.0250000000000004</v>
      </c>
      <c r="E2" s="13">
        <v>15</v>
      </c>
      <c r="F2">
        <v>0.97599999999999998</v>
      </c>
      <c r="G2" t="s">
        <v>98</v>
      </c>
      <c r="H2" s="14" t="s">
        <v>101</v>
      </c>
    </row>
    <row r="3" spans="1:8" x14ac:dyDescent="0.25">
      <c r="A3" s="13">
        <f>A2+1</f>
        <v>2</v>
      </c>
      <c r="B3" s="9">
        <v>5.0999999999999996</v>
      </c>
      <c r="C3" s="2">
        <v>1039.8</v>
      </c>
      <c r="D3" s="2">
        <f>0.01*C3</f>
        <v>10.398</v>
      </c>
      <c r="E3" s="13">
        <v>15</v>
      </c>
      <c r="F3">
        <v>0.97399999999999998</v>
      </c>
      <c r="G3" s="13" t="s">
        <v>99</v>
      </c>
      <c r="H3" s="14" t="s">
        <v>100</v>
      </c>
    </row>
    <row r="4" spans="1:8" x14ac:dyDescent="0.25">
      <c r="A4" s="13">
        <f t="shared" ref="A4:A9" si="0">A3+1</f>
        <v>3</v>
      </c>
      <c r="B4" s="9">
        <v>8.75</v>
      </c>
      <c r="C4" s="2">
        <v>1358.1</v>
      </c>
      <c r="D4" s="2">
        <f t="shared" ref="D4:D9" si="1">0.01*C4</f>
        <v>13.581</v>
      </c>
      <c r="E4" s="13">
        <v>15</v>
      </c>
      <c r="F4">
        <v>0.97299999999999998</v>
      </c>
      <c r="G4" s="13" t="s">
        <v>102</v>
      </c>
      <c r="H4" s="14" t="s">
        <v>104</v>
      </c>
    </row>
    <row r="5" spans="1:8" x14ac:dyDescent="0.25">
      <c r="A5" s="13">
        <f t="shared" si="0"/>
        <v>4</v>
      </c>
      <c r="B5" s="9">
        <v>10</v>
      </c>
      <c r="C5" s="2">
        <v>1491.3</v>
      </c>
      <c r="D5" s="2">
        <f t="shared" si="1"/>
        <v>14.913</v>
      </c>
      <c r="E5" s="13">
        <v>15</v>
      </c>
      <c r="F5">
        <v>0.97499999999999998</v>
      </c>
      <c r="G5" s="13" t="s">
        <v>38</v>
      </c>
      <c r="H5" s="14" t="s">
        <v>40</v>
      </c>
    </row>
    <row r="6" spans="1:8" x14ac:dyDescent="0.25">
      <c r="A6" s="13">
        <f t="shared" si="0"/>
        <v>5</v>
      </c>
      <c r="B6" s="9">
        <v>15.6</v>
      </c>
      <c r="C6" s="2">
        <v>1661.1</v>
      </c>
      <c r="D6" s="2">
        <f t="shared" si="1"/>
        <v>16.611000000000001</v>
      </c>
      <c r="E6" s="13">
        <v>15</v>
      </c>
      <c r="F6">
        <v>0.97699999999999998</v>
      </c>
      <c r="G6" s="13" t="s">
        <v>103</v>
      </c>
      <c r="H6" s="14" t="s">
        <v>105</v>
      </c>
    </row>
    <row r="7" spans="1:8" x14ac:dyDescent="0.25">
      <c r="A7" s="13">
        <f t="shared" si="0"/>
        <v>6</v>
      </c>
      <c r="B7" s="9">
        <v>21.2</v>
      </c>
      <c r="C7" s="2">
        <v>1812.2</v>
      </c>
      <c r="D7" s="2">
        <f t="shared" si="1"/>
        <v>18.122</v>
      </c>
      <c r="E7" s="13">
        <v>15</v>
      </c>
      <c r="F7">
        <v>0.97699999999999998</v>
      </c>
      <c r="G7" s="13" t="s">
        <v>39</v>
      </c>
      <c r="H7" s="14" t="s">
        <v>41</v>
      </c>
    </row>
    <row r="8" spans="1:8" x14ac:dyDescent="0.25">
      <c r="A8" s="17">
        <f t="shared" si="0"/>
        <v>7</v>
      </c>
      <c r="B8" s="9">
        <v>28</v>
      </c>
      <c r="C8" s="2">
        <v>2562.9</v>
      </c>
      <c r="D8" s="2">
        <f t="shared" si="1"/>
        <v>25.629000000000001</v>
      </c>
      <c r="E8" s="17">
        <v>15</v>
      </c>
      <c r="F8" s="17">
        <v>0.98</v>
      </c>
      <c r="G8" s="17" t="s">
        <v>136</v>
      </c>
      <c r="H8" s="14" t="s">
        <v>135</v>
      </c>
    </row>
    <row r="9" spans="1:8" x14ac:dyDescent="0.25">
      <c r="A9" s="17">
        <f t="shared" si="0"/>
        <v>8</v>
      </c>
      <c r="B9" s="9">
        <v>36</v>
      </c>
      <c r="C9" s="2">
        <v>3715.9</v>
      </c>
      <c r="D9" s="2">
        <f t="shared" si="1"/>
        <v>37.158999999999999</v>
      </c>
      <c r="E9" s="17">
        <v>15</v>
      </c>
      <c r="F9" s="17">
        <v>0.98199999999999998</v>
      </c>
      <c r="G9" s="17" t="s">
        <v>138</v>
      </c>
      <c r="H9" s="14" t="s">
        <v>137</v>
      </c>
    </row>
    <row r="11" spans="1:8" x14ac:dyDescent="0.25">
      <c r="B11" s="17"/>
    </row>
    <row r="12" spans="1:8" x14ac:dyDescent="0.25">
      <c r="B12" s="17"/>
      <c r="C12" s="17"/>
    </row>
    <row r="13" spans="1:8" x14ac:dyDescent="0.25">
      <c r="B13" s="17"/>
      <c r="C13" s="17"/>
    </row>
    <row r="14" spans="1:8" x14ac:dyDescent="0.25">
      <c r="B14" s="17"/>
      <c r="C14" s="17"/>
    </row>
    <row r="15" spans="1:8" x14ac:dyDescent="0.25">
      <c r="B15" s="17"/>
      <c r="C15" s="17"/>
    </row>
    <row r="16" spans="1:8" x14ac:dyDescent="0.25">
      <c r="B16" s="17"/>
      <c r="C16" s="17"/>
    </row>
    <row r="17" spans="2:3" x14ac:dyDescent="0.25">
      <c r="B17" s="17"/>
      <c r="C17" s="17"/>
    </row>
    <row r="18" spans="2:3" x14ac:dyDescent="0.25">
      <c r="B18" s="17"/>
      <c r="C18" s="17"/>
    </row>
    <row r="19" spans="2:3" x14ac:dyDescent="0.25">
      <c r="B19" s="17"/>
      <c r="C19" s="17"/>
    </row>
    <row r="20" spans="2:3" x14ac:dyDescent="0.25">
      <c r="B20" s="1"/>
    </row>
    <row r="21" spans="2:3" x14ac:dyDescent="0.25">
      <c r="B21" s="1"/>
    </row>
    <row r="22" spans="2:3" x14ac:dyDescent="0.25">
      <c r="B22" s="1"/>
    </row>
    <row r="23" spans="2:3" x14ac:dyDescent="0.25">
      <c r="B23" s="1"/>
    </row>
    <row r="24" spans="2:3" x14ac:dyDescent="0.25">
      <c r="B24" s="1"/>
    </row>
    <row r="25" spans="2:3" x14ac:dyDescent="0.25">
      <c r="B25" s="1"/>
    </row>
    <row r="26" spans="2:3" x14ac:dyDescent="0.25">
      <c r="B26" s="1"/>
    </row>
    <row r="27" spans="2:3" x14ac:dyDescent="0.25">
      <c r="B27" s="1"/>
    </row>
  </sheetData>
  <sortState ref="B2:H28">
    <sortCondition ref="B2:B28"/>
  </sortState>
  <hyperlinks>
    <hyperlink ref="H3" r:id="rId1"/>
    <hyperlink ref="H2" r:id="rId2"/>
    <hyperlink ref="H7" r:id="rId3"/>
    <hyperlink ref="H4" r:id="rId4"/>
    <hyperlink ref="H6" r:id="rId5"/>
    <hyperlink ref="H5" r:id="rId6"/>
    <hyperlink ref="H8" r:id="rId7"/>
  </hyperlinks>
  <pageMargins left="0.7" right="0.7" top="0.78740157499999996" bottom="0.78740157499999996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C6" sqref="C6"/>
    </sheetView>
  </sheetViews>
  <sheetFormatPr baseColWidth="10" defaultRowHeight="15" x14ac:dyDescent="0.25"/>
  <cols>
    <col min="2" max="2" width="35.28515625" bestFit="1" customWidth="1"/>
    <col min="3" max="3" width="25" customWidth="1"/>
    <col min="5" max="5" width="13.28515625" customWidth="1"/>
    <col min="7" max="7" width="31.140625" bestFit="1" customWidth="1"/>
  </cols>
  <sheetData>
    <row r="1" spans="1:8" x14ac:dyDescent="0.25">
      <c r="A1" t="s">
        <v>0</v>
      </c>
      <c r="B1" t="s">
        <v>44</v>
      </c>
      <c r="C1" t="s">
        <v>50</v>
      </c>
      <c r="D1" t="s">
        <v>3</v>
      </c>
      <c r="E1" t="s">
        <v>16</v>
      </c>
      <c r="F1" t="s">
        <v>5</v>
      </c>
    </row>
    <row r="2" spans="1:8" x14ac:dyDescent="0.25">
      <c r="A2">
        <v>1</v>
      </c>
      <c r="B2" s="12" t="s">
        <v>127</v>
      </c>
      <c r="C2" s="13" t="s">
        <v>131</v>
      </c>
      <c r="D2">
        <v>1970</v>
      </c>
      <c r="E2">
        <f>D2*0.025</f>
        <v>49.25</v>
      </c>
      <c r="F2">
        <v>20</v>
      </c>
      <c r="G2" s="13" t="s">
        <v>73</v>
      </c>
      <c r="H2" s="14" t="s">
        <v>78</v>
      </c>
    </row>
    <row r="3" spans="1:8" x14ac:dyDescent="0.25">
      <c r="A3">
        <f>A2+1</f>
        <v>2</v>
      </c>
      <c r="B3" s="12" t="s">
        <v>128</v>
      </c>
      <c r="C3" s="13" t="s">
        <v>132</v>
      </c>
      <c r="D3">
        <v>2120</v>
      </c>
      <c r="E3" s="2">
        <f t="shared" ref="E3:E5" si="0">D3*0.025</f>
        <v>53</v>
      </c>
      <c r="F3">
        <v>20</v>
      </c>
      <c r="G3" s="13" t="s">
        <v>74</v>
      </c>
      <c r="H3" s="3" t="s">
        <v>79</v>
      </c>
    </row>
    <row r="4" spans="1:8" x14ac:dyDescent="0.25">
      <c r="A4">
        <f t="shared" ref="A4:A5" si="1">A3+1</f>
        <v>3</v>
      </c>
      <c r="B4" s="12" t="s">
        <v>129</v>
      </c>
      <c r="C4" s="13" t="s">
        <v>133</v>
      </c>
      <c r="D4">
        <v>2305</v>
      </c>
      <c r="E4" s="2">
        <f t="shared" si="0"/>
        <v>57.625</v>
      </c>
      <c r="F4">
        <v>20</v>
      </c>
      <c r="G4" s="13" t="s">
        <v>75</v>
      </c>
      <c r="H4" s="14" t="s">
        <v>77</v>
      </c>
    </row>
    <row r="5" spans="1:8" x14ac:dyDescent="0.25">
      <c r="A5">
        <f t="shared" si="1"/>
        <v>4</v>
      </c>
      <c r="B5" s="12" t="s">
        <v>130</v>
      </c>
      <c r="C5" s="13" t="s">
        <v>134</v>
      </c>
      <c r="D5">
        <v>2680</v>
      </c>
      <c r="E5" s="2">
        <f t="shared" si="0"/>
        <v>67</v>
      </c>
      <c r="F5">
        <v>20</v>
      </c>
      <c r="G5" t="s">
        <v>17</v>
      </c>
      <c r="H5" s="14" t="s">
        <v>76</v>
      </c>
    </row>
    <row r="6" spans="1:8" x14ac:dyDescent="0.25">
      <c r="C6" s="1"/>
      <c r="E6" s="2"/>
    </row>
    <row r="7" spans="1:8" x14ac:dyDescent="0.25">
      <c r="C7" s="1"/>
      <c r="E7" s="2"/>
    </row>
    <row r="8" spans="1:8" x14ac:dyDescent="0.25">
      <c r="C8" s="1"/>
      <c r="E8" s="2"/>
      <c r="H8" s="3"/>
    </row>
    <row r="9" spans="1:8" x14ac:dyDescent="0.25">
      <c r="C9" s="1"/>
      <c r="E9" s="2"/>
    </row>
  </sheetData>
  <hyperlinks>
    <hyperlink ref="H5" r:id="rId1"/>
    <hyperlink ref="H4" r:id="rId2"/>
    <hyperlink ref="H2" r:id="rId3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baseColWidth="10" defaultRowHeight="15" x14ac:dyDescent="0.25"/>
  <cols>
    <col min="1" max="1" width="8.28515625" bestFit="1" customWidth="1"/>
    <col min="2" max="2" width="11.140625" bestFit="1" customWidth="1"/>
    <col min="3" max="3" width="10.7109375" bestFit="1" customWidth="1"/>
    <col min="4" max="4" width="10.85546875" bestFit="1" customWidth="1"/>
    <col min="5" max="5" width="14.28515625" customWidth="1"/>
    <col min="6" max="6" width="13.5703125" bestFit="1" customWidth="1"/>
    <col min="7" max="7" width="9.140625" bestFit="1" customWidth="1"/>
    <col min="8" max="8" width="22.7109375" bestFit="1" customWidth="1"/>
  </cols>
  <sheetData>
    <row r="1" spans="1:9" x14ac:dyDescent="0.25">
      <c r="A1" t="s">
        <v>0</v>
      </c>
      <c r="B1" t="s">
        <v>44</v>
      </c>
      <c r="C1" t="s">
        <v>2</v>
      </c>
      <c r="D1" t="s">
        <v>3</v>
      </c>
      <c r="E1" t="s">
        <v>16</v>
      </c>
      <c r="F1" t="s">
        <v>5</v>
      </c>
      <c r="G1" t="s">
        <v>1</v>
      </c>
    </row>
    <row r="2" spans="1:9" x14ac:dyDescent="0.25">
      <c r="A2">
        <v>1</v>
      </c>
      <c r="B2">
        <v>2</v>
      </c>
      <c r="C2">
        <v>0</v>
      </c>
      <c r="D2">
        <v>179</v>
      </c>
      <c r="E2">
        <f>0.03*D2</f>
        <v>5.37</v>
      </c>
      <c r="F2">
        <v>20</v>
      </c>
      <c r="G2">
        <v>1</v>
      </c>
      <c r="H2" t="s">
        <v>21</v>
      </c>
      <c r="I2" s="14" t="s">
        <v>25</v>
      </c>
    </row>
    <row r="3" spans="1:9" x14ac:dyDescent="0.25">
      <c r="A3">
        <f>A2+1</f>
        <v>2</v>
      </c>
      <c r="B3">
        <v>6</v>
      </c>
      <c r="C3">
        <v>0</v>
      </c>
      <c r="D3">
        <v>199</v>
      </c>
      <c r="E3">
        <f t="shared" ref="E3:E5" si="0">0.03*D3</f>
        <v>5.97</v>
      </c>
      <c r="F3">
        <v>20</v>
      </c>
      <c r="G3">
        <v>1</v>
      </c>
      <c r="H3" t="s">
        <v>22</v>
      </c>
      <c r="I3" s="14" t="s">
        <v>25</v>
      </c>
    </row>
    <row r="4" spans="1:9" x14ac:dyDescent="0.25">
      <c r="A4">
        <f t="shared" ref="A4:A5" si="1">A3+1</f>
        <v>3</v>
      </c>
      <c r="B4">
        <v>8</v>
      </c>
      <c r="C4">
        <v>0</v>
      </c>
      <c r="D4">
        <v>209</v>
      </c>
      <c r="E4">
        <f t="shared" si="0"/>
        <v>6.27</v>
      </c>
      <c r="F4">
        <v>20</v>
      </c>
      <c r="G4">
        <v>1</v>
      </c>
      <c r="H4" t="s">
        <v>23</v>
      </c>
      <c r="I4" s="14" t="s">
        <v>25</v>
      </c>
    </row>
    <row r="5" spans="1:9" x14ac:dyDescent="0.25">
      <c r="A5">
        <f t="shared" si="1"/>
        <v>4</v>
      </c>
      <c r="B5">
        <v>12</v>
      </c>
      <c r="C5">
        <v>0</v>
      </c>
      <c r="D5">
        <v>219</v>
      </c>
      <c r="E5">
        <f t="shared" si="0"/>
        <v>6.5699999999999994</v>
      </c>
      <c r="F5">
        <v>20</v>
      </c>
      <c r="G5">
        <v>1</v>
      </c>
      <c r="H5" t="s">
        <v>24</v>
      </c>
      <c r="I5" s="14" t="s">
        <v>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baseColWidth="10" defaultRowHeight="15" x14ac:dyDescent="0.25"/>
  <cols>
    <col min="1" max="1" width="8.28515625" style="17" bestFit="1" customWidth="1"/>
    <col min="2" max="2" width="11.140625" style="17" bestFit="1" customWidth="1"/>
    <col min="3" max="3" width="10.7109375" style="17" bestFit="1" customWidth="1"/>
    <col min="4" max="4" width="10.85546875" style="17" bestFit="1" customWidth="1"/>
    <col min="5" max="5" width="14.28515625" style="17" customWidth="1"/>
    <col min="6" max="6" width="13.5703125" style="17" bestFit="1" customWidth="1"/>
    <col min="7" max="7" width="9.140625" style="17" bestFit="1" customWidth="1"/>
    <col min="8" max="8" width="22.7109375" style="17" bestFit="1" customWidth="1"/>
    <col min="9" max="16384" width="11.42578125" style="17"/>
  </cols>
  <sheetData>
    <row r="1" spans="1:9" x14ac:dyDescent="0.25">
      <c r="A1" s="17" t="s">
        <v>0</v>
      </c>
      <c r="B1" s="17" t="s">
        <v>44</v>
      </c>
      <c r="C1" s="17" t="s">
        <v>2</v>
      </c>
      <c r="D1" s="17" t="s">
        <v>3</v>
      </c>
      <c r="E1" s="17" t="s">
        <v>16</v>
      </c>
      <c r="F1" s="17" t="s">
        <v>5</v>
      </c>
      <c r="G1" s="17" t="s">
        <v>1</v>
      </c>
    </row>
    <row r="2" spans="1:9" x14ac:dyDescent="0.25">
      <c r="A2" s="17">
        <v>1</v>
      </c>
      <c r="B2" s="17">
        <v>2</v>
      </c>
      <c r="C2" s="17">
        <v>0</v>
      </c>
      <c r="D2" s="17">
        <v>179</v>
      </c>
      <c r="E2" s="17">
        <f>0.03*D2</f>
        <v>5.37</v>
      </c>
      <c r="F2" s="17">
        <v>20</v>
      </c>
      <c r="G2" s="17">
        <v>1</v>
      </c>
      <c r="H2" s="17" t="s">
        <v>21</v>
      </c>
      <c r="I2" s="14" t="s">
        <v>25</v>
      </c>
    </row>
    <row r="3" spans="1:9" x14ac:dyDescent="0.25">
      <c r="A3" s="17">
        <f>A2+1</f>
        <v>2</v>
      </c>
      <c r="B3" s="17">
        <v>6</v>
      </c>
      <c r="C3" s="17">
        <v>0</v>
      </c>
      <c r="D3" s="17">
        <v>199</v>
      </c>
      <c r="E3" s="17">
        <f t="shared" ref="E3:E5" si="0">0.03*D3</f>
        <v>5.97</v>
      </c>
      <c r="F3" s="17">
        <v>20</v>
      </c>
      <c r="G3" s="17">
        <v>1</v>
      </c>
      <c r="H3" s="17" t="s">
        <v>22</v>
      </c>
      <c r="I3" s="14" t="s">
        <v>25</v>
      </c>
    </row>
    <row r="4" spans="1:9" x14ac:dyDescent="0.25">
      <c r="A4" s="17">
        <f t="shared" ref="A4:A5" si="1">A3+1</f>
        <v>3</v>
      </c>
      <c r="B4" s="17">
        <v>8</v>
      </c>
      <c r="C4" s="17">
        <v>0</v>
      </c>
      <c r="D4" s="17">
        <v>209</v>
      </c>
      <c r="E4" s="17">
        <f t="shared" si="0"/>
        <v>6.27</v>
      </c>
      <c r="F4" s="17">
        <v>20</v>
      </c>
      <c r="G4" s="17">
        <v>1</v>
      </c>
      <c r="H4" s="17" t="s">
        <v>23</v>
      </c>
      <c r="I4" s="14" t="s">
        <v>25</v>
      </c>
    </row>
    <row r="5" spans="1:9" x14ac:dyDescent="0.25">
      <c r="A5" s="17">
        <f t="shared" si="1"/>
        <v>4</v>
      </c>
      <c r="B5" s="17">
        <v>12</v>
      </c>
      <c r="C5" s="17">
        <v>0</v>
      </c>
      <c r="D5" s="17">
        <v>219</v>
      </c>
      <c r="E5" s="17">
        <f t="shared" si="0"/>
        <v>6.5699999999999994</v>
      </c>
      <c r="F5" s="17">
        <v>20</v>
      </c>
      <c r="G5" s="17">
        <v>1</v>
      </c>
      <c r="H5" s="17" t="s">
        <v>24</v>
      </c>
      <c r="I5" s="14" t="s">
        <v>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B2" sqref="B2:C5"/>
    </sheetView>
  </sheetViews>
  <sheetFormatPr baseColWidth="10" defaultRowHeight="15" x14ac:dyDescent="0.25"/>
  <cols>
    <col min="1" max="1" width="8.28515625" bestFit="1" customWidth="1"/>
    <col min="2" max="3" width="35.7109375" customWidth="1"/>
    <col min="4" max="4" width="19" customWidth="1"/>
    <col min="5" max="5" width="17.28515625" customWidth="1"/>
    <col min="6" max="6" width="9.5703125" customWidth="1"/>
    <col min="8" max="8" width="9" customWidth="1"/>
    <col min="9" max="9" width="23.5703125" bestFit="1" customWidth="1"/>
  </cols>
  <sheetData>
    <row r="1" spans="1:10" x14ac:dyDescent="0.25">
      <c r="A1" s="5" t="s">
        <v>0</v>
      </c>
      <c r="B1" s="5" t="s">
        <v>66</v>
      </c>
      <c r="C1" s="5" t="s">
        <v>67</v>
      </c>
      <c r="D1" s="5" t="s">
        <v>65</v>
      </c>
      <c r="E1" s="5" t="s">
        <v>58</v>
      </c>
      <c r="F1" s="5" t="s">
        <v>59</v>
      </c>
      <c r="G1" s="5" t="s">
        <v>61</v>
      </c>
      <c r="H1" s="5" t="s">
        <v>60</v>
      </c>
      <c r="I1" s="5" t="s">
        <v>63</v>
      </c>
      <c r="J1" s="5" t="s">
        <v>64</v>
      </c>
    </row>
    <row r="2" spans="1:10" x14ac:dyDescent="0.25">
      <c r="A2">
        <v>1</v>
      </c>
      <c r="B2" s="17" t="s">
        <v>139</v>
      </c>
      <c r="C2" s="17" t="s">
        <v>140</v>
      </c>
      <c r="D2" t="s">
        <v>62</v>
      </c>
      <c r="E2">
        <v>4390</v>
      </c>
      <c r="F2">
        <f t="shared" ref="F2:F5" si="0">E2*0.025</f>
        <v>109.75</v>
      </c>
      <c r="G2">
        <v>18</v>
      </c>
      <c r="H2">
        <v>10</v>
      </c>
      <c r="I2" s="6" t="s">
        <v>68</v>
      </c>
      <c r="J2" s="3" t="s">
        <v>69</v>
      </c>
    </row>
    <row r="3" spans="1:10" x14ac:dyDescent="0.25">
      <c r="A3">
        <v>2</v>
      </c>
      <c r="B3" t="s">
        <v>141</v>
      </c>
      <c r="C3" t="s">
        <v>142</v>
      </c>
      <c r="D3" t="s">
        <v>62</v>
      </c>
      <c r="E3">
        <v>4990</v>
      </c>
      <c r="F3">
        <f t="shared" si="0"/>
        <v>124.75</v>
      </c>
      <c r="G3">
        <v>18</v>
      </c>
      <c r="H3">
        <v>10</v>
      </c>
      <c r="I3" s="6" t="s">
        <v>70</v>
      </c>
      <c r="J3" s="3" t="s">
        <v>69</v>
      </c>
    </row>
    <row r="4" spans="1:10" x14ac:dyDescent="0.25">
      <c r="A4">
        <v>3</v>
      </c>
      <c r="B4" t="s">
        <v>143</v>
      </c>
      <c r="C4" t="s">
        <v>144</v>
      </c>
      <c r="D4" t="s">
        <v>62</v>
      </c>
      <c r="E4">
        <v>6548</v>
      </c>
      <c r="F4">
        <f t="shared" si="0"/>
        <v>163.70000000000002</v>
      </c>
      <c r="G4">
        <v>18</v>
      </c>
      <c r="H4">
        <v>10</v>
      </c>
      <c r="I4" s="6" t="s">
        <v>71</v>
      </c>
      <c r="J4" s="3" t="s">
        <v>69</v>
      </c>
    </row>
    <row r="5" spans="1:10" x14ac:dyDescent="0.25">
      <c r="A5">
        <v>4</v>
      </c>
      <c r="B5" t="s">
        <v>145</v>
      </c>
      <c r="C5" t="s">
        <v>146</v>
      </c>
      <c r="D5" t="s">
        <v>62</v>
      </c>
      <c r="E5">
        <v>7460</v>
      </c>
      <c r="F5">
        <f t="shared" si="0"/>
        <v>186.5</v>
      </c>
      <c r="G5">
        <v>18</v>
      </c>
      <c r="H5">
        <v>10</v>
      </c>
      <c r="I5" s="6" t="s">
        <v>72</v>
      </c>
      <c r="J5" s="3" t="s">
        <v>69</v>
      </c>
    </row>
    <row r="6" spans="1:10" x14ac:dyDescent="0.25">
      <c r="I6" s="6"/>
      <c r="J6" s="3"/>
    </row>
    <row r="7" spans="1:10" x14ac:dyDescent="0.25">
      <c r="J7" s="3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9" sqref="F9:I12"/>
    </sheetView>
  </sheetViews>
  <sheetFormatPr baseColWidth="10" defaultRowHeight="15" x14ac:dyDescent="0.25"/>
  <cols>
    <col min="1" max="1" width="8.28515625" bestFit="1" customWidth="1"/>
    <col min="2" max="9" width="14.28515625" customWidth="1"/>
    <col min="10" max="10" width="46.140625" bestFit="1" customWidth="1"/>
  </cols>
  <sheetData>
    <row r="1" spans="1:11" x14ac:dyDescent="0.25">
      <c r="A1" t="s">
        <v>0</v>
      </c>
      <c r="B1" t="s">
        <v>45</v>
      </c>
      <c r="C1" t="s">
        <v>3</v>
      </c>
      <c r="D1" t="s">
        <v>16</v>
      </c>
      <c r="E1" t="s">
        <v>5</v>
      </c>
      <c r="F1" t="s">
        <v>8</v>
      </c>
      <c r="G1" t="s">
        <v>6</v>
      </c>
      <c r="H1" t="s">
        <v>7</v>
      </c>
      <c r="I1" t="s">
        <v>46</v>
      </c>
      <c r="J1" t="s">
        <v>4</v>
      </c>
    </row>
    <row r="2" spans="1:11" x14ac:dyDescent="0.25">
      <c r="A2" s="13">
        <v>1</v>
      </c>
      <c r="B2" s="1">
        <v>0.27100000000000002</v>
      </c>
      <c r="C2" s="2">
        <v>539</v>
      </c>
      <c r="D2" s="13">
        <f>C2*0.01</f>
        <v>5.39</v>
      </c>
      <c r="E2" s="13">
        <v>20</v>
      </c>
      <c r="F2" s="13">
        <f>1.7*1.016</f>
        <v>1.7272000000000001</v>
      </c>
      <c r="G2" s="13">
        <v>44</v>
      </c>
      <c r="H2" s="13">
        <v>-0.3</v>
      </c>
      <c r="I2" s="13">
        <v>0.36</v>
      </c>
      <c r="J2" s="13" t="s">
        <v>80</v>
      </c>
      <c r="K2" s="14" t="s">
        <v>81</v>
      </c>
    </row>
    <row r="3" spans="1:11" x14ac:dyDescent="0.25">
      <c r="A3" s="13">
        <f>A2+1</f>
        <v>2</v>
      </c>
      <c r="B3" s="1">
        <v>0.216</v>
      </c>
      <c r="C3" s="2">
        <v>224</v>
      </c>
      <c r="D3" s="13">
        <f t="shared" ref="D3:D4" si="0">C3*0.01</f>
        <v>2.2400000000000002</v>
      </c>
      <c r="E3" s="13">
        <v>20</v>
      </c>
      <c r="F3" s="13">
        <f>1.686*1.016</f>
        <v>1.7129760000000001</v>
      </c>
      <c r="G3" s="13">
        <v>45</v>
      </c>
      <c r="H3" s="13">
        <v>-0.41</v>
      </c>
      <c r="I3" s="13">
        <v>0.29499999999999998</v>
      </c>
      <c r="J3" s="13" t="s">
        <v>82</v>
      </c>
      <c r="K3" s="14" t="s">
        <v>83</v>
      </c>
    </row>
    <row r="4" spans="1:11" x14ac:dyDescent="0.25">
      <c r="A4" s="13">
        <f t="shared" ref="A4" si="1">A3+1</f>
        <v>3</v>
      </c>
      <c r="B4" s="1">
        <v>0.2014</v>
      </c>
      <c r="C4" s="2">
        <v>183.88</v>
      </c>
      <c r="D4" s="13">
        <f t="shared" si="0"/>
        <v>1.8388</v>
      </c>
      <c r="E4" s="13">
        <v>20</v>
      </c>
      <c r="F4" s="1">
        <f>1.654*0.989</f>
        <v>1.6358059999999999</v>
      </c>
      <c r="G4" s="13">
        <v>46</v>
      </c>
      <c r="H4" s="13">
        <v>-0.42</v>
      </c>
      <c r="I4" s="13">
        <v>0.27</v>
      </c>
      <c r="J4" s="13" t="s">
        <v>84</v>
      </c>
      <c r="K4" s="14" t="s">
        <v>85</v>
      </c>
    </row>
    <row r="5" spans="1:11" x14ac:dyDescent="0.25">
      <c r="K5" s="14"/>
    </row>
    <row r="6" spans="1:11" x14ac:dyDescent="0.25">
      <c r="B6" s="1"/>
      <c r="C6" s="2"/>
      <c r="I6" s="1"/>
    </row>
    <row r="7" spans="1:11" x14ac:dyDescent="0.25">
      <c r="B7" s="1"/>
      <c r="C7" s="2"/>
      <c r="D7" s="13"/>
      <c r="E7" s="13"/>
      <c r="F7" s="17"/>
      <c r="I7" s="17"/>
      <c r="J7" s="13"/>
      <c r="K7" s="14"/>
    </row>
    <row r="8" spans="1:11" x14ac:dyDescent="0.25">
      <c r="B8" s="1"/>
      <c r="C8" s="2"/>
      <c r="D8" s="13"/>
      <c r="F8" s="17"/>
      <c r="G8" s="17"/>
      <c r="J8" s="13"/>
      <c r="K8" s="14"/>
    </row>
    <row r="9" spans="1:11" x14ac:dyDescent="0.25">
      <c r="A9" s="13"/>
      <c r="B9" s="1"/>
      <c r="C9" s="2"/>
      <c r="D9" s="13"/>
      <c r="E9" s="13"/>
      <c r="F9" s="17"/>
      <c r="G9" s="17"/>
      <c r="K9" s="14"/>
    </row>
    <row r="10" spans="1:11" x14ac:dyDescent="0.25">
      <c r="A10" s="13"/>
      <c r="B10" s="1"/>
      <c r="C10" s="2"/>
      <c r="D10" s="13"/>
      <c r="E10" s="13"/>
      <c r="F10" s="1"/>
    </row>
    <row r="11" spans="1:11" x14ac:dyDescent="0.25">
      <c r="F11" s="1"/>
      <c r="G11" s="17"/>
      <c r="I11" s="17"/>
    </row>
    <row r="12" spans="1:11" x14ac:dyDescent="0.25">
      <c r="F12" s="1"/>
      <c r="G12" s="17"/>
      <c r="I12" s="17"/>
    </row>
  </sheetData>
  <hyperlinks>
    <hyperlink ref="K2" r:id="rId1"/>
    <hyperlink ref="K3" r:id="rId2"/>
    <hyperlink ref="K4" r:id="rId3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4" sqref="A4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6.85546875" bestFit="1" customWidth="1"/>
    <col min="6" max="6" width="18.42578125" bestFit="1" customWidth="1"/>
    <col min="7" max="7" width="32.7109375" bestFit="1" customWidth="1"/>
    <col min="8" max="8" width="34.28515625" bestFit="1" customWidth="1"/>
    <col min="9" max="9" width="54.7109375" bestFit="1" customWidth="1"/>
  </cols>
  <sheetData>
    <row r="1" spans="1:10" x14ac:dyDescent="0.25">
      <c r="A1" t="s">
        <v>0</v>
      </c>
      <c r="B1" t="s">
        <v>3</v>
      </c>
      <c r="C1" t="s">
        <v>16</v>
      </c>
      <c r="D1" t="s">
        <v>5</v>
      </c>
      <c r="E1" t="s">
        <v>8</v>
      </c>
      <c r="F1" t="s">
        <v>9</v>
      </c>
      <c r="G1" t="s">
        <v>42</v>
      </c>
      <c r="H1" t="s">
        <v>43</v>
      </c>
      <c r="I1" t="s">
        <v>4</v>
      </c>
    </row>
    <row r="2" spans="1:10" x14ac:dyDescent="0.25">
      <c r="A2">
        <v>1</v>
      </c>
      <c r="B2" s="2">
        <v>440</v>
      </c>
      <c r="C2">
        <f t="shared" ref="C2:C4" si="0">B2*0.015</f>
        <v>6.6</v>
      </c>
      <c r="D2">
        <v>20</v>
      </c>
      <c r="E2">
        <v>2</v>
      </c>
      <c r="F2">
        <v>0.80400000000000005</v>
      </c>
      <c r="G2" s="10">
        <v>3.235E-3</v>
      </c>
      <c r="H2" s="8">
        <v>1.17E-5</v>
      </c>
      <c r="I2" t="s">
        <v>26</v>
      </c>
      <c r="J2" s="14" t="s">
        <v>29</v>
      </c>
    </row>
    <row r="3" spans="1:10" x14ac:dyDescent="0.25">
      <c r="A3">
        <f>A2+1</f>
        <v>2</v>
      </c>
      <c r="B3" s="2">
        <v>190</v>
      </c>
      <c r="C3">
        <f t="shared" si="0"/>
        <v>2.85</v>
      </c>
      <c r="D3">
        <v>20</v>
      </c>
      <c r="E3">
        <v>0.89600000000000002</v>
      </c>
      <c r="F3">
        <v>0.73099999999999998</v>
      </c>
      <c r="G3" s="10">
        <v>3.47E-3</v>
      </c>
      <c r="H3" s="8">
        <v>7.9999999999999996E-6</v>
      </c>
      <c r="I3" t="s">
        <v>27</v>
      </c>
      <c r="J3" t="s">
        <v>30</v>
      </c>
    </row>
    <row r="4" spans="1:10" x14ac:dyDescent="0.25">
      <c r="A4">
        <f t="shared" ref="A4" si="1">A3+1</f>
        <v>3</v>
      </c>
      <c r="B4" s="2">
        <v>299</v>
      </c>
      <c r="C4">
        <f t="shared" si="0"/>
        <v>4.4849999999999994</v>
      </c>
      <c r="D4">
        <v>20</v>
      </c>
      <c r="E4">
        <v>2.3199999999999998</v>
      </c>
      <c r="F4">
        <v>0.82399999999999995</v>
      </c>
      <c r="G4" s="10">
        <v>3.3300000000000001E-3</v>
      </c>
      <c r="H4" s="8">
        <v>2.3E-5</v>
      </c>
      <c r="I4" t="s">
        <v>28</v>
      </c>
      <c r="J4" t="s">
        <v>31</v>
      </c>
    </row>
    <row r="5" spans="1:10" x14ac:dyDescent="0.25">
      <c r="B5" s="2"/>
      <c r="G5" s="10"/>
      <c r="H5" s="8"/>
    </row>
    <row r="6" spans="1:10" x14ac:dyDescent="0.25">
      <c r="B6" s="2"/>
      <c r="G6" s="10"/>
      <c r="H6" s="8"/>
    </row>
    <row r="7" spans="1:10" x14ac:dyDescent="0.25">
      <c r="B7" s="2"/>
      <c r="E7" s="13"/>
      <c r="G7" s="10"/>
      <c r="H7" s="8"/>
    </row>
    <row r="8" spans="1:10" x14ac:dyDescent="0.25">
      <c r="B8" s="2"/>
      <c r="E8" s="13"/>
      <c r="G8" s="10"/>
      <c r="H8" s="8"/>
    </row>
    <row r="9" spans="1:10" x14ac:dyDescent="0.25">
      <c r="B9" s="2"/>
      <c r="E9" s="13"/>
      <c r="G9" s="10"/>
      <c r="H9" s="8"/>
    </row>
    <row r="11" spans="1:10" x14ac:dyDescent="0.25">
      <c r="B11" s="9"/>
      <c r="F11" s="7"/>
    </row>
    <row r="12" spans="1:10" x14ac:dyDescent="0.25">
      <c r="B12" s="9"/>
      <c r="F12" s="7"/>
    </row>
    <row r="13" spans="1:10" x14ac:dyDescent="0.25">
      <c r="B13" s="9"/>
      <c r="F13" s="7"/>
    </row>
    <row r="14" spans="1:10" x14ac:dyDescent="0.25">
      <c r="B14" s="9"/>
      <c r="F14" s="7"/>
    </row>
    <row r="15" spans="1:10" x14ac:dyDescent="0.25">
      <c r="B15" s="9"/>
      <c r="F15" s="7"/>
    </row>
    <row r="16" spans="1:10" x14ac:dyDescent="0.25">
      <c r="B16" s="9"/>
      <c r="F16" s="7"/>
    </row>
    <row r="17" spans="2:6" x14ac:dyDescent="0.25">
      <c r="B17" s="9"/>
      <c r="F17" s="7"/>
    </row>
    <row r="18" spans="2:6" x14ac:dyDescent="0.25">
      <c r="B18" s="9"/>
      <c r="F18" s="7"/>
    </row>
    <row r="19" spans="2:6" x14ac:dyDescent="0.25">
      <c r="B19" s="9"/>
      <c r="F19" s="7"/>
    </row>
    <row r="20" spans="2:6" x14ac:dyDescent="0.25">
      <c r="B20" s="9"/>
      <c r="F20" s="7"/>
    </row>
  </sheetData>
  <hyperlinks>
    <hyperlink ref="J2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2" sqref="F2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customWidth="1"/>
    <col min="4" max="4" width="13.5703125" bestFit="1" customWidth="1"/>
    <col min="5" max="5" width="24" bestFit="1" customWidth="1"/>
    <col min="6" max="6" width="12.5703125" bestFit="1" customWidth="1"/>
    <col min="7" max="7" width="9.42578125" bestFit="1" customWidth="1"/>
    <col min="8" max="8" width="10.5703125" bestFit="1" customWidth="1"/>
    <col min="9" max="9" width="40.5703125" bestFit="1" customWidth="1"/>
  </cols>
  <sheetData>
    <row r="1" spans="1:10" x14ac:dyDescent="0.25">
      <c r="A1" t="s">
        <v>0</v>
      </c>
      <c r="B1" t="s">
        <v>3</v>
      </c>
      <c r="C1" t="s">
        <v>16</v>
      </c>
      <c r="D1" t="s">
        <v>5</v>
      </c>
      <c r="E1" t="s">
        <v>13</v>
      </c>
      <c r="F1" t="s">
        <v>10</v>
      </c>
      <c r="G1" t="s">
        <v>11</v>
      </c>
      <c r="H1" t="s">
        <v>12</v>
      </c>
      <c r="I1" t="s">
        <v>4</v>
      </c>
    </row>
    <row r="2" spans="1:10" x14ac:dyDescent="0.25">
      <c r="A2">
        <v>1</v>
      </c>
      <c r="B2">
        <v>389</v>
      </c>
      <c r="C2">
        <f t="shared" ref="C2:C7" si="0">B2*0.02</f>
        <v>7.78</v>
      </c>
      <c r="D2">
        <v>20</v>
      </c>
      <c r="E2">
        <v>1.7</v>
      </c>
      <c r="F2">
        <v>0.12</v>
      </c>
      <c r="G2">
        <v>1</v>
      </c>
      <c r="H2">
        <v>1</v>
      </c>
      <c r="I2" t="s">
        <v>32</v>
      </c>
      <c r="J2" s="14" t="s">
        <v>35</v>
      </c>
    </row>
    <row r="3" spans="1:10" x14ac:dyDescent="0.25">
      <c r="A3">
        <f t="shared" ref="A3:A7" si="1">A2+1</f>
        <v>2</v>
      </c>
      <c r="B3">
        <v>650</v>
      </c>
      <c r="C3">
        <f t="shared" si="0"/>
        <v>13</v>
      </c>
      <c r="D3">
        <v>20</v>
      </c>
      <c r="E3">
        <v>2.2000000000000002</v>
      </c>
      <c r="F3">
        <v>0.49</v>
      </c>
      <c r="G3">
        <v>1</v>
      </c>
      <c r="H3">
        <v>1</v>
      </c>
      <c r="I3" t="s">
        <v>33</v>
      </c>
      <c r="J3" s="14" t="s">
        <v>36</v>
      </c>
    </row>
    <row r="4" spans="1:10" x14ac:dyDescent="0.25">
      <c r="A4">
        <f t="shared" si="1"/>
        <v>3</v>
      </c>
      <c r="B4">
        <v>769</v>
      </c>
      <c r="C4" s="13">
        <f t="shared" si="0"/>
        <v>15.38</v>
      </c>
      <c r="D4">
        <v>20</v>
      </c>
      <c r="E4">
        <v>4.5</v>
      </c>
      <c r="F4">
        <v>0.75</v>
      </c>
      <c r="G4">
        <v>1</v>
      </c>
      <c r="H4">
        <v>1</v>
      </c>
      <c r="I4" t="s">
        <v>87</v>
      </c>
      <c r="J4" s="14" t="s">
        <v>86</v>
      </c>
    </row>
    <row r="5" spans="1:10" x14ac:dyDescent="0.25">
      <c r="A5">
        <f t="shared" si="1"/>
        <v>4</v>
      </c>
      <c r="B5">
        <v>980</v>
      </c>
      <c r="C5">
        <f t="shared" si="0"/>
        <v>19.600000000000001</v>
      </c>
      <c r="D5">
        <v>20</v>
      </c>
      <c r="E5">
        <v>3.23</v>
      </c>
      <c r="F5">
        <v>0.98</v>
      </c>
      <c r="G5">
        <v>1</v>
      </c>
      <c r="H5">
        <v>1</v>
      </c>
      <c r="I5" t="s">
        <v>34</v>
      </c>
      <c r="J5" s="14" t="s">
        <v>37</v>
      </c>
    </row>
    <row r="6" spans="1:10" x14ac:dyDescent="0.25">
      <c r="A6">
        <f t="shared" si="1"/>
        <v>5</v>
      </c>
      <c r="B6">
        <v>1380</v>
      </c>
      <c r="C6">
        <f t="shared" si="0"/>
        <v>27.6</v>
      </c>
      <c r="D6">
        <v>20</v>
      </c>
      <c r="E6">
        <v>4.13</v>
      </c>
      <c r="F6">
        <v>1.5</v>
      </c>
      <c r="G6">
        <v>1</v>
      </c>
      <c r="H6">
        <v>1</v>
      </c>
      <c r="I6" t="s">
        <v>89</v>
      </c>
      <c r="J6" s="14" t="s">
        <v>88</v>
      </c>
    </row>
    <row r="7" spans="1:10" x14ac:dyDescent="0.25">
      <c r="A7">
        <f t="shared" si="1"/>
        <v>6</v>
      </c>
      <c r="B7">
        <v>1840</v>
      </c>
      <c r="C7">
        <f t="shared" si="0"/>
        <v>36.800000000000004</v>
      </c>
      <c r="D7">
        <v>20</v>
      </c>
      <c r="E7">
        <v>4.55</v>
      </c>
      <c r="F7">
        <v>2</v>
      </c>
      <c r="G7">
        <v>1</v>
      </c>
      <c r="H7">
        <v>1</v>
      </c>
      <c r="I7" t="s">
        <v>90</v>
      </c>
      <c r="J7" s="14" t="s">
        <v>91</v>
      </c>
    </row>
    <row r="9" spans="1:10" x14ac:dyDescent="0.25">
      <c r="I9" s="13"/>
    </row>
    <row r="10" spans="1:10" x14ac:dyDescent="0.25">
      <c r="B10" s="13"/>
      <c r="C10" s="13"/>
      <c r="D10" s="13"/>
      <c r="E10" s="13"/>
      <c r="F10" s="13"/>
      <c r="H10" s="13"/>
      <c r="I10" s="13"/>
    </row>
    <row r="11" spans="1:10" x14ac:dyDescent="0.25">
      <c r="B11" s="13"/>
      <c r="C11" s="13"/>
      <c r="D11" s="13"/>
      <c r="E11" s="13"/>
      <c r="F11" s="13"/>
      <c r="H11" s="13"/>
      <c r="I11" s="13"/>
    </row>
    <row r="12" spans="1:10" x14ac:dyDescent="0.25">
      <c r="B12" s="13"/>
      <c r="C12" s="13"/>
      <c r="D12" s="13"/>
      <c r="E12" s="13"/>
      <c r="F12" s="13"/>
      <c r="H12" s="13"/>
      <c r="I12" s="13"/>
    </row>
    <row r="13" spans="1:10" x14ac:dyDescent="0.25">
      <c r="B13" s="13"/>
      <c r="C13" s="13"/>
      <c r="D13" s="13"/>
      <c r="E13" s="13"/>
      <c r="F13" s="13"/>
      <c r="H13" s="13"/>
      <c r="I13" s="13"/>
    </row>
    <row r="14" spans="1:10" x14ac:dyDescent="0.25">
      <c r="B14" s="13"/>
      <c r="C14" s="13"/>
      <c r="D14" s="13"/>
      <c r="E14" s="13"/>
      <c r="F14" s="13"/>
      <c r="H14" s="13"/>
      <c r="I14" s="13"/>
    </row>
    <row r="15" spans="1:10" x14ac:dyDescent="0.25">
      <c r="B15" s="13"/>
    </row>
    <row r="16" spans="1:10" x14ac:dyDescent="0.25">
      <c r="B16" s="13"/>
    </row>
    <row r="18" spans="2:2" x14ac:dyDescent="0.25">
      <c r="B18" s="11"/>
    </row>
    <row r="19" spans="2:2" x14ac:dyDescent="0.25">
      <c r="B19" s="11"/>
    </row>
    <row r="20" spans="2:2" x14ac:dyDescent="0.25">
      <c r="B20" s="11"/>
    </row>
    <row r="21" spans="2:2" x14ac:dyDescent="0.25">
      <c r="B21" s="11"/>
    </row>
    <row r="22" spans="2:2" x14ac:dyDescent="0.25">
      <c r="B22" s="11"/>
    </row>
    <row r="23" spans="2:2" x14ac:dyDescent="0.25">
      <c r="B23" s="11"/>
    </row>
    <row r="24" spans="2:2" x14ac:dyDescent="0.25">
      <c r="B24" s="11"/>
    </row>
    <row r="25" spans="2:2" x14ac:dyDescent="0.25">
      <c r="B25" s="11"/>
    </row>
    <row r="26" spans="2:2" x14ac:dyDescent="0.25">
      <c r="B26" s="11"/>
    </row>
    <row r="27" spans="2:2" x14ac:dyDescent="0.25">
      <c r="B27" s="11"/>
    </row>
    <row r="28" spans="2:2" x14ac:dyDescent="0.25">
      <c r="B28" s="11"/>
    </row>
    <row r="29" spans="2:2" x14ac:dyDescent="0.25">
      <c r="B29" s="11"/>
    </row>
    <row r="30" spans="2:2" x14ac:dyDescent="0.25">
      <c r="B30" s="11"/>
    </row>
    <row r="31" spans="2:2" x14ac:dyDescent="0.25">
      <c r="B31" s="11"/>
    </row>
  </sheetData>
  <sortState ref="B2:J15">
    <sortCondition ref="F2:F15"/>
  </sortState>
  <hyperlinks>
    <hyperlink ref="J2" r:id="rId1"/>
    <hyperlink ref="J3" r:id="rId2"/>
    <hyperlink ref="J5" r:id="rId3"/>
    <hyperlink ref="J4" r:id="rId4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8" sqref="F8"/>
    </sheetView>
  </sheetViews>
  <sheetFormatPr baseColWidth="10" defaultRowHeight="15" x14ac:dyDescent="0.25"/>
  <cols>
    <col min="1" max="1" width="8.28515625" bestFit="1" customWidth="1"/>
    <col min="2" max="2" width="10.85546875" bestFit="1" customWidth="1"/>
    <col min="3" max="3" width="14.28515625" bestFit="1" customWidth="1"/>
    <col min="4" max="4" width="13.5703125" bestFit="1" customWidth="1"/>
    <col min="5" max="5" width="14" bestFit="1" customWidth="1"/>
    <col min="6" max="6" width="6.42578125" bestFit="1" customWidth="1"/>
    <col min="7" max="7" width="16.85546875" customWidth="1"/>
    <col min="8" max="8" width="14.7109375" bestFit="1" customWidth="1"/>
    <col min="9" max="9" width="53.140625" bestFit="1" customWidth="1"/>
    <col min="10" max="10" width="107.5703125" bestFit="1" customWidth="1"/>
  </cols>
  <sheetData>
    <row r="1" spans="1:10" x14ac:dyDescent="0.25">
      <c r="A1" t="s">
        <v>0</v>
      </c>
      <c r="B1" t="s">
        <v>3</v>
      </c>
      <c r="C1" t="s">
        <v>16</v>
      </c>
      <c r="D1" t="s">
        <v>5</v>
      </c>
      <c r="E1" t="s">
        <v>15</v>
      </c>
      <c r="F1" t="s">
        <v>14</v>
      </c>
      <c r="G1" t="s">
        <v>47</v>
      </c>
      <c r="H1" t="s">
        <v>48</v>
      </c>
      <c r="I1" t="s">
        <v>4</v>
      </c>
    </row>
    <row r="2" spans="1:10" x14ac:dyDescent="0.25">
      <c r="A2">
        <v>1</v>
      </c>
      <c r="B2" s="1">
        <v>5098</v>
      </c>
      <c r="C2" s="2">
        <f>B2*0.01</f>
        <v>50.980000000000004</v>
      </c>
      <c r="D2" s="13">
        <v>15</v>
      </c>
      <c r="E2">
        <v>6.4</v>
      </c>
      <c r="F2">
        <v>0.95499999999999996</v>
      </c>
      <c r="G2">
        <v>2</v>
      </c>
      <c r="H2">
        <v>2</v>
      </c>
      <c r="I2" s="13" t="s">
        <v>93</v>
      </c>
      <c r="J2" s="15" t="s">
        <v>92</v>
      </c>
    </row>
    <row r="3" spans="1:10" x14ac:dyDescent="0.25">
      <c r="A3" s="13">
        <f t="shared" ref="A3:A6" si="0">A2+1</f>
        <v>2</v>
      </c>
      <c r="B3" s="1">
        <v>5620</v>
      </c>
      <c r="C3" s="2">
        <f>B3*0.01</f>
        <v>56.2</v>
      </c>
      <c r="D3" s="13">
        <v>15</v>
      </c>
      <c r="E3">
        <v>8</v>
      </c>
      <c r="F3">
        <v>0.95499999999999996</v>
      </c>
      <c r="G3">
        <v>3</v>
      </c>
      <c r="H3">
        <v>3</v>
      </c>
      <c r="I3" s="13" t="s">
        <v>94</v>
      </c>
      <c r="J3" s="15" t="s">
        <v>92</v>
      </c>
    </row>
    <row r="4" spans="1:10" x14ac:dyDescent="0.25">
      <c r="A4" s="13">
        <f t="shared" si="0"/>
        <v>3</v>
      </c>
      <c r="B4" s="1">
        <v>6679</v>
      </c>
      <c r="C4" s="2">
        <f>B4*0.01</f>
        <v>66.790000000000006</v>
      </c>
      <c r="D4" s="13">
        <v>15</v>
      </c>
      <c r="E4">
        <v>11</v>
      </c>
      <c r="F4">
        <v>0.95799999999999996</v>
      </c>
      <c r="G4">
        <v>3.7</v>
      </c>
      <c r="H4" s="13">
        <v>3.7</v>
      </c>
      <c r="I4" s="13" t="s">
        <v>95</v>
      </c>
      <c r="J4" s="15" t="s">
        <v>92</v>
      </c>
    </row>
    <row r="5" spans="1:10" x14ac:dyDescent="0.25">
      <c r="A5" s="13">
        <f t="shared" si="0"/>
        <v>4</v>
      </c>
      <c r="B5" s="1">
        <v>7979</v>
      </c>
      <c r="C5" s="2">
        <f>B5*0.01</f>
        <v>79.790000000000006</v>
      </c>
      <c r="D5" s="13">
        <v>15</v>
      </c>
      <c r="E5">
        <v>16</v>
      </c>
      <c r="F5" s="13">
        <v>0.95799999999999996</v>
      </c>
      <c r="G5" s="13">
        <v>3.7</v>
      </c>
      <c r="H5" s="13">
        <v>3.7</v>
      </c>
      <c r="I5" s="13" t="s">
        <v>96</v>
      </c>
      <c r="J5" s="15" t="s">
        <v>92</v>
      </c>
    </row>
    <row r="6" spans="1:10" x14ac:dyDescent="0.25">
      <c r="A6" s="13">
        <f t="shared" si="0"/>
        <v>5</v>
      </c>
      <c r="B6" s="1">
        <v>9129</v>
      </c>
      <c r="C6" s="2">
        <f>B6*0.01</f>
        <v>91.29</v>
      </c>
      <c r="D6" s="13">
        <v>15</v>
      </c>
      <c r="E6">
        <v>22</v>
      </c>
      <c r="F6" s="13">
        <v>0.95799999999999996</v>
      </c>
      <c r="G6" s="13">
        <v>3.7</v>
      </c>
      <c r="H6" s="13">
        <v>3.7</v>
      </c>
      <c r="I6" s="13" t="s">
        <v>97</v>
      </c>
      <c r="J6" s="15" t="s">
        <v>92</v>
      </c>
    </row>
    <row r="13" spans="1:10" x14ac:dyDescent="0.25">
      <c r="B13" s="1"/>
      <c r="C13" s="2"/>
      <c r="D13" s="13"/>
      <c r="I13" s="13"/>
      <c r="J13" s="15"/>
    </row>
    <row r="14" spans="1:10" x14ac:dyDescent="0.25">
      <c r="B14" s="1"/>
      <c r="J14" s="2"/>
    </row>
    <row r="15" spans="1:10" x14ac:dyDescent="0.25">
      <c r="J15" s="2"/>
    </row>
    <row r="16" spans="1:10" x14ac:dyDescent="0.25">
      <c r="J16" s="2"/>
    </row>
    <row r="17" spans="10:10" x14ac:dyDescent="0.25">
      <c r="J17" s="2"/>
    </row>
    <row r="18" spans="10:10" x14ac:dyDescent="0.25">
      <c r="J18" s="2"/>
    </row>
    <row r="19" spans="10:10" x14ac:dyDescent="0.25">
      <c r="J19" s="2"/>
    </row>
    <row r="20" spans="10:10" x14ac:dyDescent="0.25">
      <c r="J20" s="2"/>
    </row>
    <row r="21" spans="10:10" x14ac:dyDescent="0.25">
      <c r="J21" s="2"/>
    </row>
    <row r="22" spans="10:10" x14ac:dyDescent="0.25">
      <c r="J22" s="2"/>
    </row>
    <row r="23" spans="10:10" x14ac:dyDescent="0.25">
      <c r="J23" s="2"/>
    </row>
    <row r="24" spans="10:10" x14ac:dyDescent="0.25">
      <c r="J24" s="2"/>
    </row>
    <row r="25" spans="10:10" x14ac:dyDescent="0.25">
      <c r="J25" s="2"/>
    </row>
    <row r="26" spans="10:10" x14ac:dyDescent="0.25">
      <c r="J26" s="2"/>
    </row>
    <row r="27" spans="10:10" x14ac:dyDescent="0.25">
      <c r="J27" s="2"/>
    </row>
    <row r="28" spans="10:10" x14ac:dyDescent="0.25">
      <c r="J28" s="2"/>
    </row>
    <row r="29" spans="10:10" x14ac:dyDescent="0.25">
      <c r="J29" s="2"/>
    </row>
  </sheetData>
  <sortState ref="B2:J10">
    <sortCondition ref="E2:E10"/>
  </sortState>
  <hyperlinks>
    <hyperlink ref="J2" r:id="rId1"/>
    <hyperlink ref="J3" r:id="rId2"/>
    <hyperlink ref="J4" r:id="rId3"/>
    <hyperlink ref="J5" r:id="rId4"/>
    <hyperlink ref="J6" r:id="rId5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chp</vt:lpstr>
      <vt:lpstr>boiler</vt:lpstr>
      <vt:lpstr>eh</vt:lpstr>
      <vt:lpstr>eh_dhw</vt:lpstr>
      <vt:lpstr>hp</vt:lpstr>
      <vt:lpstr>pv</vt:lpstr>
      <vt:lpstr>stc</vt:lpstr>
      <vt:lpstr>tes</vt:lpstr>
      <vt:lpstr>bat</vt:lpstr>
      <vt:lpstr>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Schuetz, Thomas</cp:lastModifiedBy>
  <dcterms:created xsi:type="dcterms:W3CDTF">2015-09-20T16:43:17Z</dcterms:created>
  <dcterms:modified xsi:type="dcterms:W3CDTF">2017-06-27T06:32:07Z</dcterms:modified>
</cp:coreProperties>
</file>