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\GitHub\BESopt\"/>
    </mc:Choice>
  </mc:AlternateContent>
  <xr:revisionPtr revIDLastSave="0" documentId="13_ncr:1_{BBA57BA7-C2EA-4ADF-B88D-17BD33EA58CB}" xr6:coauthVersionLast="45" xr6:coauthVersionMax="45" xr10:uidLastSave="{00000000-0000-0000-0000-000000000000}"/>
  <bookViews>
    <workbookView xWindow="-28920" yWindow="-1065" windowWidth="29040" windowHeight="15840" activeTab="3" xr2:uid="{00000000-000D-0000-FFFF-FFFF00000000}"/>
  </bookViews>
  <sheets>
    <sheet name="gen_economics" sheetId="1" r:id="rId1"/>
    <sheet name="gas_economics" sheetId="4" r:id="rId2"/>
    <sheet name="el_economics" sheetId="6" r:id="rId3"/>
    <sheet name="further_parameters" sheetId="2" r:id="rId4"/>
    <sheet name="co2_emissions" sheetId="3" r:id="rId5"/>
    <sheet name="tariff_example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D7" i="4" l="1"/>
  <c r="B21" i="1"/>
  <c r="B19" i="1"/>
  <c r="I104" i="5" l="1"/>
  <c r="I103" i="5"/>
  <c r="O102" i="5" s="1"/>
  <c r="O103" i="5" s="1"/>
  <c r="O104" i="5" s="1"/>
  <c r="I99" i="5"/>
  <c r="I98" i="5"/>
  <c r="O97" i="5" s="1"/>
  <c r="O98" i="5" s="1"/>
  <c r="I94" i="5"/>
  <c r="I93" i="5"/>
  <c r="O92" i="5" s="1"/>
  <c r="O93" i="5" s="1"/>
  <c r="O94" i="5" s="1"/>
  <c r="I89" i="5"/>
  <c r="I88" i="5"/>
  <c r="I87" i="5"/>
  <c r="I86" i="5"/>
  <c r="N85" i="5" s="1"/>
  <c r="N86" i="5" s="1"/>
  <c r="N87" i="5" s="1"/>
  <c r="N88" i="5" s="1"/>
  <c r="N89" i="5" s="1"/>
  <c r="O85" i="5"/>
  <c r="O86" i="5" s="1"/>
  <c r="O87" i="5" s="1"/>
  <c r="O88" i="5" s="1"/>
  <c r="O89" i="5" s="1"/>
  <c r="O82" i="5"/>
  <c r="N82" i="5"/>
  <c r="O75" i="5"/>
  <c r="O76" i="5" s="1"/>
  <c r="O77" i="5" s="1"/>
  <c r="O78" i="5" s="1"/>
  <c r="O79" i="5" s="1"/>
  <c r="N75" i="5"/>
  <c r="N76" i="5" s="1"/>
  <c r="N77" i="5" s="1"/>
  <c r="N78" i="5" s="1"/>
  <c r="N79" i="5" s="1"/>
  <c r="N102" i="5" l="1"/>
  <c r="N103" i="5" s="1"/>
  <c r="N104" i="5" s="1"/>
  <c r="O99" i="5"/>
  <c r="N97" i="5"/>
  <c r="N98" i="5" s="1"/>
  <c r="N99" i="5" s="1"/>
  <c r="N92" i="5"/>
  <c r="N93" i="5" s="1"/>
  <c r="N94" i="5" s="1"/>
  <c r="O67" i="5" l="1"/>
  <c r="O68" i="5" s="1"/>
  <c r="K67" i="5"/>
  <c r="N67" i="5" s="1"/>
  <c r="K41" i="5" l="1"/>
  <c r="N41" i="5" s="1"/>
  <c r="O41" i="5"/>
  <c r="O42" i="5" s="1"/>
  <c r="O43" i="5" s="1"/>
  <c r="O44" i="5" s="1"/>
  <c r="O45" i="5" s="1"/>
  <c r="O46" i="5" s="1"/>
  <c r="O47" i="5" s="1"/>
  <c r="O48" i="5" s="1"/>
  <c r="O49" i="5" s="1"/>
  <c r="O50" i="5" s="1"/>
  <c r="K42" i="5"/>
  <c r="K43" i="5"/>
  <c r="K44" i="5"/>
  <c r="K45" i="5"/>
  <c r="L45" i="5"/>
  <c r="K46" i="5"/>
  <c r="K47" i="5"/>
  <c r="K48" i="5"/>
  <c r="K49" i="5"/>
  <c r="K50" i="5"/>
  <c r="K54" i="5"/>
  <c r="N54" i="5" s="1"/>
  <c r="O54" i="5"/>
  <c r="O55" i="5" s="1"/>
  <c r="O56" i="5" s="1"/>
  <c r="O57" i="5" s="1"/>
  <c r="O58" i="5" s="1"/>
  <c r="O59" i="5" s="1"/>
  <c r="O60" i="5" s="1"/>
  <c r="O61" i="5" s="1"/>
  <c r="O62" i="5" s="1"/>
  <c r="O63" i="5" s="1"/>
  <c r="K55" i="5"/>
  <c r="K56" i="5"/>
  <c r="K57" i="5"/>
  <c r="K58" i="5"/>
  <c r="K59" i="5"/>
  <c r="K60" i="5"/>
  <c r="K61" i="5"/>
  <c r="K62" i="5"/>
  <c r="K63" i="5"/>
  <c r="K68" i="5"/>
  <c r="N68" i="5" s="1"/>
  <c r="N69" i="5" s="1"/>
  <c r="N70" i="5" s="1"/>
  <c r="N71" i="5" s="1"/>
  <c r="O69" i="5"/>
  <c r="O70" i="5" s="1"/>
  <c r="O71" i="5" s="1"/>
  <c r="K69" i="5"/>
  <c r="K70" i="5"/>
  <c r="K71" i="5"/>
  <c r="N42" i="5" l="1"/>
  <c r="N43" i="5" s="1"/>
  <c r="N44" i="5" s="1"/>
  <c r="N45" i="5" s="1"/>
  <c r="N46" i="5" s="1"/>
  <c r="N47" i="5" s="1"/>
  <c r="N48" i="5" s="1"/>
  <c r="N49" i="5" s="1"/>
  <c r="N50" i="5" s="1"/>
  <c r="N55" i="5"/>
  <c r="N56" i="5" s="1"/>
  <c r="N57" i="5" s="1"/>
  <c r="N58" i="5" s="1"/>
  <c r="N59" i="5" s="1"/>
  <c r="N60" i="5" s="1"/>
  <c r="N61" i="5" s="1"/>
  <c r="N62" i="5" s="1"/>
  <c r="N63" i="5" s="1"/>
  <c r="O3" i="5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21" i="5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N21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22" i="5" l="1"/>
  <c r="N23" i="5" l="1"/>
  <c r="N24" i="5" l="1"/>
  <c r="N25" i="5" l="1"/>
  <c r="N26" i="5" l="1"/>
  <c r="N27" i="5" l="1"/>
  <c r="N28" i="5" l="1"/>
  <c r="N29" i="5" l="1"/>
  <c r="N30" i="5" l="1"/>
  <c r="N31" i="5" l="1"/>
  <c r="N32" i="5" l="1"/>
  <c r="N33" i="5" l="1"/>
  <c r="N34" i="5" l="1"/>
  <c r="N35" i="5" l="1"/>
</calcChain>
</file>

<file path=xl/sharedStrings.xml><?xml version="1.0" encoding="utf-8"?>
<sst xmlns="http://schemas.openxmlformats.org/spreadsheetml/2006/main" count="247" uniqueCount="151">
  <si>
    <t>Euro / kWh</t>
  </si>
  <si>
    <t>price_PV_sell</t>
  </si>
  <si>
    <t>price_CHP_sell</t>
  </si>
  <si>
    <t>b</t>
  </si>
  <si>
    <t>rval</t>
  </si>
  <si>
    <t>Price change factors per year for inflation</t>
  </si>
  <si>
    <t>-</t>
  </si>
  <si>
    <t>prChange_infl</t>
  </si>
  <si>
    <t>prChange_eex</t>
  </si>
  <si>
    <t>Price change factors per year for natural gas</t>
  </si>
  <si>
    <t>prChange_gas</t>
  </si>
  <si>
    <t>Price change factors per year for electricity</t>
  </si>
  <si>
    <t>prChange_el</t>
  </si>
  <si>
    <t>crf</t>
  </si>
  <si>
    <t>q</t>
  </si>
  <si>
    <t>Interest rate</t>
  </si>
  <si>
    <t>rate</t>
  </si>
  <si>
    <t>German value added tax</t>
  </si>
  <si>
    <t>tax</t>
  </si>
  <si>
    <t>Observation period</t>
  </si>
  <si>
    <t>a</t>
  </si>
  <si>
    <t>t_clc</t>
  </si>
  <si>
    <t>Comment</t>
  </si>
  <si>
    <t>Unit</t>
  </si>
  <si>
    <t>Value</t>
  </si>
  <si>
    <t>Variable</t>
  </si>
  <si>
    <t>done</t>
  </si>
  <si>
    <t>Computation</t>
  </si>
  <si>
    <t>s</t>
  </si>
  <si>
    <t>dt</t>
  </si>
  <si>
    <t>time step length</t>
  </si>
  <si>
    <t>A_max</t>
  </si>
  <si>
    <t>m2</t>
  </si>
  <si>
    <t>Maximum available roof area</t>
  </si>
  <si>
    <t>mip_gap</t>
  </si>
  <si>
    <t>MIP gap</t>
  </si>
  <si>
    <t>time_limit</t>
  </si>
  <si>
    <t>Time limit</t>
  </si>
  <si>
    <t>days</t>
  </si>
  <si>
    <t>time_steps</t>
  </si>
  <si>
    <t>Time steps per typical day</t>
  </si>
  <si>
    <t>Number of typical days</t>
  </si>
  <si>
    <t>rho</t>
  </si>
  <si>
    <t>kg/m3</t>
  </si>
  <si>
    <t>c_w</t>
  </si>
  <si>
    <t>J/kgK</t>
  </si>
  <si>
    <t>Water's heat capacity</t>
  </si>
  <si>
    <t>Water's density</t>
  </si>
  <si>
    <t>dT_max</t>
  </si>
  <si>
    <t>K</t>
  </si>
  <si>
    <t>Maximum temperature spread in the storage</t>
  </si>
  <si>
    <t>Euro/kWh</t>
  </si>
  <si>
    <t>source</t>
  </si>
  <si>
    <t>last updated</t>
  </si>
  <si>
    <t>Abbrev. for rate + 1</t>
  </si>
  <si>
    <t>Capital Recovery Factor</t>
  </si>
  <si>
    <t>Residual Value</t>
  </si>
  <si>
    <t>https://www.gesetze-im-internet.de/kwkg_2016/__7.html</t>
  </si>
  <si>
    <t>1/a</t>
  </si>
  <si>
    <r>
      <rPr>
        <sz val="11"/>
        <color rgb="FFFF0000"/>
        <rFont val="Calibri"/>
        <family val="2"/>
        <scheme val="minor"/>
      </rPr>
      <t>Feed-in</t>
    </r>
    <r>
      <rPr>
        <sz val="11"/>
        <color theme="1"/>
        <rFont val="Calibri"/>
        <family val="2"/>
        <scheme val="minor"/>
      </rPr>
      <t xml:space="preserve"> compensation for PV units &lt; 10 kWp</t>
    </r>
  </si>
  <si>
    <t>subsidy_bat_max</t>
  </si>
  <si>
    <t>Euro/kWp</t>
  </si>
  <si>
    <t>https://www.kfw.de/Download-Center/F%C3%B6rderprogramme-%28Inlandsf%C3%B6rderung%29/PDF-Dokumente/6000002702_F_275_Handreichung_Zuschuss.pdf</t>
  </si>
  <si>
    <t>Maximum repayment bonus for battery storage systems for the kfw 275 storage subsidy (purchase with PV) - for conditions see https://www.kfw.de/Download-Center/F%C3%B6rderprogramme-%28Inlandsf%C3%B6rderung%29/PDF-Dokumente/6000002700_M_275_Speicher.pdf</t>
  </si>
  <si>
    <t>subsidy_bat</t>
  </si>
  <si>
    <t>Value for battery storage systems subsidies' calculation</t>
  </si>
  <si>
    <t>price per amount [Euro/kWh]</t>
  </si>
  <si>
    <t>fixed fees [Euro/a]</t>
  </si>
  <si>
    <t>Eco gas tariff (supplier: Grünwelt Energie; tariff: Grüngas classic; src: http://www.gruenwelt.de/gruengas-classic.html)</t>
  </si>
  <si>
    <t>Standard gas tariff (supplier: gas.de; tariff: gas.de classic; src: http://www.gas.de/gas-classic.html)</t>
  </si>
  <si>
    <t>last updated: 08.04.2016</t>
  </si>
  <si>
    <t>energy taxes</t>
  </si>
  <si>
    <t>Source</t>
  </si>
  <si>
    <t>Last updated</t>
  </si>
  <si>
    <t>gas_eco</t>
  </si>
  <si>
    <t>Tariffs</t>
  </si>
  <si>
    <t>Name</t>
  </si>
  <si>
    <t>variable price [Euro/kWh]</t>
  </si>
  <si>
    <t>gas_sta</t>
  </si>
  <si>
    <t>[</t>
  </si>
  <si>
    <t>[0 - 5: 120; 5 - 10: 79.08; 10 - 15: 89.76; 15 - 20: 86.28; 20 - 25: 0; 25 - 30: 0; 30 - 35: 0; 35 - 40: 0; 40 - 45: 0; 45 - 50: 0; 50 - 100: 0; 100 - 150: 0; 150 - 200: 0; 200 - 250: 340.08; 250 - 500: 388.92]</t>
  </si>
  <si>
    <t>[0 - 5: 0.047; 5 - 10: 0.0446; 10 - 15: 0.0415; 15 - 20: 0.0399; 20 - 25: 0.0437; 25 - 30: 0.0432; 30 - 35: 0.0424; 35 - 40: 0.042; 40 - 45: 0.0415; 45 - 50: 0.0412; 50 - 100: 0.0409; 100 - 150: 0.0397; 150 - 200: 0.039; 200 - 250: 0.0377; 250 - 500: 0.0377]</t>
  </si>
  <si>
    <t>[0 - 5: 0.0463; 5 - 10: 0.0448; 10 - 15: 0.0417; 15 - 20: 0.0401; 20 - 25: 0.0439; 25 - 30: 0.0434; 30 - 35: 0.0426; 35 - 40: 0.0422; 40 - 45: 0.0417; 45 - 50: 0.0414; 50 - 100: 0.0411; 100 - 150: 0.0399; 150 - 200: 0.0392; 200 - 250: 0.0379; 250 - 500: 0.0379]</t>
  </si>
  <si>
    <t>http://www.gas.de/gas-classic.html</t>
  </si>
  <si>
    <t>http://www.gruenwelt.de/gruengas-classic.html</t>
  </si>
  <si>
    <t>supplier: gas.de; tariff: gas.de classic</t>
  </si>
  <si>
    <t>supplier: Grünwelt Energie; tariff: Grüngas classic</t>
  </si>
  <si>
    <t>lb amount [kWh]</t>
  </si>
  <si>
    <t>ub amount [kWh]</t>
  </si>
  <si>
    <t>Eco power</t>
  </si>
  <si>
    <t>http://www.gruenwelt.de/gruenstrom-classic.html</t>
  </si>
  <si>
    <t>Sta power</t>
  </si>
  <si>
    <t>http://www.stromio.de/stromio-classic.html</t>
  </si>
  <si>
    <t>hp tariff</t>
  </si>
  <si>
    <t>http://www.gruenwelt.de/waermestrom-12-classic.html</t>
  </si>
  <si>
    <t>el_sta</t>
  </si>
  <si>
    <t>el_eco</t>
  </si>
  <si>
    <t>el_hp</t>
  </si>
  <si>
    <t>sub_chp_self</t>
  </si>
  <si>
    <t>sub_chp_sell</t>
  </si>
  <si>
    <t>sub_chp_lump</t>
  </si>
  <si>
    <t>sub_chp_hours</t>
  </si>
  <si>
    <t>h</t>
  </si>
  <si>
    <r>
      <rPr>
        <sz val="11"/>
        <color rgb="FFFF0000"/>
        <rFont val="Calibri"/>
        <family val="2"/>
        <scheme val="minor"/>
      </rPr>
      <t>Subsidy for sold electricity</t>
    </r>
    <r>
      <rPr>
        <sz val="11"/>
        <color theme="1"/>
        <rFont val="Calibri"/>
        <family val="2"/>
        <scheme val="minor"/>
      </rPr>
      <t xml:space="preserve"> by CHP units from German co-generation act (KWKG Section 7(3) 1.a))</t>
    </r>
  </si>
  <si>
    <r>
      <rPr>
        <sz val="11"/>
        <color rgb="FFFF0000"/>
        <rFont val="Calibri"/>
        <family val="2"/>
        <scheme val="minor"/>
      </rPr>
      <t>Subsidy for self-used electricity</t>
    </r>
    <r>
      <rPr>
        <sz val="11"/>
        <color theme="1"/>
        <rFont val="Calibri"/>
        <family val="2"/>
        <scheme val="minor"/>
      </rPr>
      <t xml:space="preserve"> by CHP units from German co-generation act (KWKG Section 7(1) 1.))</t>
    </r>
  </si>
  <si>
    <r>
      <rPr>
        <sz val="11"/>
        <color rgb="FFFF0000"/>
        <rFont val="Calibri"/>
        <family val="2"/>
        <scheme val="minor"/>
      </rPr>
      <t>Lump Subsidy for electricity</t>
    </r>
    <r>
      <rPr>
        <sz val="11"/>
        <color theme="1"/>
        <rFont val="Calibri"/>
        <family val="2"/>
        <scheme val="minor"/>
      </rPr>
      <t xml:space="preserve"> by CHP units from German co-generation act (KWKG Section 9(1)))</t>
    </r>
  </si>
  <si>
    <r>
      <rPr>
        <sz val="11"/>
        <color rgb="FFFF0000"/>
        <rFont val="Calibri"/>
        <family val="2"/>
        <scheme val="minor"/>
      </rPr>
      <t>Lump-Subsidy duration for</t>
    </r>
    <r>
      <rPr>
        <sz val="11"/>
        <color theme="1"/>
        <rFont val="Calibri"/>
        <family val="2"/>
        <scheme val="minor"/>
      </rPr>
      <t xml:space="preserve"> CHP units from German co-generation act (KWKG Section 9(1)))</t>
    </r>
  </si>
  <si>
    <t>https://www.gesetze-im-internet.de/kwkg_2016/__9.html</t>
  </si>
  <si>
    <t>CO2 emissions [kgCO2/kWh]</t>
  </si>
  <si>
    <t>HP tariff?</t>
  </si>
  <si>
    <t>eprimo Strom</t>
  </si>
  <si>
    <t>Stawag Strom HP</t>
  </si>
  <si>
    <t>Stawag Strom Öko</t>
  </si>
  <si>
    <t>Stawag Strom Aktiv</t>
  </si>
  <si>
    <t>[0 - 100: 91.51]</t>
  </si>
  <si>
    <t>[0 - 2.8: 73.02; 2.8 - 6: 77.02; 6 - 100: 84.16]</t>
  </si>
  <si>
    <t>[0 - 2.8: 73.02; 2.8 - 6: 92.02; 6 - 9: 99.16; 9 - 12: 107.73; 12 - 100: 117.73]</t>
  </si>
  <si>
    <t>Stawag Gas Plus</t>
  </si>
  <si>
    <t>Stawag Gas Aktiv</t>
  </si>
  <si>
    <t>[0 - 5.384: 39.98; 5.384 - 12.28: 138.66; 12.28 - 200: 182.5]</t>
  </si>
  <si>
    <t>[0 - 5.384: 0.0798; 5.384 - 12.28: 0.0615; 12.28 - 200: 0.058]</t>
  </si>
  <si>
    <t>eeg_levy</t>
  </si>
  <si>
    <t>40% of EEG levy have to be paid for self consumption of PV / CHP electricity</t>
  </si>
  <si>
    <t>price_PV_sell_40</t>
  </si>
  <si>
    <t>price_PV_sell_100</t>
  </si>
  <si>
    <r>
      <rPr>
        <sz val="11"/>
        <color rgb="FFFF0000"/>
        <rFont val="Calibri"/>
        <family val="2"/>
        <scheme val="minor"/>
      </rPr>
      <t>Feed-in</t>
    </r>
    <r>
      <rPr>
        <sz val="11"/>
        <color theme="1"/>
        <rFont val="Calibri"/>
        <family val="2"/>
        <scheme val="minor"/>
      </rPr>
      <t xml:space="preserve"> compensation for PV units &gt;=10, &lt; 40 kWp</t>
    </r>
  </si>
  <si>
    <r>
      <rPr>
        <sz val="11"/>
        <color rgb="FFFF0000"/>
        <rFont val="Calibri"/>
        <family val="2"/>
        <scheme val="minor"/>
      </rPr>
      <t>Feed-in</t>
    </r>
    <r>
      <rPr>
        <sz val="11"/>
        <color theme="1"/>
        <rFont val="Calibri"/>
        <family val="2"/>
        <scheme val="minor"/>
      </rPr>
      <t xml:space="preserve"> compensation for PV units &gt;=40, &lt; 100 kWp</t>
    </r>
  </si>
  <si>
    <t>emi_el_mix</t>
  </si>
  <si>
    <t>kg/kWh</t>
  </si>
  <si>
    <t>Emissions of the standard electricity mix</t>
  </si>
  <si>
    <t>partial_low_temp_dhw</t>
  </si>
  <si>
    <t>Share of low temperature heat that can be used to cover DHW demands</t>
  </si>
  <si>
    <t>https://www.destatis.de/DE/Publikationen/Thematisch/Preise/Energiepreise/EnergiepreisentwicklungPDF_5619001.pdf?__blob=publicationFile</t>
  </si>
  <si>
    <t>https://www.eex.com/en/market-data/power/spot-market/kwk-index</t>
  </si>
  <si>
    <t>http://de.inflation.eu/inflationsraten/deutschland/historische-inflation/vpi-inflation-deutschland.aspx</t>
  </si>
  <si>
    <t>Price change factors per year for EEX compensation (KWK Index)</t>
  </si>
  <si>
    <r>
      <rPr>
        <sz val="11"/>
        <color rgb="FFFF0000"/>
        <rFont val="Calibri"/>
        <family val="2"/>
        <scheme val="minor"/>
      </rPr>
      <t>Feed-in</t>
    </r>
    <r>
      <rPr>
        <sz val="11"/>
        <color theme="1"/>
        <rFont val="Calibri"/>
        <family val="2"/>
        <scheme val="minor"/>
      </rPr>
      <t xml:space="preserve"> compensation for CHP units (last year's average + avoided net use bonus)</t>
    </r>
  </si>
  <si>
    <t>https://www.bundesnetzagentur.de/SharedDocs/Downloads/DE/Sachgebiete/Energie/Unternehmen_Institutionen/ErneuerbareEnergien/Photovoltaik/Datenmeldungen/DegressionsVergSaetze_Mai-Juli2017.xlsx;jsessionid=BCC019D524BDB10CE635D1265F521315?__blob=publicationFile&amp;v=3</t>
  </si>
  <si>
    <t>https://www.bundesnetzagentur.de/SharedDocs/FAQs/DE/Sachgebiete/Energie/Verbraucher/Energielexikon/EEGUmlage.html</t>
  </si>
  <si>
    <t>Aufschlag von Montana für 10% Biogasanteil: 0,6 ct/kWh</t>
  </si>
  <si>
    <t>https://www.montana-energie.de/privatkunden/erdgas/montana-erdgas/tarife/biogas/</t>
  </si>
  <si>
    <t>[0 - 5.384: 0.0858; 5.384 - 12.28: 0.0675; 12.28 - 200: 0.064]</t>
  </si>
  <si>
    <t>https://www.stawag.de/fileadmin//stawag/content/Dokumente/Gas/Preisblatt_GasSTAR_Aktiv.pdf</t>
  </si>
  <si>
    <t>Erdgas Emissionen: http://www.kea-bw.de/service/emissionsfaktoren/</t>
  </si>
  <si>
    <t>CO2 Strommix: https://www.umweltbundesamt.de/sites/default/files/medien/1410/publikationen/2017-05-22_climate-change_15-2017_strommix.pdf</t>
  </si>
  <si>
    <t>https://www.stawag.de/fileadmin//stawag/content/Dokumente/Strom/Preisblatt_StromSTAR_Aktiv.pdf</t>
  </si>
  <si>
    <t>[0 - 2.8: 0.2713; 2.8 - 6: 0.2699; 6 - 100: 0.2687]</t>
  </si>
  <si>
    <t>[0 - 100: 0.2013]</t>
  </si>
  <si>
    <t>https://www.stawag.de/fileadmin//stawag/content/Dokumente/Strom/Preisblatt_StromSTAR_Oeko_Waermepumpe.pdf</t>
  </si>
  <si>
    <t>https://www.stawag.de/fileadmin//stawag/content/Dokumente/Strom/Preisblatt_StromSTAR_OekoPlus.pdf</t>
  </si>
  <si>
    <t>[0 - 2.8: 0.2802; 2.8 - 6: 0.2735; 6 - 9: 0.2723; 9 - 12: 0.2713; 12 - 100: 0.2705]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</si>
</sst>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statis.de/DE/Publikationen/Thematisch/Preise/Energiepreise/EnergiepreisentwicklungPDF_5619001.pdf?__blob=publicationFile" TargetMode="External"/><Relationship Id="rId3" Type="http://schemas.openxmlformats.org/officeDocument/2006/relationships/hyperlink" Target="https://www.kfw.de/Download-Center/F%C3%B6rderprogramme-%28Inlandsf%C3%B6rderung%29/PDF-Dokumente/6000002702_F_275_Handreichung_Zuschuss.pdf" TargetMode="External"/><Relationship Id="rId7" Type="http://schemas.openxmlformats.org/officeDocument/2006/relationships/hyperlink" Target="https://www.destatis.de/DE/Publikationen/Thematisch/Preise/Energiepreise/EnergiepreisentwicklungPDF_5619001.pdf?__blob=publicationFile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kfw.de/Download-Center/F%C3%B6rderprogramme-%28Inlandsf%C3%B6rderung%29/PDF-Dokumente/6000002702_F_275_Handreichung_Zuschuss.pdf" TargetMode="External"/><Relationship Id="rId1" Type="http://schemas.openxmlformats.org/officeDocument/2006/relationships/hyperlink" Target="https://www.gesetze-im-internet.de/kwkg_2016/__7.html" TargetMode="External"/><Relationship Id="rId6" Type="http://schemas.openxmlformats.org/officeDocument/2006/relationships/hyperlink" Target="https://www.gesetze-im-internet.de/kwkg_2016/__9.html" TargetMode="External"/><Relationship Id="rId11" Type="http://schemas.openxmlformats.org/officeDocument/2006/relationships/hyperlink" Target="https://www.eex.com/en/market-data/power/spot-market/kwk-index" TargetMode="External"/><Relationship Id="rId5" Type="http://schemas.openxmlformats.org/officeDocument/2006/relationships/hyperlink" Target="https://www.gesetze-im-internet.de/kwkg_2016/__9.html" TargetMode="External"/><Relationship Id="rId10" Type="http://schemas.openxmlformats.org/officeDocument/2006/relationships/hyperlink" Target="https://www.eex.com/en/market-data/power/spot-market/kwk-index" TargetMode="External"/><Relationship Id="rId4" Type="http://schemas.openxmlformats.org/officeDocument/2006/relationships/hyperlink" Target="https://www.gesetze-im-internet.de/kwkg_2016/__7.html" TargetMode="External"/><Relationship Id="rId9" Type="http://schemas.openxmlformats.org/officeDocument/2006/relationships/hyperlink" Target="http://de.inflation.eu/inflationsraten/deutschland/historische-inflation/vpi-inflation-deutschland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ntana-energie.de/privatkunden/erdgas/montana-erdgas/tarife/biogas/" TargetMode="External"/><Relationship Id="rId1" Type="http://schemas.openxmlformats.org/officeDocument/2006/relationships/hyperlink" Target="https://www.stawag.de/fileadmin/stawag/content/Dokumente/Gas/Preisblatt_GasSTAR_Aktiv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wag.de/fileadmin/stawag/content/Dokumente/Strom/Preisblatt_StromSTAR_Aktiv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ruenwelt.de/waermestrom-12-classic.html" TargetMode="External"/><Relationship Id="rId2" Type="http://schemas.openxmlformats.org/officeDocument/2006/relationships/hyperlink" Target="http://www.gruenwelt.de/gruengas-classic.html" TargetMode="External"/><Relationship Id="rId1" Type="http://schemas.openxmlformats.org/officeDocument/2006/relationships/hyperlink" Target="http://www.gas.de/gas-classic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gruenwelt.de/gruenstrom-classic.html" TargetMode="External"/><Relationship Id="rId4" Type="http://schemas.openxmlformats.org/officeDocument/2006/relationships/hyperlink" Target="http://www.stromio.de/stromio-classi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B21" sqref="B21"/>
    </sheetView>
  </sheetViews>
  <sheetFormatPr defaultColWidth="11.42578125" defaultRowHeight="15" x14ac:dyDescent="0.25"/>
  <cols>
    <col min="1" max="1" width="21.5703125" bestFit="1" customWidth="1"/>
    <col min="4" max="4" width="40.7109375" customWidth="1"/>
  </cols>
  <sheetData>
    <row r="1" spans="1:6" x14ac:dyDescent="0.25">
      <c r="A1" t="s">
        <v>25</v>
      </c>
      <c r="B1" t="s">
        <v>24</v>
      </c>
      <c r="C1" t="s">
        <v>23</v>
      </c>
      <c r="D1" t="s">
        <v>52</v>
      </c>
      <c r="E1" t="s">
        <v>53</v>
      </c>
      <c r="F1" t="s">
        <v>22</v>
      </c>
    </row>
    <row r="2" spans="1:6" x14ac:dyDescent="0.25">
      <c r="A2" t="s">
        <v>21</v>
      </c>
      <c r="B2">
        <v>10</v>
      </c>
      <c r="C2" t="s">
        <v>20</v>
      </c>
      <c r="F2" t="s">
        <v>19</v>
      </c>
    </row>
    <row r="3" spans="1:6" x14ac:dyDescent="0.25">
      <c r="A3" t="s">
        <v>18</v>
      </c>
      <c r="B3">
        <v>1</v>
      </c>
      <c r="C3" t="s">
        <v>6</v>
      </c>
      <c r="F3" t="s">
        <v>17</v>
      </c>
    </row>
    <row r="4" spans="1:6" x14ac:dyDescent="0.25">
      <c r="A4" t="s">
        <v>16</v>
      </c>
      <c r="B4">
        <v>0.05</v>
      </c>
      <c r="C4" t="s">
        <v>6</v>
      </c>
      <c r="F4" t="s">
        <v>15</v>
      </c>
    </row>
    <row r="5" spans="1:6" x14ac:dyDescent="0.25">
      <c r="A5" t="s">
        <v>14</v>
      </c>
      <c r="B5" t="s">
        <v>26</v>
      </c>
      <c r="C5" t="s">
        <v>6</v>
      </c>
      <c r="F5" t="s">
        <v>54</v>
      </c>
    </row>
    <row r="6" spans="1:6" x14ac:dyDescent="0.25">
      <c r="A6" t="s">
        <v>13</v>
      </c>
      <c r="B6" t="s">
        <v>26</v>
      </c>
      <c r="C6" t="s">
        <v>58</v>
      </c>
      <c r="F6" t="s">
        <v>55</v>
      </c>
    </row>
    <row r="7" spans="1:6" x14ac:dyDescent="0.25">
      <c r="A7" t="s">
        <v>12</v>
      </c>
      <c r="B7">
        <v>1.0511999999999999</v>
      </c>
      <c r="C7" t="s">
        <v>6</v>
      </c>
      <c r="D7" s="7" t="s">
        <v>132</v>
      </c>
      <c r="F7" t="s">
        <v>11</v>
      </c>
    </row>
    <row r="8" spans="1:6" x14ac:dyDescent="0.25">
      <c r="A8" t="s">
        <v>10</v>
      </c>
      <c r="B8" s="9">
        <v>1.0074000000000001</v>
      </c>
      <c r="C8" t="s">
        <v>6</v>
      </c>
      <c r="D8" s="7" t="s">
        <v>132</v>
      </c>
      <c r="F8" t="s">
        <v>9</v>
      </c>
    </row>
    <row r="9" spans="1:6" x14ac:dyDescent="0.25">
      <c r="A9" t="s">
        <v>8</v>
      </c>
      <c r="B9">
        <v>0.95509999999999995</v>
      </c>
      <c r="C9" t="s">
        <v>6</v>
      </c>
      <c r="D9" s="7" t="s">
        <v>133</v>
      </c>
      <c r="F9" t="s">
        <v>135</v>
      </c>
    </row>
    <row r="10" spans="1:6" x14ac:dyDescent="0.25">
      <c r="A10" t="s">
        <v>7</v>
      </c>
      <c r="B10">
        <v>0.93320000000000003</v>
      </c>
      <c r="C10" t="s">
        <v>6</v>
      </c>
      <c r="D10" s="7" t="s">
        <v>134</v>
      </c>
      <c r="F10" t="s">
        <v>5</v>
      </c>
    </row>
    <row r="11" spans="1:6" x14ac:dyDescent="0.25">
      <c r="A11" t="s">
        <v>4</v>
      </c>
      <c r="B11" t="s">
        <v>26</v>
      </c>
      <c r="F11" t="s">
        <v>56</v>
      </c>
    </row>
    <row r="12" spans="1:6" x14ac:dyDescent="0.25">
      <c r="A12" t="s">
        <v>3</v>
      </c>
      <c r="B12" t="s">
        <v>26</v>
      </c>
    </row>
    <row r="13" spans="1:6" x14ac:dyDescent="0.25">
      <c r="A13" t="s">
        <v>98</v>
      </c>
      <c r="B13">
        <v>0.04</v>
      </c>
      <c r="C13" t="s">
        <v>0</v>
      </c>
      <c r="D13" s="2" t="s">
        <v>57</v>
      </c>
      <c r="E13" s="1">
        <v>42466</v>
      </c>
      <c r="F13" t="s">
        <v>104</v>
      </c>
    </row>
    <row r="14" spans="1:6" x14ac:dyDescent="0.25">
      <c r="A14" t="s">
        <v>99</v>
      </c>
      <c r="B14">
        <v>0.08</v>
      </c>
      <c r="C14" t="s">
        <v>0</v>
      </c>
      <c r="D14" s="2" t="s">
        <v>57</v>
      </c>
      <c r="E14" s="1">
        <v>42480</v>
      </c>
      <c r="F14" t="s">
        <v>103</v>
      </c>
    </row>
    <row r="15" spans="1:6" x14ac:dyDescent="0.25">
      <c r="A15" t="s">
        <v>100</v>
      </c>
      <c r="B15">
        <v>0.04</v>
      </c>
      <c r="C15" t="s">
        <v>0</v>
      </c>
      <c r="D15" s="2" t="s">
        <v>107</v>
      </c>
      <c r="E15" s="1">
        <v>42480</v>
      </c>
      <c r="F15" t="s">
        <v>105</v>
      </c>
    </row>
    <row r="16" spans="1:6" x14ac:dyDescent="0.25">
      <c r="A16" t="s">
        <v>101</v>
      </c>
      <c r="B16">
        <v>60000</v>
      </c>
      <c r="C16" t="s">
        <v>102</v>
      </c>
      <c r="D16" s="2" t="s">
        <v>107</v>
      </c>
      <c r="E16" s="1">
        <v>42480</v>
      </c>
      <c r="F16" t="s">
        <v>106</v>
      </c>
    </row>
    <row r="17" spans="1:6" x14ac:dyDescent="0.25">
      <c r="A17" t="s">
        <v>60</v>
      </c>
      <c r="B17">
        <v>2000</v>
      </c>
      <c r="C17" t="s">
        <v>61</v>
      </c>
      <c r="D17" s="2" t="s">
        <v>62</v>
      </c>
      <c r="E17" s="1">
        <v>42467</v>
      </c>
      <c r="F17" t="s">
        <v>63</v>
      </c>
    </row>
    <row r="18" spans="1:6" x14ac:dyDescent="0.25">
      <c r="A18" t="s">
        <v>64</v>
      </c>
      <c r="B18">
        <v>1600</v>
      </c>
      <c r="C18" t="s">
        <v>61</v>
      </c>
      <c r="D18" s="2" t="s">
        <v>62</v>
      </c>
      <c r="E18" s="1">
        <v>42467</v>
      </c>
      <c r="F18" t="s">
        <v>65</v>
      </c>
    </row>
    <row r="19" spans="1:6" x14ac:dyDescent="0.25">
      <c r="A19" t="s">
        <v>2</v>
      </c>
      <c r="B19">
        <f>0.005+0.03299</f>
        <v>3.7989999999999996E-2</v>
      </c>
      <c r="C19" t="s">
        <v>0</v>
      </c>
      <c r="D19" s="7" t="s">
        <v>133</v>
      </c>
      <c r="E19" s="1"/>
      <c r="F19" t="s">
        <v>136</v>
      </c>
    </row>
    <row r="20" spans="1:6" x14ac:dyDescent="0.25">
      <c r="A20" t="s">
        <v>1</v>
      </c>
      <c r="B20">
        <v>0.12640000000000001</v>
      </c>
      <c r="C20" t="s">
        <v>0</v>
      </c>
      <c r="D20" s="7" t="s">
        <v>137</v>
      </c>
      <c r="E20" s="1">
        <v>42466</v>
      </c>
      <c r="F20" t="s">
        <v>59</v>
      </c>
    </row>
    <row r="21" spans="1:6" x14ac:dyDescent="0.25">
      <c r="A21" t="s">
        <v>121</v>
      </c>
      <c r="B21">
        <f>0.4*0.0688</f>
        <v>2.7520000000000003E-2</v>
      </c>
      <c r="C21" t="s">
        <v>0</v>
      </c>
      <c r="D21" s="2" t="s">
        <v>138</v>
      </c>
      <c r="E21" s="1">
        <v>42858</v>
      </c>
      <c r="F21" t="s">
        <v>122</v>
      </c>
    </row>
    <row r="22" spans="1:6" x14ac:dyDescent="0.25">
      <c r="A22" s="6" t="s">
        <v>123</v>
      </c>
      <c r="B22" s="6">
        <v>0.123</v>
      </c>
      <c r="C22" s="6" t="s">
        <v>0</v>
      </c>
      <c r="D22" s="7" t="s">
        <v>137</v>
      </c>
      <c r="E22" s="8">
        <v>42466</v>
      </c>
      <c r="F22" s="9" t="s">
        <v>125</v>
      </c>
    </row>
    <row r="23" spans="1:6" x14ac:dyDescent="0.25">
      <c r="A23" s="6" t="s">
        <v>124</v>
      </c>
      <c r="B23" s="6">
        <v>0.1103</v>
      </c>
      <c r="C23" s="6" t="s">
        <v>0</v>
      </c>
      <c r="D23" s="7" t="s">
        <v>137</v>
      </c>
      <c r="E23" s="8">
        <v>42466</v>
      </c>
      <c r="F23" s="9" t="s">
        <v>126</v>
      </c>
    </row>
    <row r="24" spans="1:6" x14ac:dyDescent="0.25">
      <c r="D24" s="2"/>
      <c r="E24" s="1"/>
    </row>
    <row r="25" spans="1:6" x14ac:dyDescent="0.25">
      <c r="D25" s="2"/>
      <c r="E25" s="1"/>
    </row>
    <row r="26" spans="1:6" x14ac:dyDescent="0.25">
      <c r="D26" s="2"/>
      <c r="E26" s="1"/>
    </row>
    <row r="27" spans="1:6" x14ac:dyDescent="0.25">
      <c r="D27" s="2"/>
      <c r="E27" s="1"/>
    </row>
  </sheetData>
  <hyperlinks>
    <hyperlink ref="D13" r:id="rId1" xr:uid="{00000000-0004-0000-0000-000000000000}"/>
    <hyperlink ref="D17" r:id="rId2" xr:uid="{00000000-0004-0000-0000-000001000000}"/>
    <hyperlink ref="D18" r:id="rId3" xr:uid="{00000000-0004-0000-0000-000002000000}"/>
    <hyperlink ref="D14" r:id="rId4" xr:uid="{00000000-0004-0000-0000-000003000000}"/>
    <hyperlink ref="D16" r:id="rId5" xr:uid="{00000000-0004-0000-0000-000004000000}"/>
    <hyperlink ref="D15" r:id="rId6" xr:uid="{00000000-0004-0000-0000-000005000000}"/>
    <hyperlink ref="D7" r:id="rId7" xr:uid="{00000000-0004-0000-0000-000006000000}"/>
    <hyperlink ref="D8" r:id="rId8" xr:uid="{00000000-0004-0000-0000-000007000000}"/>
    <hyperlink ref="D10" r:id="rId9" xr:uid="{00000000-0004-0000-0000-000008000000}"/>
    <hyperlink ref="D9" r:id="rId10" xr:uid="{00000000-0004-0000-0000-000009000000}"/>
    <hyperlink ref="D19" r:id="rId11" xr:uid="{00000000-0004-0000-0000-00000A000000}"/>
  </hyperlinks>
  <pageMargins left="0.7" right="0.7" top="0.78740157499999996" bottom="0.78740157499999996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H7" sqref="H7"/>
    </sheetView>
  </sheetViews>
  <sheetFormatPr defaultColWidth="11.42578125" defaultRowHeight="15" x14ac:dyDescent="0.25"/>
  <cols>
    <col min="1" max="1" width="16.28515625" bestFit="1" customWidth="1"/>
    <col min="2" max="2" width="51.85546875" customWidth="1"/>
    <col min="3" max="3" width="50.85546875" customWidth="1"/>
    <col min="4" max="4" width="27.28515625" bestFit="1" customWidth="1"/>
  </cols>
  <sheetData>
    <row r="1" spans="1:8" x14ac:dyDescent="0.25">
      <c r="A1" t="s">
        <v>25</v>
      </c>
      <c r="B1" t="s">
        <v>24</v>
      </c>
      <c r="C1" t="s">
        <v>23</v>
      </c>
      <c r="D1" t="s">
        <v>72</v>
      </c>
      <c r="E1" t="s">
        <v>73</v>
      </c>
      <c r="F1" t="s">
        <v>22</v>
      </c>
    </row>
    <row r="2" spans="1:8" x14ac:dyDescent="0.25">
      <c r="A2" t="s">
        <v>71</v>
      </c>
      <c r="B2">
        <v>5.4999999999999997E-3</v>
      </c>
      <c r="C2" t="s">
        <v>51</v>
      </c>
      <c r="E2" s="8">
        <v>42893</v>
      </c>
    </row>
    <row r="4" spans="1:8" x14ac:dyDescent="0.25">
      <c r="A4" t="s">
        <v>75</v>
      </c>
    </row>
    <row r="5" spans="1:8" x14ac:dyDescent="0.25">
      <c r="A5" t="s">
        <v>76</v>
      </c>
      <c r="B5" t="s">
        <v>67</v>
      </c>
      <c r="C5" t="s">
        <v>77</v>
      </c>
      <c r="D5" t="s">
        <v>108</v>
      </c>
      <c r="E5" t="s">
        <v>72</v>
      </c>
    </row>
    <row r="6" spans="1:8" x14ac:dyDescent="0.25">
      <c r="A6" t="s">
        <v>78</v>
      </c>
      <c r="B6" t="s">
        <v>119</v>
      </c>
      <c r="C6" t="s">
        <v>120</v>
      </c>
      <c r="D6">
        <v>0.25</v>
      </c>
      <c r="E6" s="7" t="s">
        <v>142</v>
      </c>
      <c r="F6" s="8">
        <v>42893</v>
      </c>
      <c r="H6" t="s">
        <v>143</v>
      </c>
    </row>
    <row r="7" spans="1:8" x14ac:dyDescent="0.25">
      <c r="A7" t="s">
        <v>74</v>
      </c>
      <c r="B7" t="s">
        <v>119</v>
      </c>
      <c r="C7" t="s">
        <v>141</v>
      </c>
      <c r="D7">
        <f>0.9*D6</f>
        <v>0.22500000000000001</v>
      </c>
      <c r="E7" s="7" t="s">
        <v>140</v>
      </c>
      <c r="F7" s="1">
        <v>42893</v>
      </c>
      <c r="H7" s="9" t="s">
        <v>139</v>
      </c>
    </row>
    <row r="12" spans="1:8" x14ac:dyDescent="0.25">
      <c r="B12" s="5"/>
      <c r="C12" s="5"/>
    </row>
    <row r="13" spans="1:8" x14ac:dyDescent="0.25">
      <c r="B13" s="5"/>
      <c r="C13" s="5"/>
    </row>
  </sheetData>
  <hyperlinks>
    <hyperlink ref="E6" r:id="rId1" xr:uid="{00000000-0004-0000-0100-000000000000}"/>
    <hyperlink ref="E7" r:id="rId2" xr:uid="{00000000-0004-0000-0100-000001000000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D6" sqref="D6"/>
    </sheetView>
  </sheetViews>
  <sheetFormatPr defaultColWidth="11.42578125" defaultRowHeight="15" x14ac:dyDescent="0.25"/>
  <cols>
    <col min="2" max="2" width="61.140625" customWidth="1"/>
    <col min="3" max="3" width="65" customWidth="1"/>
  </cols>
  <sheetData>
    <row r="1" spans="1:9" x14ac:dyDescent="0.25">
      <c r="A1" t="s">
        <v>25</v>
      </c>
      <c r="B1" t="s">
        <v>24</v>
      </c>
      <c r="C1" t="s">
        <v>23</v>
      </c>
      <c r="D1" t="s">
        <v>72</v>
      </c>
      <c r="E1" t="s">
        <v>73</v>
      </c>
      <c r="F1" t="s">
        <v>22</v>
      </c>
    </row>
    <row r="2" spans="1:9" x14ac:dyDescent="0.25">
      <c r="E2" s="1"/>
    </row>
    <row r="4" spans="1:9" x14ac:dyDescent="0.25">
      <c r="A4" t="s">
        <v>75</v>
      </c>
    </row>
    <row r="5" spans="1:9" x14ac:dyDescent="0.25">
      <c r="A5" t="s">
        <v>76</v>
      </c>
      <c r="B5" t="s">
        <v>67</v>
      </c>
      <c r="C5" t="s">
        <v>77</v>
      </c>
      <c r="D5" t="s">
        <v>108</v>
      </c>
      <c r="E5" t="s">
        <v>109</v>
      </c>
      <c r="F5" t="s">
        <v>72</v>
      </c>
    </row>
    <row r="6" spans="1:9" x14ac:dyDescent="0.25">
      <c r="A6" t="s">
        <v>95</v>
      </c>
      <c r="B6" t="s">
        <v>115</v>
      </c>
      <c r="C6" t="s">
        <v>146</v>
      </c>
      <c r="D6">
        <v>0.52700000000000002</v>
      </c>
      <c r="E6">
        <v>0</v>
      </c>
      <c r="F6" s="7" t="s">
        <v>145</v>
      </c>
      <c r="G6" s="1">
        <v>42893</v>
      </c>
      <c r="I6" t="s">
        <v>144</v>
      </c>
    </row>
    <row r="7" spans="1:9" x14ac:dyDescent="0.25">
      <c r="A7" t="s">
        <v>96</v>
      </c>
      <c r="B7" t="s">
        <v>116</v>
      </c>
      <c r="C7" t="s">
        <v>150</v>
      </c>
      <c r="D7">
        <v>0.33200000000000002</v>
      </c>
      <c r="E7">
        <v>0</v>
      </c>
      <c r="F7" s="2" t="s">
        <v>149</v>
      </c>
      <c r="G7" s="8">
        <v>42893</v>
      </c>
    </row>
    <row r="8" spans="1:9" x14ac:dyDescent="0.25">
      <c r="A8" t="s">
        <v>97</v>
      </c>
      <c r="B8" t="s">
        <v>114</v>
      </c>
      <c r="C8" t="s">
        <v>147</v>
      </c>
      <c r="D8" s="9">
        <v>0.52700000000000002</v>
      </c>
      <c r="E8">
        <v>1</v>
      </c>
      <c r="F8" s="2" t="s">
        <v>148</v>
      </c>
      <c r="G8" s="8">
        <v>42893</v>
      </c>
    </row>
    <row r="11" spans="1:9" x14ac:dyDescent="0.25">
      <c r="B11" s="5"/>
    </row>
  </sheetData>
  <hyperlinks>
    <hyperlink ref="F6" r:id="rId1" xr:uid="{00000000-0004-0000-0200-000000000000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tabSelected="1" workbookViewId="0">
      <selection activeCell="B6" sqref="B6"/>
    </sheetView>
  </sheetViews>
  <sheetFormatPr defaultColWidth="11.42578125" defaultRowHeight="15" x14ac:dyDescent="0.25"/>
  <cols>
    <col min="2" max="2" width="12.5703125" bestFit="1" customWidth="1"/>
  </cols>
  <sheetData>
    <row r="1" spans="1:4" x14ac:dyDescent="0.25">
      <c r="A1" t="s">
        <v>25</v>
      </c>
      <c r="B1" t="s">
        <v>24</v>
      </c>
      <c r="C1" t="s">
        <v>23</v>
      </c>
      <c r="D1" t="s">
        <v>22</v>
      </c>
    </row>
    <row r="2" spans="1:4" x14ac:dyDescent="0.25">
      <c r="A2" t="s">
        <v>29</v>
      </c>
      <c r="B2" t="s">
        <v>27</v>
      </c>
      <c r="C2" t="s">
        <v>28</v>
      </c>
      <c r="D2" t="s">
        <v>30</v>
      </c>
    </row>
    <row r="3" spans="1:4" x14ac:dyDescent="0.25">
      <c r="A3" t="s">
        <v>31</v>
      </c>
      <c r="B3">
        <v>71</v>
      </c>
      <c r="C3" t="s">
        <v>32</v>
      </c>
      <c r="D3" t="s">
        <v>33</v>
      </c>
    </row>
    <row r="4" spans="1:4" x14ac:dyDescent="0.25">
      <c r="A4" t="s">
        <v>34</v>
      </c>
      <c r="B4">
        <v>0.01</v>
      </c>
      <c r="C4" t="s">
        <v>6</v>
      </c>
      <c r="D4" t="s">
        <v>35</v>
      </c>
    </row>
    <row r="5" spans="1:4" x14ac:dyDescent="0.25">
      <c r="A5" t="s">
        <v>36</v>
      </c>
      <c r="B5">
        <f>3600*0.5</f>
        <v>1800</v>
      </c>
      <c r="C5" t="s">
        <v>28</v>
      </c>
      <c r="D5" t="s">
        <v>37</v>
      </c>
    </row>
    <row r="6" spans="1:4" x14ac:dyDescent="0.25">
      <c r="A6" t="s">
        <v>38</v>
      </c>
      <c r="B6" t="s">
        <v>27</v>
      </c>
      <c r="C6" t="s">
        <v>6</v>
      </c>
      <c r="D6" t="s">
        <v>41</v>
      </c>
    </row>
    <row r="7" spans="1:4" x14ac:dyDescent="0.25">
      <c r="A7" t="s">
        <v>39</v>
      </c>
      <c r="B7" t="s">
        <v>27</v>
      </c>
      <c r="C7" t="s">
        <v>6</v>
      </c>
      <c r="D7" t="s">
        <v>40</v>
      </c>
    </row>
    <row r="8" spans="1:4" x14ac:dyDescent="0.25">
      <c r="A8" t="s">
        <v>42</v>
      </c>
      <c r="B8">
        <v>1000</v>
      </c>
      <c r="C8" t="s">
        <v>43</v>
      </c>
      <c r="D8" t="s">
        <v>47</v>
      </c>
    </row>
    <row r="9" spans="1:4" x14ac:dyDescent="0.25">
      <c r="A9" t="s">
        <v>44</v>
      </c>
      <c r="B9">
        <v>4180</v>
      </c>
      <c r="C9" t="s">
        <v>45</v>
      </c>
      <c r="D9" t="s">
        <v>46</v>
      </c>
    </row>
    <row r="10" spans="1:4" x14ac:dyDescent="0.25">
      <c r="A10" t="s">
        <v>48</v>
      </c>
      <c r="B10">
        <v>35</v>
      </c>
      <c r="C10" t="s">
        <v>49</v>
      </c>
      <c r="D10" t="s">
        <v>50</v>
      </c>
    </row>
    <row r="11" spans="1:4" x14ac:dyDescent="0.25">
      <c r="A11" t="s">
        <v>127</v>
      </c>
      <c r="B11" s="9">
        <v>0.52700000000000002</v>
      </c>
      <c r="C11" t="s">
        <v>128</v>
      </c>
      <c r="D11" t="s">
        <v>129</v>
      </c>
    </row>
    <row r="12" spans="1:4" x14ac:dyDescent="0.25">
      <c r="A12" t="s">
        <v>130</v>
      </c>
      <c r="B12">
        <v>0.5</v>
      </c>
      <c r="C12" t="s">
        <v>6</v>
      </c>
      <c r="D12" t="s">
        <v>131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4"/>
  <sheetViews>
    <sheetView topLeftCell="E74" workbookViewId="0">
      <selection activeCell="N99" sqref="N99:O99"/>
    </sheetView>
  </sheetViews>
  <sheetFormatPr defaultColWidth="11.42578125" defaultRowHeight="15" x14ac:dyDescent="0.25"/>
  <cols>
    <col min="4" max="4" width="33.28515625" bestFit="1" customWidth="1"/>
    <col min="5" max="5" width="12.28515625" bestFit="1" customWidth="1"/>
    <col min="6" max="6" width="52.140625" bestFit="1" customWidth="1"/>
    <col min="9" max="9" width="12.5703125" bestFit="1" customWidth="1"/>
    <col min="10" max="10" width="14.5703125" bestFit="1" customWidth="1"/>
  </cols>
  <sheetData>
    <row r="1" spans="1:15" x14ac:dyDescent="0.25">
      <c r="A1" t="s">
        <v>25</v>
      </c>
      <c r="B1" t="s">
        <v>24</v>
      </c>
      <c r="C1" t="s">
        <v>23</v>
      </c>
      <c r="D1" t="s">
        <v>72</v>
      </c>
      <c r="E1" t="s">
        <v>73</v>
      </c>
      <c r="F1" t="s">
        <v>22</v>
      </c>
      <c r="I1" t="s">
        <v>69</v>
      </c>
      <c r="N1" t="s">
        <v>70</v>
      </c>
    </row>
    <row r="2" spans="1:15" x14ac:dyDescent="0.25">
      <c r="A2" t="s">
        <v>71</v>
      </c>
      <c r="B2">
        <v>5.4999999999999997E-3</v>
      </c>
      <c r="C2" t="s">
        <v>51</v>
      </c>
      <c r="E2" s="1">
        <v>42468</v>
      </c>
      <c r="I2" t="s">
        <v>87</v>
      </c>
      <c r="J2" t="s">
        <v>88</v>
      </c>
      <c r="K2" t="s">
        <v>67</v>
      </c>
      <c r="L2" t="s">
        <v>66</v>
      </c>
      <c r="N2" t="s">
        <v>79</v>
      </c>
      <c r="O2" t="s">
        <v>79</v>
      </c>
    </row>
    <row r="3" spans="1:15" x14ac:dyDescent="0.25">
      <c r="I3">
        <v>0</v>
      </c>
      <c r="J3">
        <v>5</v>
      </c>
      <c r="K3">
        <v>120</v>
      </c>
      <c r="L3">
        <v>4.6300000000000001E-2</v>
      </c>
      <c r="N3" t="str">
        <f>CONCATENATE(N2,I3, " - ",J3,": ",K3,"; ")</f>
        <v xml:space="preserve">[0 - 5: 120; </v>
      </c>
      <c r="O3" t="str">
        <f t="shared" ref="O3:O17" si="0">CONCATENATE(O2,I3, " - ",J3,": ",L3,"; ")</f>
        <v xml:space="preserve">[0 - 5: 0,0463; </v>
      </c>
    </row>
    <row r="4" spans="1:15" x14ac:dyDescent="0.25">
      <c r="A4" t="s">
        <v>75</v>
      </c>
      <c r="I4">
        <v>5</v>
      </c>
      <c r="J4">
        <v>10</v>
      </c>
      <c r="K4">
        <v>79.08</v>
      </c>
      <c r="L4">
        <v>4.48E-2</v>
      </c>
      <c r="N4" t="str">
        <f t="shared" ref="N4:N17" si="1">CONCATENATE(N3,I4, " - ",J4,": ",K4,"; ")</f>
        <v xml:space="preserve">[0 - 5: 120; 5 - 10: 79,08; </v>
      </c>
      <c r="O4" t="str">
        <f t="shared" si="0"/>
        <v xml:space="preserve">[0 - 5: 0,0463; 5 - 10: 0,0448; </v>
      </c>
    </row>
    <row r="5" spans="1:15" x14ac:dyDescent="0.25">
      <c r="A5" t="s">
        <v>76</v>
      </c>
      <c r="B5" t="s">
        <v>67</v>
      </c>
      <c r="C5" t="s">
        <v>77</v>
      </c>
      <c r="D5" t="s">
        <v>72</v>
      </c>
      <c r="I5">
        <v>10</v>
      </c>
      <c r="J5">
        <v>15</v>
      </c>
      <c r="K5">
        <v>89.76</v>
      </c>
      <c r="L5">
        <v>4.1700000000000001E-2</v>
      </c>
      <c r="N5" t="str">
        <f t="shared" si="1"/>
        <v xml:space="preserve">[0 - 5: 120; 5 - 10: 79,08; 10 - 15: 89,76; </v>
      </c>
      <c r="O5" t="str">
        <f t="shared" si="0"/>
        <v xml:space="preserve">[0 - 5: 0,0463; 5 - 10: 0,0448; 10 - 15: 0,0417; </v>
      </c>
    </row>
    <row r="6" spans="1:15" x14ac:dyDescent="0.25">
      <c r="A6" t="s">
        <v>78</v>
      </c>
      <c r="B6" t="s">
        <v>80</v>
      </c>
      <c r="C6" t="s">
        <v>82</v>
      </c>
      <c r="D6" s="2" t="s">
        <v>83</v>
      </c>
      <c r="E6" s="1">
        <v>42468</v>
      </c>
      <c r="F6" t="s">
        <v>85</v>
      </c>
      <c r="I6">
        <v>15</v>
      </c>
      <c r="J6">
        <v>20</v>
      </c>
      <c r="K6">
        <v>86.28</v>
      </c>
      <c r="L6">
        <v>4.0099999999999997E-2</v>
      </c>
      <c r="N6" t="str">
        <f t="shared" si="1"/>
        <v xml:space="preserve">[0 - 5: 120; 5 - 10: 79,08; 10 - 15: 89,76; 15 - 20: 86,28; </v>
      </c>
      <c r="O6" t="str">
        <f t="shared" si="0"/>
        <v xml:space="preserve">[0 - 5: 0,0463; 5 - 10: 0,0448; 10 - 15: 0,0417; 15 - 20: 0,0401; </v>
      </c>
    </row>
    <row r="7" spans="1:15" x14ac:dyDescent="0.25">
      <c r="A7" t="s">
        <v>74</v>
      </c>
      <c r="B7" t="s">
        <v>80</v>
      </c>
      <c r="C7" t="s">
        <v>81</v>
      </c>
      <c r="D7" s="2" t="s">
        <v>84</v>
      </c>
      <c r="E7" s="1">
        <v>42468</v>
      </c>
      <c r="F7" t="s">
        <v>86</v>
      </c>
      <c r="I7">
        <v>20</v>
      </c>
      <c r="J7">
        <v>25</v>
      </c>
      <c r="K7">
        <v>0</v>
      </c>
      <c r="L7">
        <v>4.3900000000000002E-2</v>
      </c>
      <c r="N7" t="str">
        <f t="shared" si="1"/>
        <v xml:space="preserve">[0 - 5: 120; 5 - 10: 79,08; 10 - 15: 89,76; 15 - 20: 86,28; 20 - 25: 0; </v>
      </c>
      <c r="O7" t="str">
        <f t="shared" si="0"/>
        <v xml:space="preserve">[0 - 5: 0,0463; 5 - 10: 0,0448; 10 - 15: 0,0417; 15 - 20: 0,0401; 20 - 25: 0,0439; </v>
      </c>
    </row>
    <row r="8" spans="1:15" x14ac:dyDescent="0.25">
      <c r="I8">
        <v>25</v>
      </c>
      <c r="J8">
        <v>30</v>
      </c>
      <c r="K8">
        <v>0</v>
      </c>
      <c r="L8">
        <v>4.3400000000000001E-2</v>
      </c>
      <c r="N8" t="str">
        <f t="shared" si="1"/>
        <v xml:space="preserve">[0 - 5: 120; 5 - 10: 79,08; 10 - 15: 89,76; 15 - 20: 86,28; 20 - 25: 0; 25 - 30: 0; </v>
      </c>
      <c r="O8" t="str">
        <f t="shared" si="0"/>
        <v xml:space="preserve">[0 - 5: 0,0463; 5 - 10: 0,0448; 10 - 15: 0,0417; 15 - 20: 0,0401; 20 - 25: 0,0439; 25 - 30: 0,0434; </v>
      </c>
    </row>
    <row r="9" spans="1:15" x14ac:dyDescent="0.25">
      <c r="I9">
        <v>30</v>
      </c>
      <c r="J9">
        <v>35</v>
      </c>
      <c r="K9">
        <v>0</v>
      </c>
      <c r="L9">
        <v>4.2599999999999999E-2</v>
      </c>
      <c r="N9" t="str">
        <f t="shared" si="1"/>
        <v xml:space="preserve">[0 - 5: 120; 5 - 10: 79,08; 10 - 15: 89,76; 15 - 20: 86,28; 20 - 25: 0; 25 - 30: 0; 30 - 35: 0; </v>
      </c>
      <c r="O9" t="str">
        <f t="shared" si="0"/>
        <v xml:space="preserve">[0 - 5: 0,0463; 5 - 10: 0,0448; 10 - 15: 0,0417; 15 - 20: 0,0401; 20 - 25: 0,0439; 25 - 30: 0,0434; 30 - 35: 0,0426; </v>
      </c>
    </row>
    <row r="10" spans="1:15" x14ac:dyDescent="0.25">
      <c r="I10">
        <v>35</v>
      </c>
      <c r="J10">
        <v>40</v>
      </c>
      <c r="K10">
        <v>0</v>
      </c>
      <c r="L10">
        <v>4.2200000000000001E-2</v>
      </c>
      <c r="N10" t="str">
        <f t="shared" si="1"/>
        <v xml:space="preserve">[0 - 5: 120; 5 - 10: 79,08; 10 - 15: 89,76; 15 - 20: 86,28; 20 - 25: 0; 25 - 30: 0; 30 - 35: 0; 35 - 40: 0; </v>
      </c>
      <c r="O10" t="str">
        <f t="shared" si="0"/>
        <v xml:space="preserve">[0 - 5: 0,0463; 5 - 10: 0,0448; 10 - 15: 0,0417; 15 - 20: 0,0401; 20 - 25: 0,0439; 25 - 30: 0,0434; 30 - 35: 0,0426; 35 - 40: 0,0422; </v>
      </c>
    </row>
    <row r="11" spans="1:15" x14ac:dyDescent="0.25">
      <c r="I11">
        <v>40</v>
      </c>
      <c r="J11">
        <v>45</v>
      </c>
      <c r="K11">
        <v>0</v>
      </c>
      <c r="L11">
        <v>4.1700000000000001E-2</v>
      </c>
      <c r="N11" t="str">
        <f t="shared" si="1"/>
        <v xml:space="preserve">[0 - 5: 120; 5 - 10: 79,08; 10 - 15: 89,76; 15 - 20: 86,28; 20 - 25: 0; 25 - 30: 0; 30 - 35: 0; 35 - 40: 0; 40 - 45: 0; </v>
      </c>
      <c r="O11" t="str">
        <f t="shared" si="0"/>
        <v xml:space="preserve">[0 - 5: 0,0463; 5 - 10: 0,0448; 10 - 15: 0,0417; 15 - 20: 0,0401; 20 - 25: 0,0439; 25 - 30: 0,0434; 30 - 35: 0,0426; 35 - 40: 0,0422; 40 - 45: 0,0417; </v>
      </c>
    </row>
    <row r="12" spans="1:15" x14ac:dyDescent="0.25">
      <c r="I12">
        <v>45</v>
      </c>
      <c r="J12">
        <v>50</v>
      </c>
      <c r="K12">
        <v>0</v>
      </c>
      <c r="L12">
        <v>4.1399999999999999E-2</v>
      </c>
      <c r="N12" t="str">
        <f t="shared" si="1"/>
        <v xml:space="preserve">[0 - 5: 120; 5 - 10: 79,08; 10 - 15: 89,76; 15 - 20: 86,28; 20 - 25: 0; 25 - 30: 0; 30 - 35: 0; 35 - 40: 0; 40 - 45: 0; 45 - 50: 0; </v>
      </c>
      <c r="O12" t="str">
        <f t="shared" si="0"/>
        <v xml:space="preserve">[0 - 5: 0,0463; 5 - 10: 0,0448; 10 - 15: 0,0417; 15 - 20: 0,0401; 20 - 25: 0,0439; 25 - 30: 0,0434; 30 - 35: 0,0426; 35 - 40: 0,0422; 40 - 45: 0,0417; 45 - 50: 0,0414; </v>
      </c>
    </row>
    <row r="13" spans="1:15" x14ac:dyDescent="0.25">
      <c r="I13">
        <v>50</v>
      </c>
      <c r="J13">
        <v>100</v>
      </c>
      <c r="K13">
        <v>0</v>
      </c>
      <c r="L13">
        <v>4.1099999999999998E-2</v>
      </c>
      <c r="N13" t="str">
        <f t="shared" si="1"/>
        <v xml:space="preserve">[0 - 5: 120; 5 - 10: 79,08; 10 - 15: 89,76; 15 - 20: 86,28; 20 - 25: 0; 25 - 30: 0; 30 - 35: 0; 35 - 40: 0; 40 - 45: 0; 45 - 50: 0; 50 - 100: 0; </v>
      </c>
      <c r="O13" t="str">
        <f t="shared" si="0"/>
        <v xml:space="preserve">[0 - 5: 0,0463; 5 - 10: 0,0448; 10 - 15: 0,0417; 15 - 20: 0,0401; 20 - 25: 0,0439; 25 - 30: 0,0434; 30 - 35: 0,0426; 35 - 40: 0,0422; 40 - 45: 0,0417; 45 - 50: 0,0414; 50 - 100: 0,0411; </v>
      </c>
    </row>
    <row r="14" spans="1:15" x14ac:dyDescent="0.25">
      <c r="I14">
        <v>100</v>
      </c>
      <c r="J14">
        <v>150</v>
      </c>
      <c r="K14">
        <v>0</v>
      </c>
      <c r="L14">
        <v>3.9899999999999998E-2</v>
      </c>
      <c r="N14" t="str">
        <f t="shared" si="1"/>
        <v xml:space="preserve">[0 - 5: 120; 5 - 10: 79,08; 10 - 15: 89,76; 15 - 20: 86,28; 20 - 25: 0; 25 - 30: 0; 30 - 35: 0; 35 - 40: 0; 40 - 45: 0; 45 - 50: 0; 50 - 100: 0; 100 - 150: 0; </v>
      </c>
      <c r="O14" t="str">
        <f t="shared" si="0"/>
        <v xml:space="preserve">[0 - 5: 0,0463; 5 - 10: 0,0448; 10 - 15: 0,0417; 15 - 20: 0,0401; 20 - 25: 0,0439; 25 - 30: 0,0434; 30 - 35: 0,0426; 35 - 40: 0,0422; 40 - 45: 0,0417; 45 - 50: 0,0414; 50 - 100: 0,0411; 100 - 150: 0,0399; </v>
      </c>
    </row>
    <row r="15" spans="1:15" x14ac:dyDescent="0.25">
      <c r="I15">
        <v>150</v>
      </c>
      <c r="J15">
        <v>200</v>
      </c>
      <c r="K15">
        <v>0</v>
      </c>
      <c r="L15">
        <v>3.9199999999999999E-2</v>
      </c>
      <c r="N15" t="str">
        <f t="shared" si="1"/>
        <v xml:space="preserve">[0 - 5: 120; 5 - 10: 79,08; 10 - 15: 89,76; 15 - 20: 86,28; 20 - 25: 0; 25 - 30: 0; 30 - 35: 0; 35 - 40: 0; 40 - 45: 0; 45 - 50: 0; 50 - 100: 0; 100 - 150: 0; 150 - 200: 0; </v>
      </c>
      <c r="O15" t="str">
        <f t="shared" si="0"/>
        <v xml:space="preserve">[0 - 5: 0,0463; 5 - 10: 0,0448; 10 - 15: 0,0417; 15 - 20: 0,0401; 20 - 25: 0,0439; 25 - 30: 0,0434; 30 - 35: 0,0426; 35 - 40: 0,0422; 40 - 45: 0,0417; 45 - 50: 0,0414; 50 - 100: 0,0411; 100 - 150: 0,0399; 150 - 200: 0,0392; </v>
      </c>
    </row>
    <row r="16" spans="1:15" x14ac:dyDescent="0.25">
      <c r="I16">
        <v>200</v>
      </c>
      <c r="J16">
        <v>250</v>
      </c>
      <c r="K16">
        <v>340.08</v>
      </c>
      <c r="L16">
        <v>3.7900000000000003E-2</v>
      </c>
      <c r="N16" t="str">
        <f t="shared" si="1"/>
        <v xml:space="preserve">[0 - 5: 120; 5 - 10: 79,08; 10 - 15: 89,76; 15 - 20: 86,28; 20 - 25: 0; 25 - 30: 0; 30 - 35: 0; 35 - 40: 0; 40 - 45: 0; 45 - 50: 0; 50 - 100: 0; 100 - 150: 0; 150 - 200: 0; 200 - 250: 340,08; </v>
      </c>
      <c r="O16" t="str">
        <f t="shared" si="0"/>
        <v xml:space="preserve">[0 - 5: 0,0463; 5 - 10: 0,0448; 10 - 15: 0,0417; 15 - 20: 0,0401; 20 - 25: 0,0439; 25 - 30: 0,0434; 30 - 35: 0,0426; 35 - 40: 0,0422; 40 - 45: 0,0417; 45 - 50: 0,0414; 50 - 100: 0,0411; 100 - 150: 0,0399; 150 - 200: 0,0392; 200 - 250: 0,0379; </v>
      </c>
    </row>
    <row r="17" spans="9:15" x14ac:dyDescent="0.25">
      <c r="I17">
        <v>250</v>
      </c>
      <c r="J17">
        <v>500</v>
      </c>
      <c r="K17">
        <v>388.92</v>
      </c>
      <c r="L17">
        <v>3.7900000000000003E-2</v>
      </c>
      <c r="N17" t="str">
        <f t="shared" si="1"/>
        <v xml:space="preserve">[0 - 5: 120; 5 - 10: 79,08; 10 - 15: 89,76; 15 - 20: 86,28; 20 - 25: 0; 25 - 30: 0; 30 - 35: 0; 35 - 40: 0; 40 - 45: 0; 45 - 50: 0; 50 - 100: 0; 100 - 150: 0; 150 - 200: 0; 200 - 250: 340,08; 250 - 500: 388,92; </v>
      </c>
      <c r="O17" t="str">
        <f t="shared" si="0"/>
        <v xml:space="preserve">[0 - 5: 0,0463; 5 - 10: 0,0448; 10 - 15: 0,0417; 15 - 20: 0,0401; 20 - 25: 0,0439; 25 - 30: 0,0434; 30 - 35: 0,0426; 35 - 40: 0,0422; 40 - 45: 0,0417; 45 - 50: 0,0414; 50 - 100: 0,0411; 100 - 150: 0,0399; 150 - 200: 0,0392; 200 - 250: 0,0379; 250 - 500: 0,0379; </v>
      </c>
    </row>
    <row r="19" spans="9:15" x14ac:dyDescent="0.25">
      <c r="I19" t="s">
        <v>68</v>
      </c>
      <c r="N19" t="s">
        <v>70</v>
      </c>
    </row>
    <row r="20" spans="9:15" x14ac:dyDescent="0.25">
      <c r="I20" t="s">
        <v>87</v>
      </c>
      <c r="J20" t="s">
        <v>88</v>
      </c>
      <c r="K20" t="s">
        <v>67</v>
      </c>
      <c r="L20" t="s">
        <v>66</v>
      </c>
      <c r="N20" t="s">
        <v>79</v>
      </c>
      <c r="O20" t="s">
        <v>79</v>
      </c>
    </row>
    <row r="21" spans="9:15" x14ac:dyDescent="0.25">
      <c r="I21">
        <v>0</v>
      </c>
      <c r="J21">
        <v>5</v>
      </c>
      <c r="K21">
        <v>120</v>
      </c>
      <c r="L21">
        <v>4.7E-2</v>
      </c>
      <c r="N21" t="str">
        <f>CONCATENATE(N20,I21, " - ",J21,": ",K21,"; ")</f>
        <v xml:space="preserve">[0 - 5: 120; </v>
      </c>
      <c r="O21" t="str">
        <f>CONCATENATE(O20,I21, " - ",J21,": ",L21,"; ")</f>
        <v xml:space="preserve">[0 - 5: 0,047; </v>
      </c>
    </row>
    <row r="22" spans="9:15" x14ac:dyDescent="0.25">
      <c r="I22">
        <v>5</v>
      </c>
      <c r="J22">
        <v>10</v>
      </c>
      <c r="K22">
        <v>79.08</v>
      </c>
      <c r="L22">
        <v>4.4600000000000001E-2</v>
      </c>
      <c r="N22" t="str">
        <f t="shared" ref="N22:N35" si="2">CONCATENATE(N21,I22, " - ",J22,": ",K22,"; ")</f>
        <v xml:space="preserve">[0 - 5: 120; 5 - 10: 79,08; </v>
      </c>
      <c r="O22" t="str">
        <f t="shared" ref="O22:O35" si="3">CONCATENATE(O21,I22, " - ",J22,": ",L22,"; ")</f>
        <v xml:space="preserve">[0 - 5: 0,047; 5 - 10: 0,0446; </v>
      </c>
    </row>
    <row r="23" spans="9:15" x14ac:dyDescent="0.25">
      <c r="I23">
        <v>10</v>
      </c>
      <c r="J23">
        <v>15</v>
      </c>
      <c r="K23">
        <v>89.76</v>
      </c>
      <c r="L23">
        <v>4.1500000000000002E-2</v>
      </c>
      <c r="N23" t="str">
        <f t="shared" si="2"/>
        <v xml:space="preserve">[0 - 5: 120; 5 - 10: 79,08; 10 - 15: 89,76; </v>
      </c>
      <c r="O23" t="str">
        <f t="shared" si="3"/>
        <v xml:space="preserve">[0 - 5: 0,047; 5 - 10: 0,0446; 10 - 15: 0,0415; </v>
      </c>
    </row>
    <row r="24" spans="9:15" x14ac:dyDescent="0.25">
      <c r="I24">
        <v>15</v>
      </c>
      <c r="J24">
        <v>20</v>
      </c>
      <c r="K24">
        <v>86.28</v>
      </c>
      <c r="L24">
        <v>3.9899999999999998E-2</v>
      </c>
      <c r="N24" t="str">
        <f t="shared" si="2"/>
        <v xml:space="preserve">[0 - 5: 120; 5 - 10: 79,08; 10 - 15: 89,76; 15 - 20: 86,28; </v>
      </c>
      <c r="O24" t="str">
        <f t="shared" si="3"/>
        <v xml:space="preserve">[0 - 5: 0,047; 5 - 10: 0,0446; 10 - 15: 0,0415; 15 - 20: 0,0399; </v>
      </c>
    </row>
    <row r="25" spans="9:15" x14ac:dyDescent="0.25">
      <c r="I25">
        <v>20</v>
      </c>
      <c r="J25">
        <v>25</v>
      </c>
      <c r="K25">
        <v>0</v>
      </c>
      <c r="L25">
        <v>4.3700000000000003E-2</v>
      </c>
      <c r="N25" t="str">
        <f t="shared" si="2"/>
        <v xml:space="preserve">[0 - 5: 120; 5 - 10: 79,08; 10 - 15: 89,76; 15 - 20: 86,28; 20 - 25: 0; </v>
      </c>
      <c r="O25" t="str">
        <f t="shared" si="3"/>
        <v xml:space="preserve">[0 - 5: 0,047; 5 - 10: 0,0446; 10 - 15: 0,0415; 15 - 20: 0,0399; 20 - 25: 0,0437; </v>
      </c>
    </row>
    <row r="26" spans="9:15" x14ac:dyDescent="0.25">
      <c r="I26">
        <v>25</v>
      </c>
      <c r="J26">
        <v>30</v>
      </c>
      <c r="K26">
        <v>0</v>
      </c>
      <c r="L26">
        <v>4.3200000000000002E-2</v>
      </c>
      <c r="N26" t="str">
        <f t="shared" si="2"/>
        <v xml:space="preserve">[0 - 5: 120; 5 - 10: 79,08; 10 - 15: 89,76; 15 - 20: 86,28; 20 - 25: 0; 25 - 30: 0; </v>
      </c>
      <c r="O26" t="str">
        <f t="shared" si="3"/>
        <v xml:space="preserve">[0 - 5: 0,047; 5 - 10: 0,0446; 10 - 15: 0,0415; 15 - 20: 0,0399; 20 - 25: 0,0437; 25 - 30: 0,0432; </v>
      </c>
    </row>
    <row r="27" spans="9:15" x14ac:dyDescent="0.25">
      <c r="I27">
        <v>30</v>
      </c>
      <c r="J27">
        <v>35</v>
      </c>
      <c r="K27">
        <v>0</v>
      </c>
      <c r="L27">
        <v>4.24E-2</v>
      </c>
      <c r="N27" t="str">
        <f t="shared" si="2"/>
        <v xml:space="preserve">[0 - 5: 120; 5 - 10: 79,08; 10 - 15: 89,76; 15 - 20: 86,28; 20 - 25: 0; 25 - 30: 0; 30 - 35: 0; </v>
      </c>
      <c r="O27" t="str">
        <f t="shared" si="3"/>
        <v xml:space="preserve">[0 - 5: 0,047; 5 - 10: 0,0446; 10 - 15: 0,0415; 15 - 20: 0,0399; 20 - 25: 0,0437; 25 - 30: 0,0432; 30 - 35: 0,0424; </v>
      </c>
    </row>
    <row r="28" spans="9:15" x14ac:dyDescent="0.25">
      <c r="I28">
        <v>35</v>
      </c>
      <c r="J28">
        <v>40</v>
      </c>
      <c r="K28">
        <v>0</v>
      </c>
      <c r="L28">
        <v>4.2000000000000003E-2</v>
      </c>
      <c r="N28" t="str">
        <f t="shared" si="2"/>
        <v xml:space="preserve">[0 - 5: 120; 5 - 10: 79,08; 10 - 15: 89,76; 15 - 20: 86,28; 20 - 25: 0; 25 - 30: 0; 30 - 35: 0; 35 - 40: 0; </v>
      </c>
      <c r="O28" t="str">
        <f t="shared" si="3"/>
        <v xml:space="preserve">[0 - 5: 0,047; 5 - 10: 0,0446; 10 - 15: 0,0415; 15 - 20: 0,0399; 20 - 25: 0,0437; 25 - 30: 0,0432; 30 - 35: 0,0424; 35 - 40: 0,042; </v>
      </c>
    </row>
    <row r="29" spans="9:15" x14ac:dyDescent="0.25">
      <c r="I29">
        <v>40</v>
      </c>
      <c r="J29">
        <v>45</v>
      </c>
      <c r="K29">
        <v>0</v>
      </c>
      <c r="L29">
        <v>4.1500000000000002E-2</v>
      </c>
      <c r="N29" t="str">
        <f t="shared" si="2"/>
        <v xml:space="preserve">[0 - 5: 120; 5 - 10: 79,08; 10 - 15: 89,76; 15 - 20: 86,28; 20 - 25: 0; 25 - 30: 0; 30 - 35: 0; 35 - 40: 0; 40 - 45: 0; </v>
      </c>
      <c r="O29" t="str">
        <f t="shared" si="3"/>
        <v xml:space="preserve">[0 - 5: 0,047; 5 - 10: 0,0446; 10 - 15: 0,0415; 15 - 20: 0,0399; 20 - 25: 0,0437; 25 - 30: 0,0432; 30 - 35: 0,0424; 35 - 40: 0,042; 40 - 45: 0,0415; </v>
      </c>
    </row>
    <row r="30" spans="9:15" x14ac:dyDescent="0.25">
      <c r="I30">
        <v>45</v>
      </c>
      <c r="J30">
        <v>50</v>
      </c>
      <c r="K30">
        <v>0</v>
      </c>
      <c r="L30">
        <v>4.1200000000000001E-2</v>
      </c>
      <c r="N30" t="str">
        <f t="shared" si="2"/>
        <v xml:space="preserve">[0 - 5: 120; 5 - 10: 79,08; 10 - 15: 89,76; 15 - 20: 86,28; 20 - 25: 0; 25 - 30: 0; 30 - 35: 0; 35 - 40: 0; 40 - 45: 0; 45 - 50: 0; </v>
      </c>
      <c r="O30" t="str">
        <f t="shared" si="3"/>
        <v xml:space="preserve">[0 - 5: 0,047; 5 - 10: 0,0446; 10 - 15: 0,0415; 15 - 20: 0,0399; 20 - 25: 0,0437; 25 - 30: 0,0432; 30 - 35: 0,0424; 35 - 40: 0,042; 40 - 45: 0,0415; 45 - 50: 0,0412; </v>
      </c>
    </row>
    <row r="31" spans="9:15" x14ac:dyDescent="0.25">
      <c r="I31">
        <v>50</v>
      </c>
      <c r="J31">
        <v>100</v>
      </c>
      <c r="K31">
        <v>0</v>
      </c>
      <c r="L31">
        <v>4.0899999999999999E-2</v>
      </c>
      <c r="N31" t="str">
        <f t="shared" si="2"/>
        <v xml:space="preserve">[0 - 5: 120; 5 - 10: 79,08; 10 - 15: 89,76; 15 - 20: 86,28; 20 - 25: 0; 25 - 30: 0; 30 - 35: 0; 35 - 40: 0; 40 - 45: 0; 45 - 50: 0; 50 - 100: 0; </v>
      </c>
      <c r="O31" t="str">
        <f t="shared" si="3"/>
        <v xml:space="preserve">[0 - 5: 0,047; 5 - 10: 0,0446; 10 - 15: 0,0415; 15 - 20: 0,0399; 20 - 25: 0,0437; 25 - 30: 0,0432; 30 - 35: 0,0424; 35 - 40: 0,042; 40 - 45: 0,0415; 45 - 50: 0,0412; 50 - 100: 0,0409; </v>
      </c>
    </row>
    <row r="32" spans="9:15" x14ac:dyDescent="0.25">
      <c r="I32">
        <v>100</v>
      </c>
      <c r="J32">
        <v>150</v>
      </c>
      <c r="K32">
        <v>0</v>
      </c>
      <c r="L32">
        <v>3.9699999999999999E-2</v>
      </c>
      <c r="N32" t="str">
        <f t="shared" si="2"/>
        <v xml:space="preserve">[0 - 5: 120; 5 - 10: 79,08; 10 - 15: 89,76; 15 - 20: 86,28; 20 - 25: 0; 25 - 30: 0; 30 - 35: 0; 35 - 40: 0; 40 - 45: 0; 45 - 50: 0; 50 - 100: 0; 100 - 150: 0; </v>
      </c>
      <c r="O32" t="str">
        <f t="shared" si="3"/>
        <v xml:space="preserve">[0 - 5: 0,047; 5 - 10: 0,0446; 10 - 15: 0,0415; 15 - 20: 0,0399; 20 - 25: 0,0437; 25 - 30: 0,0432; 30 - 35: 0,0424; 35 - 40: 0,042; 40 - 45: 0,0415; 45 - 50: 0,0412; 50 - 100: 0,0409; 100 - 150: 0,0397; </v>
      </c>
    </row>
    <row r="33" spans="9:15" x14ac:dyDescent="0.25">
      <c r="I33">
        <v>150</v>
      </c>
      <c r="J33">
        <v>200</v>
      </c>
      <c r="K33">
        <v>0</v>
      </c>
      <c r="L33">
        <v>3.9E-2</v>
      </c>
      <c r="N33" t="str">
        <f t="shared" si="2"/>
        <v xml:space="preserve">[0 - 5: 120; 5 - 10: 79,08; 10 - 15: 89,76; 15 - 20: 86,28; 20 - 25: 0; 25 - 30: 0; 30 - 35: 0; 35 - 40: 0; 40 - 45: 0; 45 - 50: 0; 50 - 100: 0; 100 - 150: 0; 150 - 200: 0; </v>
      </c>
      <c r="O33" t="str">
        <f t="shared" si="3"/>
        <v xml:space="preserve">[0 - 5: 0,047; 5 - 10: 0,0446; 10 - 15: 0,0415; 15 - 20: 0,0399; 20 - 25: 0,0437; 25 - 30: 0,0432; 30 - 35: 0,0424; 35 - 40: 0,042; 40 - 45: 0,0415; 45 - 50: 0,0412; 50 - 100: 0,0409; 100 - 150: 0,0397; 150 - 200: 0,039; </v>
      </c>
    </row>
    <row r="34" spans="9:15" x14ac:dyDescent="0.25">
      <c r="I34">
        <v>200</v>
      </c>
      <c r="J34">
        <v>250</v>
      </c>
      <c r="K34">
        <v>340.08</v>
      </c>
      <c r="L34">
        <v>3.7699999999999997E-2</v>
      </c>
      <c r="N34" t="str">
        <f t="shared" si="2"/>
        <v xml:space="preserve">[0 - 5: 120; 5 - 10: 79,08; 10 - 15: 89,76; 15 - 20: 86,28; 20 - 25: 0; 25 - 30: 0; 30 - 35: 0; 35 - 40: 0; 40 - 45: 0; 45 - 50: 0; 50 - 100: 0; 100 - 150: 0; 150 - 200: 0; 200 - 250: 340,08; </v>
      </c>
      <c r="O34" t="str">
        <f t="shared" si="3"/>
        <v xml:space="preserve">[0 - 5: 0,047; 5 - 10: 0,0446; 10 - 15: 0,0415; 15 - 20: 0,0399; 20 - 25: 0,0437; 25 - 30: 0,0432; 30 - 35: 0,0424; 35 - 40: 0,042; 40 - 45: 0,0415; 45 - 50: 0,0412; 50 - 100: 0,0409; 100 - 150: 0,0397; 150 - 200: 0,039; 200 - 250: 0,0377; </v>
      </c>
    </row>
    <row r="35" spans="9:15" x14ac:dyDescent="0.25">
      <c r="I35">
        <v>250</v>
      </c>
      <c r="J35">
        <v>500</v>
      </c>
      <c r="K35">
        <v>388.92</v>
      </c>
      <c r="L35">
        <v>3.7699999999999997E-2</v>
      </c>
      <c r="N35" t="str">
        <f t="shared" si="2"/>
        <v xml:space="preserve">[0 - 5: 120; 5 - 10: 79,08; 10 - 15: 89,76; 15 - 20: 86,28; 20 - 25: 0; 25 - 30: 0; 30 - 35: 0; 35 - 40: 0; 40 - 45: 0; 45 - 50: 0; 50 - 100: 0; 100 - 150: 0; 150 - 200: 0; 200 - 250: 340,08; 250 - 500: 388,92; </v>
      </c>
      <c r="O35" t="str">
        <f t="shared" si="3"/>
        <v xml:space="preserve">[0 - 5: 0,047; 5 - 10: 0,0446; 10 - 15: 0,0415; 15 - 20: 0,0399; 20 - 25: 0,0437; 25 - 30: 0,0432; 30 - 35: 0,0424; 35 - 40: 0,042; 40 - 45: 0,0415; 45 - 50: 0,0412; 50 - 100: 0,0409; 100 - 150: 0,0397; 150 - 200: 0,039; 200 - 250: 0,0377; 250 - 500: 0,0377; </v>
      </c>
    </row>
    <row r="39" spans="9:15" x14ac:dyDescent="0.25">
      <c r="I39" t="s">
        <v>89</v>
      </c>
      <c r="J39" s="2" t="s">
        <v>90</v>
      </c>
    </row>
    <row r="40" spans="9:15" x14ac:dyDescent="0.25">
      <c r="J40" s="2"/>
      <c r="N40" t="s">
        <v>79</v>
      </c>
      <c r="O40" t="s">
        <v>79</v>
      </c>
    </row>
    <row r="41" spans="9:15" x14ac:dyDescent="0.25">
      <c r="I41">
        <v>0.5</v>
      </c>
      <c r="J41">
        <v>1.5</v>
      </c>
      <c r="K41">
        <f>9.14*12</f>
        <v>109.68</v>
      </c>
      <c r="L41">
        <v>0.24640000000000001</v>
      </c>
      <c r="N41" t="str">
        <f t="shared" ref="N41:N50" si="4">CONCATENATE(N40,I41, " - ",J41,": ",K41,"; ")</f>
        <v xml:space="preserve">[0,5 - 1,5: 109,68; </v>
      </c>
      <c r="O41" t="str">
        <f t="shared" ref="O41:O50" si="5">CONCATENATE(O40,I41, " - ",J41,": ",L41,"; ")</f>
        <v xml:space="preserve">[0,5 - 1,5: 0,2464; </v>
      </c>
    </row>
    <row r="42" spans="9:15" x14ac:dyDescent="0.25">
      <c r="I42">
        <v>1.5</v>
      </c>
      <c r="J42">
        <v>2</v>
      </c>
      <c r="K42">
        <f>5.84*12</f>
        <v>70.08</v>
      </c>
      <c r="L42">
        <v>0.2276</v>
      </c>
      <c r="N42" t="str">
        <f t="shared" si="4"/>
        <v xml:space="preserve">[0,5 - 1,5: 109,68; 1,5 - 2: 70,08; </v>
      </c>
      <c r="O42" t="str">
        <f t="shared" si="5"/>
        <v xml:space="preserve">[0,5 - 1,5: 0,2464; 1,5 - 2: 0,2276; </v>
      </c>
    </row>
    <row r="43" spans="9:15" x14ac:dyDescent="0.25">
      <c r="I43">
        <v>2</v>
      </c>
      <c r="J43">
        <v>2.5</v>
      </c>
      <c r="K43">
        <f>5.59*12</f>
        <v>67.08</v>
      </c>
      <c r="L43">
        <v>0.22070000000000001</v>
      </c>
      <c r="N43" t="str">
        <f t="shared" si="4"/>
        <v xml:space="preserve">[0,5 - 1,5: 109,68; 1,5 - 2: 70,08; 2 - 2,5: 67,08; </v>
      </c>
      <c r="O43" t="str">
        <f t="shared" si="5"/>
        <v xml:space="preserve">[0,5 - 1,5: 0,2464; 1,5 - 2: 0,2276; 2 - 2,5: 0,2207; </v>
      </c>
    </row>
    <row r="44" spans="9:15" x14ac:dyDescent="0.25">
      <c r="I44">
        <v>2.5</v>
      </c>
      <c r="J44">
        <v>3</v>
      </c>
      <c r="K44">
        <f>5.5*12</f>
        <v>66</v>
      </c>
      <c r="L44">
        <v>0.2198</v>
      </c>
      <c r="N44" t="str">
        <f t="shared" si="4"/>
        <v xml:space="preserve">[0,5 - 1,5: 109,68; 1,5 - 2: 70,08; 2 - 2,5: 67,08; 2,5 - 3: 66; </v>
      </c>
      <c r="O44" t="str">
        <f t="shared" si="5"/>
        <v xml:space="preserve">[0,5 - 1,5: 0,2464; 1,5 - 2: 0,2276; 2 - 2,5: 0,2207; 2,5 - 3: 0,2198; </v>
      </c>
    </row>
    <row r="45" spans="9:15" x14ac:dyDescent="0.25">
      <c r="I45">
        <v>3</v>
      </c>
      <c r="J45">
        <v>4</v>
      </c>
      <c r="K45">
        <f>6.28*12</f>
        <v>75.36</v>
      </c>
      <c r="L45">
        <f>0.2146</f>
        <v>0.21460000000000001</v>
      </c>
      <c r="N45" t="str">
        <f t="shared" si="4"/>
        <v xml:space="preserve">[0,5 - 1,5: 109,68; 1,5 - 2: 70,08; 2 - 2,5: 67,08; 2,5 - 3: 66; 3 - 4: 75,36; </v>
      </c>
      <c r="O45" t="str">
        <f t="shared" si="5"/>
        <v xml:space="preserve">[0,5 - 1,5: 0,2464; 1,5 - 2: 0,2276; 2 - 2,5: 0,2207; 2,5 - 3: 0,2198; 3 - 4: 0,2146; </v>
      </c>
    </row>
    <row r="46" spans="9:15" x14ac:dyDescent="0.25">
      <c r="I46">
        <v>4</v>
      </c>
      <c r="J46">
        <v>4.5</v>
      </c>
      <c r="K46">
        <f>5.5*12</f>
        <v>66</v>
      </c>
      <c r="L46">
        <v>0.21759999999999999</v>
      </c>
      <c r="N46" t="str">
        <f t="shared" si="4"/>
        <v xml:space="preserve">[0,5 - 1,5: 109,68; 1,5 - 2: 70,08; 2 - 2,5: 67,08; 2,5 - 3: 66; 3 - 4: 75,36; 4 - 4,5: 66; </v>
      </c>
      <c r="O46" t="str">
        <f t="shared" si="5"/>
        <v xml:space="preserve">[0,5 - 1,5: 0,2464; 1,5 - 2: 0,2276; 2 - 2,5: 0,2207; 2,5 - 3: 0,2198; 3 - 4: 0,2146; 4 - 4,5: 0,2176; </v>
      </c>
    </row>
    <row r="47" spans="9:15" x14ac:dyDescent="0.25">
      <c r="I47">
        <v>4.5</v>
      </c>
      <c r="J47">
        <v>5</v>
      </c>
      <c r="K47">
        <f>5.49*12</f>
        <v>65.88</v>
      </c>
      <c r="L47">
        <v>0.21659999999999999</v>
      </c>
      <c r="N47" t="str">
        <f t="shared" si="4"/>
        <v xml:space="preserve">[0,5 - 1,5: 109,68; 1,5 - 2: 70,08; 2 - 2,5: 67,08; 2,5 - 3: 66; 3 - 4: 75,36; 4 - 4,5: 66; 4,5 - 5: 65,88; </v>
      </c>
      <c r="O47" t="str">
        <f t="shared" si="5"/>
        <v xml:space="preserve">[0,5 - 1,5: 0,2464; 1,5 - 2: 0,2276; 2 - 2,5: 0,2207; 2,5 - 3: 0,2198; 3 - 4: 0,2146; 4 - 4,5: 0,2176; 4,5 - 5: 0,2166; </v>
      </c>
    </row>
    <row r="48" spans="9:15" x14ac:dyDescent="0.25">
      <c r="I48">
        <v>5</v>
      </c>
      <c r="J48">
        <v>6</v>
      </c>
      <c r="K48">
        <f>5.13*12</f>
        <v>61.56</v>
      </c>
      <c r="L48">
        <v>0.21659999999999999</v>
      </c>
      <c r="N48" t="str">
        <f t="shared" si="4"/>
        <v xml:space="preserve">[0,5 - 1,5: 109,68; 1,5 - 2: 70,08; 2 - 2,5: 67,08; 2,5 - 3: 66; 3 - 4: 75,36; 4 - 4,5: 66; 4,5 - 5: 65,88; 5 - 6: 61,56; </v>
      </c>
      <c r="O48" t="str">
        <f t="shared" si="5"/>
        <v xml:space="preserve">[0,5 - 1,5: 0,2464; 1,5 - 2: 0,2276; 2 - 2,5: 0,2207; 2,5 - 3: 0,2198; 3 - 4: 0,2146; 4 - 4,5: 0,2176; 4,5 - 5: 0,2166; 5 - 6: 0,2166; </v>
      </c>
    </row>
    <row r="49" spans="6:15" x14ac:dyDescent="0.25">
      <c r="I49">
        <v>6</v>
      </c>
      <c r="J49">
        <v>7</v>
      </c>
      <c r="K49">
        <f>4.76*12</f>
        <v>57.12</v>
      </c>
      <c r="L49">
        <v>0.2162</v>
      </c>
      <c r="N49" t="str">
        <f t="shared" si="4"/>
        <v xml:space="preserve">[0,5 - 1,5: 109,68; 1,5 - 2: 70,08; 2 - 2,5: 67,08; 2,5 - 3: 66; 3 - 4: 75,36; 4 - 4,5: 66; 4,5 - 5: 65,88; 5 - 6: 61,56; 6 - 7: 57,12; </v>
      </c>
      <c r="O49" t="str">
        <f t="shared" si="5"/>
        <v xml:space="preserve">[0,5 - 1,5: 0,2464; 1,5 - 2: 0,2276; 2 - 2,5: 0,2207; 2,5 - 3: 0,2198; 3 - 4: 0,2146; 4 - 4,5: 0,2176; 4,5 - 5: 0,2166; 5 - 6: 0,2166; 6 - 7: 0,2162; </v>
      </c>
    </row>
    <row r="50" spans="6:15" x14ac:dyDescent="0.25">
      <c r="I50">
        <v>7</v>
      </c>
      <c r="J50">
        <v>100</v>
      </c>
      <c r="K50">
        <f>5.57*12</f>
        <v>66.84</v>
      </c>
      <c r="L50">
        <v>0.21540000000000001</v>
      </c>
      <c r="N50" t="str">
        <f t="shared" si="4"/>
        <v xml:space="preserve">[0,5 - 1,5: 109,68; 1,5 - 2: 70,08; 2 - 2,5: 67,08; 2,5 - 3: 66; 3 - 4: 75,36; 4 - 4,5: 66; 4,5 - 5: 65,88; 5 - 6: 61,56; 6 - 7: 57,12; 7 - 100: 66,84; </v>
      </c>
      <c r="O50" t="str">
        <f t="shared" si="5"/>
        <v xml:space="preserve">[0,5 - 1,5: 0,2464; 1,5 - 2: 0,2276; 2 - 2,5: 0,2207; 2,5 - 3: 0,2198; 3 - 4: 0,2146; 4 - 4,5: 0,2176; 4,5 - 5: 0,2166; 5 - 6: 0,2166; 6 - 7: 0,2162; 7 - 100: 0,2154; </v>
      </c>
    </row>
    <row r="52" spans="6:15" x14ac:dyDescent="0.25">
      <c r="I52" t="s">
        <v>91</v>
      </c>
      <c r="J52" s="2" t="s">
        <v>92</v>
      </c>
    </row>
    <row r="53" spans="6:15" x14ac:dyDescent="0.25">
      <c r="N53" t="s">
        <v>79</v>
      </c>
      <c r="O53" t="s">
        <v>79</v>
      </c>
    </row>
    <row r="54" spans="6:15" x14ac:dyDescent="0.25">
      <c r="F54" s="4"/>
      <c r="G54" s="4"/>
      <c r="I54" s="3">
        <v>0.5</v>
      </c>
      <c r="J54" s="3">
        <v>1.5</v>
      </c>
      <c r="K54">
        <f>9.14*12</f>
        <v>109.68</v>
      </c>
      <c r="L54">
        <v>0.2424</v>
      </c>
      <c r="N54" t="str">
        <f t="shared" ref="N54:N63" si="6">CONCATENATE(N53,I54, " - ",J54,": ",K54,"; ")</f>
        <v xml:space="preserve">[0,5 - 1,5: 109,68; </v>
      </c>
      <c r="O54" t="str">
        <f t="shared" ref="O54:O63" si="7">CONCATENATE(O53,I54, " - ",J54,": ",L54,"; ")</f>
        <v xml:space="preserve">[0,5 - 1,5: 0,2424; </v>
      </c>
    </row>
    <row r="55" spans="6:15" x14ac:dyDescent="0.25">
      <c r="F55" s="4"/>
      <c r="G55" s="4"/>
      <c r="I55" s="3">
        <v>1.5</v>
      </c>
      <c r="J55" s="3">
        <v>2</v>
      </c>
      <c r="K55">
        <f>5.84*12</f>
        <v>70.08</v>
      </c>
      <c r="L55">
        <v>0.2278</v>
      </c>
      <c r="N55" t="str">
        <f t="shared" si="6"/>
        <v xml:space="preserve">[0,5 - 1,5: 109,68; 1,5 - 2: 70,08; </v>
      </c>
      <c r="O55" t="str">
        <f t="shared" si="7"/>
        <v xml:space="preserve">[0,5 - 1,5: 0,2424; 1,5 - 2: 0,2278; </v>
      </c>
    </row>
    <row r="56" spans="6:15" x14ac:dyDescent="0.25">
      <c r="F56" s="4"/>
      <c r="G56" s="4"/>
      <c r="I56" s="3">
        <v>2</v>
      </c>
      <c r="J56" s="3">
        <v>2.5</v>
      </c>
      <c r="K56">
        <f>5.59*12</f>
        <v>67.08</v>
      </c>
      <c r="L56">
        <v>0.22090000000000001</v>
      </c>
      <c r="N56" t="str">
        <f t="shared" si="6"/>
        <v xml:space="preserve">[0,5 - 1,5: 109,68; 1,5 - 2: 70,08; 2 - 2,5: 67,08; </v>
      </c>
      <c r="O56" t="str">
        <f t="shared" si="7"/>
        <v xml:space="preserve">[0,5 - 1,5: 0,2424; 1,5 - 2: 0,2278; 2 - 2,5: 0,2209; </v>
      </c>
    </row>
    <row r="57" spans="6:15" x14ac:dyDescent="0.25">
      <c r="F57" s="4"/>
      <c r="G57" s="4"/>
      <c r="I57" s="3">
        <v>2.5</v>
      </c>
      <c r="J57" s="3">
        <v>3</v>
      </c>
      <c r="K57">
        <f>5.5*12</f>
        <v>66</v>
      </c>
      <c r="L57">
        <v>0.22</v>
      </c>
      <c r="N57" t="str">
        <f t="shared" si="6"/>
        <v xml:space="preserve">[0,5 - 1,5: 109,68; 1,5 - 2: 70,08; 2 - 2,5: 67,08; 2,5 - 3: 66; </v>
      </c>
      <c r="O57" t="str">
        <f t="shared" si="7"/>
        <v xml:space="preserve">[0,5 - 1,5: 0,2424; 1,5 - 2: 0,2278; 2 - 2,5: 0,2209; 2,5 - 3: 0,22; </v>
      </c>
    </row>
    <row r="58" spans="6:15" x14ac:dyDescent="0.25">
      <c r="F58" s="4"/>
      <c r="G58" s="4"/>
      <c r="I58" s="3">
        <v>3</v>
      </c>
      <c r="J58" s="3">
        <v>4</v>
      </c>
      <c r="K58">
        <f>6.28*12</f>
        <v>75.36</v>
      </c>
      <c r="L58">
        <v>0.21479999999999999</v>
      </c>
      <c r="N58" t="str">
        <f t="shared" si="6"/>
        <v xml:space="preserve">[0,5 - 1,5: 109,68; 1,5 - 2: 70,08; 2 - 2,5: 67,08; 2,5 - 3: 66; 3 - 4: 75,36; </v>
      </c>
      <c r="O58" t="str">
        <f t="shared" si="7"/>
        <v xml:space="preserve">[0,5 - 1,5: 0,2424; 1,5 - 2: 0,2278; 2 - 2,5: 0,2209; 2,5 - 3: 0,22; 3 - 4: 0,2148; </v>
      </c>
    </row>
    <row r="59" spans="6:15" x14ac:dyDescent="0.25">
      <c r="F59" s="4"/>
      <c r="G59" s="4"/>
      <c r="I59" s="3">
        <v>4</v>
      </c>
      <c r="J59" s="3">
        <v>4.5</v>
      </c>
      <c r="K59">
        <f>5.5*12</f>
        <v>66</v>
      </c>
      <c r="L59">
        <v>0.21779999999999999</v>
      </c>
      <c r="N59" t="str">
        <f t="shared" si="6"/>
        <v xml:space="preserve">[0,5 - 1,5: 109,68; 1,5 - 2: 70,08; 2 - 2,5: 67,08; 2,5 - 3: 66; 3 - 4: 75,36; 4 - 4,5: 66; </v>
      </c>
      <c r="O59" t="str">
        <f t="shared" si="7"/>
        <v xml:space="preserve">[0,5 - 1,5: 0,2424; 1,5 - 2: 0,2278; 2 - 2,5: 0,2209; 2,5 - 3: 0,22; 3 - 4: 0,2148; 4 - 4,5: 0,2178; </v>
      </c>
    </row>
    <row r="60" spans="6:15" x14ac:dyDescent="0.25">
      <c r="F60" s="4"/>
      <c r="G60" s="4"/>
      <c r="I60" s="3">
        <v>4.5</v>
      </c>
      <c r="J60" s="3">
        <v>5</v>
      </c>
      <c r="K60">
        <f>5.49*12</f>
        <v>65.88</v>
      </c>
      <c r="L60">
        <v>0.21679999999999999</v>
      </c>
      <c r="N60" t="str">
        <f t="shared" si="6"/>
        <v xml:space="preserve">[0,5 - 1,5: 109,68; 1,5 - 2: 70,08; 2 - 2,5: 67,08; 2,5 - 3: 66; 3 - 4: 75,36; 4 - 4,5: 66; 4,5 - 5: 65,88; </v>
      </c>
      <c r="O60" t="str">
        <f t="shared" si="7"/>
        <v xml:space="preserve">[0,5 - 1,5: 0,2424; 1,5 - 2: 0,2278; 2 - 2,5: 0,2209; 2,5 - 3: 0,22; 3 - 4: 0,2148; 4 - 4,5: 0,2178; 4,5 - 5: 0,2168; </v>
      </c>
    </row>
    <row r="61" spans="6:15" x14ac:dyDescent="0.25">
      <c r="F61" s="4"/>
      <c r="G61" s="4"/>
      <c r="I61" s="3">
        <v>5</v>
      </c>
      <c r="J61" s="3">
        <v>6</v>
      </c>
      <c r="K61">
        <f>5.13*12</f>
        <v>61.56</v>
      </c>
      <c r="L61">
        <v>0.21679999999999999</v>
      </c>
      <c r="N61" t="str">
        <f t="shared" si="6"/>
        <v xml:space="preserve">[0,5 - 1,5: 109,68; 1,5 - 2: 70,08; 2 - 2,5: 67,08; 2,5 - 3: 66; 3 - 4: 75,36; 4 - 4,5: 66; 4,5 - 5: 65,88; 5 - 6: 61,56; </v>
      </c>
      <c r="O61" t="str">
        <f t="shared" si="7"/>
        <v xml:space="preserve">[0,5 - 1,5: 0,2424; 1,5 - 2: 0,2278; 2 - 2,5: 0,2209; 2,5 - 3: 0,22; 3 - 4: 0,2148; 4 - 4,5: 0,2178; 4,5 - 5: 0,2168; 5 - 6: 0,2168; </v>
      </c>
    </row>
    <row r="62" spans="6:15" x14ac:dyDescent="0.25">
      <c r="F62" s="4"/>
      <c r="G62" s="4"/>
      <c r="I62" s="3">
        <v>6</v>
      </c>
      <c r="J62" s="3">
        <v>7</v>
      </c>
      <c r="K62">
        <f>4.76*12</f>
        <v>57.12</v>
      </c>
      <c r="L62">
        <v>0.21640000000000001</v>
      </c>
      <c r="N62" t="str">
        <f t="shared" si="6"/>
        <v xml:space="preserve">[0,5 - 1,5: 109,68; 1,5 - 2: 70,08; 2 - 2,5: 67,08; 2,5 - 3: 66; 3 - 4: 75,36; 4 - 4,5: 66; 4,5 - 5: 65,88; 5 - 6: 61,56; 6 - 7: 57,12; </v>
      </c>
      <c r="O62" t="str">
        <f t="shared" si="7"/>
        <v xml:space="preserve">[0,5 - 1,5: 0,2424; 1,5 - 2: 0,2278; 2 - 2,5: 0,2209; 2,5 - 3: 0,22; 3 - 4: 0,2148; 4 - 4,5: 0,2178; 4,5 - 5: 0,2168; 5 - 6: 0,2168; 6 - 7: 0,2164; </v>
      </c>
    </row>
    <row r="63" spans="6:15" x14ac:dyDescent="0.25">
      <c r="F63" s="4"/>
      <c r="G63" s="4"/>
      <c r="I63" s="3">
        <v>7</v>
      </c>
      <c r="J63" s="3">
        <v>100</v>
      </c>
      <c r="K63">
        <f>5.57*12</f>
        <v>66.84</v>
      </c>
      <c r="L63">
        <v>0.21560000000000001</v>
      </c>
      <c r="N63" t="str">
        <f t="shared" si="6"/>
        <v xml:space="preserve">[0,5 - 1,5: 109,68; 1,5 - 2: 70,08; 2 - 2,5: 67,08; 2,5 - 3: 66; 3 - 4: 75,36; 4 - 4,5: 66; 4,5 - 5: 65,88; 5 - 6: 61,56; 6 - 7: 57,12; 7 - 100: 66,84; </v>
      </c>
      <c r="O63" t="str">
        <f t="shared" si="7"/>
        <v xml:space="preserve">[0,5 - 1,5: 0,2424; 1,5 - 2: 0,2278; 2 - 2,5: 0,2209; 2,5 - 3: 0,22; 3 - 4: 0,2148; 4 - 4,5: 0,2178; 4,5 - 5: 0,2168; 5 - 6: 0,2168; 6 - 7: 0,2164; 7 - 100: 0,2156; </v>
      </c>
    </row>
    <row r="65" spans="9:15" x14ac:dyDescent="0.25">
      <c r="I65" t="s">
        <v>93</v>
      </c>
      <c r="J65" s="2" t="s">
        <v>94</v>
      </c>
    </row>
    <row r="66" spans="9:15" x14ac:dyDescent="0.25">
      <c r="N66" t="s">
        <v>79</v>
      </c>
      <c r="O66" t="s">
        <v>79</v>
      </c>
    </row>
    <row r="67" spans="9:15" x14ac:dyDescent="0.25">
      <c r="I67">
        <v>0</v>
      </c>
      <c r="J67">
        <v>2.5</v>
      </c>
      <c r="K67">
        <f>6.34*12</f>
        <v>76.08</v>
      </c>
      <c r="L67">
        <v>0.189</v>
      </c>
      <c r="N67" t="str">
        <f>CONCATENATE(N66,I67, " - ",J67,": ",K67,"; ")</f>
        <v xml:space="preserve">[0 - 2,5: 76,08; </v>
      </c>
      <c r="O67" t="str">
        <f>CONCATENATE(O66,I67, " - ",J67,": ",L67,"; ")</f>
        <v xml:space="preserve">[0 - 2,5: 0,189; </v>
      </c>
    </row>
    <row r="68" spans="9:15" x14ac:dyDescent="0.25">
      <c r="I68">
        <v>2.5</v>
      </c>
      <c r="J68">
        <v>5</v>
      </c>
      <c r="K68">
        <f>9.91*12</f>
        <v>118.92</v>
      </c>
      <c r="L68">
        <v>0.1648</v>
      </c>
      <c r="N68" t="str">
        <f>CONCATENATE(N67,I68, " - ",J68,": ",K68,"; ")</f>
        <v xml:space="preserve">[0 - 2,5: 76,08; 2,5 - 5: 118,92; </v>
      </c>
      <c r="O68" t="str">
        <f>CONCATENATE(O67,I68, " - ",J68,": ",L68,"; ")</f>
        <v xml:space="preserve">[0 - 2,5: 0,189; 2,5 - 5: 0,1648; </v>
      </c>
    </row>
    <row r="69" spans="9:15" x14ac:dyDescent="0.25">
      <c r="I69">
        <v>5</v>
      </c>
      <c r="J69">
        <v>7.5</v>
      </c>
      <c r="K69">
        <f>3.86*12</f>
        <v>46.32</v>
      </c>
      <c r="L69">
        <v>0.17829999999999999</v>
      </c>
      <c r="N69" t="str">
        <f>CONCATENATE(N68,I69, " - ",J69,": ",K69,"; ")</f>
        <v xml:space="preserve">[0 - 2,5: 76,08; 2,5 - 5: 118,92; 5 - 7,5: 46,32; </v>
      </c>
      <c r="O69" t="str">
        <f>CONCATENATE(O68,I69, " - ",J69,": ",L69,"; ")</f>
        <v xml:space="preserve">[0 - 2,5: 0,189; 2,5 - 5: 0,1648; 5 - 7,5: 0,1783; </v>
      </c>
    </row>
    <row r="70" spans="9:15" x14ac:dyDescent="0.25">
      <c r="I70">
        <v>7.5</v>
      </c>
      <c r="J70">
        <v>50</v>
      </c>
      <c r="K70">
        <f>9.92*12</f>
        <v>119.03999999999999</v>
      </c>
      <c r="L70">
        <v>0.1648</v>
      </c>
      <c r="N70" t="str">
        <f>CONCATENATE(N69,I70, " - ",J70,": ",K70,"; ")</f>
        <v xml:space="preserve">[0 - 2,5: 76,08; 2,5 - 5: 118,92; 5 - 7,5: 46,32; 7,5 - 50: 119,04; </v>
      </c>
      <c r="O70" t="str">
        <f>CONCATENATE(O69,I70, " - ",J70,": ",L70,"; ")</f>
        <v xml:space="preserve">[0 - 2,5: 0,189; 2,5 - 5: 0,1648; 5 - 7,5: 0,1783; 7,5 - 50: 0,1648; </v>
      </c>
    </row>
    <row r="71" spans="9:15" x14ac:dyDescent="0.25">
      <c r="I71">
        <v>50</v>
      </c>
      <c r="J71">
        <v>100</v>
      </c>
      <c r="K71">
        <f>9.93*12</f>
        <v>119.16</v>
      </c>
      <c r="L71">
        <v>0.1648</v>
      </c>
      <c r="N71" t="str">
        <f>CONCATENATE(N70,I71, " - ",J71,": ",K71,"; ")</f>
        <v xml:space="preserve">[0 - 2,5: 76,08; 2,5 - 5: 118,92; 5 - 7,5: 46,32; 7,5 - 50: 119,04; 50 - 100: 119,16; </v>
      </c>
      <c r="O71" t="str">
        <f>CONCATENATE(O70,I71, " - ",J71,": ",L71,"; ")</f>
        <v xml:space="preserve">[0 - 2,5: 0,189; 2,5 - 5: 0,1648; 5 - 7,5: 0,1783; 7,5 - 50: 0,1648; 50 - 100: 0,1648; </v>
      </c>
    </row>
    <row r="74" spans="9:15" x14ac:dyDescent="0.25">
      <c r="I74" t="s">
        <v>110</v>
      </c>
      <c r="N74" t="s">
        <v>79</v>
      </c>
      <c r="O74" t="s">
        <v>79</v>
      </c>
    </row>
    <row r="75" spans="9:15" x14ac:dyDescent="0.25">
      <c r="I75">
        <v>0</v>
      </c>
      <c r="J75">
        <v>1.75</v>
      </c>
      <c r="K75">
        <v>60.45</v>
      </c>
      <c r="L75">
        <v>0.23910000000000001</v>
      </c>
      <c r="N75" t="str">
        <f>CONCATENATE(N74,I75," - ",J75,": ",K75,IF(I76&gt;I75,"; ","]"))</f>
        <v xml:space="preserve">[0 - 1,75: 60,45; </v>
      </c>
      <c r="O75" t="str">
        <f>CONCATENATE(O74,I75, " - ",J75,": ",L75,IF(I76&gt;I75,"; ","]"))</f>
        <v xml:space="preserve">[0 - 1,75: 0,2391; </v>
      </c>
    </row>
    <row r="76" spans="9:15" x14ac:dyDescent="0.25">
      <c r="I76">
        <v>1.75</v>
      </c>
      <c r="J76">
        <v>2.75</v>
      </c>
      <c r="K76">
        <v>70.09</v>
      </c>
      <c r="L76">
        <v>0.22070000000000001</v>
      </c>
      <c r="N76" t="str">
        <f>CONCATENATE(N75,I76," - ",J76,": ",K76,IF(I77&gt;I76,"; ","]"))</f>
        <v xml:space="preserve">[0 - 1,75: 60,45; 1,75 - 2,75: 70,09; </v>
      </c>
      <c r="O76" t="str">
        <f>CONCATENATE(O75,I76, " - ",J76,": ",L76,IF(I77&gt;I76,"; ","]"))</f>
        <v xml:space="preserve">[0 - 1,75: 0,2391; 1,75 - 2,75: 0,2207; </v>
      </c>
    </row>
    <row r="77" spans="9:15" x14ac:dyDescent="0.25">
      <c r="I77">
        <v>2.75</v>
      </c>
      <c r="J77">
        <v>3.75</v>
      </c>
      <c r="K77">
        <v>78.3</v>
      </c>
      <c r="L77">
        <v>0.21460000000000001</v>
      </c>
      <c r="N77" t="str">
        <f>CONCATENATE(N76,I77," - ",J77,": ",K77,IF(I78&gt;I77,"; ","]"))</f>
        <v xml:space="preserve">[0 - 1,75: 60,45; 1,75 - 2,75: 70,09; 2,75 - 3,75: 78,3; </v>
      </c>
      <c r="O77" t="str">
        <f>CONCATENATE(O76,I77, " - ",J77,": ",L77,IF(I78&gt;I77,"; ","]"))</f>
        <v xml:space="preserve">[0 - 1,75: 0,2391; 1,75 - 2,75: 0,2207; 2,75 - 3,75: 0,2146; </v>
      </c>
    </row>
    <row r="78" spans="9:15" x14ac:dyDescent="0.25">
      <c r="I78">
        <v>3.75</v>
      </c>
      <c r="J78">
        <v>4.75</v>
      </c>
      <c r="K78">
        <v>61.88</v>
      </c>
      <c r="L78">
        <v>0.22159999999999999</v>
      </c>
      <c r="N78" t="str">
        <f>CONCATENATE(N77,I78," - ",J78,": ",K78,IF(I79&gt;I78,"; ","]"))</f>
        <v xml:space="preserve">[0 - 1,75: 60,45; 1,75 - 2,75: 70,09; 2,75 - 3,75: 78,3; 3,75 - 4,75: 61,88; </v>
      </c>
      <c r="O78" t="str">
        <f>CONCATENATE(O77,I78, " - ",J78,": ",L78,IF(I79&gt;I78,"; ","]"))</f>
        <v xml:space="preserve">[0 - 1,75: 0,2391; 1,75 - 2,75: 0,2207; 2,75 - 3,75: 0,2146; 3,75 - 4,75: 0,2216; </v>
      </c>
    </row>
    <row r="79" spans="9:15" x14ac:dyDescent="0.25">
      <c r="I79">
        <v>4.75</v>
      </c>
      <c r="J79">
        <v>100</v>
      </c>
      <c r="K79">
        <v>61.88</v>
      </c>
      <c r="L79">
        <v>0.22070000000000001</v>
      </c>
      <c r="N79" t="str">
        <f>CONCATENATE(N78,I79," - ",J79,": ",K79,IF(I82&gt;I79,"; ","]"))</f>
        <v>[0 - 1,75: 60,45; 1,75 - 2,75: 70,09; 2,75 - 3,75: 78,3; 3,75 - 4,75: 61,88; 4,75 - 100: 61,88]</v>
      </c>
      <c r="O79" t="str">
        <f>CONCATENATE(O78,I79, " - ",J79,": ",L79,IF(I82&gt;I79,"; ","]"))</f>
        <v>[0 - 1,75: 0,2391; 1,75 - 2,75: 0,2207; 2,75 - 3,75: 0,2146; 3,75 - 4,75: 0,2216; 4,75 - 100: 0,2207]</v>
      </c>
    </row>
    <row r="81" spans="9:15" x14ac:dyDescent="0.25">
      <c r="I81" t="s">
        <v>111</v>
      </c>
      <c r="N81" t="s">
        <v>79</v>
      </c>
      <c r="O81" t="s">
        <v>79</v>
      </c>
    </row>
    <row r="82" spans="9:15" x14ac:dyDescent="0.25">
      <c r="I82">
        <v>0</v>
      </c>
      <c r="J82">
        <v>100</v>
      </c>
      <c r="K82">
        <v>91.51</v>
      </c>
      <c r="L82">
        <v>0.1958</v>
      </c>
      <c r="N82" t="str">
        <f>CONCATENATE(N81,I82," - ",J82,": ",K82,IF(I83&gt;I82,"; ","]"))</f>
        <v>[0 - 100: 91,51]</v>
      </c>
      <c r="O82" t="str">
        <f>CONCATENATE(O81,I82, " - ",J82,": ",L82,IF(I83&gt;I82,"; ","]"))</f>
        <v>[0 - 100: 0,1958]</v>
      </c>
    </row>
    <row r="84" spans="9:15" x14ac:dyDescent="0.25">
      <c r="I84" t="s">
        <v>112</v>
      </c>
      <c r="N84" t="s">
        <v>79</v>
      </c>
      <c r="O84" t="s">
        <v>79</v>
      </c>
    </row>
    <row r="85" spans="9:15" x14ac:dyDescent="0.25">
      <c r="I85">
        <v>0</v>
      </c>
      <c r="J85">
        <v>2.8</v>
      </c>
      <c r="K85">
        <v>73.02</v>
      </c>
      <c r="L85">
        <v>0.2747</v>
      </c>
      <c r="N85" t="str">
        <f>CONCATENATE(N84,I85," - ",J85,": ",K85,IF(I86&gt;I85,"; ","]"))</f>
        <v xml:space="preserve">[0 - 2,8: 73,02; </v>
      </c>
      <c r="O85" t="str">
        <f>CONCATENATE(O84,I85, " - ",J85,": ",L85,IF(I86&gt;I85,"; ","]"))</f>
        <v xml:space="preserve">[0 - 2,8: 0,2747; </v>
      </c>
    </row>
    <row r="86" spans="9:15" x14ac:dyDescent="0.25">
      <c r="I86">
        <f>J85</f>
        <v>2.8</v>
      </c>
      <c r="J86">
        <v>6</v>
      </c>
      <c r="K86">
        <v>92.02</v>
      </c>
      <c r="L86">
        <v>0.26790000000000003</v>
      </c>
      <c r="N86" t="str">
        <f t="shared" ref="N86:N89" si="8">CONCATENATE(N85,I86," - ",J86,": ",K86,IF(I87&gt;I86,"; ","]"))</f>
        <v xml:space="preserve">[0 - 2,8: 73,02; 2,8 - 6: 92,02; </v>
      </c>
      <c r="O86" t="str">
        <f t="shared" ref="O86:O89" si="9">CONCATENATE(O85,I86, " - ",J86,": ",L86,IF(I87&gt;I86,"; ","]"))</f>
        <v xml:space="preserve">[0 - 2,8: 0,2747; 2,8 - 6: 0,2679; </v>
      </c>
    </row>
    <row r="87" spans="9:15" x14ac:dyDescent="0.25">
      <c r="I87">
        <f t="shared" ref="I87:I89" si="10">J86</f>
        <v>6</v>
      </c>
      <c r="J87">
        <v>9</v>
      </c>
      <c r="K87">
        <v>99.16</v>
      </c>
      <c r="L87">
        <v>0.26669999999999999</v>
      </c>
      <c r="N87" t="str">
        <f t="shared" si="8"/>
        <v xml:space="preserve">[0 - 2,8: 73,02; 2,8 - 6: 92,02; 6 - 9: 99,16; </v>
      </c>
      <c r="O87" t="str">
        <f t="shared" si="9"/>
        <v xml:space="preserve">[0 - 2,8: 0,2747; 2,8 - 6: 0,2679; 6 - 9: 0,2667; </v>
      </c>
    </row>
    <row r="88" spans="9:15" x14ac:dyDescent="0.25">
      <c r="I88">
        <f t="shared" si="10"/>
        <v>9</v>
      </c>
      <c r="J88">
        <v>12</v>
      </c>
      <c r="K88">
        <v>107.73</v>
      </c>
      <c r="L88">
        <v>0.26569999999999999</v>
      </c>
      <c r="N88" t="str">
        <f t="shared" si="8"/>
        <v xml:space="preserve">[0 - 2,8: 73,02; 2,8 - 6: 92,02; 6 - 9: 99,16; 9 - 12: 107,73; </v>
      </c>
      <c r="O88" t="str">
        <f t="shared" si="9"/>
        <v xml:space="preserve">[0 - 2,8: 0,2747; 2,8 - 6: 0,2679; 6 - 9: 0,2667; 9 - 12: 0,2657; </v>
      </c>
    </row>
    <row r="89" spans="9:15" x14ac:dyDescent="0.25">
      <c r="I89">
        <f t="shared" si="10"/>
        <v>12</v>
      </c>
      <c r="J89">
        <v>100</v>
      </c>
      <c r="K89">
        <v>117.73</v>
      </c>
      <c r="L89">
        <v>0.26490000000000002</v>
      </c>
      <c r="N89" t="str">
        <f t="shared" si="8"/>
        <v>[0 - 2,8: 73,02; 2,8 - 6: 92,02; 6 - 9: 99,16; 9 - 12: 107,73; 12 - 100: 117,73]</v>
      </c>
      <c r="O89" t="str">
        <f t="shared" si="9"/>
        <v>[0 - 2,8: 0,2747; 2,8 - 6: 0,2679; 6 - 9: 0,2667; 9 - 12: 0,2657; 12 - 100: 0,2649]</v>
      </c>
    </row>
    <row r="91" spans="9:15" x14ac:dyDescent="0.25">
      <c r="I91" t="s">
        <v>113</v>
      </c>
      <c r="N91" t="s">
        <v>79</v>
      </c>
      <c r="O91" t="s">
        <v>79</v>
      </c>
    </row>
    <row r="92" spans="9:15" x14ac:dyDescent="0.25">
      <c r="I92">
        <v>0</v>
      </c>
      <c r="J92">
        <v>2.8</v>
      </c>
      <c r="K92">
        <v>73.02</v>
      </c>
      <c r="L92">
        <v>0.26569999999999999</v>
      </c>
      <c r="N92" t="str">
        <f>CONCATENATE(N91,I92," - ",J92,": ",K92,IF(I93&gt;I92,"; ","]"))</f>
        <v xml:space="preserve">[0 - 2,8: 73,02; </v>
      </c>
      <c r="O92" t="str">
        <f>CONCATENATE(O91,I92, " - ",J92,": ",L92,IF(I93&gt;I92,"; ","]"))</f>
        <v xml:space="preserve">[0 - 2,8: 0,2657; </v>
      </c>
    </row>
    <row r="93" spans="9:15" x14ac:dyDescent="0.25">
      <c r="I93">
        <f>J92</f>
        <v>2.8</v>
      </c>
      <c r="J93">
        <v>6</v>
      </c>
      <c r="K93">
        <v>77.02</v>
      </c>
      <c r="L93">
        <v>0.26429999999999998</v>
      </c>
      <c r="N93" t="str">
        <f t="shared" ref="N93:N94" si="11">CONCATENATE(N92,I93," - ",J93,": ",K93,IF(I94&gt;I93,"; ","]"))</f>
        <v xml:space="preserve">[0 - 2,8: 73,02; 2,8 - 6: 77,02; </v>
      </c>
      <c r="O93" t="str">
        <f t="shared" ref="O93:O94" si="12">CONCATENATE(O92,I93, " - ",J93,": ",L93,IF(I94&gt;I93,"; ","]"))</f>
        <v xml:space="preserve">[0 - 2,8: 0,2657; 2,8 - 6: 0,2643; </v>
      </c>
    </row>
    <row r="94" spans="9:15" x14ac:dyDescent="0.25">
      <c r="I94">
        <f t="shared" ref="I94" si="13">J93</f>
        <v>6</v>
      </c>
      <c r="J94">
        <v>100</v>
      </c>
      <c r="K94">
        <v>84.16</v>
      </c>
      <c r="L94">
        <v>0.2631</v>
      </c>
      <c r="N94" t="str">
        <f t="shared" si="11"/>
        <v>[0 - 2,8: 73,02; 2,8 - 6: 77,02; 6 - 100: 84,16]</v>
      </c>
      <c r="O94" t="str">
        <f t="shared" si="12"/>
        <v>[0 - 2,8: 0,2657; 2,8 - 6: 0,2643; 6 - 100: 0,2631]</v>
      </c>
    </row>
    <row r="96" spans="9:15" x14ac:dyDescent="0.25">
      <c r="I96" t="s">
        <v>117</v>
      </c>
      <c r="N96" t="s">
        <v>79</v>
      </c>
      <c r="O96" t="s">
        <v>79</v>
      </c>
    </row>
    <row r="97" spans="9:15" x14ac:dyDescent="0.25">
      <c r="I97">
        <v>0</v>
      </c>
      <c r="J97">
        <v>5.3840000000000003</v>
      </c>
      <c r="K97">
        <v>39.979999999999997</v>
      </c>
      <c r="L97">
        <v>8.2600000000000007E-2</v>
      </c>
      <c r="N97" t="str">
        <f>CONCATENATE(N96,I97," - ",J97,": ",K97,IF(I98&gt;I97,"; ","]"))</f>
        <v xml:space="preserve">[0 - 5,384: 39,98; </v>
      </c>
      <c r="O97" t="str">
        <f>CONCATENATE(O96,I97, " - ",J97,": ",L97,IF(I98&gt;I97,"; ","]"))</f>
        <v xml:space="preserve">[0 - 5,384: 0,0826; </v>
      </c>
    </row>
    <row r="98" spans="9:15" x14ac:dyDescent="0.25">
      <c r="I98">
        <f>J97</f>
        <v>5.3840000000000003</v>
      </c>
      <c r="J98">
        <v>12.28</v>
      </c>
      <c r="K98">
        <v>138.66</v>
      </c>
      <c r="L98">
        <v>6.4299999999999996E-2</v>
      </c>
      <c r="N98" t="str">
        <f t="shared" ref="N98:N99" si="14">CONCATENATE(N97,I98," - ",J98,": ",K98,IF(I99&gt;I98,"; ","]"))</f>
        <v xml:space="preserve">[0 - 5,384: 39,98; 5,384 - 12,28: 138,66; </v>
      </c>
      <c r="O98" t="str">
        <f t="shared" ref="O98:O99" si="15">CONCATENATE(O97,I98, " - ",J98,": ",L98,IF(I99&gt;I98,"; ","]"))</f>
        <v xml:space="preserve">[0 - 5,384: 0,0826; 5,384 - 12,28: 0,0643; </v>
      </c>
    </row>
    <row r="99" spans="9:15" x14ac:dyDescent="0.25">
      <c r="I99">
        <f t="shared" ref="I99" si="16">J98</f>
        <v>12.28</v>
      </c>
      <c r="J99">
        <v>200</v>
      </c>
      <c r="K99">
        <v>182.5</v>
      </c>
      <c r="L99">
        <v>6.0699999999999997E-2</v>
      </c>
      <c r="N99" t="str">
        <f t="shared" si="14"/>
        <v>[0 - 5,384: 39,98; 5,384 - 12,28: 138,66; 12,28 - 200: 182,5]</v>
      </c>
      <c r="O99" t="str">
        <f t="shared" si="15"/>
        <v>[0 - 5,384: 0,0826; 5,384 - 12,28: 0,0643; 12,28 - 200: 0,0607]</v>
      </c>
    </row>
    <row r="101" spans="9:15" x14ac:dyDescent="0.25">
      <c r="I101" t="s">
        <v>118</v>
      </c>
      <c r="N101" t="s">
        <v>79</v>
      </c>
      <c r="O101" t="s">
        <v>79</v>
      </c>
    </row>
    <row r="102" spans="9:15" x14ac:dyDescent="0.25">
      <c r="I102">
        <v>0</v>
      </c>
      <c r="J102">
        <v>5.3840000000000003</v>
      </c>
      <c r="K102">
        <v>39.979999999999997</v>
      </c>
      <c r="L102">
        <v>7.9799999999999996E-2</v>
      </c>
      <c r="N102" t="str">
        <f>CONCATENATE(N101,I102," - ",J102,": ",K102,IF(I103&gt;I102,"; ","]"))</f>
        <v xml:space="preserve">[0 - 5,384: 39,98; </v>
      </c>
      <c r="O102" t="str">
        <f>CONCATENATE(O101,I102, " - ",J102,": ",L102,IF(I103&gt;I102,"; ","]"))</f>
        <v xml:space="preserve">[0 - 5,384: 0,0798; </v>
      </c>
    </row>
    <row r="103" spans="9:15" x14ac:dyDescent="0.25">
      <c r="I103">
        <f>J102</f>
        <v>5.3840000000000003</v>
      </c>
      <c r="J103">
        <v>12.28</v>
      </c>
      <c r="K103">
        <v>138.66</v>
      </c>
      <c r="L103">
        <v>6.1499999999999999E-2</v>
      </c>
      <c r="N103" t="str">
        <f t="shared" ref="N103:N104" si="17">CONCATENATE(N102,I103," - ",J103,": ",K103,IF(I104&gt;I103,"; ","]"))</f>
        <v xml:space="preserve">[0 - 5,384: 39,98; 5,384 - 12,28: 138,66; </v>
      </c>
      <c r="O103" t="str">
        <f t="shared" ref="O103:O104" si="18">CONCATENATE(O102,I103, " - ",J103,": ",L103,IF(I104&gt;I103,"; ","]"))</f>
        <v xml:space="preserve">[0 - 5,384: 0,0798; 5,384 - 12,28: 0,0615; </v>
      </c>
    </row>
    <row r="104" spans="9:15" x14ac:dyDescent="0.25">
      <c r="I104">
        <f t="shared" ref="I104" si="19">J103</f>
        <v>12.28</v>
      </c>
      <c r="J104">
        <v>200</v>
      </c>
      <c r="K104">
        <v>182.5</v>
      </c>
      <c r="L104">
        <v>5.8000000000000003E-2</v>
      </c>
      <c r="N104" t="str">
        <f t="shared" si="17"/>
        <v>[0 - 5,384: 39,98; 5,384 - 12,28: 138,66; 12,28 - 200: 182,5]</v>
      </c>
      <c r="O104" t="str">
        <f t="shared" si="18"/>
        <v>[0 - 5,384: 0,0798; 5,384 - 12,28: 0,0615; 12,28 - 200: 0,058]</v>
      </c>
    </row>
  </sheetData>
  <hyperlinks>
    <hyperlink ref="D6" r:id="rId1" xr:uid="{00000000-0004-0000-0500-000000000000}"/>
    <hyperlink ref="D7" r:id="rId2" xr:uid="{00000000-0004-0000-0500-000001000000}"/>
    <hyperlink ref="J65" r:id="rId3" xr:uid="{00000000-0004-0000-0500-000002000000}"/>
    <hyperlink ref="J52" r:id="rId4" xr:uid="{00000000-0004-0000-0500-000003000000}"/>
    <hyperlink ref="J39" r:id="rId5" xr:uid="{00000000-0004-0000-0500-000004000000}"/>
  </hyperlinks>
  <pageMargins left="0.7" right="0.7" top="0.78740157499999996" bottom="0.78740157499999996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gen_economics</vt:lpstr>
      <vt:lpstr>gas_economics</vt:lpstr>
      <vt:lpstr>el_economics</vt:lpstr>
      <vt:lpstr>further_parameters</vt:lpstr>
      <vt:lpstr>co2_emissions</vt:lpstr>
      <vt:lpstr>tariff_example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Schuetz, Thomas</dc:creator>
  <cp:lastModifiedBy>Antonio Carneiro</cp:lastModifiedBy>
  <dcterms:created xsi:type="dcterms:W3CDTF">2015-09-30T15:01:17Z</dcterms:created>
  <dcterms:modified xsi:type="dcterms:W3CDTF">2020-03-26T16:54:12Z</dcterms:modified>
</cp:coreProperties>
</file>