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Rafael Silva\OneDrive\PROJETOS\"/>
    </mc:Choice>
  </mc:AlternateContent>
  <bookViews>
    <workbookView showHorizontalScroll="0" showVerticalScroll="0" showSheetTabs="0" xWindow="0" yWindow="0" windowWidth="20490" windowHeight="7755" tabRatio="934" firstSheet="2" activeTab="10"/>
  </bookViews>
  <sheets>
    <sheet name="HOME" sheetId="18" r:id="rId1"/>
    <sheet name="FLUXO DE CAIXA" sheetId="8" r:id="rId2"/>
    <sheet name="VENDAS" sheetId="14" r:id="rId3"/>
    <sheet name="ENCOMENDAS" sheetId="10" r:id="rId4"/>
    <sheet name="LISTA DE CLIENTES" sheetId="15" r:id="rId5"/>
    <sheet name="COMPRA DE MATERIAIS" sheetId="12" r:id="rId6"/>
    <sheet name="PAGAMENTOS DE FUNCIONÁRIOS" sheetId="19" r:id="rId7"/>
    <sheet name="ENTRADA PEÇAS" sheetId="2" r:id="rId8"/>
    <sheet name="SAÍDA DE MATERIAL" sheetId="16" r:id="rId9"/>
    <sheet name="CONTROLE E ESTOQUE PEÇAS" sheetId="11" r:id="rId10"/>
    <sheet name="CONTROLE E ESTOQUE MATERIAIS" sheetId="13" r:id="rId11"/>
    <sheet name="EXTRA(ENCOMENDAS)" sheetId="21" r:id="rId12"/>
    <sheet name="EXTRA(DESPESA)" sheetId="20" r:id="rId13"/>
    <sheet name="EXTRA(ESTOQUE PEÇAS)" sheetId="22" r:id="rId14"/>
    <sheet name="EXTRA(ESTOQUE MATERIAIS)" sheetId="23" r:id="rId15"/>
    <sheet name="Calculos" sheetId="9" r:id="rId16"/>
  </sheets>
  <definedNames>
    <definedName name="Despesa">Calculos!$C$12:$C$16</definedName>
    <definedName name="Receita">Calculos!$B$12:$B$14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6" l="1"/>
  <c r="C10" i="2"/>
  <c r="D10" i="12"/>
  <c r="E10" i="12"/>
  <c r="J10" i="12"/>
  <c r="E10" i="19"/>
  <c r="J10" i="19"/>
  <c r="E10" i="15"/>
  <c r="F10" i="15"/>
  <c r="G10" i="15"/>
  <c r="G10" i="10"/>
  <c r="I10" i="10" s="1"/>
  <c r="J10" i="10"/>
  <c r="K10" i="10"/>
  <c r="F7" i="8"/>
  <c r="J11" i="19" l="1"/>
  <c r="E11" i="19"/>
  <c r="G13" i="8" l="1"/>
  <c r="H13" i="8" s="1"/>
  <c r="H14" i="8" s="1"/>
  <c r="G14" i="8"/>
  <c r="E11" i="12"/>
  <c r="D11" i="12"/>
  <c r="K11" i="10"/>
  <c r="E10" i="14"/>
  <c r="G10" i="14"/>
  <c r="J10" i="14" s="1"/>
  <c r="K10" i="14" s="1"/>
  <c r="H18" i="13" l="1"/>
  <c r="H17" i="13"/>
  <c r="H16" i="13"/>
  <c r="H15" i="13"/>
  <c r="H14" i="13"/>
  <c r="H13" i="13"/>
  <c r="H12" i="13"/>
  <c r="H11" i="13"/>
  <c r="H10" i="13"/>
  <c r="C11" i="16"/>
  <c r="C12" i="16"/>
  <c r="E11" i="15"/>
  <c r="C11" i="2"/>
  <c r="G10" i="13" l="1"/>
  <c r="I10" i="13" s="1"/>
  <c r="J10" i="13" s="1"/>
  <c r="E10" i="13"/>
  <c r="G11" i="13"/>
  <c r="I11" i="13" s="1"/>
  <c r="J11" i="13" s="1"/>
  <c r="E11" i="13"/>
  <c r="G12" i="13"/>
  <c r="I12" i="13" s="1"/>
  <c r="J12" i="13" s="1"/>
  <c r="E12" i="13"/>
  <c r="G13" i="13"/>
  <c r="I13" i="13" s="1"/>
  <c r="J13" i="13" s="1"/>
  <c r="E13" i="13"/>
  <c r="G14" i="13"/>
  <c r="I14" i="13" s="1"/>
  <c r="J14" i="13" s="1"/>
  <c r="E14" i="13"/>
  <c r="G15" i="13"/>
  <c r="I15" i="13" s="1"/>
  <c r="J15" i="13" s="1"/>
  <c r="E15" i="13"/>
  <c r="G16" i="13"/>
  <c r="I16" i="13" s="1"/>
  <c r="J16" i="13" s="1"/>
  <c r="E16" i="13"/>
  <c r="G17" i="13"/>
  <c r="I17" i="13" s="1"/>
  <c r="J17" i="13" s="1"/>
  <c r="E17" i="13"/>
  <c r="G18" i="13"/>
  <c r="I18" i="13" s="1"/>
  <c r="J18" i="13" s="1"/>
  <c r="E18" i="13"/>
  <c r="H18" i="11"/>
  <c r="G18" i="11"/>
  <c r="E18" i="11"/>
  <c r="H17" i="11"/>
  <c r="G17" i="11"/>
  <c r="E17" i="11"/>
  <c r="H16" i="11"/>
  <c r="G16" i="11"/>
  <c r="E16" i="11"/>
  <c r="H15" i="11"/>
  <c r="G15" i="11"/>
  <c r="E15" i="11"/>
  <c r="H14" i="11"/>
  <c r="G14" i="11"/>
  <c r="E14" i="11"/>
  <c r="H13" i="11"/>
  <c r="G13" i="11"/>
  <c r="E13" i="11"/>
  <c r="H12" i="11"/>
  <c r="G12" i="11"/>
  <c r="E12" i="11"/>
  <c r="H11" i="11"/>
  <c r="G11" i="11"/>
  <c r="E11" i="11"/>
  <c r="H10" i="11"/>
  <c r="G10" i="11"/>
  <c r="E10" i="11"/>
  <c r="C12" i="2"/>
  <c r="J11" i="12"/>
  <c r="G11" i="10"/>
  <c r="I11" i="10" s="1"/>
  <c r="J11" i="10" l="1"/>
  <c r="G11" i="15" s="1"/>
  <c r="F11" i="15"/>
  <c r="I12" i="11"/>
  <c r="J12" i="11" s="1"/>
  <c r="I17" i="11"/>
  <c r="J17" i="11" s="1"/>
  <c r="I13" i="11"/>
  <c r="J13" i="11" s="1"/>
  <c r="I15" i="11"/>
  <c r="J15" i="11" s="1"/>
  <c r="I10" i="11"/>
  <c r="J10" i="11" s="1"/>
  <c r="I18" i="11"/>
  <c r="J18" i="11" s="1"/>
  <c r="I16" i="11"/>
  <c r="J16" i="11" s="1"/>
  <c r="I14" i="11"/>
  <c r="J14" i="11" s="1"/>
  <c r="I11" i="11"/>
  <c r="J11" i="11" s="1"/>
</calcChain>
</file>

<file path=xl/sharedStrings.xml><?xml version="1.0" encoding="utf-8"?>
<sst xmlns="http://schemas.openxmlformats.org/spreadsheetml/2006/main" count="167" uniqueCount="117">
  <si>
    <t>CÓDIGO_PRODUTO</t>
  </si>
  <si>
    <t>PRODUTO</t>
  </si>
  <si>
    <t>VALOR UNITÁRIO</t>
  </si>
  <si>
    <t>Conjunto de garrafas "P"</t>
  </si>
  <si>
    <t>Conjunto de garrafas "M"</t>
  </si>
  <si>
    <t>Conjunto de garrafas "G"</t>
  </si>
  <si>
    <t>ESPELHO "M"</t>
  </si>
  <si>
    <t>ESPELHO "G"</t>
  </si>
  <si>
    <t>NAMORADEIRA "P"</t>
  </si>
  <si>
    <t>NAMORADEIRA "PP"</t>
  </si>
  <si>
    <t>NAMORADEIRA "M"</t>
  </si>
  <si>
    <t>NAMORADEIRA "G"</t>
  </si>
  <si>
    <t>ENTRADA</t>
  </si>
  <si>
    <t>SAÍDA</t>
  </si>
  <si>
    <t>SALDO</t>
  </si>
  <si>
    <t>DATA</t>
  </si>
  <si>
    <t>TIPO</t>
  </si>
  <si>
    <t>CATEGORIA</t>
  </si>
  <si>
    <t>SALDO INCIAL</t>
  </si>
  <si>
    <t>ID</t>
  </si>
  <si>
    <t>DESCRIÇÃO</t>
  </si>
  <si>
    <t>Receita</t>
  </si>
  <si>
    <t>Despesa</t>
  </si>
  <si>
    <t>Data</t>
  </si>
  <si>
    <t>Quantidade</t>
  </si>
  <si>
    <t>Unidade</t>
  </si>
  <si>
    <t>Situação</t>
  </si>
  <si>
    <t>CÓDIGO DO PRODUTO</t>
  </si>
  <si>
    <t>ID_VENDA</t>
  </si>
  <si>
    <t>TOTAL À PAGAR</t>
  </si>
  <si>
    <t>VALOR UNIT.</t>
  </si>
  <si>
    <t>QUANT.</t>
  </si>
  <si>
    <t>Mercadoria</t>
  </si>
  <si>
    <t xml:space="preserve">Preço Unitário </t>
  </si>
  <si>
    <t>Preço Pago</t>
  </si>
  <si>
    <t>Data da Ultima Entrada</t>
  </si>
  <si>
    <t>SALDO ATUAL</t>
  </si>
  <si>
    <t>SALDO INICIAL</t>
  </si>
  <si>
    <t>Barro</t>
  </si>
  <si>
    <t>DESCONTO EM %</t>
  </si>
  <si>
    <t>DESCONTO EM R$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</si>
  <si>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</si>
  <si>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</si>
  <si>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</si>
  <si>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</si>
  <si>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</si>
  <si>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</si>
  <si>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</si>
  <si>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</si>
  <si>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</si>
  <si>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</si>
  <si>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</si>
  <si>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</si>
  <si>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</si>
  <si>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</si>
  <si>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</si>
  <si>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</si>
  <si>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</si>
  <si>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</si>
  <si>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Tinta x</t>
  </si>
  <si>
    <t>Tinta y</t>
  </si>
  <si>
    <t>Massa plástica</t>
  </si>
  <si>
    <t>Sacola Pequena</t>
  </si>
  <si>
    <t>Sacola Média</t>
  </si>
  <si>
    <t>Sacola Grande</t>
  </si>
  <si>
    <t>Fita adesiva</t>
  </si>
  <si>
    <t>Jornais</t>
  </si>
  <si>
    <t>MEDIDA</t>
  </si>
  <si>
    <t>MEDIDAS</t>
  </si>
  <si>
    <t>Pacote</t>
  </si>
  <si>
    <t>Kg</t>
  </si>
  <si>
    <t>Lata</t>
  </si>
  <si>
    <t>Barra</t>
  </si>
  <si>
    <t>Litro</t>
  </si>
  <si>
    <t>Garrafa</t>
  </si>
  <si>
    <t>Caixa</t>
  </si>
  <si>
    <t>ID_Mercadoria</t>
  </si>
  <si>
    <t>QUANTIDADE</t>
  </si>
  <si>
    <t>DESRIÇÃO</t>
  </si>
  <si>
    <t>ADIANTAMENTO</t>
  </si>
  <si>
    <t>FALTA</t>
  </si>
  <si>
    <t>SUBTOTAL</t>
  </si>
  <si>
    <t>Nome do cliente</t>
  </si>
  <si>
    <t>Telefone</t>
  </si>
  <si>
    <t>VALOR ADIANTADO</t>
  </si>
  <si>
    <t>SITUAÇÃO</t>
  </si>
  <si>
    <t>PRONTA</t>
  </si>
  <si>
    <t>SITUAÇÃO ENCOMENDA</t>
  </si>
  <si>
    <t>ENTREGUE</t>
  </si>
  <si>
    <t>EM PRODUÇÃO</t>
  </si>
  <si>
    <t>DESISTIU</t>
  </si>
  <si>
    <t>DATA DA ENTREGA</t>
  </si>
  <si>
    <t>Metro</t>
  </si>
  <si>
    <t>TOTAL</t>
  </si>
  <si>
    <t>DESC. %</t>
  </si>
  <si>
    <t>DESC. R$</t>
  </si>
  <si>
    <t>FORMA DE PAGAMENTO</t>
  </si>
  <si>
    <t>ID_PROD</t>
  </si>
  <si>
    <t>Forma de pagamento</t>
  </si>
  <si>
    <t>Cartão de Crédito</t>
  </si>
  <si>
    <t>Cartão de Débito</t>
  </si>
  <si>
    <t>Dinheiro à vista</t>
  </si>
  <si>
    <t>PAGO</t>
  </si>
  <si>
    <t>MATERIAL</t>
  </si>
  <si>
    <t>CÓDIGO_MATERIAL</t>
  </si>
  <si>
    <t>Bola</t>
  </si>
  <si>
    <t>Vendas</t>
  </si>
  <si>
    <t>Demais gastos</t>
  </si>
  <si>
    <t>Outros</t>
  </si>
  <si>
    <t>Encomendas</t>
  </si>
  <si>
    <t>VALORES MANUAIS</t>
  </si>
  <si>
    <t>VALORES AUTOMÁTICOS</t>
  </si>
  <si>
    <t>ID_PAGAMENTO</t>
  </si>
  <si>
    <t>VALOR FINAL</t>
  </si>
  <si>
    <t>COLABORADOR</t>
  </si>
  <si>
    <t>Compra de Materiais</t>
  </si>
  <si>
    <t>Pagamento Colaborador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</si>
</sst>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(&quot;##&quot;)&quot;\ #####\-####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theme="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44" fontId="0" fillId="0" borderId="0" xfId="1" applyNumberFormat="1" applyFont="1"/>
    <xf numFmtId="44" fontId="0" fillId="0" borderId="0" xfId="1" applyFont="1"/>
    <xf numFmtId="9" fontId="0" fillId="0" borderId="0" xfId="2" applyFon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NumberFormat="1" applyFont="1" applyAlignment="1">
      <alignment horizontal="center" vertic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44" fontId="0" fillId="0" borderId="0" xfId="0" applyNumberFormat="1" applyFont="1" applyBorder="1"/>
    <xf numFmtId="164" fontId="0" fillId="0" borderId="0" xfId="0" applyNumberFormat="1" applyFont="1" applyBorder="1" applyAlignment="1">
      <alignment horizontal="center" vertical="center"/>
    </xf>
    <xf numFmtId="44" fontId="0" fillId="0" borderId="0" xfId="1" applyFont="1" applyBorder="1"/>
    <xf numFmtId="0" fontId="0" fillId="0" borderId="0" xfId="1" applyNumberFormat="1" applyFont="1"/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4" fontId="3" fillId="0" borderId="0" xfId="1" applyNumberFormat="1" applyFont="1" applyBorder="1" applyAlignment="1">
      <alignment horizontal="center" vertical="center"/>
    </xf>
    <xf numFmtId="1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9" fontId="0" fillId="0" borderId="0" xfId="2" applyNumberFormat="1" applyFont="1" applyAlignment="1">
      <alignment horizontal="center"/>
    </xf>
    <xf numFmtId="44" fontId="0" fillId="0" borderId="0" xfId="1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3" applyNumberFormat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44" fontId="5" fillId="0" borderId="3" xfId="1" applyFont="1" applyBorder="1" applyAlignment="1">
      <alignment horizontal="center" vertical="center"/>
    </xf>
    <xf numFmtId="0" fontId="4" fillId="0" borderId="0" xfId="3"/>
    <xf numFmtId="0" fontId="2" fillId="0" borderId="2" xfId="0" applyFont="1" applyBorder="1"/>
    <xf numFmtId="0" fontId="0" fillId="3" borderId="0" xfId="0" applyFill="1"/>
    <xf numFmtId="0" fontId="4" fillId="3" borderId="0" xfId="3" applyFill="1"/>
    <xf numFmtId="0" fontId="0" fillId="3" borderId="0" xfId="0" applyFill="1" applyAlignment="1">
      <alignment horizontal="center" vertical="center"/>
    </xf>
    <xf numFmtId="0" fontId="0" fillId="0" borderId="0" xfId="0" applyBorder="1"/>
    <xf numFmtId="14" fontId="0" fillId="0" borderId="0" xfId="0" applyNumberFormat="1" applyBorder="1"/>
    <xf numFmtId="8" fontId="0" fillId="0" borderId="0" xfId="0" applyNumberFormat="1" applyBorder="1"/>
    <xf numFmtId="44" fontId="0" fillId="0" borderId="0" xfId="0" applyNumberFormat="1" applyBorder="1"/>
    <xf numFmtId="44" fontId="0" fillId="0" borderId="0" xfId="0" applyNumberFormat="1" applyBorder="1" applyAlignment="1">
      <alignment horizontal="center"/>
    </xf>
    <xf numFmtId="0" fontId="0" fillId="2" borderId="0" xfId="0" applyFill="1" applyBorder="1"/>
    <xf numFmtId="0" fontId="0" fillId="2" borderId="0" xfId="1" applyNumberFormat="1" applyFont="1" applyFill="1" applyBorder="1"/>
    <xf numFmtId="0" fontId="0" fillId="2" borderId="0" xfId="0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44" fontId="0" fillId="0" borderId="0" xfId="1" applyFont="1" applyFill="1" applyBorder="1" applyAlignment="1">
      <alignment horizontal="left" vertical="center"/>
    </xf>
    <xf numFmtId="44" fontId="0" fillId="0" borderId="0" xfId="1" applyNumberFormat="1" applyFont="1" applyFill="1" applyBorder="1" applyAlignment="1">
      <alignment horizontal="left" vertical="center"/>
    </xf>
    <xf numFmtId="0" fontId="0" fillId="0" borderId="0" xfId="1" applyNumberFormat="1" applyFont="1" applyFill="1" applyBorder="1" applyAlignment="1">
      <alignment horizontal="left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8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border outline="0">
        <top style="thick">
          <color rgb="FFFFFFFF"/>
        </top>
        <bottom style="thin">
          <color rgb="FFBFBFBF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border outline="0">
        <top style="thick">
          <color theme="0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R$&quot;\ * #,##0.00_-;\-&quot;R$&quot;\ * #,##0.00_-;_-&quot;R$&quot;\ * &quot;-&quot;??_-;_-@_-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9" formatCode="dd/mm/yyyy"/>
    </dxf>
    <dxf>
      <fill>
        <patternFill patternType="solid">
          <fgColor indexed="64"/>
          <bgColor theme="5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CF27A"/>
        </patternFill>
      </fill>
    </dxf>
    <dxf>
      <font>
        <b/>
        <i val="0"/>
      </font>
      <fill>
        <patternFill>
          <fgColor theme="1"/>
          <bgColor rgb="FFFF0000"/>
        </patternFill>
      </fill>
    </dxf>
  </dxfs>
  <tableStyles count="0" defaultTableStyle="TableStyleMedium2" defaultPivotStyle="PivotStyleLight16"/>
  <colors>
    <mruColors>
      <color rgb="FF9CF27A"/>
      <color rgb="FF391A05"/>
      <color rgb="FF542708"/>
      <color rgb="FFF0904E"/>
      <color rgb="FFCDCDCD"/>
      <color rgb="FF97C777"/>
      <color rgb="FFED672B"/>
      <color rgb="FFB45210"/>
      <color rgb="FF73B248"/>
      <color rgb="FF669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CONTROLE E ESTOQUE MATERIAIS'!A1"/><Relationship Id="rId3" Type="http://schemas.openxmlformats.org/officeDocument/2006/relationships/hyperlink" Target="#'FLUXO DE CAIXA'!A1"/><Relationship Id="rId7" Type="http://schemas.openxmlformats.org/officeDocument/2006/relationships/hyperlink" Target="#'CONTROLE E ESTOQUE PE&#199;AS'!A1"/><Relationship Id="rId2" Type="http://schemas.openxmlformats.org/officeDocument/2006/relationships/hyperlink" Target="#Calculos!A1"/><Relationship Id="rId1" Type="http://schemas.openxmlformats.org/officeDocument/2006/relationships/image" Target="../media/image1.jpeg"/><Relationship Id="rId6" Type="http://schemas.openxmlformats.org/officeDocument/2006/relationships/hyperlink" Target="#'COMPRA DE MATERIAIS'!A1"/><Relationship Id="rId5" Type="http://schemas.openxmlformats.org/officeDocument/2006/relationships/hyperlink" Target="#ENCOMENDAS!A1"/><Relationship Id="rId10" Type="http://schemas.openxmlformats.org/officeDocument/2006/relationships/image" Target="../media/image2.png"/><Relationship Id="rId4" Type="http://schemas.openxmlformats.org/officeDocument/2006/relationships/hyperlink" Target="#VENDAS!A1"/><Relationship Id="rId9" Type="http://schemas.openxmlformats.org/officeDocument/2006/relationships/hyperlink" Target="#HOME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HOME!A1"/><Relationship Id="rId3" Type="http://schemas.openxmlformats.org/officeDocument/2006/relationships/hyperlink" Target="#VENDAS!A1"/><Relationship Id="rId7" Type="http://schemas.openxmlformats.org/officeDocument/2006/relationships/hyperlink" Target="#'EXTRA(ESTOQUE MATERIAIS)'!A1"/><Relationship Id="rId2" Type="http://schemas.openxmlformats.org/officeDocument/2006/relationships/hyperlink" Target="#'FLUXO DE CAIXA'!A1"/><Relationship Id="rId1" Type="http://schemas.openxmlformats.org/officeDocument/2006/relationships/image" Target="../media/image1.jpeg"/><Relationship Id="rId6" Type="http://schemas.openxmlformats.org/officeDocument/2006/relationships/hyperlink" Target="#'EXTRA(ESTOQUE PE&#199;AS)'!A1"/><Relationship Id="rId5" Type="http://schemas.openxmlformats.org/officeDocument/2006/relationships/hyperlink" Target="#'EXTRA(DESPESA)'!A1"/><Relationship Id="rId10" Type="http://schemas.openxmlformats.org/officeDocument/2006/relationships/hyperlink" Target="#'ENTRADA PE&#199;AS'!A1"/><Relationship Id="rId4" Type="http://schemas.openxmlformats.org/officeDocument/2006/relationships/hyperlink" Target="#'EXTRA(ENCOMENDAS)'!A1"/><Relationship Id="rId9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HOME!A1"/><Relationship Id="rId3" Type="http://schemas.openxmlformats.org/officeDocument/2006/relationships/hyperlink" Target="#VENDAS!A1"/><Relationship Id="rId7" Type="http://schemas.openxmlformats.org/officeDocument/2006/relationships/hyperlink" Target="#'EXTRA(ESTOQUE MATERIAIS)'!A1"/><Relationship Id="rId2" Type="http://schemas.openxmlformats.org/officeDocument/2006/relationships/hyperlink" Target="#'FLUXO DE CAIXA'!A1"/><Relationship Id="rId1" Type="http://schemas.openxmlformats.org/officeDocument/2006/relationships/image" Target="../media/image1.jpeg"/><Relationship Id="rId6" Type="http://schemas.openxmlformats.org/officeDocument/2006/relationships/hyperlink" Target="#'EXTRA(ESTOQUE PE&#199;AS)'!A1"/><Relationship Id="rId5" Type="http://schemas.openxmlformats.org/officeDocument/2006/relationships/hyperlink" Target="#'EXTRA(DESPESA)'!A1"/><Relationship Id="rId10" Type="http://schemas.openxmlformats.org/officeDocument/2006/relationships/hyperlink" Target="#'SA&#205;DA DE MATERIAL'!A1"/><Relationship Id="rId4" Type="http://schemas.openxmlformats.org/officeDocument/2006/relationships/hyperlink" Target="#'EXTRA(ENCOMENDAS)'!A1"/><Relationship Id="rId9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'EXTRA(ESTOQUE MATERIAIS)'!A1"/><Relationship Id="rId3" Type="http://schemas.openxmlformats.org/officeDocument/2006/relationships/hyperlink" Target="#'FLUXO DE CAIXA'!A1"/><Relationship Id="rId7" Type="http://schemas.openxmlformats.org/officeDocument/2006/relationships/hyperlink" Target="#'EXTRA(ESTOQUE PE&#199;AS)'!A1"/><Relationship Id="rId2" Type="http://schemas.openxmlformats.org/officeDocument/2006/relationships/hyperlink" Target="#'LISTA DE CLIENTES'!A1"/><Relationship Id="rId1" Type="http://schemas.openxmlformats.org/officeDocument/2006/relationships/image" Target="../media/image1.jpeg"/><Relationship Id="rId6" Type="http://schemas.openxmlformats.org/officeDocument/2006/relationships/hyperlink" Target="#'EXTRA(DESPESA)'!A1"/><Relationship Id="rId11" Type="http://schemas.openxmlformats.org/officeDocument/2006/relationships/image" Target="../media/image3.png"/><Relationship Id="rId5" Type="http://schemas.openxmlformats.org/officeDocument/2006/relationships/hyperlink" Target="#'EXTRA(ENCOMENDAS)'!A1"/><Relationship Id="rId10" Type="http://schemas.openxmlformats.org/officeDocument/2006/relationships/hyperlink" Target="#HOME!A1"/><Relationship Id="rId4" Type="http://schemas.openxmlformats.org/officeDocument/2006/relationships/hyperlink" Target="#VENDAS!A1"/><Relationship Id="rId9" Type="http://schemas.openxmlformats.org/officeDocument/2006/relationships/hyperlink" Target="#ENCOMENDAS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'EXTRA(ESTOQUE MATERIAIS)'!A1"/><Relationship Id="rId3" Type="http://schemas.openxmlformats.org/officeDocument/2006/relationships/hyperlink" Target="#'FLUXO DE CAIXA'!A1"/><Relationship Id="rId7" Type="http://schemas.openxmlformats.org/officeDocument/2006/relationships/hyperlink" Target="#'EXTRA(ESTOQUE PE&#199;AS)'!A1"/><Relationship Id="rId2" Type="http://schemas.openxmlformats.org/officeDocument/2006/relationships/hyperlink" Target="#'PAGAMENTOS DE FUNCION&#193;RIOS'!A1"/><Relationship Id="rId1" Type="http://schemas.openxmlformats.org/officeDocument/2006/relationships/image" Target="../media/image1.jpeg"/><Relationship Id="rId6" Type="http://schemas.openxmlformats.org/officeDocument/2006/relationships/hyperlink" Target="#'EXTRA(DESPESA)'!A1"/><Relationship Id="rId11" Type="http://schemas.openxmlformats.org/officeDocument/2006/relationships/image" Target="../media/image3.png"/><Relationship Id="rId5" Type="http://schemas.openxmlformats.org/officeDocument/2006/relationships/hyperlink" Target="#'EXTRA(ENCOMENDAS)'!A1"/><Relationship Id="rId10" Type="http://schemas.openxmlformats.org/officeDocument/2006/relationships/hyperlink" Target="#HOME!A1"/><Relationship Id="rId4" Type="http://schemas.openxmlformats.org/officeDocument/2006/relationships/hyperlink" Target="#VENDAS!A1"/><Relationship Id="rId9" Type="http://schemas.openxmlformats.org/officeDocument/2006/relationships/hyperlink" Target="#'COMPRA DE MATERIAIS'!A1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hyperlink" Target="#'EXTRA(ESTOQUE MATERIAIS)'!A1"/><Relationship Id="rId3" Type="http://schemas.openxmlformats.org/officeDocument/2006/relationships/hyperlink" Target="#'FLUXO DE CAIXA'!A1"/><Relationship Id="rId7" Type="http://schemas.openxmlformats.org/officeDocument/2006/relationships/hyperlink" Target="#'EXTRA(ESTOQUE PE&#199;AS)'!A1"/><Relationship Id="rId2" Type="http://schemas.openxmlformats.org/officeDocument/2006/relationships/hyperlink" Target="#'ENTRADA PE&#199;AS'!A1"/><Relationship Id="rId1" Type="http://schemas.openxmlformats.org/officeDocument/2006/relationships/image" Target="../media/image1.jpeg"/><Relationship Id="rId6" Type="http://schemas.openxmlformats.org/officeDocument/2006/relationships/hyperlink" Target="#'EXTRA(DESPESA)'!A1"/><Relationship Id="rId11" Type="http://schemas.openxmlformats.org/officeDocument/2006/relationships/image" Target="../media/image3.png"/><Relationship Id="rId5" Type="http://schemas.openxmlformats.org/officeDocument/2006/relationships/hyperlink" Target="#'EXTRA(ENCOMENDAS)'!A1"/><Relationship Id="rId10" Type="http://schemas.openxmlformats.org/officeDocument/2006/relationships/hyperlink" Target="#HOME!A1"/><Relationship Id="rId4" Type="http://schemas.openxmlformats.org/officeDocument/2006/relationships/hyperlink" Target="#VENDAS!A1"/><Relationship Id="rId9" Type="http://schemas.openxmlformats.org/officeDocument/2006/relationships/hyperlink" Target="#'CONTROLE E ESTOQUE PE&#199;AS'!A1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hyperlink" Target="#'EXTRA(ESTOQUE MATERIAIS)'!A1"/><Relationship Id="rId3" Type="http://schemas.openxmlformats.org/officeDocument/2006/relationships/hyperlink" Target="#'FLUXO DE CAIXA'!A1"/><Relationship Id="rId7" Type="http://schemas.openxmlformats.org/officeDocument/2006/relationships/hyperlink" Target="#'EXTRA(ESTOQUE PE&#199;AS)'!A1"/><Relationship Id="rId2" Type="http://schemas.openxmlformats.org/officeDocument/2006/relationships/hyperlink" Target="#'SA&#205;DA DE MATERIAL'!A1"/><Relationship Id="rId1" Type="http://schemas.openxmlformats.org/officeDocument/2006/relationships/image" Target="../media/image1.jpeg"/><Relationship Id="rId6" Type="http://schemas.openxmlformats.org/officeDocument/2006/relationships/hyperlink" Target="#'EXTRA(DESPESA)'!A1"/><Relationship Id="rId11" Type="http://schemas.openxmlformats.org/officeDocument/2006/relationships/image" Target="../media/image3.png"/><Relationship Id="rId5" Type="http://schemas.openxmlformats.org/officeDocument/2006/relationships/hyperlink" Target="#'EXTRA(ENCOMENDAS)'!A1"/><Relationship Id="rId10" Type="http://schemas.openxmlformats.org/officeDocument/2006/relationships/hyperlink" Target="#HOME!A1"/><Relationship Id="rId4" Type="http://schemas.openxmlformats.org/officeDocument/2006/relationships/hyperlink" Target="#VENDAS!A1"/><Relationship Id="rId9" Type="http://schemas.openxmlformats.org/officeDocument/2006/relationships/hyperlink" Target="#'CONTROLE E ESTOQUE MATERIAIS'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EXTRA(ESTOQUE PE&#199;AS)'!A1"/><Relationship Id="rId3" Type="http://schemas.openxmlformats.org/officeDocument/2006/relationships/image" Target="../media/image3.png"/><Relationship Id="rId7" Type="http://schemas.openxmlformats.org/officeDocument/2006/relationships/hyperlink" Target="#'EXTRA(DESPESA)'!A1"/><Relationship Id="rId2" Type="http://schemas.openxmlformats.org/officeDocument/2006/relationships/hyperlink" Target="#HOME!A1"/><Relationship Id="rId1" Type="http://schemas.openxmlformats.org/officeDocument/2006/relationships/image" Target="../media/image1.jpeg"/><Relationship Id="rId6" Type="http://schemas.openxmlformats.org/officeDocument/2006/relationships/hyperlink" Target="#'EXTRA(ENCOMENDAS)'!A1"/><Relationship Id="rId5" Type="http://schemas.openxmlformats.org/officeDocument/2006/relationships/hyperlink" Target="#VENDAS!A1"/><Relationship Id="rId4" Type="http://schemas.openxmlformats.org/officeDocument/2006/relationships/hyperlink" Target="#'FLUXO DE CAIXA'!A1"/><Relationship Id="rId9" Type="http://schemas.openxmlformats.org/officeDocument/2006/relationships/hyperlink" Target="#'EXTRA(ESTOQUE MATERIAIS)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HOME!A1"/><Relationship Id="rId3" Type="http://schemas.openxmlformats.org/officeDocument/2006/relationships/hyperlink" Target="#VENDAS!A1"/><Relationship Id="rId7" Type="http://schemas.openxmlformats.org/officeDocument/2006/relationships/hyperlink" Target="#'EXTRA(ESTOQUE MATERIAIS)'!A1"/><Relationship Id="rId2" Type="http://schemas.openxmlformats.org/officeDocument/2006/relationships/hyperlink" Target="#'FLUXO DE CAIXA'!A1"/><Relationship Id="rId1" Type="http://schemas.openxmlformats.org/officeDocument/2006/relationships/image" Target="../media/image1.jpeg"/><Relationship Id="rId6" Type="http://schemas.openxmlformats.org/officeDocument/2006/relationships/hyperlink" Target="#'EXTRA(ESTOQUE PE&#199;AS)'!A1"/><Relationship Id="rId5" Type="http://schemas.openxmlformats.org/officeDocument/2006/relationships/hyperlink" Target="#'EXTRA(DESPESA)'!A1"/><Relationship Id="rId4" Type="http://schemas.openxmlformats.org/officeDocument/2006/relationships/hyperlink" Target="#'EXTRA(ENCOMENDAS)'!A1"/><Relationship Id="rId9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HOME!A1"/><Relationship Id="rId3" Type="http://schemas.openxmlformats.org/officeDocument/2006/relationships/hyperlink" Target="#VENDAS!A1"/><Relationship Id="rId7" Type="http://schemas.openxmlformats.org/officeDocument/2006/relationships/hyperlink" Target="#'EXTRA(ESTOQUE MATERIAIS)'!A1"/><Relationship Id="rId2" Type="http://schemas.openxmlformats.org/officeDocument/2006/relationships/hyperlink" Target="#'FLUXO DE CAIXA'!A1"/><Relationship Id="rId1" Type="http://schemas.openxmlformats.org/officeDocument/2006/relationships/image" Target="../media/image1.jpeg"/><Relationship Id="rId6" Type="http://schemas.openxmlformats.org/officeDocument/2006/relationships/hyperlink" Target="#'EXTRA(ESTOQUE PE&#199;AS)'!A1"/><Relationship Id="rId5" Type="http://schemas.openxmlformats.org/officeDocument/2006/relationships/hyperlink" Target="#'EXTRA(DESPESA)'!A1"/><Relationship Id="rId10" Type="http://schemas.openxmlformats.org/officeDocument/2006/relationships/hyperlink" Target="#'LISTA DE CLIENTES'!A1"/><Relationship Id="rId4" Type="http://schemas.openxmlformats.org/officeDocument/2006/relationships/hyperlink" Target="#'EXTRA(ENCOMENDAS)'!A1"/><Relationship Id="rId9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HOME!A1"/><Relationship Id="rId3" Type="http://schemas.openxmlformats.org/officeDocument/2006/relationships/hyperlink" Target="#VENDAS!A1"/><Relationship Id="rId7" Type="http://schemas.openxmlformats.org/officeDocument/2006/relationships/hyperlink" Target="#'EXTRA(ESTOQUE MATERIAIS)'!A1"/><Relationship Id="rId2" Type="http://schemas.openxmlformats.org/officeDocument/2006/relationships/hyperlink" Target="#'FLUXO DE CAIXA'!A1"/><Relationship Id="rId1" Type="http://schemas.openxmlformats.org/officeDocument/2006/relationships/image" Target="../media/image1.jpeg"/><Relationship Id="rId6" Type="http://schemas.openxmlformats.org/officeDocument/2006/relationships/hyperlink" Target="#'EXTRA(ESTOQUE PE&#199;AS)'!A1"/><Relationship Id="rId5" Type="http://schemas.openxmlformats.org/officeDocument/2006/relationships/hyperlink" Target="#'EXTRA(DESPESA)'!A1"/><Relationship Id="rId10" Type="http://schemas.openxmlformats.org/officeDocument/2006/relationships/hyperlink" Target="#ENCOMENDAS!A1"/><Relationship Id="rId4" Type="http://schemas.openxmlformats.org/officeDocument/2006/relationships/hyperlink" Target="#'EXTRA(ENCOMENDAS)'!A1"/><Relationship Id="rId9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HOME!A1"/><Relationship Id="rId3" Type="http://schemas.openxmlformats.org/officeDocument/2006/relationships/hyperlink" Target="#VENDAS!A1"/><Relationship Id="rId7" Type="http://schemas.openxmlformats.org/officeDocument/2006/relationships/hyperlink" Target="#'EXTRA(ESTOQUE MATERIAIS)'!A1"/><Relationship Id="rId2" Type="http://schemas.openxmlformats.org/officeDocument/2006/relationships/hyperlink" Target="#'FLUXO DE CAIXA'!A1"/><Relationship Id="rId1" Type="http://schemas.openxmlformats.org/officeDocument/2006/relationships/image" Target="../media/image1.jpeg"/><Relationship Id="rId6" Type="http://schemas.openxmlformats.org/officeDocument/2006/relationships/hyperlink" Target="#'EXTRA(ESTOQUE PE&#199;AS)'!A1"/><Relationship Id="rId5" Type="http://schemas.openxmlformats.org/officeDocument/2006/relationships/hyperlink" Target="#'EXTRA(DESPESA)'!A1"/><Relationship Id="rId10" Type="http://schemas.openxmlformats.org/officeDocument/2006/relationships/hyperlink" Target="#'PAGAMENTOS DE FUNCION&#193;RIOS'!A1"/><Relationship Id="rId4" Type="http://schemas.openxmlformats.org/officeDocument/2006/relationships/hyperlink" Target="#'EXTRA(ENCOMENDAS)'!A1"/><Relationship Id="rId9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EXTRA(ESTOQUE PE&#199;AS)'!A1"/><Relationship Id="rId3" Type="http://schemas.openxmlformats.org/officeDocument/2006/relationships/image" Target="../media/image3.png"/><Relationship Id="rId7" Type="http://schemas.openxmlformats.org/officeDocument/2006/relationships/hyperlink" Target="#'EXTRA(DESPESA)'!A1"/><Relationship Id="rId2" Type="http://schemas.openxmlformats.org/officeDocument/2006/relationships/hyperlink" Target="#HOME!A1"/><Relationship Id="rId1" Type="http://schemas.openxmlformats.org/officeDocument/2006/relationships/image" Target="../media/image1.jpeg"/><Relationship Id="rId6" Type="http://schemas.openxmlformats.org/officeDocument/2006/relationships/hyperlink" Target="#'EXTRA(ENCOMENDAS)'!A1"/><Relationship Id="rId5" Type="http://schemas.openxmlformats.org/officeDocument/2006/relationships/hyperlink" Target="#VENDAS!A1"/><Relationship Id="rId10" Type="http://schemas.openxmlformats.org/officeDocument/2006/relationships/hyperlink" Target="#'COMPRA DE MATERIAIS'!A1"/><Relationship Id="rId4" Type="http://schemas.openxmlformats.org/officeDocument/2006/relationships/hyperlink" Target="#'FLUXO DE CAIXA'!A1"/><Relationship Id="rId9" Type="http://schemas.openxmlformats.org/officeDocument/2006/relationships/hyperlink" Target="#'EXTRA(ESTOQUE MATERIAIS)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HOME!A1"/><Relationship Id="rId3" Type="http://schemas.openxmlformats.org/officeDocument/2006/relationships/hyperlink" Target="#VENDAS!A1"/><Relationship Id="rId7" Type="http://schemas.openxmlformats.org/officeDocument/2006/relationships/hyperlink" Target="#'EXTRA(ESTOQUE MATERIAIS)'!A1"/><Relationship Id="rId2" Type="http://schemas.openxmlformats.org/officeDocument/2006/relationships/hyperlink" Target="#'FLUXO DE CAIXA'!A1"/><Relationship Id="rId1" Type="http://schemas.openxmlformats.org/officeDocument/2006/relationships/image" Target="../media/image1.jpeg"/><Relationship Id="rId6" Type="http://schemas.openxmlformats.org/officeDocument/2006/relationships/hyperlink" Target="#'EXTRA(ESTOQUE PE&#199;AS)'!A1"/><Relationship Id="rId5" Type="http://schemas.openxmlformats.org/officeDocument/2006/relationships/hyperlink" Target="#'EXTRA(DESPESA)'!A1"/><Relationship Id="rId10" Type="http://schemas.openxmlformats.org/officeDocument/2006/relationships/hyperlink" Target="#'CONTROLE E ESTOQUE PE&#199;AS'!A1"/><Relationship Id="rId4" Type="http://schemas.openxmlformats.org/officeDocument/2006/relationships/hyperlink" Target="#'EXTRA(ENCOMENDAS)'!A1"/><Relationship Id="rId9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EXTRA(ESTOQUE PE&#199;AS)'!A1"/><Relationship Id="rId3" Type="http://schemas.openxmlformats.org/officeDocument/2006/relationships/image" Target="../media/image3.png"/><Relationship Id="rId7" Type="http://schemas.openxmlformats.org/officeDocument/2006/relationships/hyperlink" Target="#'EXTRA(DESPESA)'!A1"/><Relationship Id="rId2" Type="http://schemas.openxmlformats.org/officeDocument/2006/relationships/hyperlink" Target="#HOME!A1"/><Relationship Id="rId1" Type="http://schemas.openxmlformats.org/officeDocument/2006/relationships/image" Target="../media/image1.jpeg"/><Relationship Id="rId6" Type="http://schemas.openxmlformats.org/officeDocument/2006/relationships/hyperlink" Target="#'EXTRA(ENCOMENDAS)'!A1"/><Relationship Id="rId5" Type="http://schemas.openxmlformats.org/officeDocument/2006/relationships/hyperlink" Target="#VENDAS!A1"/><Relationship Id="rId10" Type="http://schemas.openxmlformats.org/officeDocument/2006/relationships/hyperlink" Target="#'CONTROLE E ESTOQUE MATERIAIS'!A1"/><Relationship Id="rId4" Type="http://schemas.openxmlformats.org/officeDocument/2006/relationships/hyperlink" Target="#'FLUXO DE CAIXA'!A1"/><Relationship Id="rId9" Type="http://schemas.openxmlformats.org/officeDocument/2006/relationships/hyperlink" Target="#'EXTRA(ESTOQUE MATERIAIS)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14006</xdr:colOff>
      <xdr:row>34</xdr:row>
      <xdr:rowOff>14007</xdr:rowOff>
    </xdr:to>
    <xdr:sp macro="" textlink="">
      <xdr:nvSpPr>
        <xdr:cNvPr id="2" name="Retângulo 1"/>
        <xdr:cNvSpPr/>
      </xdr:nvSpPr>
      <xdr:spPr>
        <a:xfrm>
          <a:off x="0" y="0"/>
          <a:ext cx="13292977" cy="6807573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</xdr:colOff>
      <xdr:row>31</xdr:row>
      <xdr:rowOff>113650</xdr:rowOff>
    </xdr:from>
    <xdr:to>
      <xdr:col>14</xdr:col>
      <xdr:colOff>602315</xdr:colOff>
      <xdr:row>34</xdr:row>
      <xdr:rowOff>0</xdr:rowOff>
    </xdr:to>
    <xdr:sp macro="" textlink="">
      <xdr:nvSpPr>
        <xdr:cNvPr id="3" name="Retângulo 2"/>
        <xdr:cNvSpPr/>
      </xdr:nvSpPr>
      <xdr:spPr>
        <a:xfrm>
          <a:off x="1" y="6318907"/>
          <a:ext cx="13264961" cy="474659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419100</xdr:colOff>
      <xdr:row>29</xdr:row>
      <xdr:rowOff>107738</xdr:rowOff>
    </xdr:from>
    <xdr:to>
      <xdr:col>14</xdr:col>
      <xdr:colOff>200026</xdr:colOff>
      <xdr:row>31</xdr:row>
      <xdr:rowOff>117263</xdr:rowOff>
    </xdr:to>
    <xdr:sp macro="" textlink="">
      <xdr:nvSpPr>
        <xdr:cNvPr id="8" name="Arredondar Retângulo no Mesmo Canto Lateral 7">
          <a:hlinkClick xmlns:r="http://schemas.openxmlformats.org/officeDocument/2006/relationships" r:id="rId2"/>
        </xdr:cNvPr>
        <xdr:cNvSpPr/>
      </xdr:nvSpPr>
      <xdr:spPr>
        <a:xfrm>
          <a:off x="11232776" y="5920789"/>
          <a:ext cx="1629897" cy="401731"/>
        </a:xfrm>
        <a:prstGeom prst="round2SameRect">
          <a:avLst>
            <a:gd name="adj1" fmla="val 50000"/>
            <a:gd name="adj2" fmla="val 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CONFIGURAÇÕES</a:t>
          </a:r>
        </a:p>
      </xdr:txBody>
    </xdr:sp>
    <xdr:clientData/>
  </xdr:twoCellAnchor>
  <xdr:twoCellAnchor>
    <xdr:from>
      <xdr:col>3</xdr:col>
      <xdr:colOff>866775</xdr:colOff>
      <xdr:row>6</xdr:row>
      <xdr:rowOff>314323</xdr:rowOff>
    </xdr:from>
    <xdr:to>
      <xdr:col>5</xdr:col>
      <xdr:colOff>331200</xdr:colOff>
      <xdr:row>8</xdr:row>
      <xdr:rowOff>159973</xdr:rowOff>
    </xdr:to>
    <xdr:sp macro="" textlink="">
      <xdr:nvSpPr>
        <xdr:cNvPr id="19" name="Arredondar Retângulo no Mesmo Canto Lateral 18">
          <a:hlinkClick xmlns:r="http://schemas.openxmlformats.org/officeDocument/2006/relationships" r:id="rId3"/>
        </xdr:cNvPr>
        <xdr:cNvSpPr/>
      </xdr:nvSpPr>
      <xdr:spPr>
        <a:xfrm>
          <a:off x="2724150" y="1457323"/>
          <a:ext cx="2160000" cy="360000"/>
        </a:xfrm>
        <a:prstGeom prst="round2SameRect">
          <a:avLst>
            <a:gd name="adj1" fmla="val 50000"/>
            <a:gd name="adj2" fmla="val 5000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FLUXO</a:t>
          </a:r>
          <a:r>
            <a:rPr lang="pt-BR" sz="1000" b="1" baseline="0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 </a:t>
          </a:r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DE CAIXA</a:t>
          </a:r>
        </a:p>
      </xdr:txBody>
    </xdr:sp>
    <xdr:clientData/>
  </xdr:twoCellAnchor>
  <xdr:twoCellAnchor>
    <xdr:from>
      <xdr:col>3</xdr:col>
      <xdr:colOff>428625</xdr:colOff>
      <xdr:row>10</xdr:row>
      <xdr:rowOff>38100</xdr:rowOff>
    </xdr:from>
    <xdr:to>
      <xdr:col>4</xdr:col>
      <xdr:colOff>1531350</xdr:colOff>
      <xdr:row>12</xdr:row>
      <xdr:rowOff>17100</xdr:rowOff>
    </xdr:to>
    <xdr:sp macro="" textlink="">
      <xdr:nvSpPr>
        <xdr:cNvPr id="20" name="Arredondar Retângulo no Mesmo Canto Lateral 19">
          <a:hlinkClick xmlns:r="http://schemas.openxmlformats.org/officeDocument/2006/relationships" r:id="rId4"/>
        </xdr:cNvPr>
        <xdr:cNvSpPr/>
      </xdr:nvSpPr>
      <xdr:spPr>
        <a:xfrm>
          <a:off x="2286000" y="2076450"/>
          <a:ext cx="2160000" cy="360000"/>
        </a:xfrm>
        <a:prstGeom prst="round2SameRect">
          <a:avLst>
            <a:gd name="adj1" fmla="val 50000"/>
            <a:gd name="adj2" fmla="val 5000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3</xdr:col>
      <xdr:colOff>257175</xdr:colOff>
      <xdr:row>13</xdr:row>
      <xdr:rowOff>76200</xdr:rowOff>
    </xdr:from>
    <xdr:to>
      <xdr:col>4</xdr:col>
      <xdr:colOff>1359900</xdr:colOff>
      <xdr:row>15</xdr:row>
      <xdr:rowOff>55200</xdr:rowOff>
    </xdr:to>
    <xdr:sp macro="" textlink="">
      <xdr:nvSpPr>
        <xdr:cNvPr id="21" name="Arredondar Retângulo no Mesmo Canto Lateral 20">
          <a:hlinkClick xmlns:r="http://schemas.openxmlformats.org/officeDocument/2006/relationships" r:id="rId5"/>
        </xdr:cNvPr>
        <xdr:cNvSpPr/>
      </xdr:nvSpPr>
      <xdr:spPr>
        <a:xfrm>
          <a:off x="2114550" y="2686050"/>
          <a:ext cx="2160000" cy="360000"/>
        </a:xfrm>
        <a:prstGeom prst="round2SameRect">
          <a:avLst>
            <a:gd name="adj1" fmla="val 50000"/>
            <a:gd name="adj2" fmla="val 5000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ENCOMENDAS</a:t>
          </a:r>
        </a:p>
      </xdr:txBody>
    </xdr:sp>
    <xdr:clientData/>
  </xdr:twoCellAnchor>
  <xdr:twoCellAnchor>
    <xdr:from>
      <xdr:col>3</xdr:col>
      <xdr:colOff>352425</xdr:colOff>
      <xdr:row>16</xdr:row>
      <xdr:rowOff>171449</xdr:rowOff>
    </xdr:from>
    <xdr:to>
      <xdr:col>4</xdr:col>
      <xdr:colOff>1455150</xdr:colOff>
      <xdr:row>18</xdr:row>
      <xdr:rowOff>150449</xdr:rowOff>
    </xdr:to>
    <xdr:sp macro="" textlink="">
      <xdr:nvSpPr>
        <xdr:cNvPr id="22" name="Arredondar Retângulo no Mesmo Canto Lateral 21">
          <a:hlinkClick xmlns:r="http://schemas.openxmlformats.org/officeDocument/2006/relationships" r:id="rId6"/>
        </xdr:cNvPr>
        <xdr:cNvSpPr/>
      </xdr:nvSpPr>
      <xdr:spPr>
        <a:xfrm>
          <a:off x="2209800" y="3352799"/>
          <a:ext cx="2160000" cy="360000"/>
        </a:xfrm>
        <a:prstGeom prst="round2SameRect">
          <a:avLst>
            <a:gd name="adj1" fmla="val 50000"/>
            <a:gd name="adj2" fmla="val 5000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COMPRA</a:t>
          </a:r>
          <a:r>
            <a:rPr lang="pt-BR" sz="1000" b="1" baseline="0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 DE </a:t>
          </a:r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MATERIAIS</a:t>
          </a:r>
        </a:p>
      </xdr:txBody>
    </xdr:sp>
    <xdr:clientData/>
  </xdr:twoCellAnchor>
  <xdr:twoCellAnchor>
    <xdr:from>
      <xdr:col>7</xdr:col>
      <xdr:colOff>133350</xdr:colOff>
      <xdr:row>13</xdr:row>
      <xdr:rowOff>76199</xdr:rowOff>
    </xdr:from>
    <xdr:to>
      <xdr:col>10</xdr:col>
      <xdr:colOff>169275</xdr:colOff>
      <xdr:row>15</xdr:row>
      <xdr:rowOff>55199</xdr:rowOff>
    </xdr:to>
    <xdr:sp macro="" textlink="">
      <xdr:nvSpPr>
        <xdr:cNvPr id="23" name="Arredondar Retângulo no Mesmo Canto Lateral 22">
          <a:hlinkClick xmlns:r="http://schemas.openxmlformats.org/officeDocument/2006/relationships" r:id="rId7"/>
        </xdr:cNvPr>
        <xdr:cNvSpPr/>
      </xdr:nvSpPr>
      <xdr:spPr>
        <a:xfrm>
          <a:off x="7934325" y="2686049"/>
          <a:ext cx="2160000" cy="360000"/>
        </a:xfrm>
        <a:prstGeom prst="round2SameRect">
          <a:avLst>
            <a:gd name="adj1" fmla="val 50000"/>
            <a:gd name="adj2" fmla="val 5000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DE</a:t>
          </a:r>
          <a:r>
            <a:rPr lang="pt-BR" sz="1000" b="1" baseline="0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 </a:t>
          </a:r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PEÇAS</a:t>
          </a:r>
        </a:p>
      </xdr:txBody>
    </xdr:sp>
    <xdr:clientData/>
  </xdr:twoCellAnchor>
  <xdr:twoCellAnchor>
    <xdr:from>
      <xdr:col>6</xdr:col>
      <xdr:colOff>1666875</xdr:colOff>
      <xdr:row>9</xdr:row>
      <xdr:rowOff>104774</xdr:rowOff>
    </xdr:from>
    <xdr:to>
      <xdr:col>9</xdr:col>
      <xdr:colOff>607425</xdr:colOff>
      <xdr:row>11</xdr:row>
      <xdr:rowOff>83774</xdr:rowOff>
    </xdr:to>
    <xdr:sp macro="" textlink="">
      <xdr:nvSpPr>
        <xdr:cNvPr id="24" name="Arredondar Retângulo no Mesmo Canto Lateral 23">
          <a:hlinkClick xmlns:r="http://schemas.openxmlformats.org/officeDocument/2006/relationships" r:id="rId8"/>
        </xdr:cNvPr>
        <xdr:cNvSpPr/>
      </xdr:nvSpPr>
      <xdr:spPr>
        <a:xfrm>
          <a:off x="7762875" y="1952624"/>
          <a:ext cx="2160000" cy="360000"/>
        </a:xfrm>
        <a:prstGeom prst="round2SameRect">
          <a:avLst>
            <a:gd name="adj1" fmla="val 50000"/>
            <a:gd name="adj2" fmla="val 5000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</a:t>
          </a:r>
          <a:r>
            <a:rPr lang="pt-BR" sz="1000" b="1" baseline="0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 DE </a:t>
          </a:r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MATERIAIS</a:t>
          </a:r>
        </a:p>
      </xdr:txBody>
    </xdr:sp>
    <xdr:clientData/>
  </xdr:twoCellAnchor>
  <xdr:twoCellAnchor editAs="oneCell">
    <xdr:from>
      <xdr:col>4</xdr:col>
      <xdr:colOff>1578054</xdr:colOff>
      <xdr:row>6</xdr:row>
      <xdr:rowOff>114300</xdr:rowOff>
    </xdr:from>
    <xdr:to>
      <xdr:col>7</xdr:col>
      <xdr:colOff>311037</xdr:colOff>
      <xdr:row>25</xdr:row>
      <xdr:rowOff>20587</xdr:rowOff>
    </xdr:to>
    <xdr:pic>
      <xdr:nvPicPr>
        <xdr:cNvPr id="26" name="Imagem 25">
          <a:hlinkClick xmlns:r="http://schemas.openxmlformats.org/officeDocument/2006/relationships" r:id="rId9" tooltip="TELA INICIAL"/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2704" y="1257300"/>
          <a:ext cx="3619308" cy="365913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9525</xdr:colOff>
      <xdr:row>5</xdr:row>
      <xdr:rowOff>0</xdr:rowOff>
    </xdr:to>
    <xdr:sp macro="" textlink="">
      <xdr:nvSpPr>
        <xdr:cNvPr id="2" name="Retângulo 1"/>
        <xdr:cNvSpPr/>
      </xdr:nvSpPr>
      <xdr:spPr>
        <a:xfrm>
          <a:off x="0" y="0"/>
          <a:ext cx="14277975" cy="952500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5</xdr:row>
      <xdr:rowOff>1</xdr:rowOff>
    </xdr:from>
    <xdr:to>
      <xdr:col>16</xdr:col>
      <xdr:colOff>9525</xdr:colOff>
      <xdr:row>6</xdr:row>
      <xdr:rowOff>9525</xdr:rowOff>
    </xdr:to>
    <xdr:sp macro="" textlink="">
      <xdr:nvSpPr>
        <xdr:cNvPr id="3" name="Retângulo 2"/>
        <xdr:cNvSpPr/>
      </xdr:nvSpPr>
      <xdr:spPr>
        <a:xfrm>
          <a:off x="0" y="952501"/>
          <a:ext cx="14277975" cy="20002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828675</xdr:colOff>
      <xdr:row>2</xdr:row>
      <xdr:rowOff>19050</xdr:rowOff>
    </xdr:from>
    <xdr:to>
      <xdr:col>3</xdr:col>
      <xdr:colOff>417380</xdr:colOff>
      <xdr:row>4</xdr:row>
      <xdr:rowOff>171450</xdr:rowOff>
    </xdr:to>
    <xdr:sp macro="" textlink="">
      <xdr:nvSpPr>
        <xdr:cNvPr id="7" name="Arredondar Retângulo no Mesmo Canto Lateral 6">
          <a:hlinkClick xmlns:r="http://schemas.openxmlformats.org/officeDocument/2006/relationships" r:id="rId2" tooltip="Ir para fluxo de caixa"/>
        </xdr:cNvPr>
        <xdr:cNvSpPr/>
      </xdr:nvSpPr>
      <xdr:spPr>
        <a:xfrm>
          <a:off x="2562225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FLUXO</a:t>
          </a:r>
        </a:p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 DE CAIXA</a:t>
          </a:r>
        </a:p>
      </xdr:txBody>
    </xdr:sp>
    <xdr:clientData/>
  </xdr:twoCellAnchor>
  <xdr:twoCellAnchor>
    <xdr:from>
      <xdr:col>3</xdr:col>
      <xdr:colOff>427064</xdr:colOff>
      <xdr:row>2</xdr:row>
      <xdr:rowOff>28574</xdr:rowOff>
    </xdr:from>
    <xdr:to>
      <xdr:col>4</xdr:col>
      <xdr:colOff>472969</xdr:colOff>
      <xdr:row>4</xdr:row>
      <xdr:rowOff>171449</xdr:rowOff>
    </xdr:to>
    <xdr:sp macro="" textlink="">
      <xdr:nvSpPr>
        <xdr:cNvPr id="8" name="Arredondar Retângulo no Mesmo Canto Lateral 7">
          <a:hlinkClick xmlns:r="http://schemas.openxmlformats.org/officeDocument/2006/relationships" r:id="rId3" tooltip="Ir para vendas"/>
        </xdr:cNvPr>
        <xdr:cNvSpPr/>
      </xdr:nvSpPr>
      <xdr:spPr>
        <a:xfrm>
          <a:off x="3865589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4</xdr:col>
      <xdr:colOff>482653</xdr:colOff>
      <xdr:row>2</xdr:row>
      <xdr:rowOff>28574</xdr:rowOff>
    </xdr:from>
    <xdr:to>
      <xdr:col>5</xdr:col>
      <xdr:colOff>185658</xdr:colOff>
      <xdr:row>4</xdr:row>
      <xdr:rowOff>171449</xdr:rowOff>
    </xdr:to>
    <xdr:sp macro="" textlink="">
      <xdr:nvSpPr>
        <xdr:cNvPr id="9" name="Arredondar Retângulo no Mesmo Canto Lateral 8">
          <a:hlinkClick xmlns:r="http://schemas.openxmlformats.org/officeDocument/2006/relationships" r:id="rId4" tooltip="Ir para encomendas"/>
        </xdr:cNvPr>
        <xdr:cNvSpPr/>
      </xdr:nvSpPr>
      <xdr:spPr>
        <a:xfrm>
          <a:off x="5168953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ENCOMENDAS</a:t>
          </a:r>
        </a:p>
      </xdr:txBody>
    </xdr:sp>
    <xdr:clientData/>
  </xdr:twoCellAnchor>
  <xdr:twoCellAnchor>
    <xdr:from>
      <xdr:col>5</xdr:col>
      <xdr:colOff>185817</xdr:colOff>
      <xdr:row>2</xdr:row>
      <xdr:rowOff>28574</xdr:rowOff>
    </xdr:from>
    <xdr:to>
      <xdr:col>6</xdr:col>
      <xdr:colOff>403172</xdr:colOff>
      <xdr:row>4</xdr:row>
      <xdr:rowOff>171449</xdr:rowOff>
    </xdr:to>
    <xdr:sp macro="" textlink="">
      <xdr:nvSpPr>
        <xdr:cNvPr id="10" name="Arredondar Retângulo no Mesmo Canto Lateral 9">
          <a:hlinkClick xmlns:r="http://schemas.openxmlformats.org/officeDocument/2006/relationships" r:id="rId5" tooltip="Ir para despesas"/>
        </xdr:cNvPr>
        <xdr:cNvSpPr/>
      </xdr:nvSpPr>
      <xdr:spPr>
        <a:xfrm>
          <a:off x="6462792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DESPESAS</a:t>
          </a:r>
        </a:p>
      </xdr:txBody>
    </xdr:sp>
    <xdr:clientData/>
  </xdr:twoCellAnchor>
  <xdr:twoCellAnchor>
    <xdr:from>
      <xdr:col>6</xdr:col>
      <xdr:colOff>412856</xdr:colOff>
      <xdr:row>2</xdr:row>
      <xdr:rowOff>38100</xdr:rowOff>
    </xdr:from>
    <xdr:to>
      <xdr:col>8</xdr:col>
      <xdr:colOff>344461</xdr:colOff>
      <xdr:row>5</xdr:row>
      <xdr:rowOff>0</xdr:rowOff>
    </xdr:to>
    <xdr:sp macro="" textlink="">
      <xdr:nvSpPr>
        <xdr:cNvPr id="11" name="Arredondar Retângulo no Mesmo Canto Lateral 10">
          <a:hlinkClick xmlns:r="http://schemas.openxmlformats.org/officeDocument/2006/relationships" r:id="rId6" tooltip="Ir para estoque de peças"/>
        </xdr:cNvPr>
        <xdr:cNvSpPr/>
      </xdr:nvSpPr>
      <xdr:spPr>
        <a:xfrm>
          <a:off x="7766156" y="419100"/>
          <a:ext cx="1293680" cy="533400"/>
        </a:xfrm>
        <a:prstGeom prst="round2Same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</a:t>
          </a:r>
        </a:p>
        <a:p>
          <a:pPr marL="0" indent="0"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PEÇAS</a:t>
          </a:r>
        </a:p>
      </xdr:txBody>
    </xdr:sp>
    <xdr:clientData/>
  </xdr:twoCellAnchor>
  <xdr:twoCellAnchor>
    <xdr:from>
      <xdr:col>8</xdr:col>
      <xdr:colOff>354145</xdr:colOff>
      <xdr:row>2</xdr:row>
      <xdr:rowOff>19050</xdr:rowOff>
    </xdr:from>
    <xdr:to>
      <xdr:col>9</xdr:col>
      <xdr:colOff>609600</xdr:colOff>
      <xdr:row>4</xdr:row>
      <xdr:rowOff>171450</xdr:rowOff>
    </xdr:to>
    <xdr:sp macro="" textlink="">
      <xdr:nvSpPr>
        <xdr:cNvPr id="12" name="Arredondar Retângulo no Mesmo Canto Lateral 11">
          <a:hlinkClick xmlns:r="http://schemas.openxmlformats.org/officeDocument/2006/relationships" r:id="rId7" tooltip="Ir para  estoque de materias "/>
        </xdr:cNvPr>
        <xdr:cNvSpPr/>
      </xdr:nvSpPr>
      <xdr:spPr>
        <a:xfrm>
          <a:off x="9069520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MATERIAIS</a:t>
          </a:r>
        </a:p>
      </xdr:txBody>
    </xdr:sp>
    <xdr:clientData/>
  </xdr:twoCellAnchor>
  <xdr:twoCellAnchor editAs="oneCell">
    <xdr:from>
      <xdr:col>1</xdr:col>
      <xdr:colOff>600075</xdr:colOff>
      <xdr:row>0</xdr:row>
      <xdr:rowOff>0</xdr:rowOff>
    </xdr:from>
    <xdr:to>
      <xdr:col>1</xdr:col>
      <xdr:colOff>1495425</xdr:colOff>
      <xdr:row>4</xdr:row>
      <xdr:rowOff>143204</xdr:rowOff>
    </xdr:to>
    <xdr:pic>
      <xdr:nvPicPr>
        <xdr:cNvPr id="14" name="Imagem 13">
          <a:hlinkClick xmlns:r="http://schemas.openxmlformats.org/officeDocument/2006/relationships" r:id="rId8" tooltip="Ir para página inicial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0"/>
          <a:ext cx="895350" cy="905204"/>
        </a:xfrm>
        <a:prstGeom prst="rect">
          <a:avLst/>
        </a:prstGeom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4</xdr:col>
      <xdr:colOff>1237123</xdr:colOff>
      <xdr:row>7</xdr:row>
      <xdr:rowOff>64725</xdr:rowOff>
    </xdr:to>
    <xdr:grpSp>
      <xdr:nvGrpSpPr>
        <xdr:cNvPr id="15" name="Grupo 14"/>
        <xdr:cNvGrpSpPr/>
      </xdr:nvGrpSpPr>
      <xdr:grpSpPr>
        <a:xfrm>
          <a:off x="180975" y="1143000"/>
          <a:ext cx="5742448" cy="388575"/>
          <a:chOff x="190500" y="1152525"/>
          <a:chExt cx="5742448" cy="388575"/>
        </a:xfrm>
      </xdr:grpSpPr>
      <xdr:sp macro="" textlink="">
        <xdr:nvSpPr>
          <xdr:cNvPr id="16" name="Arredondar Retângulo no Mesmo Canto Lateral 15"/>
          <xdr:cNvSpPr/>
        </xdr:nvSpPr>
        <xdr:spPr>
          <a:xfrm>
            <a:off x="4312948" y="1181100"/>
            <a:ext cx="1620000" cy="360000"/>
          </a:xfrm>
          <a:prstGeom prst="round2SameRect">
            <a:avLst>
              <a:gd name="adj1" fmla="val 50000"/>
              <a:gd name="adj2" fmla="val 50000"/>
            </a:avLst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1">
                <a:solidFill>
                  <a:schemeClr val="bg1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Arial Black" panose="020B0A04020102020204" pitchFamily="34" charset="0"/>
              </a:rPr>
              <a:t>ADICIONAR LINHA</a:t>
            </a:r>
          </a:p>
        </xdr:txBody>
      </xdr:sp>
      <xdr:sp macro="" textlink="">
        <xdr:nvSpPr>
          <xdr:cNvPr id="17" name="Retângulo 15"/>
          <xdr:cNvSpPr/>
        </xdr:nvSpPr>
        <xdr:spPr>
          <a:xfrm>
            <a:off x="190500" y="1152525"/>
            <a:ext cx="3600000" cy="360000"/>
          </a:xfrm>
          <a:prstGeom prst="round2SameRect">
            <a:avLst>
              <a:gd name="adj1" fmla="val 0"/>
              <a:gd name="adj2" fmla="val 34125"/>
            </a:avLst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200" b="1">
                <a:solidFill>
                  <a:schemeClr val="accent2">
                    <a:lumMod val="5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Black" panose="020B0A04020102020204" pitchFamily="34" charset="0"/>
                <a:ea typeface="+mn-ea"/>
                <a:cs typeface="+mn-cs"/>
              </a:rPr>
              <a:t>VISÃO GERAL DO ESTOQUE DE PEÇAS</a:t>
            </a:r>
          </a:p>
        </xdr:txBody>
      </xdr:sp>
    </xdr:grpSp>
    <xdr:clientData/>
  </xdr:twoCellAnchor>
  <xdr:twoCellAnchor>
    <xdr:from>
      <xdr:col>6</xdr:col>
      <xdr:colOff>409575</xdr:colOff>
      <xdr:row>6</xdr:row>
      <xdr:rowOff>19050</xdr:rowOff>
    </xdr:from>
    <xdr:to>
      <xdr:col>10</xdr:col>
      <xdr:colOff>268578</xdr:colOff>
      <xdr:row>7</xdr:row>
      <xdr:rowOff>85725</xdr:rowOff>
    </xdr:to>
    <xdr:sp macro="" textlink="">
      <xdr:nvSpPr>
        <xdr:cNvPr id="18" name="Arredondar Retângulo em um Canto Diagonal 17">
          <a:hlinkClick xmlns:r="http://schemas.openxmlformats.org/officeDocument/2006/relationships" r:id="rId10" tooltip="Ir para o registro de entrada"/>
        </xdr:cNvPr>
        <xdr:cNvSpPr/>
      </xdr:nvSpPr>
      <xdr:spPr>
        <a:xfrm>
          <a:off x="7762875" y="1162050"/>
          <a:ext cx="2973678" cy="390525"/>
        </a:xfrm>
        <a:prstGeom prst="round2DiagRect">
          <a:avLst>
            <a:gd name="adj1" fmla="val 0"/>
            <a:gd name="adj2" fmla="val 5000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REGISTRO DE ENTRADA DE PEÇAS</a:t>
          </a:r>
          <a:endParaRPr lang="pt-BR" sz="1000" b="1" baseline="0">
            <a:solidFill>
              <a:schemeClr val="bg1"/>
            </a:solidFill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9525</xdr:colOff>
      <xdr:row>5</xdr:row>
      <xdr:rowOff>0</xdr:rowOff>
    </xdr:to>
    <xdr:sp macro="" textlink="">
      <xdr:nvSpPr>
        <xdr:cNvPr id="2" name="Retângulo 1"/>
        <xdr:cNvSpPr/>
      </xdr:nvSpPr>
      <xdr:spPr>
        <a:xfrm>
          <a:off x="0" y="0"/>
          <a:ext cx="14277975" cy="952500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5</xdr:row>
      <xdr:rowOff>1</xdr:rowOff>
    </xdr:from>
    <xdr:to>
      <xdr:col>16</xdr:col>
      <xdr:colOff>9525</xdr:colOff>
      <xdr:row>6</xdr:row>
      <xdr:rowOff>9525</xdr:rowOff>
    </xdr:to>
    <xdr:sp macro="" textlink="">
      <xdr:nvSpPr>
        <xdr:cNvPr id="3" name="Retângulo 2"/>
        <xdr:cNvSpPr/>
      </xdr:nvSpPr>
      <xdr:spPr>
        <a:xfrm>
          <a:off x="0" y="952501"/>
          <a:ext cx="14277975" cy="20002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828675</xdr:colOff>
      <xdr:row>2</xdr:row>
      <xdr:rowOff>19050</xdr:rowOff>
    </xdr:from>
    <xdr:to>
      <xdr:col>3</xdr:col>
      <xdr:colOff>493580</xdr:colOff>
      <xdr:row>4</xdr:row>
      <xdr:rowOff>171450</xdr:rowOff>
    </xdr:to>
    <xdr:sp macro="" textlink="">
      <xdr:nvSpPr>
        <xdr:cNvPr id="7" name="Arredondar Retângulo no Mesmo Canto Lateral 6">
          <a:hlinkClick xmlns:r="http://schemas.openxmlformats.org/officeDocument/2006/relationships" r:id="rId2" tooltip="Ir para fluxo de caixa"/>
        </xdr:cNvPr>
        <xdr:cNvSpPr/>
      </xdr:nvSpPr>
      <xdr:spPr>
        <a:xfrm>
          <a:off x="2562225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FLUXO</a:t>
          </a:r>
        </a:p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 DE CAIXA</a:t>
          </a:r>
        </a:p>
      </xdr:txBody>
    </xdr:sp>
    <xdr:clientData/>
  </xdr:twoCellAnchor>
  <xdr:twoCellAnchor>
    <xdr:from>
      <xdr:col>3</xdr:col>
      <xdr:colOff>503264</xdr:colOff>
      <xdr:row>2</xdr:row>
      <xdr:rowOff>28574</xdr:rowOff>
    </xdr:from>
    <xdr:to>
      <xdr:col>4</xdr:col>
      <xdr:colOff>968269</xdr:colOff>
      <xdr:row>4</xdr:row>
      <xdr:rowOff>171449</xdr:rowOff>
    </xdr:to>
    <xdr:sp macro="" textlink="">
      <xdr:nvSpPr>
        <xdr:cNvPr id="8" name="Arredondar Retângulo no Mesmo Canto Lateral 7">
          <a:hlinkClick xmlns:r="http://schemas.openxmlformats.org/officeDocument/2006/relationships" r:id="rId3" tooltip="Ir para vendas"/>
        </xdr:cNvPr>
        <xdr:cNvSpPr/>
      </xdr:nvSpPr>
      <xdr:spPr>
        <a:xfrm>
          <a:off x="3865589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4</xdr:col>
      <xdr:colOff>977953</xdr:colOff>
      <xdr:row>2</xdr:row>
      <xdr:rowOff>28574</xdr:rowOff>
    </xdr:from>
    <xdr:to>
      <xdr:col>5</xdr:col>
      <xdr:colOff>680958</xdr:colOff>
      <xdr:row>4</xdr:row>
      <xdr:rowOff>171449</xdr:rowOff>
    </xdr:to>
    <xdr:sp macro="" textlink="">
      <xdr:nvSpPr>
        <xdr:cNvPr id="9" name="Arredondar Retângulo no Mesmo Canto Lateral 8">
          <a:hlinkClick xmlns:r="http://schemas.openxmlformats.org/officeDocument/2006/relationships" r:id="rId4" tooltip="Ir para encomendas"/>
        </xdr:cNvPr>
        <xdr:cNvSpPr/>
      </xdr:nvSpPr>
      <xdr:spPr>
        <a:xfrm>
          <a:off x="5168953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ENCOMENDAS</a:t>
          </a:r>
        </a:p>
      </xdr:txBody>
    </xdr:sp>
    <xdr:clientData/>
  </xdr:twoCellAnchor>
  <xdr:twoCellAnchor>
    <xdr:from>
      <xdr:col>5</xdr:col>
      <xdr:colOff>681117</xdr:colOff>
      <xdr:row>2</xdr:row>
      <xdr:rowOff>28574</xdr:rowOff>
    </xdr:from>
    <xdr:to>
      <xdr:col>7</xdr:col>
      <xdr:colOff>117422</xdr:colOff>
      <xdr:row>4</xdr:row>
      <xdr:rowOff>171449</xdr:rowOff>
    </xdr:to>
    <xdr:sp macro="" textlink="">
      <xdr:nvSpPr>
        <xdr:cNvPr id="10" name="Arredondar Retângulo no Mesmo Canto Lateral 9">
          <a:hlinkClick xmlns:r="http://schemas.openxmlformats.org/officeDocument/2006/relationships" r:id="rId5" tooltip="Ir para despesas"/>
        </xdr:cNvPr>
        <xdr:cNvSpPr/>
      </xdr:nvSpPr>
      <xdr:spPr>
        <a:xfrm>
          <a:off x="6462792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DESPESAS</a:t>
          </a:r>
        </a:p>
      </xdr:txBody>
    </xdr:sp>
    <xdr:clientData/>
  </xdr:twoCellAnchor>
  <xdr:twoCellAnchor>
    <xdr:from>
      <xdr:col>7</xdr:col>
      <xdr:colOff>127106</xdr:colOff>
      <xdr:row>2</xdr:row>
      <xdr:rowOff>19050</xdr:rowOff>
    </xdr:from>
    <xdr:to>
      <xdr:col>8</xdr:col>
      <xdr:colOff>838481</xdr:colOff>
      <xdr:row>4</xdr:row>
      <xdr:rowOff>171450</xdr:rowOff>
    </xdr:to>
    <xdr:sp macro="" textlink="">
      <xdr:nvSpPr>
        <xdr:cNvPr id="11" name="Arredondar Retângulo no Mesmo Canto Lateral 10">
          <a:hlinkClick xmlns:r="http://schemas.openxmlformats.org/officeDocument/2006/relationships" r:id="rId6" tooltip="Ir para estoque de peças"/>
        </xdr:cNvPr>
        <xdr:cNvSpPr/>
      </xdr:nvSpPr>
      <xdr:spPr>
        <a:xfrm>
          <a:off x="7766156" y="400050"/>
          <a:ext cx="129240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</a:t>
          </a:r>
        </a:p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PEÇAS</a:t>
          </a:r>
        </a:p>
      </xdr:txBody>
    </xdr:sp>
    <xdr:clientData/>
  </xdr:twoCellAnchor>
  <xdr:twoCellAnchor>
    <xdr:from>
      <xdr:col>8</xdr:col>
      <xdr:colOff>849445</xdr:colOff>
      <xdr:row>2</xdr:row>
      <xdr:rowOff>38100</xdr:rowOff>
    </xdr:from>
    <xdr:to>
      <xdr:col>10</xdr:col>
      <xdr:colOff>390525</xdr:colOff>
      <xdr:row>5</xdr:row>
      <xdr:rowOff>0</xdr:rowOff>
    </xdr:to>
    <xdr:sp macro="" textlink="">
      <xdr:nvSpPr>
        <xdr:cNvPr id="12" name="Arredondar Retângulo no Mesmo Canto Lateral 11">
          <a:hlinkClick xmlns:r="http://schemas.openxmlformats.org/officeDocument/2006/relationships" r:id="rId7" tooltip="Ir para estoque de materiais"/>
        </xdr:cNvPr>
        <xdr:cNvSpPr/>
      </xdr:nvSpPr>
      <xdr:spPr>
        <a:xfrm>
          <a:off x="9069520" y="419100"/>
          <a:ext cx="1293680" cy="533400"/>
        </a:xfrm>
        <a:prstGeom prst="round2Same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MATERIAIS</a:t>
          </a:r>
        </a:p>
      </xdr:txBody>
    </xdr:sp>
    <xdr:clientData/>
  </xdr:twoCellAnchor>
  <xdr:twoCellAnchor editAs="oneCell">
    <xdr:from>
      <xdr:col>1</xdr:col>
      <xdr:colOff>600075</xdr:colOff>
      <xdr:row>0</xdr:row>
      <xdr:rowOff>0</xdr:rowOff>
    </xdr:from>
    <xdr:to>
      <xdr:col>1</xdr:col>
      <xdr:colOff>1495425</xdr:colOff>
      <xdr:row>4</xdr:row>
      <xdr:rowOff>143204</xdr:rowOff>
    </xdr:to>
    <xdr:pic>
      <xdr:nvPicPr>
        <xdr:cNvPr id="14" name="Imagem 13">
          <a:hlinkClick xmlns:r="http://schemas.openxmlformats.org/officeDocument/2006/relationships" r:id="rId8" tooltip="Ir para página inicial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0"/>
          <a:ext cx="895350" cy="905204"/>
        </a:xfrm>
        <a:prstGeom prst="rect">
          <a:avLst/>
        </a:prstGeom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5</xdr:col>
      <xdr:colOff>141748</xdr:colOff>
      <xdr:row>7</xdr:row>
      <xdr:rowOff>64725</xdr:rowOff>
    </xdr:to>
    <xdr:grpSp>
      <xdr:nvGrpSpPr>
        <xdr:cNvPr id="15" name="Grupo 14"/>
        <xdr:cNvGrpSpPr/>
      </xdr:nvGrpSpPr>
      <xdr:grpSpPr>
        <a:xfrm>
          <a:off x="180975" y="1143000"/>
          <a:ext cx="5742448" cy="388575"/>
          <a:chOff x="190500" y="1152525"/>
          <a:chExt cx="5742448" cy="388575"/>
        </a:xfrm>
      </xdr:grpSpPr>
      <xdr:sp macro="" textlink="">
        <xdr:nvSpPr>
          <xdr:cNvPr id="16" name="Arredondar Retângulo no Mesmo Canto Lateral 15"/>
          <xdr:cNvSpPr/>
        </xdr:nvSpPr>
        <xdr:spPr>
          <a:xfrm>
            <a:off x="4312948" y="1181100"/>
            <a:ext cx="1620000" cy="360000"/>
          </a:xfrm>
          <a:prstGeom prst="round2SameRect">
            <a:avLst>
              <a:gd name="adj1" fmla="val 50000"/>
              <a:gd name="adj2" fmla="val 50000"/>
            </a:avLst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1">
                <a:solidFill>
                  <a:schemeClr val="bg1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Arial Black" panose="020B0A04020102020204" pitchFamily="34" charset="0"/>
              </a:rPr>
              <a:t>ADICIONAR LINHA</a:t>
            </a:r>
          </a:p>
        </xdr:txBody>
      </xdr:sp>
      <xdr:sp macro="" textlink="">
        <xdr:nvSpPr>
          <xdr:cNvPr id="17" name="Retângulo 15"/>
          <xdr:cNvSpPr/>
        </xdr:nvSpPr>
        <xdr:spPr>
          <a:xfrm>
            <a:off x="190500" y="1152525"/>
            <a:ext cx="3600000" cy="360000"/>
          </a:xfrm>
          <a:prstGeom prst="round2SameRect">
            <a:avLst>
              <a:gd name="adj1" fmla="val 0"/>
              <a:gd name="adj2" fmla="val 34125"/>
            </a:avLst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200" b="1">
                <a:solidFill>
                  <a:schemeClr val="accent2">
                    <a:lumMod val="5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Black" panose="020B0A04020102020204" pitchFamily="34" charset="0"/>
                <a:ea typeface="+mn-ea"/>
                <a:cs typeface="+mn-cs"/>
              </a:rPr>
              <a:t>VISÃO GERAL ESTOQUE DE MATERIAIS</a:t>
            </a:r>
          </a:p>
        </xdr:txBody>
      </xdr:sp>
    </xdr:grpSp>
    <xdr:clientData/>
  </xdr:twoCellAnchor>
  <xdr:twoCellAnchor>
    <xdr:from>
      <xdr:col>8</xdr:col>
      <xdr:colOff>847725</xdr:colOff>
      <xdr:row>6</xdr:row>
      <xdr:rowOff>19050</xdr:rowOff>
    </xdr:from>
    <xdr:to>
      <xdr:col>11</xdr:col>
      <xdr:colOff>725778</xdr:colOff>
      <xdr:row>7</xdr:row>
      <xdr:rowOff>85725</xdr:rowOff>
    </xdr:to>
    <xdr:sp macro="" textlink="">
      <xdr:nvSpPr>
        <xdr:cNvPr id="18" name="Arredondar Retângulo em um Canto Diagonal 17">
          <a:hlinkClick xmlns:r="http://schemas.openxmlformats.org/officeDocument/2006/relationships" r:id="rId10" tooltip="Ir para o registro de saída"/>
        </xdr:cNvPr>
        <xdr:cNvSpPr/>
      </xdr:nvSpPr>
      <xdr:spPr>
        <a:xfrm>
          <a:off x="9067800" y="1162050"/>
          <a:ext cx="2726028" cy="390525"/>
        </a:xfrm>
        <a:prstGeom prst="round2DiagRect">
          <a:avLst>
            <a:gd name="adj1" fmla="val 0"/>
            <a:gd name="adj2" fmla="val 5000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REGISTRO DE SAÍDA</a:t>
          </a:r>
          <a:endParaRPr lang="pt-BR" sz="1000" b="1" baseline="0">
            <a:solidFill>
              <a:schemeClr val="bg1"/>
            </a:solidFill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9525</xdr:colOff>
      <xdr:row>5</xdr:row>
      <xdr:rowOff>180974</xdr:rowOff>
    </xdr:to>
    <xdr:sp macro="" textlink="">
      <xdr:nvSpPr>
        <xdr:cNvPr id="2" name="Retângulo 1"/>
        <xdr:cNvSpPr/>
      </xdr:nvSpPr>
      <xdr:spPr>
        <a:xfrm>
          <a:off x="0" y="0"/>
          <a:ext cx="15449550" cy="1133474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5</xdr:row>
      <xdr:rowOff>1</xdr:rowOff>
    </xdr:from>
    <xdr:to>
      <xdr:col>16</xdr:col>
      <xdr:colOff>9525</xdr:colOff>
      <xdr:row>6</xdr:row>
      <xdr:rowOff>9525</xdr:rowOff>
    </xdr:to>
    <xdr:sp macro="" textlink="">
      <xdr:nvSpPr>
        <xdr:cNvPr id="3" name="Retângulo 2"/>
        <xdr:cNvSpPr/>
      </xdr:nvSpPr>
      <xdr:spPr>
        <a:xfrm>
          <a:off x="0" y="952501"/>
          <a:ext cx="15449550" cy="20002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1131597</xdr:colOff>
      <xdr:row>7</xdr:row>
      <xdr:rowOff>95250</xdr:rowOff>
    </xdr:from>
    <xdr:to>
      <xdr:col>8</xdr:col>
      <xdr:colOff>76200</xdr:colOff>
      <xdr:row>9</xdr:row>
      <xdr:rowOff>104775</xdr:rowOff>
    </xdr:to>
    <xdr:sp macro="" textlink="">
      <xdr:nvSpPr>
        <xdr:cNvPr id="4" name="Arredondar Retângulo em um Canto Diagonal 3">
          <a:hlinkClick xmlns:r="http://schemas.openxmlformats.org/officeDocument/2006/relationships" r:id="rId2" tooltip="Ir para  listagem por cliente"/>
        </xdr:cNvPr>
        <xdr:cNvSpPr/>
      </xdr:nvSpPr>
      <xdr:spPr>
        <a:xfrm>
          <a:off x="5322597" y="1562100"/>
          <a:ext cx="2973678" cy="390525"/>
        </a:xfrm>
        <a:prstGeom prst="round2DiagRect">
          <a:avLst>
            <a:gd name="adj1" fmla="val 0"/>
            <a:gd name="adj2" fmla="val 5000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LISTAGEM</a:t>
          </a:r>
          <a:r>
            <a:rPr lang="pt-BR" sz="1000" b="1" baseline="0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 POR CLIENTES</a:t>
          </a:r>
        </a:p>
      </xdr:txBody>
    </xdr:sp>
    <xdr:clientData/>
  </xdr:twoCellAnchor>
  <xdr:twoCellAnchor>
    <xdr:from>
      <xdr:col>2</xdr:col>
      <xdr:colOff>828675</xdr:colOff>
      <xdr:row>2</xdr:row>
      <xdr:rowOff>19050</xdr:rowOff>
    </xdr:from>
    <xdr:to>
      <xdr:col>3</xdr:col>
      <xdr:colOff>493580</xdr:colOff>
      <xdr:row>4</xdr:row>
      <xdr:rowOff>171450</xdr:rowOff>
    </xdr:to>
    <xdr:sp macro="" textlink="">
      <xdr:nvSpPr>
        <xdr:cNvPr id="5" name="Arredondar Retângulo no Mesmo Canto Lateral 4">
          <a:hlinkClick xmlns:r="http://schemas.openxmlformats.org/officeDocument/2006/relationships" r:id="rId3" tooltip="Ir para fluxo de caixa"/>
        </xdr:cNvPr>
        <xdr:cNvSpPr/>
      </xdr:nvSpPr>
      <xdr:spPr>
        <a:xfrm>
          <a:off x="2562225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FLUXO</a:t>
          </a:r>
        </a:p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 DE CAIXA</a:t>
          </a:r>
        </a:p>
      </xdr:txBody>
    </xdr:sp>
    <xdr:clientData/>
  </xdr:twoCellAnchor>
  <xdr:twoCellAnchor>
    <xdr:from>
      <xdr:col>3</xdr:col>
      <xdr:colOff>503264</xdr:colOff>
      <xdr:row>2</xdr:row>
      <xdr:rowOff>28574</xdr:rowOff>
    </xdr:from>
    <xdr:to>
      <xdr:col>4</xdr:col>
      <xdr:colOff>968269</xdr:colOff>
      <xdr:row>4</xdr:row>
      <xdr:rowOff>171449</xdr:rowOff>
    </xdr:to>
    <xdr:sp macro="" textlink="">
      <xdr:nvSpPr>
        <xdr:cNvPr id="6" name="Arredondar Retângulo no Mesmo Canto Lateral 5">
          <a:hlinkClick xmlns:r="http://schemas.openxmlformats.org/officeDocument/2006/relationships" r:id="rId4" tooltip="Ir para vendas"/>
        </xdr:cNvPr>
        <xdr:cNvSpPr/>
      </xdr:nvSpPr>
      <xdr:spPr>
        <a:xfrm>
          <a:off x="3865589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4</xdr:col>
      <xdr:colOff>977953</xdr:colOff>
      <xdr:row>2</xdr:row>
      <xdr:rowOff>47624</xdr:rowOff>
    </xdr:from>
    <xdr:to>
      <xdr:col>5</xdr:col>
      <xdr:colOff>680958</xdr:colOff>
      <xdr:row>4</xdr:row>
      <xdr:rowOff>190499</xdr:rowOff>
    </xdr:to>
    <xdr:sp macro="" textlink="">
      <xdr:nvSpPr>
        <xdr:cNvPr id="7" name="Arredondar Retângulo no Mesmo Canto Lateral 6">
          <a:hlinkClick xmlns:r="http://schemas.openxmlformats.org/officeDocument/2006/relationships" r:id="rId5" tooltip="Ir para encomendas"/>
        </xdr:cNvPr>
        <xdr:cNvSpPr/>
      </xdr:nvSpPr>
      <xdr:spPr>
        <a:xfrm>
          <a:off x="5168953" y="428624"/>
          <a:ext cx="1293680" cy="523875"/>
        </a:xfrm>
        <a:prstGeom prst="round2Same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ENCOMENDAS</a:t>
          </a:r>
        </a:p>
      </xdr:txBody>
    </xdr:sp>
    <xdr:clientData/>
  </xdr:twoCellAnchor>
  <xdr:twoCellAnchor>
    <xdr:from>
      <xdr:col>5</xdr:col>
      <xdr:colOff>681117</xdr:colOff>
      <xdr:row>2</xdr:row>
      <xdr:rowOff>28574</xdr:rowOff>
    </xdr:from>
    <xdr:to>
      <xdr:col>7</xdr:col>
      <xdr:colOff>117422</xdr:colOff>
      <xdr:row>4</xdr:row>
      <xdr:rowOff>171449</xdr:rowOff>
    </xdr:to>
    <xdr:sp macro="" textlink="">
      <xdr:nvSpPr>
        <xdr:cNvPr id="8" name="Arredondar Retângulo no Mesmo Canto Lateral 7">
          <a:hlinkClick xmlns:r="http://schemas.openxmlformats.org/officeDocument/2006/relationships" r:id="rId6" tooltip="Ir para despesas"/>
        </xdr:cNvPr>
        <xdr:cNvSpPr/>
      </xdr:nvSpPr>
      <xdr:spPr>
        <a:xfrm>
          <a:off x="6462792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DESPESAS</a:t>
          </a:r>
        </a:p>
      </xdr:txBody>
    </xdr:sp>
    <xdr:clientData/>
  </xdr:twoCellAnchor>
  <xdr:twoCellAnchor>
    <xdr:from>
      <xdr:col>7</xdr:col>
      <xdr:colOff>127106</xdr:colOff>
      <xdr:row>2</xdr:row>
      <xdr:rowOff>19050</xdr:rowOff>
    </xdr:from>
    <xdr:to>
      <xdr:col>8</xdr:col>
      <xdr:colOff>838481</xdr:colOff>
      <xdr:row>4</xdr:row>
      <xdr:rowOff>171450</xdr:rowOff>
    </xdr:to>
    <xdr:sp macro="" textlink="">
      <xdr:nvSpPr>
        <xdr:cNvPr id="9" name="Arredondar Retângulo no Mesmo Canto Lateral 8">
          <a:hlinkClick xmlns:r="http://schemas.openxmlformats.org/officeDocument/2006/relationships" r:id="rId7" tooltip="Ir para estoque de peças"/>
        </xdr:cNvPr>
        <xdr:cNvSpPr/>
      </xdr:nvSpPr>
      <xdr:spPr>
        <a:xfrm>
          <a:off x="7766156" y="400050"/>
          <a:ext cx="129240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</a:t>
          </a:r>
        </a:p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PEÇAS</a:t>
          </a:r>
        </a:p>
      </xdr:txBody>
    </xdr:sp>
    <xdr:clientData/>
  </xdr:twoCellAnchor>
  <xdr:twoCellAnchor>
    <xdr:from>
      <xdr:col>8</xdr:col>
      <xdr:colOff>849445</xdr:colOff>
      <xdr:row>2</xdr:row>
      <xdr:rowOff>19050</xdr:rowOff>
    </xdr:from>
    <xdr:to>
      <xdr:col>10</xdr:col>
      <xdr:colOff>390525</xdr:colOff>
      <xdr:row>4</xdr:row>
      <xdr:rowOff>171450</xdr:rowOff>
    </xdr:to>
    <xdr:sp macro="" textlink="">
      <xdr:nvSpPr>
        <xdr:cNvPr id="10" name="Arredondar Retângulo no Mesmo Canto Lateral 9">
          <a:hlinkClick xmlns:r="http://schemas.openxmlformats.org/officeDocument/2006/relationships" r:id="rId8" tooltip="Ir para estoque de materiais"/>
        </xdr:cNvPr>
        <xdr:cNvSpPr/>
      </xdr:nvSpPr>
      <xdr:spPr>
        <a:xfrm>
          <a:off x="9069520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MATERIAIS</a:t>
          </a:r>
        </a:p>
      </xdr:txBody>
    </xdr:sp>
    <xdr:clientData/>
  </xdr:twoCellAnchor>
  <xdr:twoCellAnchor>
    <xdr:from>
      <xdr:col>4</xdr:col>
      <xdr:colOff>979196</xdr:colOff>
      <xdr:row>6</xdr:row>
      <xdr:rowOff>19050</xdr:rowOff>
    </xdr:from>
    <xdr:to>
      <xdr:col>7</xdr:col>
      <xdr:colOff>495299</xdr:colOff>
      <xdr:row>7</xdr:row>
      <xdr:rowOff>85725</xdr:rowOff>
    </xdr:to>
    <xdr:sp macro="" textlink="">
      <xdr:nvSpPr>
        <xdr:cNvPr id="11" name="Arredondar Retângulo em um Canto Diagonal 10">
          <a:hlinkClick xmlns:r="http://schemas.openxmlformats.org/officeDocument/2006/relationships" r:id="rId9" tooltip="Ir para regitro das encomendas"/>
        </xdr:cNvPr>
        <xdr:cNvSpPr/>
      </xdr:nvSpPr>
      <xdr:spPr>
        <a:xfrm>
          <a:off x="5170196" y="1162050"/>
          <a:ext cx="2964153" cy="390525"/>
        </a:xfrm>
        <a:prstGeom prst="round2DiagRect">
          <a:avLst>
            <a:gd name="adj1" fmla="val 0"/>
            <a:gd name="adj2" fmla="val 5000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 baseline="0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REGISTRO DAS ENCOMENDAS</a:t>
          </a:r>
        </a:p>
      </xdr:txBody>
    </xdr:sp>
    <xdr:clientData/>
  </xdr:twoCellAnchor>
  <xdr:twoCellAnchor editAs="oneCell">
    <xdr:from>
      <xdr:col>1</xdr:col>
      <xdr:colOff>600075</xdr:colOff>
      <xdr:row>0</xdr:row>
      <xdr:rowOff>0</xdr:rowOff>
    </xdr:from>
    <xdr:to>
      <xdr:col>1</xdr:col>
      <xdr:colOff>1495425</xdr:colOff>
      <xdr:row>4</xdr:row>
      <xdr:rowOff>143204</xdr:rowOff>
    </xdr:to>
    <xdr:pic>
      <xdr:nvPicPr>
        <xdr:cNvPr id="12" name="Imagem 11">
          <a:hlinkClick xmlns:r="http://schemas.openxmlformats.org/officeDocument/2006/relationships" r:id="rId10" tooltip="Ir para página inicial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0"/>
          <a:ext cx="895350" cy="905204"/>
        </a:xfrm>
        <a:prstGeom prst="rect">
          <a:avLst/>
        </a:prstGeom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9525</xdr:colOff>
      <xdr:row>5</xdr:row>
      <xdr:rowOff>180974</xdr:rowOff>
    </xdr:to>
    <xdr:sp macro="" textlink="">
      <xdr:nvSpPr>
        <xdr:cNvPr id="2" name="Retângulo 1"/>
        <xdr:cNvSpPr/>
      </xdr:nvSpPr>
      <xdr:spPr>
        <a:xfrm>
          <a:off x="0" y="0"/>
          <a:ext cx="15449550" cy="1133474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5</xdr:row>
      <xdr:rowOff>1</xdr:rowOff>
    </xdr:from>
    <xdr:to>
      <xdr:col>16</xdr:col>
      <xdr:colOff>9525</xdr:colOff>
      <xdr:row>6</xdr:row>
      <xdr:rowOff>9525</xdr:rowOff>
    </xdr:to>
    <xdr:sp macro="" textlink="">
      <xdr:nvSpPr>
        <xdr:cNvPr id="3" name="Retângulo 2"/>
        <xdr:cNvSpPr/>
      </xdr:nvSpPr>
      <xdr:spPr>
        <a:xfrm>
          <a:off x="0" y="952501"/>
          <a:ext cx="15449550" cy="20002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836322</xdr:colOff>
      <xdr:row>7</xdr:row>
      <xdr:rowOff>95250</xdr:rowOff>
    </xdr:from>
    <xdr:to>
      <xdr:col>9</xdr:col>
      <xdr:colOff>333375</xdr:colOff>
      <xdr:row>9</xdr:row>
      <xdr:rowOff>104775</xdr:rowOff>
    </xdr:to>
    <xdr:sp macro="" textlink="">
      <xdr:nvSpPr>
        <xdr:cNvPr id="4" name="Arredondar Retângulo em um Canto Diagonal 3">
          <a:hlinkClick xmlns:r="http://schemas.openxmlformats.org/officeDocument/2006/relationships" r:id="rId2" tooltip="Ir para pagamento de colaboradores"/>
        </xdr:cNvPr>
        <xdr:cNvSpPr/>
      </xdr:nvSpPr>
      <xdr:spPr>
        <a:xfrm>
          <a:off x="6617997" y="1562100"/>
          <a:ext cx="2973678" cy="390525"/>
        </a:xfrm>
        <a:prstGeom prst="round2DiagRect">
          <a:avLst>
            <a:gd name="adj1" fmla="val 0"/>
            <a:gd name="adj2" fmla="val 5000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PAGAMENTOS DE COLABORADORES</a:t>
          </a:r>
        </a:p>
      </xdr:txBody>
    </xdr:sp>
    <xdr:clientData/>
  </xdr:twoCellAnchor>
  <xdr:twoCellAnchor>
    <xdr:from>
      <xdr:col>2</xdr:col>
      <xdr:colOff>828675</xdr:colOff>
      <xdr:row>2</xdr:row>
      <xdr:rowOff>19050</xdr:rowOff>
    </xdr:from>
    <xdr:to>
      <xdr:col>3</xdr:col>
      <xdr:colOff>493580</xdr:colOff>
      <xdr:row>4</xdr:row>
      <xdr:rowOff>171450</xdr:rowOff>
    </xdr:to>
    <xdr:sp macro="" textlink="">
      <xdr:nvSpPr>
        <xdr:cNvPr id="5" name="Arredondar Retângulo no Mesmo Canto Lateral 4">
          <a:hlinkClick xmlns:r="http://schemas.openxmlformats.org/officeDocument/2006/relationships" r:id="rId3" tooltip="Ir para fluxo de caixa"/>
        </xdr:cNvPr>
        <xdr:cNvSpPr/>
      </xdr:nvSpPr>
      <xdr:spPr>
        <a:xfrm>
          <a:off x="2562225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FLUXO</a:t>
          </a:r>
        </a:p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 DE CAIXA</a:t>
          </a:r>
        </a:p>
      </xdr:txBody>
    </xdr:sp>
    <xdr:clientData/>
  </xdr:twoCellAnchor>
  <xdr:twoCellAnchor>
    <xdr:from>
      <xdr:col>3</xdr:col>
      <xdr:colOff>503264</xdr:colOff>
      <xdr:row>2</xdr:row>
      <xdr:rowOff>28574</xdr:rowOff>
    </xdr:from>
    <xdr:to>
      <xdr:col>4</xdr:col>
      <xdr:colOff>968269</xdr:colOff>
      <xdr:row>4</xdr:row>
      <xdr:rowOff>171449</xdr:rowOff>
    </xdr:to>
    <xdr:sp macro="" textlink="">
      <xdr:nvSpPr>
        <xdr:cNvPr id="6" name="Arredondar Retângulo no Mesmo Canto Lateral 5">
          <a:hlinkClick xmlns:r="http://schemas.openxmlformats.org/officeDocument/2006/relationships" r:id="rId4" tooltip="Ir para vendas"/>
        </xdr:cNvPr>
        <xdr:cNvSpPr/>
      </xdr:nvSpPr>
      <xdr:spPr>
        <a:xfrm>
          <a:off x="3865589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4</xdr:col>
      <xdr:colOff>977953</xdr:colOff>
      <xdr:row>2</xdr:row>
      <xdr:rowOff>28574</xdr:rowOff>
    </xdr:from>
    <xdr:to>
      <xdr:col>5</xdr:col>
      <xdr:colOff>680958</xdr:colOff>
      <xdr:row>4</xdr:row>
      <xdr:rowOff>171449</xdr:rowOff>
    </xdr:to>
    <xdr:sp macro="" textlink="">
      <xdr:nvSpPr>
        <xdr:cNvPr id="7" name="Arredondar Retângulo no Mesmo Canto Lateral 6">
          <a:hlinkClick xmlns:r="http://schemas.openxmlformats.org/officeDocument/2006/relationships" r:id="rId5" tooltip="Ir para encomendas"/>
        </xdr:cNvPr>
        <xdr:cNvSpPr/>
      </xdr:nvSpPr>
      <xdr:spPr>
        <a:xfrm>
          <a:off x="5168953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ENCOMENDAS</a:t>
          </a:r>
        </a:p>
      </xdr:txBody>
    </xdr:sp>
    <xdr:clientData/>
  </xdr:twoCellAnchor>
  <xdr:twoCellAnchor>
    <xdr:from>
      <xdr:col>5</xdr:col>
      <xdr:colOff>681117</xdr:colOff>
      <xdr:row>2</xdr:row>
      <xdr:rowOff>47624</xdr:rowOff>
    </xdr:from>
    <xdr:to>
      <xdr:col>7</xdr:col>
      <xdr:colOff>117422</xdr:colOff>
      <xdr:row>4</xdr:row>
      <xdr:rowOff>190499</xdr:rowOff>
    </xdr:to>
    <xdr:sp macro="" textlink="">
      <xdr:nvSpPr>
        <xdr:cNvPr id="8" name="Arredondar Retângulo no Mesmo Canto Lateral 7">
          <a:hlinkClick xmlns:r="http://schemas.openxmlformats.org/officeDocument/2006/relationships" r:id="rId6" tooltip="Ir para despesas"/>
        </xdr:cNvPr>
        <xdr:cNvSpPr/>
      </xdr:nvSpPr>
      <xdr:spPr>
        <a:xfrm>
          <a:off x="6462792" y="428624"/>
          <a:ext cx="1293680" cy="523875"/>
        </a:xfrm>
        <a:prstGeom prst="round2Same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DESPESAS</a:t>
          </a:r>
        </a:p>
      </xdr:txBody>
    </xdr:sp>
    <xdr:clientData/>
  </xdr:twoCellAnchor>
  <xdr:twoCellAnchor>
    <xdr:from>
      <xdr:col>7</xdr:col>
      <xdr:colOff>127106</xdr:colOff>
      <xdr:row>2</xdr:row>
      <xdr:rowOff>19050</xdr:rowOff>
    </xdr:from>
    <xdr:to>
      <xdr:col>8</xdr:col>
      <xdr:colOff>838481</xdr:colOff>
      <xdr:row>4</xdr:row>
      <xdr:rowOff>171450</xdr:rowOff>
    </xdr:to>
    <xdr:sp macro="" textlink="">
      <xdr:nvSpPr>
        <xdr:cNvPr id="9" name="Arredondar Retângulo no Mesmo Canto Lateral 8">
          <a:hlinkClick xmlns:r="http://schemas.openxmlformats.org/officeDocument/2006/relationships" r:id="rId7" tooltip="Ir para  estoque de peças"/>
        </xdr:cNvPr>
        <xdr:cNvSpPr/>
      </xdr:nvSpPr>
      <xdr:spPr>
        <a:xfrm>
          <a:off x="7766156" y="400050"/>
          <a:ext cx="129240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</a:t>
          </a:r>
        </a:p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PEÇAS</a:t>
          </a:r>
        </a:p>
      </xdr:txBody>
    </xdr:sp>
    <xdr:clientData/>
  </xdr:twoCellAnchor>
  <xdr:twoCellAnchor>
    <xdr:from>
      <xdr:col>8</xdr:col>
      <xdr:colOff>849445</xdr:colOff>
      <xdr:row>2</xdr:row>
      <xdr:rowOff>19050</xdr:rowOff>
    </xdr:from>
    <xdr:to>
      <xdr:col>10</xdr:col>
      <xdr:colOff>390525</xdr:colOff>
      <xdr:row>4</xdr:row>
      <xdr:rowOff>171450</xdr:rowOff>
    </xdr:to>
    <xdr:sp macro="" textlink="">
      <xdr:nvSpPr>
        <xdr:cNvPr id="10" name="Arredondar Retângulo no Mesmo Canto Lateral 9">
          <a:hlinkClick xmlns:r="http://schemas.openxmlformats.org/officeDocument/2006/relationships" r:id="rId8" tooltip="Ir para estoque de materiais"/>
        </xdr:cNvPr>
        <xdr:cNvSpPr/>
      </xdr:nvSpPr>
      <xdr:spPr>
        <a:xfrm>
          <a:off x="9069520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MATERIAIS</a:t>
          </a:r>
        </a:p>
      </xdr:txBody>
    </xdr:sp>
    <xdr:clientData/>
  </xdr:twoCellAnchor>
  <xdr:twoCellAnchor>
    <xdr:from>
      <xdr:col>5</xdr:col>
      <xdr:colOff>683922</xdr:colOff>
      <xdr:row>6</xdr:row>
      <xdr:rowOff>19050</xdr:rowOff>
    </xdr:from>
    <xdr:to>
      <xdr:col>9</xdr:col>
      <xdr:colOff>161925</xdr:colOff>
      <xdr:row>7</xdr:row>
      <xdr:rowOff>85725</xdr:rowOff>
    </xdr:to>
    <xdr:sp macro="" textlink="">
      <xdr:nvSpPr>
        <xdr:cNvPr id="11" name="Arredondar Retângulo em um Canto Diagonal 10">
          <a:hlinkClick xmlns:r="http://schemas.openxmlformats.org/officeDocument/2006/relationships" r:id="rId9" tooltip="Ir para compra de materiais"/>
        </xdr:cNvPr>
        <xdr:cNvSpPr/>
      </xdr:nvSpPr>
      <xdr:spPr>
        <a:xfrm>
          <a:off x="6465597" y="1162050"/>
          <a:ext cx="2954628" cy="390525"/>
        </a:xfrm>
        <a:prstGeom prst="round2DiagRect">
          <a:avLst>
            <a:gd name="adj1" fmla="val 0"/>
            <a:gd name="adj2" fmla="val 5000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COMPRA DE</a:t>
          </a:r>
          <a:r>
            <a:rPr lang="pt-BR" sz="1000" b="1" baseline="0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 MATERIAIS</a:t>
          </a:r>
        </a:p>
      </xdr:txBody>
    </xdr:sp>
    <xdr:clientData/>
  </xdr:twoCellAnchor>
  <xdr:twoCellAnchor editAs="oneCell">
    <xdr:from>
      <xdr:col>1</xdr:col>
      <xdr:colOff>600075</xdr:colOff>
      <xdr:row>0</xdr:row>
      <xdr:rowOff>0</xdr:rowOff>
    </xdr:from>
    <xdr:to>
      <xdr:col>1</xdr:col>
      <xdr:colOff>1495425</xdr:colOff>
      <xdr:row>4</xdr:row>
      <xdr:rowOff>143204</xdr:rowOff>
    </xdr:to>
    <xdr:pic>
      <xdr:nvPicPr>
        <xdr:cNvPr id="12" name="Imagem 11">
          <a:hlinkClick xmlns:r="http://schemas.openxmlformats.org/officeDocument/2006/relationships" r:id="rId10" tooltip="Ir para página inicial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0"/>
          <a:ext cx="895350" cy="905204"/>
        </a:xfrm>
        <a:prstGeom prst="rect">
          <a:avLst/>
        </a:prstGeom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9525</xdr:colOff>
      <xdr:row>5</xdr:row>
      <xdr:rowOff>180974</xdr:rowOff>
    </xdr:to>
    <xdr:sp macro="" textlink="">
      <xdr:nvSpPr>
        <xdr:cNvPr id="2" name="Retângulo 1"/>
        <xdr:cNvSpPr/>
      </xdr:nvSpPr>
      <xdr:spPr>
        <a:xfrm>
          <a:off x="0" y="0"/>
          <a:ext cx="15449550" cy="1133474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5</xdr:row>
      <xdr:rowOff>1</xdr:rowOff>
    </xdr:from>
    <xdr:to>
      <xdr:col>16</xdr:col>
      <xdr:colOff>9525</xdr:colOff>
      <xdr:row>6</xdr:row>
      <xdr:rowOff>9525</xdr:rowOff>
    </xdr:to>
    <xdr:sp macro="" textlink="">
      <xdr:nvSpPr>
        <xdr:cNvPr id="3" name="Retângulo 2"/>
        <xdr:cNvSpPr/>
      </xdr:nvSpPr>
      <xdr:spPr>
        <a:xfrm>
          <a:off x="0" y="952501"/>
          <a:ext cx="15449550" cy="20002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293397</xdr:colOff>
      <xdr:row>7</xdr:row>
      <xdr:rowOff>95250</xdr:rowOff>
    </xdr:from>
    <xdr:to>
      <xdr:col>10</xdr:col>
      <xdr:colOff>933450</xdr:colOff>
      <xdr:row>9</xdr:row>
      <xdr:rowOff>104775</xdr:rowOff>
    </xdr:to>
    <xdr:sp macro="" textlink="">
      <xdr:nvSpPr>
        <xdr:cNvPr id="4" name="Arredondar Retângulo em um Canto Diagonal 3">
          <a:hlinkClick xmlns:r="http://schemas.openxmlformats.org/officeDocument/2006/relationships" r:id="rId2" tooltip="Ir para o registro de entrada"/>
        </xdr:cNvPr>
        <xdr:cNvSpPr/>
      </xdr:nvSpPr>
      <xdr:spPr>
        <a:xfrm>
          <a:off x="7932447" y="1562100"/>
          <a:ext cx="2973678" cy="390525"/>
        </a:xfrm>
        <a:prstGeom prst="round2DiagRect">
          <a:avLst>
            <a:gd name="adj1" fmla="val 0"/>
            <a:gd name="adj2" fmla="val 5000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REGISTRO DE ENTRADA DE PEÇAS</a:t>
          </a:r>
          <a:endParaRPr lang="pt-BR" sz="1000" b="1" baseline="0">
            <a:solidFill>
              <a:schemeClr val="bg1"/>
            </a:solidFill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828675</xdr:colOff>
      <xdr:row>2</xdr:row>
      <xdr:rowOff>19050</xdr:rowOff>
    </xdr:from>
    <xdr:to>
      <xdr:col>3</xdr:col>
      <xdr:colOff>493580</xdr:colOff>
      <xdr:row>4</xdr:row>
      <xdr:rowOff>171450</xdr:rowOff>
    </xdr:to>
    <xdr:sp macro="" textlink="">
      <xdr:nvSpPr>
        <xdr:cNvPr id="5" name="Arredondar Retângulo no Mesmo Canto Lateral 4">
          <a:hlinkClick xmlns:r="http://schemas.openxmlformats.org/officeDocument/2006/relationships" r:id="rId3" tooltip="Ir para fluxo de caixa"/>
        </xdr:cNvPr>
        <xdr:cNvSpPr/>
      </xdr:nvSpPr>
      <xdr:spPr>
        <a:xfrm>
          <a:off x="2562225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FLUXO</a:t>
          </a:r>
        </a:p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 DE CAIXA</a:t>
          </a:r>
        </a:p>
      </xdr:txBody>
    </xdr:sp>
    <xdr:clientData/>
  </xdr:twoCellAnchor>
  <xdr:twoCellAnchor>
    <xdr:from>
      <xdr:col>3</xdr:col>
      <xdr:colOff>503264</xdr:colOff>
      <xdr:row>2</xdr:row>
      <xdr:rowOff>28574</xdr:rowOff>
    </xdr:from>
    <xdr:to>
      <xdr:col>4</xdr:col>
      <xdr:colOff>968269</xdr:colOff>
      <xdr:row>4</xdr:row>
      <xdr:rowOff>171449</xdr:rowOff>
    </xdr:to>
    <xdr:sp macro="" textlink="">
      <xdr:nvSpPr>
        <xdr:cNvPr id="6" name="Arredondar Retângulo no Mesmo Canto Lateral 5">
          <a:hlinkClick xmlns:r="http://schemas.openxmlformats.org/officeDocument/2006/relationships" r:id="rId4" tooltip="Ir para vendas"/>
        </xdr:cNvPr>
        <xdr:cNvSpPr/>
      </xdr:nvSpPr>
      <xdr:spPr>
        <a:xfrm>
          <a:off x="3865589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4</xdr:col>
      <xdr:colOff>977953</xdr:colOff>
      <xdr:row>2</xdr:row>
      <xdr:rowOff>28574</xdr:rowOff>
    </xdr:from>
    <xdr:to>
      <xdr:col>5</xdr:col>
      <xdr:colOff>680958</xdr:colOff>
      <xdr:row>4</xdr:row>
      <xdr:rowOff>171449</xdr:rowOff>
    </xdr:to>
    <xdr:sp macro="" textlink="">
      <xdr:nvSpPr>
        <xdr:cNvPr id="7" name="Arredondar Retângulo no Mesmo Canto Lateral 6">
          <a:hlinkClick xmlns:r="http://schemas.openxmlformats.org/officeDocument/2006/relationships" r:id="rId5" tooltip="Ir para encomendas"/>
        </xdr:cNvPr>
        <xdr:cNvSpPr/>
      </xdr:nvSpPr>
      <xdr:spPr>
        <a:xfrm>
          <a:off x="5168953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ENCOMENDAS</a:t>
          </a:r>
        </a:p>
      </xdr:txBody>
    </xdr:sp>
    <xdr:clientData/>
  </xdr:twoCellAnchor>
  <xdr:twoCellAnchor>
    <xdr:from>
      <xdr:col>5</xdr:col>
      <xdr:colOff>681117</xdr:colOff>
      <xdr:row>2</xdr:row>
      <xdr:rowOff>28574</xdr:rowOff>
    </xdr:from>
    <xdr:to>
      <xdr:col>7</xdr:col>
      <xdr:colOff>117422</xdr:colOff>
      <xdr:row>4</xdr:row>
      <xdr:rowOff>171449</xdr:rowOff>
    </xdr:to>
    <xdr:sp macro="" textlink="">
      <xdr:nvSpPr>
        <xdr:cNvPr id="8" name="Arredondar Retângulo no Mesmo Canto Lateral 7">
          <a:hlinkClick xmlns:r="http://schemas.openxmlformats.org/officeDocument/2006/relationships" r:id="rId6" tooltip="Ir para despesas"/>
        </xdr:cNvPr>
        <xdr:cNvSpPr/>
      </xdr:nvSpPr>
      <xdr:spPr>
        <a:xfrm>
          <a:off x="6462792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DESPESAS</a:t>
          </a:r>
        </a:p>
      </xdr:txBody>
    </xdr:sp>
    <xdr:clientData/>
  </xdr:twoCellAnchor>
  <xdr:twoCellAnchor>
    <xdr:from>
      <xdr:col>7</xdr:col>
      <xdr:colOff>127106</xdr:colOff>
      <xdr:row>2</xdr:row>
      <xdr:rowOff>38100</xdr:rowOff>
    </xdr:from>
    <xdr:to>
      <xdr:col>8</xdr:col>
      <xdr:colOff>838481</xdr:colOff>
      <xdr:row>5</xdr:row>
      <xdr:rowOff>0</xdr:rowOff>
    </xdr:to>
    <xdr:sp macro="" textlink="">
      <xdr:nvSpPr>
        <xdr:cNvPr id="9" name="Arredondar Retângulo no Mesmo Canto Lateral 8">
          <a:hlinkClick xmlns:r="http://schemas.openxmlformats.org/officeDocument/2006/relationships" r:id="rId7" tooltip="Ir para estoque de peças"/>
        </xdr:cNvPr>
        <xdr:cNvSpPr/>
      </xdr:nvSpPr>
      <xdr:spPr>
        <a:xfrm>
          <a:off x="7766156" y="419100"/>
          <a:ext cx="1292400" cy="533400"/>
        </a:xfrm>
        <a:prstGeom prst="round2Same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</a:t>
          </a:r>
        </a:p>
        <a:p>
          <a:pPr marL="0" indent="0"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PEÇAS</a:t>
          </a:r>
        </a:p>
      </xdr:txBody>
    </xdr:sp>
    <xdr:clientData/>
  </xdr:twoCellAnchor>
  <xdr:twoCellAnchor>
    <xdr:from>
      <xdr:col>8</xdr:col>
      <xdr:colOff>849445</xdr:colOff>
      <xdr:row>2</xdr:row>
      <xdr:rowOff>19050</xdr:rowOff>
    </xdr:from>
    <xdr:to>
      <xdr:col>10</xdr:col>
      <xdr:colOff>390525</xdr:colOff>
      <xdr:row>4</xdr:row>
      <xdr:rowOff>171450</xdr:rowOff>
    </xdr:to>
    <xdr:sp macro="" textlink="">
      <xdr:nvSpPr>
        <xdr:cNvPr id="10" name="Arredondar Retângulo no Mesmo Canto Lateral 9">
          <a:hlinkClick xmlns:r="http://schemas.openxmlformats.org/officeDocument/2006/relationships" r:id="rId8" tooltip="Ir para estoque de materiais"/>
        </xdr:cNvPr>
        <xdr:cNvSpPr/>
      </xdr:nvSpPr>
      <xdr:spPr>
        <a:xfrm>
          <a:off x="9069520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MATERIAIS</a:t>
          </a:r>
        </a:p>
      </xdr:txBody>
    </xdr:sp>
    <xdr:clientData/>
  </xdr:twoCellAnchor>
  <xdr:twoCellAnchor>
    <xdr:from>
      <xdr:col>7</xdr:col>
      <xdr:colOff>140996</xdr:colOff>
      <xdr:row>6</xdr:row>
      <xdr:rowOff>19050</xdr:rowOff>
    </xdr:from>
    <xdr:to>
      <xdr:col>10</xdr:col>
      <xdr:colOff>790574</xdr:colOff>
      <xdr:row>7</xdr:row>
      <xdr:rowOff>85725</xdr:rowOff>
    </xdr:to>
    <xdr:sp macro="" textlink="">
      <xdr:nvSpPr>
        <xdr:cNvPr id="11" name="Arredondar Retângulo em um Canto Diagonal 10">
          <a:hlinkClick xmlns:r="http://schemas.openxmlformats.org/officeDocument/2006/relationships" r:id="rId9" tooltip="Ir para visão geral do estoque"/>
        </xdr:cNvPr>
        <xdr:cNvSpPr/>
      </xdr:nvSpPr>
      <xdr:spPr>
        <a:xfrm>
          <a:off x="7780046" y="1162050"/>
          <a:ext cx="2983203" cy="390525"/>
        </a:xfrm>
        <a:prstGeom prst="round2DiagRect">
          <a:avLst>
            <a:gd name="adj1" fmla="val 0"/>
            <a:gd name="adj2" fmla="val 5000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 baseline="0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VISÃO GERAL DO ESTOQUE</a:t>
          </a:r>
        </a:p>
      </xdr:txBody>
    </xdr:sp>
    <xdr:clientData/>
  </xdr:twoCellAnchor>
  <xdr:twoCellAnchor editAs="oneCell">
    <xdr:from>
      <xdr:col>1</xdr:col>
      <xdr:colOff>600075</xdr:colOff>
      <xdr:row>0</xdr:row>
      <xdr:rowOff>0</xdr:rowOff>
    </xdr:from>
    <xdr:to>
      <xdr:col>1</xdr:col>
      <xdr:colOff>1495425</xdr:colOff>
      <xdr:row>4</xdr:row>
      <xdr:rowOff>143204</xdr:rowOff>
    </xdr:to>
    <xdr:pic>
      <xdr:nvPicPr>
        <xdr:cNvPr id="12" name="Imagem 11">
          <a:hlinkClick xmlns:r="http://schemas.openxmlformats.org/officeDocument/2006/relationships" r:id="rId10" tooltip="Ir para página inicial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0"/>
          <a:ext cx="895350" cy="905204"/>
        </a:xfrm>
        <a:prstGeom prst="rect">
          <a:avLst/>
        </a:prstGeom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9525</xdr:colOff>
      <xdr:row>5</xdr:row>
      <xdr:rowOff>180974</xdr:rowOff>
    </xdr:to>
    <xdr:sp macro="" textlink="">
      <xdr:nvSpPr>
        <xdr:cNvPr id="2" name="Retângulo 1"/>
        <xdr:cNvSpPr/>
      </xdr:nvSpPr>
      <xdr:spPr>
        <a:xfrm>
          <a:off x="0" y="0"/>
          <a:ext cx="15449550" cy="1133474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5</xdr:row>
      <xdr:rowOff>1</xdr:rowOff>
    </xdr:from>
    <xdr:to>
      <xdr:col>16</xdr:col>
      <xdr:colOff>9525</xdr:colOff>
      <xdr:row>6</xdr:row>
      <xdr:rowOff>9525</xdr:rowOff>
    </xdr:to>
    <xdr:sp macro="" textlink="">
      <xdr:nvSpPr>
        <xdr:cNvPr id="3" name="Retângulo 2"/>
        <xdr:cNvSpPr/>
      </xdr:nvSpPr>
      <xdr:spPr>
        <a:xfrm>
          <a:off x="0" y="952501"/>
          <a:ext cx="15449550" cy="20002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1017297</xdr:colOff>
      <xdr:row>7</xdr:row>
      <xdr:rowOff>95250</xdr:rowOff>
    </xdr:from>
    <xdr:to>
      <xdr:col>11</xdr:col>
      <xdr:colOff>676275</xdr:colOff>
      <xdr:row>9</xdr:row>
      <xdr:rowOff>104775</xdr:rowOff>
    </xdr:to>
    <xdr:sp macro="" textlink="">
      <xdr:nvSpPr>
        <xdr:cNvPr id="4" name="Arredondar Retângulo em um Canto Diagonal 3">
          <a:hlinkClick xmlns:r="http://schemas.openxmlformats.org/officeDocument/2006/relationships" r:id="rId2" tooltip="Ir para o registro de saída"/>
        </xdr:cNvPr>
        <xdr:cNvSpPr/>
      </xdr:nvSpPr>
      <xdr:spPr>
        <a:xfrm>
          <a:off x="9237372" y="1562100"/>
          <a:ext cx="2726028" cy="390525"/>
        </a:xfrm>
        <a:prstGeom prst="round2DiagRect">
          <a:avLst>
            <a:gd name="adj1" fmla="val 0"/>
            <a:gd name="adj2" fmla="val 5000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REGISTRO DE SAÍDA</a:t>
          </a:r>
          <a:endParaRPr lang="pt-BR" sz="1000" b="1" baseline="0">
            <a:solidFill>
              <a:schemeClr val="bg1"/>
            </a:solidFill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828675</xdr:colOff>
      <xdr:row>2</xdr:row>
      <xdr:rowOff>19050</xdr:rowOff>
    </xdr:from>
    <xdr:to>
      <xdr:col>3</xdr:col>
      <xdr:colOff>493580</xdr:colOff>
      <xdr:row>4</xdr:row>
      <xdr:rowOff>171450</xdr:rowOff>
    </xdr:to>
    <xdr:sp macro="" textlink="">
      <xdr:nvSpPr>
        <xdr:cNvPr id="5" name="Arredondar Retângulo no Mesmo Canto Lateral 4">
          <a:hlinkClick xmlns:r="http://schemas.openxmlformats.org/officeDocument/2006/relationships" r:id="rId3" tooltip="Ir para fluxo de caixa"/>
        </xdr:cNvPr>
        <xdr:cNvSpPr/>
      </xdr:nvSpPr>
      <xdr:spPr>
        <a:xfrm>
          <a:off x="2562225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FLUXO</a:t>
          </a:r>
        </a:p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 DE CAIXA</a:t>
          </a:r>
        </a:p>
      </xdr:txBody>
    </xdr:sp>
    <xdr:clientData/>
  </xdr:twoCellAnchor>
  <xdr:twoCellAnchor>
    <xdr:from>
      <xdr:col>3</xdr:col>
      <xdr:colOff>503264</xdr:colOff>
      <xdr:row>2</xdr:row>
      <xdr:rowOff>28574</xdr:rowOff>
    </xdr:from>
    <xdr:to>
      <xdr:col>4</xdr:col>
      <xdr:colOff>968269</xdr:colOff>
      <xdr:row>4</xdr:row>
      <xdr:rowOff>171449</xdr:rowOff>
    </xdr:to>
    <xdr:sp macro="" textlink="">
      <xdr:nvSpPr>
        <xdr:cNvPr id="6" name="Arredondar Retângulo no Mesmo Canto Lateral 5">
          <a:hlinkClick xmlns:r="http://schemas.openxmlformats.org/officeDocument/2006/relationships" r:id="rId4" tooltip="Ir para vendas"/>
        </xdr:cNvPr>
        <xdr:cNvSpPr/>
      </xdr:nvSpPr>
      <xdr:spPr>
        <a:xfrm>
          <a:off x="3865589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4</xdr:col>
      <xdr:colOff>977953</xdr:colOff>
      <xdr:row>2</xdr:row>
      <xdr:rowOff>28574</xdr:rowOff>
    </xdr:from>
    <xdr:to>
      <xdr:col>5</xdr:col>
      <xdr:colOff>680958</xdr:colOff>
      <xdr:row>4</xdr:row>
      <xdr:rowOff>171449</xdr:rowOff>
    </xdr:to>
    <xdr:sp macro="" textlink="">
      <xdr:nvSpPr>
        <xdr:cNvPr id="7" name="Arredondar Retângulo no Mesmo Canto Lateral 6">
          <a:hlinkClick xmlns:r="http://schemas.openxmlformats.org/officeDocument/2006/relationships" r:id="rId5" tooltip="Ir para encomendas"/>
        </xdr:cNvPr>
        <xdr:cNvSpPr/>
      </xdr:nvSpPr>
      <xdr:spPr>
        <a:xfrm>
          <a:off x="5168953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ENCOMENDAS</a:t>
          </a:r>
        </a:p>
      </xdr:txBody>
    </xdr:sp>
    <xdr:clientData/>
  </xdr:twoCellAnchor>
  <xdr:twoCellAnchor>
    <xdr:from>
      <xdr:col>5</xdr:col>
      <xdr:colOff>681117</xdr:colOff>
      <xdr:row>2</xdr:row>
      <xdr:rowOff>28574</xdr:rowOff>
    </xdr:from>
    <xdr:to>
      <xdr:col>7</xdr:col>
      <xdr:colOff>117422</xdr:colOff>
      <xdr:row>4</xdr:row>
      <xdr:rowOff>171449</xdr:rowOff>
    </xdr:to>
    <xdr:sp macro="" textlink="">
      <xdr:nvSpPr>
        <xdr:cNvPr id="8" name="Arredondar Retângulo no Mesmo Canto Lateral 7">
          <a:hlinkClick xmlns:r="http://schemas.openxmlformats.org/officeDocument/2006/relationships" r:id="rId6" tooltip="Ir para despesas"/>
        </xdr:cNvPr>
        <xdr:cNvSpPr/>
      </xdr:nvSpPr>
      <xdr:spPr>
        <a:xfrm>
          <a:off x="6462792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DESPESAS</a:t>
          </a:r>
        </a:p>
      </xdr:txBody>
    </xdr:sp>
    <xdr:clientData/>
  </xdr:twoCellAnchor>
  <xdr:twoCellAnchor>
    <xdr:from>
      <xdr:col>7</xdr:col>
      <xdr:colOff>127106</xdr:colOff>
      <xdr:row>2</xdr:row>
      <xdr:rowOff>19050</xdr:rowOff>
    </xdr:from>
    <xdr:to>
      <xdr:col>8</xdr:col>
      <xdr:colOff>838481</xdr:colOff>
      <xdr:row>4</xdr:row>
      <xdr:rowOff>171450</xdr:rowOff>
    </xdr:to>
    <xdr:sp macro="" textlink="">
      <xdr:nvSpPr>
        <xdr:cNvPr id="9" name="Arredondar Retângulo no Mesmo Canto Lateral 8">
          <a:hlinkClick xmlns:r="http://schemas.openxmlformats.org/officeDocument/2006/relationships" r:id="rId7" tooltip="Ir para estoque de peças"/>
        </xdr:cNvPr>
        <xdr:cNvSpPr/>
      </xdr:nvSpPr>
      <xdr:spPr>
        <a:xfrm>
          <a:off x="7766156" y="400050"/>
          <a:ext cx="129240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</a:t>
          </a:r>
        </a:p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PEÇAS</a:t>
          </a:r>
        </a:p>
      </xdr:txBody>
    </xdr:sp>
    <xdr:clientData/>
  </xdr:twoCellAnchor>
  <xdr:twoCellAnchor>
    <xdr:from>
      <xdr:col>8</xdr:col>
      <xdr:colOff>849445</xdr:colOff>
      <xdr:row>2</xdr:row>
      <xdr:rowOff>19050</xdr:rowOff>
    </xdr:from>
    <xdr:to>
      <xdr:col>10</xdr:col>
      <xdr:colOff>390525</xdr:colOff>
      <xdr:row>4</xdr:row>
      <xdr:rowOff>171450</xdr:rowOff>
    </xdr:to>
    <xdr:sp macro="" textlink="">
      <xdr:nvSpPr>
        <xdr:cNvPr id="10" name="Arredondar Retângulo no Mesmo Canto Lateral 9">
          <a:hlinkClick xmlns:r="http://schemas.openxmlformats.org/officeDocument/2006/relationships" r:id="rId8" tooltip="Ir para estoque de materiais"/>
        </xdr:cNvPr>
        <xdr:cNvSpPr/>
      </xdr:nvSpPr>
      <xdr:spPr>
        <a:xfrm>
          <a:off x="9069520" y="400050"/>
          <a:ext cx="1293680" cy="533400"/>
        </a:xfrm>
        <a:prstGeom prst="round2Same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MATERIAIS</a:t>
          </a:r>
        </a:p>
      </xdr:txBody>
    </xdr:sp>
    <xdr:clientData/>
  </xdr:twoCellAnchor>
  <xdr:twoCellAnchor>
    <xdr:from>
      <xdr:col>8</xdr:col>
      <xdr:colOff>864897</xdr:colOff>
      <xdr:row>6</xdr:row>
      <xdr:rowOff>19050</xdr:rowOff>
    </xdr:from>
    <xdr:to>
      <xdr:col>11</xdr:col>
      <xdr:colOff>533400</xdr:colOff>
      <xdr:row>7</xdr:row>
      <xdr:rowOff>85725</xdr:rowOff>
    </xdr:to>
    <xdr:sp macro="" textlink="">
      <xdr:nvSpPr>
        <xdr:cNvPr id="11" name="Arredondar Retângulo em um Canto Diagonal 10">
          <a:hlinkClick xmlns:r="http://schemas.openxmlformats.org/officeDocument/2006/relationships" r:id="rId9" tooltip="Ir para visão geral do estoque"/>
        </xdr:cNvPr>
        <xdr:cNvSpPr/>
      </xdr:nvSpPr>
      <xdr:spPr>
        <a:xfrm>
          <a:off x="9084972" y="1162050"/>
          <a:ext cx="2516478" cy="390525"/>
        </a:xfrm>
        <a:prstGeom prst="round2DiagRect">
          <a:avLst>
            <a:gd name="adj1" fmla="val 0"/>
            <a:gd name="adj2" fmla="val 5000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 baseline="0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VISÃO GERAL DO ESTOQUE</a:t>
          </a:r>
        </a:p>
      </xdr:txBody>
    </xdr:sp>
    <xdr:clientData/>
  </xdr:twoCellAnchor>
  <xdr:twoCellAnchor editAs="oneCell">
    <xdr:from>
      <xdr:col>1</xdr:col>
      <xdr:colOff>600075</xdr:colOff>
      <xdr:row>0</xdr:row>
      <xdr:rowOff>0</xdr:rowOff>
    </xdr:from>
    <xdr:to>
      <xdr:col>1</xdr:col>
      <xdr:colOff>1495425</xdr:colOff>
      <xdr:row>4</xdr:row>
      <xdr:rowOff>143204</xdr:rowOff>
    </xdr:to>
    <xdr:pic>
      <xdr:nvPicPr>
        <xdr:cNvPr id="12" name="Imagem 11">
          <a:hlinkClick xmlns:r="http://schemas.openxmlformats.org/officeDocument/2006/relationships" r:id="rId10" tooltip="Ir para página inicial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0"/>
          <a:ext cx="895350" cy="905204"/>
        </a:xfrm>
        <a:prstGeom prst="rect">
          <a:avLst/>
        </a:prstGeom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104775</xdr:colOff>
      <xdr:row>5</xdr:row>
      <xdr:rowOff>0</xdr:rowOff>
    </xdr:to>
    <xdr:sp macro="" textlink="">
      <xdr:nvSpPr>
        <xdr:cNvPr id="33" name="Retângulo 32"/>
        <xdr:cNvSpPr/>
      </xdr:nvSpPr>
      <xdr:spPr>
        <a:xfrm>
          <a:off x="0" y="0"/>
          <a:ext cx="18640425" cy="952500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5</xdr:row>
      <xdr:rowOff>1</xdr:rowOff>
    </xdr:from>
    <xdr:to>
      <xdr:col>24</xdr:col>
      <xdr:colOff>104775</xdr:colOff>
      <xdr:row>6</xdr:row>
      <xdr:rowOff>9525</xdr:rowOff>
    </xdr:to>
    <xdr:sp macro="" textlink="">
      <xdr:nvSpPr>
        <xdr:cNvPr id="34" name="Retângulo 33"/>
        <xdr:cNvSpPr/>
      </xdr:nvSpPr>
      <xdr:spPr>
        <a:xfrm>
          <a:off x="0" y="952501"/>
          <a:ext cx="18640425" cy="20002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676275</xdr:colOff>
      <xdr:row>0</xdr:row>
      <xdr:rowOff>0</xdr:rowOff>
    </xdr:from>
    <xdr:to>
      <xdr:col>2</xdr:col>
      <xdr:colOff>600075</xdr:colOff>
      <xdr:row>4</xdr:row>
      <xdr:rowOff>143204</xdr:rowOff>
    </xdr:to>
    <xdr:pic>
      <xdr:nvPicPr>
        <xdr:cNvPr id="35" name="Imagem 34">
          <a:hlinkClick xmlns:r="http://schemas.openxmlformats.org/officeDocument/2006/relationships" r:id="rId2" tooltip="Ir para página inicial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0"/>
          <a:ext cx="895350" cy="905204"/>
        </a:xfrm>
        <a:prstGeom prst="rect">
          <a:avLst/>
        </a:prstGeom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0</xdr:col>
      <xdr:colOff>19050</xdr:colOff>
      <xdr:row>6</xdr:row>
      <xdr:rowOff>9525</xdr:rowOff>
    </xdr:from>
    <xdr:to>
      <xdr:col>3</xdr:col>
      <xdr:colOff>1012761</xdr:colOff>
      <xdr:row>6</xdr:row>
      <xdr:rowOff>304800</xdr:rowOff>
    </xdr:to>
    <xdr:sp macro="" textlink="">
      <xdr:nvSpPr>
        <xdr:cNvPr id="5" name="Retângulo 15"/>
        <xdr:cNvSpPr/>
      </xdr:nvSpPr>
      <xdr:spPr>
        <a:xfrm>
          <a:off x="19050" y="1152525"/>
          <a:ext cx="3641661" cy="295275"/>
        </a:xfrm>
        <a:prstGeom prst="round2SameRect">
          <a:avLst>
            <a:gd name="adj1" fmla="val 0"/>
            <a:gd name="adj2" fmla="val 34125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CONFIGURAÇÕES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9525</xdr:colOff>
      <xdr:row>5</xdr:row>
      <xdr:rowOff>0</xdr:rowOff>
    </xdr:to>
    <xdr:sp macro="" textlink="">
      <xdr:nvSpPr>
        <xdr:cNvPr id="2" name="Retângulo 1"/>
        <xdr:cNvSpPr/>
      </xdr:nvSpPr>
      <xdr:spPr>
        <a:xfrm>
          <a:off x="0" y="0"/>
          <a:ext cx="13725525" cy="952500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5</xdr:row>
      <xdr:rowOff>1</xdr:rowOff>
    </xdr:from>
    <xdr:to>
      <xdr:col>16</xdr:col>
      <xdr:colOff>9525</xdr:colOff>
      <xdr:row>6</xdr:row>
      <xdr:rowOff>9525</xdr:rowOff>
    </xdr:to>
    <xdr:sp macro="" textlink="">
      <xdr:nvSpPr>
        <xdr:cNvPr id="3" name="Retângulo 2"/>
        <xdr:cNvSpPr/>
      </xdr:nvSpPr>
      <xdr:spPr>
        <a:xfrm>
          <a:off x="0" y="952501"/>
          <a:ext cx="13725525" cy="20002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600075</xdr:colOff>
      <xdr:row>0</xdr:row>
      <xdr:rowOff>0</xdr:rowOff>
    </xdr:from>
    <xdr:to>
      <xdr:col>2</xdr:col>
      <xdr:colOff>419100</xdr:colOff>
      <xdr:row>4</xdr:row>
      <xdr:rowOff>143204</xdr:rowOff>
    </xdr:to>
    <xdr:pic>
      <xdr:nvPicPr>
        <xdr:cNvPr id="20" name="Imagem 19">
          <a:hlinkClick xmlns:r="http://schemas.openxmlformats.org/officeDocument/2006/relationships" r:id="rId2" tooltip="Ir para página inicial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0"/>
          <a:ext cx="895350" cy="905204"/>
        </a:xfrm>
        <a:prstGeom prst="rect">
          <a:avLst/>
        </a:prstGeom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3</xdr:col>
      <xdr:colOff>523875</xdr:colOff>
      <xdr:row>2</xdr:row>
      <xdr:rowOff>38100</xdr:rowOff>
    </xdr:from>
    <xdr:to>
      <xdr:col>4</xdr:col>
      <xdr:colOff>236405</xdr:colOff>
      <xdr:row>5</xdr:row>
      <xdr:rowOff>0</xdr:rowOff>
    </xdr:to>
    <xdr:sp macro="" textlink="">
      <xdr:nvSpPr>
        <xdr:cNvPr id="26" name="Arredondar Retângulo no Mesmo Canto Lateral 25">
          <a:hlinkClick xmlns:r="http://schemas.openxmlformats.org/officeDocument/2006/relationships" r:id="rId4" tooltip="Ir para fluxo de caixa"/>
        </xdr:cNvPr>
        <xdr:cNvSpPr/>
      </xdr:nvSpPr>
      <xdr:spPr>
        <a:xfrm>
          <a:off x="2562225" y="419100"/>
          <a:ext cx="1293680" cy="533400"/>
        </a:xfrm>
        <a:prstGeom prst="round2Same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FLUXO</a:t>
          </a:r>
        </a:p>
        <a:p>
          <a:pPr algn="ctr"/>
          <a:r>
            <a:rPr lang="pt-BR" sz="1000" b="1" baseline="0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 DE CAIXA</a:t>
          </a:r>
          <a:endParaRPr lang="pt-BR" sz="1000" b="1">
            <a:solidFill>
              <a:schemeClr val="bg1"/>
            </a:solidFill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</xdr:col>
      <xdr:colOff>246089</xdr:colOff>
      <xdr:row>2</xdr:row>
      <xdr:rowOff>28574</xdr:rowOff>
    </xdr:from>
    <xdr:to>
      <xdr:col>4</xdr:col>
      <xdr:colOff>1539769</xdr:colOff>
      <xdr:row>4</xdr:row>
      <xdr:rowOff>171449</xdr:rowOff>
    </xdr:to>
    <xdr:sp macro="" textlink="">
      <xdr:nvSpPr>
        <xdr:cNvPr id="27" name="Arredondar Retângulo no Mesmo Canto Lateral 26">
          <a:hlinkClick xmlns:r="http://schemas.openxmlformats.org/officeDocument/2006/relationships" r:id="rId5" tooltip="Ir para vendas"/>
        </xdr:cNvPr>
        <xdr:cNvSpPr/>
      </xdr:nvSpPr>
      <xdr:spPr>
        <a:xfrm>
          <a:off x="3865589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4</xdr:col>
      <xdr:colOff>1549453</xdr:colOff>
      <xdr:row>2</xdr:row>
      <xdr:rowOff>28574</xdr:rowOff>
    </xdr:from>
    <xdr:to>
      <xdr:col>4</xdr:col>
      <xdr:colOff>2843133</xdr:colOff>
      <xdr:row>4</xdr:row>
      <xdr:rowOff>171449</xdr:rowOff>
    </xdr:to>
    <xdr:sp macro="" textlink="">
      <xdr:nvSpPr>
        <xdr:cNvPr id="28" name="Arredondar Retângulo no Mesmo Canto Lateral 27">
          <a:hlinkClick xmlns:r="http://schemas.openxmlformats.org/officeDocument/2006/relationships" r:id="rId6" tooltip="Ir para encomendas"/>
        </xdr:cNvPr>
        <xdr:cNvSpPr/>
      </xdr:nvSpPr>
      <xdr:spPr>
        <a:xfrm>
          <a:off x="5168953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ENCOMENDAS</a:t>
          </a:r>
        </a:p>
      </xdr:txBody>
    </xdr:sp>
    <xdr:clientData/>
  </xdr:twoCellAnchor>
  <xdr:twoCellAnchor>
    <xdr:from>
      <xdr:col>4</xdr:col>
      <xdr:colOff>2843292</xdr:colOff>
      <xdr:row>2</xdr:row>
      <xdr:rowOff>28574</xdr:rowOff>
    </xdr:from>
    <xdr:to>
      <xdr:col>5</xdr:col>
      <xdr:colOff>346022</xdr:colOff>
      <xdr:row>4</xdr:row>
      <xdr:rowOff>171449</xdr:rowOff>
    </xdr:to>
    <xdr:sp macro="" textlink="">
      <xdr:nvSpPr>
        <xdr:cNvPr id="29" name="Arredondar Retângulo no Mesmo Canto Lateral 28">
          <a:hlinkClick xmlns:r="http://schemas.openxmlformats.org/officeDocument/2006/relationships" r:id="rId7" tooltip="Ir para despesas"/>
        </xdr:cNvPr>
        <xdr:cNvSpPr/>
      </xdr:nvSpPr>
      <xdr:spPr>
        <a:xfrm>
          <a:off x="6462792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DESPESAS</a:t>
          </a:r>
        </a:p>
      </xdr:txBody>
    </xdr:sp>
    <xdr:clientData/>
  </xdr:twoCellAnchor>
  <xdr:twoCellAnchor>
    <xdr:from>
      <xdr:col>5</xdr:col>
      <xdr:colOff>355706</xdr:colOff>
      <xdr:row>2</xdr:row>
      <xdr:rowOff>19050</xdr:rowOff>
    </xdr:from>
    <xdr:to>
      <xdr:col>5</xdr:col>
      <xdr:colOff>1649386</xdr:colOff>
      <xdr:row>4</xdr:row>
      <xdr:rowOff>171450</xdr:rowOff>
    </xdr:to>
    <xdr:sp macro="" textlink="">
      <xdr:nvSpPr>
        <xdr:cNvPr id="30" name="Arredondar Retângulo no Mesmo Canto Lateral 29">
          <a:hlinkClick xmlns:r="http://schemas.openxmlformats.org/officeDocument/2006/relationships" r:id="rId8" tooltip="Ir para estoque de peças"/>
        </xdr:cNvPr>
        <xdr:cNvSpPr/>
      </xdr:nvSpPr>
      <xdr:spPr>
        <a:xfrm>
          <a:off x="7766156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</a:t>
          </a:r>
        </a:p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PEÇAS</a:t>
          </a:r>
        </a:p>
      </xdr:txBody>
    </xdr:sp>
    <xdr:clientData/>
  </xdr:twoCellAnchor>
  <xdr:twoCellAnchor>
    <xdr:from>
      <xdr:col>5</xdr:col>
      <xdr:colOff>1659070</xdr:colOff>
      <xdr:row>2</xdr:row>
      <xdr:rowOff>19050</xdr:rowOff>
    </xdr:from>
    <xdr:to>
      <xdr:col>6</xdr:col>
      <xdr:colOff>1200150</xdr:colOff>
      <xdr:row>4</xdr:row>
      <xdr:rowOff>171450</xdr:rowOff>
    </xdr:to>
    <xdr:sp macro="" textlink="">
      <xdr:nvSpPr>
        <xdr:cNvPr id="31" name="Arredondar Retângulo no Mesmo Canto Lateral 30">
          <a:hlinkClick xmlns:r="http://schemas.openxmlformats.org/officeDocument/2006/relationships" r:id="rId9" tooltip="Ir para estoque de materiais"/>
        </xdr:cNvPr>
        <xdr:cNvSpPr/>
      </xdr:nvSpPr>
      <xdr:spPr>
        <a:xfrm>
          <a:off x="9069520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MATERIAIS</a:t>
          </a:r>
        </a:p>
      </xdr:txBody>
    </xdr:sp>
    <xdr:clientData/>
  </xdr:twoCellAnchor>
  <xdr:twoCellAnchor>
    <xdr:from>
      <xdr:col>4</xdr:col>
      <xdr:colOff>760426</xdr:colOff>
      <xdr:row>6</xdr:row>
      <xdr:rowOff>28575</xdr:rowOff>
    </xdr:from>
    <xdr:to>
      <xdr:col>4</xdr:col>
      <xdr:colOff>2399173</xdr:colOff>
      <xdr:row>8</xdr:row>
      <xdr:rowOff>7575</xdr:rowOff>
    </xdr:to>
    <xdr:sp macro="[0]!add_linha_fluxo" textlink="">
      <xdr:nvSpPr>
        <xdr:cNvPr id="33" name="Arredondar Retângulo no Mesmo Canto Lateral 32"/>
        <xdr:cNvSpPr/>
      </xdr:nvSpPr>
      <xdr:spPr>
        <a:xfrm>
          <a:off x="4379926" y="1171575"/>
          <a:ext cx="1638747" cy="360000"/>
        </a:xfrm>
        <a:prstGeom prst="round2SameRect">
          <a:avLst>
            <a:gd name="adj1" fmla="val 50000"/>
            <a:gd name="adj2" fmla="val 50000"/>
          </a:avLst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ADICIONAR LINHA</a:t>
          </a:r>
        </a:p>
      </xdr:txBody>
    </xdr:sp>
    <xdr:clientData/>
  </xdr:twoCellAnchor>
  <xdr:twoCellAnchor>
    <xdr:from>
      <xdr:col>1</xdr:col>
      <xdr:colOff>9525</xdr:colOff>
      <xdr:row>6</xdr:row>
      <xdr:rowOff>0</xdr:rowOff>
    </xdr:from>
    <xdr:to>
      <xdr:col>4</xdr:col>
      <xdr:colOff>212661</xdr:colOff>
      <xdr:row>7</xdr:row>
      <xdr:rowOff>169500</xdr:rowOff>
    </xdr:to>
    <xdr:sp macro="" textlink="">
      <xdr:nvSpPr>
        <xdr:cNvPr id="34" name="Retângulo 15"/>
        <xdr:cNvSpPr/>
      </xdr:nvSpPr>
      <xdr:spPr>
        <a:xfrm>
          <a:off x="190500" y="1143000"/>
          <a:ext cx="3641661" cy="360000"/>
        </a:xfrm>
        <a:prstGeom prst="round2SameRect">
          <a:avLst>
            <a:gd name="adj1" fmla="val 0"/>
            <a:gd name="adj2" fmla="val 34125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FLUXO DE CAIXA DIÁRIO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9525</xdr:colOff>
      <xdr:row>5</xdr:row>
      <xdr:rowOff>0</xdr:rowOff>
    </xdr:to>
    <xdr:sp macro="" textlink="">
      <xdr:nvSpPr>
        <xdr:cNvPr id="13" name="Retângulo 12"/>
        <xdr:cNvSpPr/>
      </xdr:nvSpPr>
      <xdr:spPr>
        <a:xfrm>
          <a:off x="0" y="0"/>
          <a:ext cx="14277975" cy="952500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5</xdr:row>
      <xdr:rowOff>1</xdr:rowOff>
    </xdr:from>
    <xdr:to>
      <xdr:col>16</xdr:col>
      <xdr:colOff>9525</xdr:colOff>
      <xdr:row>6</xdr:row>
      <xdr:rowOff>9525</xdr:rowOff>
    </xdr:to>
    <xdr:sp macro="" textlink="">
      <xdr:nvSpPr>
        <xdr:cNvPr id="14" name="Retângulo 13"/>
        <xdr:cNvSpPr/>
      </xdr:nvSpPr>
      <xdr:spPr>
        <a:xfrm>
          <a:off x="0" y="952501"/>
          <a:ext cx="17659350" cy="20002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95250</xdr:colOff>
      <xdr:row>2</xdr:row>
      <xdr:rowOff>19050</xdr:rowOff>
    </xdr:from>
    <xdr:to>
      <xdr:col>4</xdr:col>
      <xdr:colOff>1388930</xdr:colOff>
      <xdr:row>4</xdr:row>
      <xdr:rowOff>171450</xdr:rowOff>
    </xdr:to>
    <xdr:sp macro="" textlink="">
      <xdr:nvSpPr>
        <xdr:cNvPr id="17" name="Arredondar Retângulo no Mesmo Canto Lateral 16">
          <a:hlinkClick xmlns:r="http://schemas.openxmlformats.org/officeDocument/2006/relationships" r:id="rId2" tooltip="Ir para fluxo de caixa"/>
        </xdr:cNvPr>
        <xdr:cNvSpPr/>
      </xdr:nvSpPr>
      <xdr:spPr>
        <a:xfrm>
          <a:off x="2562225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FLUXO</a:t>
          </a:r>
        </a:p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 DE CAIXA</a:t>
          </a:r>
        </a:p>
      </xdr:txBody>
    </xdr:sp>
    <xdr:clientData/>
  </xdr:twoCellAnchor>
  <xdr:twoCellAnchor>
    <xdr:from>
      <xdr:col>4</xdr:col>
      <xdr:colOff>1398614</xdr:colOff>
      <xdr:row>2</xdr:row>
      <xdr:rowOff>47624</xdr:rowOff>
    </xdr:from>
    <xdr:to>
      <xdr:col>5</xdr:col>
      <xdr:colOff>587269</xdr:colOff>
      <xdr:row>4</xdr:row>
      <xdr:rowOff>190499</xdr:rowOff>
    </xdr:to>
    <xdr:sp macro="" textlink="">
      <xdr:nvSpPr>
        <xdr:cNvPr id="18" name="Arredondar Retângulo no Mesmo Canto Lateral 17">
          <a:hlinkClick xmlns:r="http://schemas.openxmlformats.org/officeDocument/2006/relationships" r:id="rId3" tooltip="Ir para vendas"/>
        </xdr:cNvPr>
        <xdr:cNvSpPr/>
      </xdr:nvSpPr>
      <xdr:spPr>
        <a:xfrm>
          <a:off x="3865589" y="428624"/>
          <a:ext cx="1293680" cy="523875"/>
        </a:xfrm>
        <a:prstGeom prst="round2Same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5</xdr:col>
      <xdr:colOff>596953</xdr:colOff>
      <xdr:row>2</xdr:row>
      <xdr:rowOff>28574</xdr:rowOff>
    </xdr:from>
    <xdr:to>
      <xdr:col>7</xdr:col>
      <xdr:colOff>71358</xdr:colOff>
      <xdr:row>4</xdr:row>
      <xdr:rowOff>171449</xdr:rowOff>
    </xdr:to>
    <xdr:sp macro="" textlink="">
      <xdr:nvSpPr>
        <xdr:cNvPr id="19" name="Arredondar Retângulo no Mesmo Canto Lateral 18">
          <a:hlinkClick xmlns:r="http://schemas.openxmlformats.org/officeDocument/2006/relationships" r:id="rId4" tooltip="Ir para encomendas"/>
        </xdr:cNvPr>
        <xdr:cNvSpPr/>
      </xdr:nvSpPr>
      <xdr:spPr>
        <a:xfrm>
          <a:off x="5168953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ENCOMENDAS</a:t>
          </a:r>
        </a:p>
      </xdr:txBody>
    </xdr:sp>
    <xdr:clientData/>
  </xdr:twoCellAnchor>
  <xdr:twoCellAnchor>
    <xdr:from>
      <xdr:col>7</xdr:col>
      <xdr:colOff>71517</xdr:colOff>
      <xdr:row>2</xdr:row>
      <xdr:rowOff>28574</xdr:rowOff>
    </xdr:from>
    <xdr:to>
      <xdr:col>8</xdr:col>
      <xdr:colOff>679397</xdr:colOff>
      <xdr:row>4</xdr:row>
      <xdr:rowOff>171449</xdr:rowOff>
    </xdr:to>
    <xdr:sp macro="" textlink="">
      <xdr:nvSpPr>
        <xdr:cNvPr id="20" name="Arredondar Retângulo no Mesmo Canto Lateral 19">
          <a:hlinkClick xmlns:r="http://schemas.openxmlformats.org/officeDocument/2006/relationships" r:id="rId5" tooltip="Ir para despesas"/>
        </xdr:cNvPr>
        <xdr:cNvSpPr/>
      </xdr:nvSpPr>
      <xdr:spPr>
        <a:xfrm>
          <a:off x="6462792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DESPESAS</a:t>
          </a:r>
        </a:p>
      </xdr:txBody>
    </xdr:sp>
    <xdr:clientData/>
  </xdr:twoCellAnchor>
  <xdr:twoCellAnchor>
    <xdr:from>
      <xdr:col>8</xdr:col>
      <xdr:colOff>689081</xdr:colOff>
      <xdr:row>2</xdr:row>
      <xdr:rowOff>19050</xdr:rowOff>
    </xdr:from>
    <xdr:to>
      <xdr:col>10</xdr:col>
      <xdr:colOff>258736</xdr:colOff>
      <xdr:row>4</xdr:row>
      <xdr:rowOff>171450</xdr:rowOff>
    </xdr:to>
    <xdr:sp macro="" textlink="">
      <xdr:nvSpPr>
        <xdr:cNvPr id="21" name="Arredondar Retângulo no Mesmo Canto Lateral 20">
          <a:hlinkClick xmlns:r="http://schemas.openxmlformats.org/officeDocument/2006/relationships" r:id="rId6" tooltip="Ir para estoque de peças"/>
        </xdr:cNvPr>
        <xdr:cNvSpPr/>
      </xdr:nvSpPr>
      <xdr:spPr>
        <a:xfrm>
          <a:off x="7766156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</a:t>
          </a:r>
        </a:p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PEÇAS</a:t>
          </a:r>
        </a:p>
      </xdr:txBody>
    </xdr:sp>
    <xdr:clientData/>
  </xdr:twoCellAnchor>
  <xdr:twoCellAnchor>
    <xdr:from>
      <xdr:col>10</xdr:col>
      <xdr:colOff>268420</xdr:colOff>
      <xdr:row>2</xdr:row>
      <xdr:rowOff>19050</xdr:rowOff>
    </xdr:from>
    <xdr:to>
      <xdr:col>11</xdr:col>
      <xdr:colOff>466725</xdr:colOff>
      <xdr:row>4</xdr:row>
      <xdr:rowOff>171450</xdr:rowOff>
    </xdr:to>
    <xdr:sp macro="" textlink="">
      <xdr:nvSpPr>
        <xdr:cNvPr id="22" name="Arredondar Retângulo no Mesmo Canto Lateral 21">
          <a:hlinkClick xmlns:r="http://schemas.openxmlformats.org/officeDocument/2006/relationships" r:id="rId7" tooltip="Ir para estoque de materiais"/>
        </xdr:cNvPr>
        <xdr:cNvSpPr/>
      </xdr:nvSpPr>
      <xdr:spPr>
        <a:xfrm>
          <a:off x="9069520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MATERIAIS</a:t>
          </a:r>
        </a:p>
      </xdr:txBody>
    </xdr:sp>
    <xdr:clientData/>
  </xdr:twoCellAnchor>
  <xdr:twoCellAnchor editAs="oneCell">
    <xdr:from>
      <xdr:col>1</xdr:col>
      <xdr:colOff>600075</xdr:colOff>
      <xdr:row>0</xdr:row>
      <xdr:rowOff>0</xdr:rowOff>
    </xdr:from>
    <xdr:to>
      <xdr:col>2</xdr:col>
      <xdr:colOff>666750</xdr:colOff>
      <xdr:row>4</xdr:row>
      <xdr:rowOff>143204</xdr:rowOff>
    </xdr:to>
    <xdr:pic>
      <xdr:nvPicPr>
        <xdr:cNvPr id="24" name="Imagem 23">
          <a:hlinkClick xmlns:r="http://schemas.openxmlformats.org/officeDocument/2006/relationships" r:id="rId8" tooltip="Ir para página inicial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0"/>
          <a:ext cx="895350" cy="905204"/>
        </a:xfrm>
        <a:prstGeom prst="rect">
          <a:avLst/>
        </a:prstGeom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</xdr:col>
      <xdr:colOff>9525</xdr:colOff>
      <xdr:row>6</xdr:row>
      <xdr:rowOff>0</xdr:rowOff>
    </xdr:from>
    <xdr:to>
      <xdr:col>6</xdr:col>
      <xdr:colOff>665623</xdr:colOff>
      <xdr:row>7</xdr:row>
      <xdr:rowOff>64725</xdr:rowOff>
    </xdr:to>
    <xdr:grpSp>
      <xdr:nvGrpSpPr>
        <xdr:cNvPr id="2" name="Grupo 1"/>
        <xdr:cNvGrpSpPr/>
      </xdr:nvGrpSpPr>
      <xdr:grpSpPr>
        <a:xfrm>
          <a:off x="190500" y="1143000"/>
          <a:ext cx="5742448" cy="388575"/>
          <a:chOff x="190500" y="1152525"/>
          <a:chExt cx="5742448" cy="388575"/>
        </a:xfrm>
      </xdr:grpSpPr>
      <xdr:sp macro="[0]!add_linhas_geral" textlink="">
        <xdr:nvSpPr>
          <xdr:cNvPr id="12" name="Arredondar Retângulo no Mesmo Canto Lateral 11"/>
          <xdr:cNvSpPr/>
        </xdr:nvSpPr>
        <xdr:spPr>
          <a:xfrm>
            <a:off x="4312948" y="1181100"/>
            <a:ext cx="1620000" cy="360000"/>
          </a:xfrm>
          <a:prstGeom prst="round2SameRect">
            <a:avLst>
              <a:gd name="adj1" fmla="val 50000"/>
              <a:gd name="adj2" fmla="val 50000"/>
            </a:avLst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1">
                <a:solidFill>
                  <a:schemeClr val="bg1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Arial Black" panose="020B0A04020102020204" pitchFamily="34" charset="0"/>
              </a:rPr>
              <a:t>ADICIONAR LINHA</a:t>
            </a:r>
          </a:p>
        </xdr:txBody>
      </xdr:sp>
      <xdr:sp macro="" textlink="">
        <xdr:nvSpPr>
          <xdr:cNvPr id="15" name="Retângulo 15"/>
          <xdr:cNvSpPr/>
        </xdr:nvSpPr>
        <xdr:spPr>
          <a:xfrm>
            <a:off x="190500" y="1152525"/>
            <a:ext cx="3600000" cy="360000"/>
          </a:xfrm>
          <a:prstGeom prst="round2SameRect">
            <a:avLst>
              <a:gd name="adj1" fmla="val 0"/>
              <a:gd name="adj2" fmla="val 34125"/>
            </a:avLst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200" b="1">
                <a:solidFill>
                  <a:schemeClr val="accent2">
                    <a:lumMod val="5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Black" panose="020B0A04020102020204" pitchFamily="34" charset="0"/>
                <a:ea typeface="+mn-ea"/>
                <a:cs typeface="+mn-cs"/>
              </a:rPr>
              <a:t>REGISTRO DE</a:t>
            </a:r>
            <a:r>
              <a:rPr lang="pt-BR" sz="1200" b="1" baseline="0">
                <a:solidFill>
                  <a:schemeClr val="accent2">
                    <a:lumMod val="5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Black" panose="020B0A04020102020204" pitchFamily="34" charset="0"/>
                <a:ea typeface="+mn-ea"/>
                <a:cs typeface="+mn-cs"/>
              </a:rPr>
              <a:t> VENDAS DIÁRIAS</a:t>
            </a:r>
            <a:endParaRPr lang="pt-BR" sz="12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9525</xdr:colOff>
      <xdr:row>5</xdr:row>
      <xdr:rowOff>0</xdr:rowOff>
    </xdr:to>
    <xdr:sp macro="" textlink="">
      <xdr:nvSpPr>
        <xdr:cNvPr id="6" name="Retângulo 5"/>
        <xdr:cNvSpPr/>
      </xdr:nvSpPr>
      <xdr:spPr>
        <a:xfrm>
          <a:off x="0" y="0"/>
          <a:ext cx="14277975" cy="952500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5</xdr:row>
      <xdr:rowOff>1</xdr:rowOff>
    </xdr:from>
    <xdr:to>
      <xdr:col>16</xdr:col>
      <xdr:colOff>9525</xdr:colOff>
      <xdr:row>6</xdr:row>
      <xdr:rowOff>9525</xdr:rowOff>
    </xdr:to>
    <xdr:sp macro="" textlink="">
      <xdr:nvSpPr>
        <xdr:cNvPr id="7" name="Retângulo 6"/>
        <xdr:cNvSpPr/>
      </xdr:nvSpPr>
      <xdr:spPr>
        <a:xfrm>
          <a:off x="0" y="952501"/>
          <a:ext cx="14277975" cy="20002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1000125</xdr:colOff>
      <xdr:row>2</xdr:row>
      <xdr:rowOff>19050</xdr:rowOff>
    </xdr:from>
    <xdr:to>
      <xdr:col>3</xdr:col>
      <xdr:colOff>2293805</xdr:colOff>
      <xdr:row>4</xdr:row>
      <xdr:rowOff>171450</xdr:rowOff>
    </xdr:to>
    <xdr:sp macro="" textlink="">
      <xdr:nvSpPr>
        <xdr:cNvPr id="19" name="Arredondar Retângulo no Mesmo Canto Lateral 18">
          <a:hlinkClick xmlns:r="http://schemas.openxmlformats.org/officeDocument/2006/relationships" r:id="rId2" tooltip="Ir para fluxo de caixa"/>
        </xdr:cNvPr>
        <xdr:cNvSpPr/>
      </xdr:nvSpPr>
      <xdr:spPr>
        <a:xfrm>
          <a:off x="2562225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FLUXO</a:t>
          </a:r>
        </a:p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 DE CAIXA</a:t>
          </a:r>
        </a:p>
      </xdr:txBody>
    </xdr:sp>
    <xdr:clientData/>
  </xdr:twoCellAnchor>
  <xdr:twoCellAnchor>
    <xdr:from>
      <xdr:col>3</xdr:col>
      <xdr:colOff>2303489</xdr:colOff>
      <xdr:row>2</xdr:row>
      <xdr:rowOff>28574</xdr:rowOff>
    </xdr:from>
    <xdr:to>
      <xdr:col>4</xdr:col>
      <xdr:colOff>177694</xdr:colOff>
      <xdr:row>4</xdr:row>
      <xdr:rowOff>171449</xdr:rowOff>
    </xdr:to>
    <xdr:sp macro="" textlink="">
      <xdr:nvSpPr>
        <xdr:cNvPr id="20" name="Arredondar Retângulo no Mesmo Canto Lateral 19">
          <a:hlinkClick xmlns:r="http://schemas.openxmlformats.org/officeDocument/2006/relationships" r:id="rId3" tooltip="Ir para vendas"/>
        </xdr:cNvPr>
        <xdr:cNvSpPr/>
      </xdr:nvSpPr>
      <xdr:spPr>
        <a:xfrm>
          <a:off x="3865589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4</xdr:col>
      <xdr:colOff>187378</xdr:colOff>
      <xdr:row>2</xdr:row>
      <xdr:rowOff>47624</xdr:rowOff>
    </xdr:from>
    <xdr:to>
      <xdr:col>5</xdr:col>
      <xdr:colOff>785733</xdr:colOff>
      <xdr:row>4</xdr:row>
      <xdr:rowOff>190499</xdr:rowOff>
    </xdr:to>
    <xdr:sp macro="" textlink="">
      <xdr:nvSpPr>
        <xdr:cNvPr id="21" name="Arredondar Retângulo no Mesmo Canto Lateral 20">
          <a:hlinkClick xmlns:r="http://schemas.openxmlformats.org/officeDocument/2006/relationships" r:id="rId4" tooltip="Ir para encomendas"/>
        </xdr:cNvPr>
        <xdr:cNvSpPr/>
      </xdr:nvSpPr>
      <xdr:spPr>
        <a:xfrm>
          <a:off x="5168953" y="428624"/>
          <a:ext cx="1293680" cy="523875"/>
        </a:xfrm>
        <a:prstGeom prst="round2Same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ENCOMENDAS</a:t>
          </a:r>
        </a:p>
      </xdr:txBody>
    </xdr:sp>
    <xdr:clientData/>
  </xdr:twoCellAnchor>
  <xdr:twoCellAnchor>
    <xdr:from>
      <xdr:col>5</xdr:col>
      <xdr:colOff>785892</xdr:colOff>
      <xdr:row>2</xdr:row>
      <xdr:rowOff>28574</xdr:rowOff>
    </xdr:from>
    <xdr:to>
      <xdr:col>7</xdr:col>
      <xdr:colOff>88847</xdr:colOff>
      <xdr:row>4</xdr:row>
      <xdr:rowOff>171449</xdr:rowOff>
    </xdr:to>
    <xdr:sp macro="" textlink="">
      <xdr:nvSpPr>
        <xdr:cNvPr id="22" name="Arredondar Retângulo no Mesmo Canto Lateral 21">
          <a:hlinkClick xmlns:r="http://schemas.openxmlformats.org/officeDocument/2006/relationships" r:id="rId5" tooltip="Ir para despesas"/>
        </xdr:cNvPr>
        <xdr:cNvSpPr/>
      </xdr:nvSpPr>
      <xdr:spPr>
        <a:xfrm>
          <a:off x="6462792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DESPESAS</a:t>
          </a:r>
        </a:p>
      </xdr:txBody>
    </xdr:sp>
    <xdr:clientData/>
  </xdr:twoCellAnchor>
  <xdr:twoCellAnchor>
    <xdr:from>
      <xdr:col>7</xdr:col>
      <xdr:colOff>98531</xdr:colOff>
      <xdr:row>2</xdr:row>
      <xdr:rowOff>19050</xdr:rowOff>
    </xdr:from>
    <xdr:to>
      <xdr:col>8</xdr:col>
      <xdr:colOff>173011</xdr:colOff>
      <xdr:row>4</xdr:row>
      <xdr:rowOff>171450</xdr:rowOff>
    </xdr:to>
    <xdr:sp macro="" textlink="">
      <xdr:nvSpPr>
        <xdr:cNvPr id="23" name="Arredondar Retângulo no Mesmo Canto Lateral 22">
          <a:hlinkClick xmlns:r="http://schemas.openxmlformats.org/officeDocument/2006/relationships" r:id="rId6" tooltip="Ir para estoque de peças"/>
        </xdr:cNvPr>
        <xdr:cNvSpPr/>
      </xdr:nvSpPr>
      <xdr:spPr>
        <a:xfrm>
          <a:off x="7766156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</a:t>
          </a:r>
        </a:p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PEÇAS</a:t>
          </a:r>
        </a:p>
      </xdr:txBody>
    </xdr:sp>
    <xdr:clientData/>
  </xdr:twoCellAnchor>
  <xdr:twoCellAnchor>
    <xdr:from>
      <xdr:col>8</xdr:col>
      <xdr:colOff>182695</xdr:colOff>
      <xdr:row>2</xdr:row>
      <xdr:rowOff>19050</xdr:rowOff>
    </xdr:from>
    <xdr:to>
      <xdr:col>9</xdr:col>
      <xdr:colOff>600075</xdr:colOff>
      <xdr:row>4</xdr:row>
      <xdr:rowOff>171450</xdr:rowOff>
    </xdr:to>
    <xdr:sp macro="" textlink="">
      <xdr:nvSpPr>
        <xdr:cNvPr id="24" name="Arredondar Retângulo no Mesmo Canto Lateral 23">
          <a:hlinkClick xmlns:r="http://schemas.openxmlformats.org/officeDocument/2006/relationships" r:id="rId7" tooltip="Ir para estoque de materiais"/>
        </xdr:cNvPr>
        <xdr:cNvSpPr/>
      </xdr:nvSpPr>
      <xdr:spPr>
        <a:xfrm>
          <a:off x="9069520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MATERIAIS</a:t>
          </a:r>
        </a:p>
      </xdr:txBody>
    </xdr:sp>
    <xdr:clientData/>
  </xdr:twoCellAnchor>
  <xdr:twoCellAnchor editAs="oneCell">
    <xdr:from>
      <xdr:col>2</xdr:col>
      <xdr:colOff>104775</xdr:colOff>
      <xdr:row>0</xdr:row>
      <xdr:rowOff>0</xdr:rowOff>
    </xdr:from>
    <xdr:to>
      <xdr:col>3</xdr:col>
      <xdr:colOff>114300</xdr:colOff>
      <xdr:row>4</xdr:row>
      <xdr:rowOff>143204</xdr:rowOff>
    </xdr:to>
    <xdr:pic>
      <xdr:nvPicPr>
        <xdr:cNvPr id="25" name="Imagem 24">
          <a:hlinkClick xmlns:r="http://schemas.openxmlformats.org/officeDocument/2006/relationships" r:id="rId8" tooltip="Ir para página inicial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0"/>
          <a:ext cx="895350" cy="905204"/>
        </a:xfrm>
        <a:prstGeom prst="rect">
          <a:avLst/>
        </a:prstGeom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4</xdr:col>
      <xdr:colOff>198147</xdr:colOff>
      <xdr:row>6</xdr:row>
      <xdr:rowOff>19050</xdr:rowOff>
    </xdr:from>
    <xdr:to>
      <xdr:col>6</xdr:col>
      <xdr:colOff>969747</xdr:colOff>
      <xdr:row>7</xdr:row>
      <xdr:rowOff>85725</xdr:rowOff>
    </xdr:to>
    <xdr:sp macro="" textlink="">
      <xdr:nvSpPr>
        <xdr:cNvPr id="13" name="Arredondar Retângulo em um Canto Diagonal 12">
          <a:hlinkClick xmlns:r="http://schemas.openxmlformats.org/officeDocument/2006/relationships" r:id="rId10"/>
        </xdr:cNvPr>
        <xdr:cNvSpPr/>
      </xdr:nvSpPr>
      <xdr:spPr>
        <a:xfrm>
          <a:off x="5179722" y="1162050"/>
          <a:ext cx="2448000" cy="390525"/>
        </a:xfrm>
        <a:prstGeom prst="round2DiagRect">
          <a:avLst>
            <a:gd name="adj1" fmla="val 0"/>
            <a:gd name="adj2" fmla="val 5000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LISTAGEM</a:t>
          </a:r>
          <a:r>
            <a:rPr lang="pt-BR" sz="1000" b="1" baseline="0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 POR CLIENTES</a:t>
          </a:r>
        </a:p>
      </xdr:txBody>
    </xdr:sp>
    <xdr:clientData/>
  </xdr:twoCellAnchor>
  <xdr:twoCellAnchor>
    <xdr:from>
      <xdr:col>7</xdr:col>
      <xdr:colOff>55273</xdr:colOff>
      <xdr:row>6</xdr:row>
      <xdr:rowOff>47625</xdr:rowOff>
    </xdr:from>
    <xdr:to>
      <xdr:col>8</xdr:col>
      <xdr:colOff>456073</xdr:colOff>
      <xdr:row>7</xdr:row>
      <xdr:rowOff>83775</xdr:rowOff>
    </xdr:to>
    <xdr:sp macro="[0]!add_linhas_geral" textlink="">
      <xdr:nvSpPr>
        <xdr:cNvPr id="15" name="Arredondar Retângulo no Mesmo Canto Lateral 14"/>
        <xdr:cNvSpPr/>
      </xdr:nvSpPr>
      <xdr:spPr>
        <a:xfrm>
          <a:off x="7722898" y="1190625"/>
          <a:ext cx="1620000" cy="360000"/>
        </a:xfrm>
        <a:prstGeom prst="round2SameRect">
          <a:avLst>
            <a:gd name="adj1" fmla="val 50000"/>
            <a:gd name="adj2" fmla="val 50000"/>
          </a:avLst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ADICIONAR LINHA</a:t>
          </a: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3</xdr:col>
      <xdr:colOff>2218875</xdr:colOff>
      <xdr:row>7</xdr:row>
      <xdr:rowOff>36150</xdr:rowOff>
    </xdr:to>
    <xdr:sp macro="" textlink="">
      <xdr:nvSpPr>
        <xdr:cNvPr id="16" name="Retângulo 15"/>
        <xdr:cNvSpPr/>
      </xdr:nvSpPr>
      <xdr:spPr>
        <a:xfrm>
          <a:off x="180975" y="1143000"/>
          <a:ext cx="3600000" cy="360000"/>
        </a:xfrm>
        <a:prstGeom prst="round2SameRect">
          <a:avLst>
            <a:gd name="adj1" fmla="val 0"/>
            <a:gd name="adj2" fmla="val 34125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DETALHAMENTO DAS ENCOMENDAS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9525</xdr:colOff>
      <xdr:row>5</xdr:row>
      <xdr:rowOff>0</xdr:rowOff>
    </xdr:to>
    <xdr:sp macro="" textlink="">
      <xdr:nvSpPr>
        <xdr:cNvPr id="2" name="Retângulo 1"/>
        <xdr:cNvSpPr/>
      </xdr:nvSpPr>
      <xdr:spPr>
        <a:xfrm>
          <a:off x="0" y="0"/>
          <a:ext cx="14277975" cy="952500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5</xdr:row>
      <xdr:rowOff>1</xdr:rowOff>
    </xdr:from>
    <xdr:to>
      <xdr:col>16</xdr:col>
      <xdr:colOff>9525</xdr:colOff>
      <xdr:row>6</xdr:row>
      <xdr:rowOff>9525</xdr:rowOff>
    </xdr:to>
    <xdr:sp macro="" textlink="">
      <xdr:nvSpPr>
        <xdr:cNvPr id="3" name="Retângulo 2"/>
        <xdr:cNvSpPr/>
      </xdr:nvSpPr>
      <xdr:spPr>
        <a:xfrm>
          <a:off x="0" y="952501"/>
          <a:ext cx="14277975" cy="20002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1552575</xdr:colOff>
      <xdr:row>2</xdr:row>
      <xdr:rowOff>19050</xdr:rowOff>
    </xdr:from>
    <xdr:to>
      <xdr:col>3</xdr:col>
      <xdr:colOff>245930</xdr:colOff>
      <xdr:row>4</xdr:row>
      <xdr:rowOff>171450</xdr:rowOff>
    </xdr:to>
    <xdr:sp macro="" textlink="">
      <xdr:nvSpPr>
        <xdr:cNvPr id="28" name="Arredondar Retângulo no Mesmo Canto Lateral 27">
          <a:hlinkClick xmlns:r="http://schemas.openxmlformats.org/officeDocument/2006/relationships" r:id="rId2" tooltip="Ir para fluxo de caixa"/>
        </xdr:cNvPr>
        <xdr:cNvSpPr/>
      </xdr:nvSpPr>
      <xdr:spPr>
        <a:xfrm>
          <a:off x="2562225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FLUXO</a:t>
          </a:r>
        </a:p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 DE CAIXA</a:t>
          </a:r>
        </a:p>
      </xdr:txBody>
    </xdr:sp>
    <xdr:clientData/>
  </xdr:twoCellAnchor>
  <xdr:twoCellAnchor>
    <xdr:from>
      <xdr:col>3</xdr:col>
      <xdr:colOff>255614</xdr:colOff>
      <xdr:row>2</xdr:row>
      <xdr:rowOff>28574</xdr:rowOff>
    </xdr:from>
    <xdr:to>
      <xdr:col>4</xdr:col>
      <xdr:colOff>568219</xdr:colOff>
      <xdr:row>4</xdr:row>
      <xdr:rowOff>171449</xdr:rowOff>
    </xdr:to>
    <xdr:sp macro="" textlink="">
      <xdr:nvSpPr>
        <xdr:cNvPr id="29" name="Arredondar Retângulo no Mesmo Canto Lateral 28">
          <a:hlinkClick xmlns:r="http://schemas.openxmlformats.org/officeDocument/2006/relationships" r:id="rId3" tooltip="Ir para vendas"/>
        </xdr:cNvPr>
        <xdr:cNvSpPr/>
      </xdr:nvSpPr>
      <xdr:spPr>
        <a:xfrm>
          <a:off x="3865589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4</xdr:col>
      <xdr:colOff>577903</xdr:colOff>
      <xdr:row>2</xdr:row>
      <xdr:rowOff>47624</xdr:rowOff>
    </xdr:from>
    <xdr:to>
      <xdr:col>5</xdr:col>
      <xdr:colOff>480933</xdr:colOff>
      <xdr:row>4</xdr:row>
      <xdr:rowOff>190499</xdr:rowOff>
    </xdr:to>
    <xdr:sp macro="" textlink="">
      <xdr:nvSpPr>
        <xdr:cNvPr id="30" name="Arredondar Retângulo no Mesmo Canto Lateral 29">
          <a:hlinkClick xmlns:r="http://schemas.openxmlformats.org/officeDocument/2006/relationships" r:id="rId4" tooltip="Ir para encomendas"/>
        </xdr:cNvPr>
        <xdr:cNvSpPr/>
      </xdr:nvSpPr>
      <xdr:spPr>
        <a:xfrm>
          <a:off x="5168953" y="428624"/>
          <a:ext cx="1293680" cy="523875"/>
        </a:xfrm>
        <a:prstGeom prst="round2Same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ENCOMENDAS</a:t>
          </a:r>
        </a:p>
      </xdr:txBody>
    </xdr:sp>
    <xdr:clientData/>
  </xdr:twoCellAnchor>
  <xdr:twoCellAnchor>
    <xdr:from>
      <xdr:col>5</xdr:col>
      <xdr:colOff>481092</xdr:colOff>
      <xdr:row>2</xdr:row>
      <xdr:rowOff>28574</xdr:rowOff>
    </xdr:from>
    <xdr:to>
      <xdr:col>6</xdr:col>
      <xdr:colOff>536522</xdr:colOff>
      <xdr:row>4</xdr:row>
      <xdr:rowOff>171449</xdr:rowOff>
    </xdr:to>
    <xdr:sp macro="" textlink="">
      <xdr:nvSpPr>
        <xdr:cNvPr id="31" name="Arredondar Retângulo no Mesmo Canto Lateral 30">
          <a:hlinkClick xmlns:r="http://schemas.openxmlformats.org/officeDocument/2006/relationships" r:id="rId5" tooltip="Ir para despesas"/>
        </xdr:cNvPr>
        <xdr:cNvSpPr/>
      </xdr:nvSpPr>
      <xdr:spPr>
        <a:xfrm>
          <a:off x="6462792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DESPESAS</a:t>
          </a:r>
        </a:p>
      </xdr:txBody>
    </xdr:sp>
    <xdr:clientData/>
  </xdr:twoCellAnchor>
  <xdr:twoCellAnchor>
    <xdr:from>
      <xdr:col>6</xdr:col>
      <xdr:colOff>546206</xdr:colOff>
      <xdr:row>2</xdr:row>
      <xdr:rowOff>19050</xdr:rowOff>
    </xdr:from>
    <xdr:to>
      <xdr:col>7</xdr:col>
      <xdr:colOff>839761</xdr:colOff>
      <xdr:row>4</xdr:row>
      <xdr:rowOff>171450</xdr:rowOff>
    </xdr:to>
    <xdr:sp macro="" textlink="">
      <xdr:nvSpPr>
        <xdr:cNvPr id="32" name="Arredondar Retângulo no Mesmo Canto Lateral 31">
          <a:hlinkClick xmlns:r="http://schemas.openxmlformats.org/officeDocument/2006/relationships" r:id="rId6" tooltip="Ir para estoque de peças"/>
        </xdr:cNvPr>
        <xdr:cNvSpPr/>
      </xdr:nvSpPr>
      <xdr:spPr>
        <a:xfrm>
          <a:off x="7766156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</a:t>
          </a:r>
        </a:p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PEÇAS</a:t>
          </a:r>
        </a:p>
      </xdr:txBody>
    </xdr:sp>
    <xdr:clientData/>
  </xdr:twoCellAnchor>
  <xdr:twoCellAnchor>
    <xdr:from>
      <xdr:col>7</xdr:col>
      <xdr:colOff>849445</xdr:colOff>
      <xdr:row>2</xdr:row>
      <xdr:rowOff>19050</xdr:rowOff>
    </xdr:from>
    <xdr:to>
      <xdr:col>8</xdr:col>
      <xdr:colOff>1181100</xdr:colOff>
      <xdr:row>4</xdr:row>
      <xdr:rowOff>171450</xdr:rowOff>
    </xdr:to>
    <xdr:sp macro="" textlink="">
      <xdr:nvSpPr>
        <xdr:cNvPr id="33" name="Arredondar Retângulo no Mesmo Canto Lateral 32">
          <a:hlinkClick xmlns:r="http://schemas.openxmlformats.org/officeDocument/2006/relationships" r:id="rId7" tooltip="Ir para estoque de materiais"/>
        </xdr:cNvPr>
        <xdr:cNvSpPr/>
      </xdr:nvSpPr>
      <xdr:spPr>
        <a:xfrm>
          <a:off x="9069520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MATERIAIS</a:t>
          </a:r>
        </a:p>
      </xdr:txBody>
    </xdr:sp>
    <xdr:clientData/>
  </xdr:twoCellAnchor>
  <xdr:twoCellAnchor editAs="oneCell">
    <xdr:from>
      <xdr:col>1</xdr:col>
      <xdr:colOff>600075</xdr:colOff>
      <xdr:row>0</xdr:row>
      <xdr:rowOff>0</xdr:rowOff>
    </xdr:from>
    <xdr:to>
      <xdr:col>2</xdr:col>
      <xdr:colOff>666750</xdr:colOff>
      <xdr:row>4</xdr:row>
      <xdr:rowOff>143204</xdr:rowOff>
    </xdr:to>
    <xdr:pic>
      <xdr:nvPicPr>
        <xdr:cNvPr id="35" name="Imagem 34">
          <a:hlinkClick xmlns:r="http://schemas.openxmlformats.org/officeDocument/2006/relationships" r:id="rId8" tooltip="Ir para página inicial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0"/>
          <a:ext cx="895350" cy="905204"/>
        </a:xfrm>
        <a:prstGeom prst="rect">
          <a:avLst/>
        </a:prstGeom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4</xdr:col>
      <xdr:colOff>588673</xdr:colOff>
      <xdr:row>6</xdr:row>
      <xdr:rowOff>19050</xdr:rowOff>
    </xdr:from>
    <xdr:to>
      <xdr:col>6</xdr:col>
      <xdr:colOff>407773</xdr:colOff>
      <xdr:row>7</xdr:row>
      <xdr:rowOff>85725</xdr:rowOff>
    </xdr:to>
    <xdr:sp macro="" textlink="">
      <xdr:nvSpPr>
        <xdr:cNvPr id="12" name="Arredondar Retângulo em um Canto Diagonal 11">
          <a:hlinkClick xmlns:r="http://schemas.openxmlformats.org/officeDocument/2006/relationships" r:id="rId10"/>
        </xdr:cNvPr>
        <xdr:cNvSpPr/>
      </xdr:nvSpPr>
      <xdr:spPr>
        <a:xfrm>
          <a:off x="5179723" y="1162050"/>
          <a:ext cx="2448000" cy="390525"/>
        </a:xfrm>
        <a:prstGeom prst="round2DiagRect">
          <a:avLst>
            <a:gd name="adj1" fmla="val 0"/>
            <a:gd name="adj2" fmla="val 5000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 baseline="0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REGISTRO DAS ENCOMENDAS</a:t>
          </a:r>
        </a:p>
      </xdr:txBody>
    </xdr:sp>
    <xdr:clientData/>
  </xdr:twoCellAnchor>
  <xdr:twoCellAnchor>
    <xdr:from>
      <xdr:col>6</xdr:col>
      <xdr:colOff>502948</xdr:colOff>
      <xdr:row>6</xdr:row>
      <xdr:rowOff>47625</xdr:rowOff>
    </xdr:from>
    <xdr:to>
      <xdr:col>8</xdr:col>
      <xdr:colOff>160798</xdr:colOff>
      <xdr:row>7</xdr:row>
      <xdr:rowOff>83775</xdr:rowOff>
    </xdr:to>
    <xdr:sp macro="[0]!add_linhas_geral" textlink="">
      <xdr:nvSpPr>
        <xdr:cNvPr id="13" name="Arredondar Retângulo no Mesmo Canto Lateral 12"/>
        <xdr:cNvSpPr/>
      </xdr:nvSpPr>
      <xdr:spPr>
        <a:xfrm>
          <a:off x="7722898" y="1190625"/>
          <a:ext cx="1620000" cy="360000"/>
        </a:xfrm>
        <a:prstGeom prst="round2SameRect">
          <a:avLst>
            <a:gd name="adj1" fmla="val 50000"/>
            <a:gd name="adj2" fmla="val 50000"/>
          </a:avLst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ADICIONAR LINHA</a:t>
          </a: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3</xdr:col>
      <xdr:colOff>171000</xdr:colOff>
      <xdr:row>7</xdr:row>
      <xdr:rowOff>36150</xdr:rowOff>
    </xdr:to>
    <xdr:sp macro="" textlink="">
      <xdr:nvSpPr>
        <xdr:cNvPr id="14" name="Retângulo 15"/>
        <xdr:cNvSpPr/>
      </xdr:nvSpPr>
      <xdr:spPr>
        <a:xfrm>
          <a:off x="180975" y="1143000"/>
          <a:ext cx="3600000" cy="360000"/>
        </a:xfrm>
        <a:prstGeom prst="round2SameRect">
          <a:avLst>
            <a:gd name="adj1" fmla="val 0"/>
            <a:gd name="adj2" fmla="val 34125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DETALHAMENTO DAS ENCOMENDAS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9525</xdr:colOff>
      <xdr:row>5</xdr:row>
      <xdr:rowOff>0</xdr:rowOff>
    </xdr:to>
    <xdr:sp macro="" textlink="">
      <xdr:nvSpPr>
        <xdr:cNvPr id="2" name="Retângulo 1"/>
        <xdr:cNvSpPr/>
      </xdr:nvSpPr>
      <xdr:spPr>
        <a:xfrm>
          <a:off x="0" y="0"/>
          <a:ext cx="17002125" cy="952500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5</xdr:row>
      <xdr:rowOff>1</xdr:rowOff>
    </xdr:from>
    <xdr:to>
      <xdr:col>16</xdr:col>
      <xdr:colOff>9525</xdr:colOff>
      <xdr:row>6</xdr:row>
      <xdr:rowOff>9525</xdr:rowOff>
    </xdr:to>
    <xdr:sp macro="" textlink="">
      <xdr:nvSpPr>
        <xdr:cNvPr id="3" name="Retângulo 2"/>
        <xdr:cNvSpPr/>
      </xdr:nvSpPr>
      <xdr:spPr>
        <a:xfrm>
          <a:off x="0" y="952501"/>
          <a:ext cx="17002125" cy="20002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521996</xdr:colOff>
      <xdr:row>6</xdr:row>
      <xdr:rowOff>28575</xdr:rowOff>
    </xdr:from>
    <xdr:to>
      <xdr:col>6</xdr:col>
      <xdr:colOff>208421</xdr:colOff>
      <xdr:row>7</xdr:row>
      <xdr:rowOff>64725</xdr:rowOff>
    </xdr:to>
    <xdr:sp macro="[0]!add_linhas_geral" textlink="">
      <xdr:nvSpPr>
        <xdr:cNvPr id="5" name="Arredondar Retângulo no Mesmo Canto Lateral 4"/>
        <xdr:cNvSpPr/>
      </xdr:nvSpPr>
      <xdr:spPr>
        <a:xfrm>
          <a:off x="4303421" y="1171575"/>
          <a:ext cx="1620000" cy="360000"/>
        </a:xfrm>
        <a:prstGeom prst="round2SameRect">
          <a:avLst>
            <a:gd name="adj1" fmla="val 50000"/>
            <a:gd name="adj2" fmla="val 50000"/>
          </a:avLst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ADICIONAR LINHA</a:t>
          </a:r>
        </a:p>
      </xdr:txBody>
    </xdr:sp>
    <xdr:clientData/>
  </xdr:twoCellAnchor>
  <xdr:twoCellAnchor>
    <xdr:from>
      <xdr:col>3</xdr:col>
      <xdr:colOff>571500</xdr:colOff>
      <xdr:row>2</xdr:row>
      <xdr:rowOff>19050</xdr:rowOff>
    </xdr:from>
    <xdr:to>
      <xdr:col>4</xdr:col>
      <xdr:colOff>74480</xdr:colOff>
      <xdr:row>4</xdr:row>
      <xdr:rowOff>171450</xdr:rowOff>
    </xdr:to>
    <xdr:sp macro="" textlink="">
      <xdr:nvSpPr>
        <xdr:cNvPr id="6" name="Arredondar Retângulo no Mesmo Canto Lateral 5">
          <a:hlinkClick xmlns:r="http://schemas.openxmlformats.org/officeDocument/2006/relationships" r:id="rId2" tooltip="Ir para fluxo de caixa"/>
        </xdr:cNvPr>
        <xdr:cNvSpPr/>
      </xdr:nvSpPr>
      <xdr:spPr>
        <a:xfrm>
          <a:off x="2562225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FLUXO</a:t>
          </a:r>
        </a:p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 DE CAIXA</a:t>
          </a:r>
        </a:p>
      </xdr:txBody>
    </xdr:sp>
    <xdr:clientData/>
  </xdr:twoCellAnchor>
  <xdr:twoCellAnchor>
    <xdr:from>
      <xdr:col>4</xdr:col>
      <xdr:colOff>84164</xdr:colOff>
      <xdr:row>2</xdr:row>
      <xdr:rowOff>28574</xdr:rowOff>
    </xdr:from>
    <xdr:to>
      <xdr:col>5</xdr:col>
      <xdr:colOff>358669</xdr:colOff>
      <xdr:row>4</xdr:row>
      <xdr:rowOff>171449</xdr:rowOff>
    </xdr:to>
    <xdr:sp macro="" textlink="">
      <xdr:nvSpPr>
        <xdr:cNvPr id="7" name="Arredondar Retângulo no Mesmo Canto Lateral 6">
          <a:hlinkClick xmlns:r="http://schemas.openxmlformats.org/officeDocument/2006/relationships" r:id="rId3" tooltip="Ir para vendas"/>
        </xdr:cNvPr>
        <xdr:cNvSpPr/>
      </xdr:nvSpPr>
      <xdr:spPr>
        <a:xfrm>
          <a:off x="3865589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5</xdr:col>
      <xdr:colOff>368353</xdr:colOff>
      <xdr:row>2</xdr:row>
      <xdr:rowOff>28574</xdr:rowOff>
    </xdr:from>
    <xdr:to>
      <xdr:col>6</xdr:col>
      <xdr:colOff>747633</xdr:colOff>
      <xdr:row>4</xdr:row>
      <xdr:rowOff>171449</xdr:rowOff>
    </xdr:to>
    <xdr:sp macro="" textlink="">
      <xdr:nvSpPr>
        <xdr:cNvPr id="8" name="Arredondar Retângulo no Mesmo Canto Lateral 7">
          <a:hlinkClick xmlns:r="http://schemas.openxmlformats.org/officeDocument/2006/relationships" r:id="rId4" tooltip="Ir para encomendas"/>
        </xdr:cNvPr>
        <xdr:cNvSpPr/>
      </xdr:nvSpPr>
      <xdr:spPr>
        <a:xfrm>
          <a:off x="5168953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ENCOMENDAS</a:t>
          </a:r>
        </a:p>
      </xdr:txBody>
    </xdr:sp>
    <xdr:clientData/>
  </xdr:twoCellAnchor>
  <xdr:twoCellAnchor>
    <xdr:from>
      <xdr:col>6</xdr:col>
      <xdr:colOff>747792</xdr:colOff>
      <xdr:row>2</xdr:row>
      <xdr:rowOff>47624</xdr:rowOff>
    </xdr:from>
    <xdr:to>
      <xdr:col>7</xdr:col>
      <xdr:colOff>936572</xdr:colOff>
      <xdr:row>4</xdr:row>
      <xdr:rowOff>190499</xdr:rowOff>
    </xdr:to>
    <xdr:sp macro="" textlink="">
      <xdr:nvSpPr>
        <xdr:cNvPr id="9" name="Arredondar Retângulo no Mesmo Canto Lateral 8">
          <a:hlinkClick xmlns:r="http://schemas.openxmlformats.org/officeDocument/2006/relationships" r:id="rId5" tooltip="Ir para despesas"/>
        </xdr:cNvPr>
        <xdr:cNvSpPr/>
      </xdr:nvSpPr>
      <xdr:spPr>
        <a:xfrm>
          <a:off x="6462792" y="428624"/>
          <a:ext cx="1293680" cy="523875"/>
        </a:xfrm>
        <a:prstGeom prst="round2Same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DESPESAS</a:t>
          </a:r>
        </a:p>
      </xdr:txBody>
    </xdr:sp>
    <xdr:clientData/>
  </xdr:twoCellAnchor>
  <xdr:twoCellAnchor>
    <xdr:from>
      <xdr:col>7</xdr:col>
      <xdr:colOff>946256</xdr:colOff>
      <xdr:row>2</xdr:row>
      <xdr:rowOff>19050</xdr:rowOff>
    </xdr:from>
    <xdr:to>
      <xdr:col>8</xdr:col>
      <xdr:colOff>1011211</xdr:colOff>
      <xdr:row>4</xdr:row>
      <xdr:rowOff>171450</xdr:rowOff>
    </xdr:to>
    <xdr:sp macro="" textlink="">
      <xdr:nvSpPr>
        <xdr:cNvPr id="10" name="Arredondar Retângulo no Mesmo Canto Lateral 9">
          <a:hlinkClick xmlns:r="http://schemas.openxmlformats.org/officeDocument/2006/relationships" r:id="rId6" tooltip="Ir para estoque de peças"/>
        </xdr:cNvPr>
        <xdr:cNvSpPr/>
      </xdr:nvSpPr>
      <xdr:spPr>
        <a:xfrm>
          <a:off x="7766156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</a:t>
          </a:r>
        </a:p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PEÇAS</a:t>
          </a:r>
        </a:p>
      </xdr:txBody>
    </xdr:sp>
    <xdr:clientData/>
  </xdr:twoCellAnchor>
  <xdr:twoCellAnchor>
    <xdr:from>
      <xdr:col>8</xdr:col>
      <xdr:colOff>1020895</xdr:colOff>
      <xdr:row>2</xdr:row>
      <xdr:rowOff>19050</xdr:rowOff>
    </xdr:from>
    <xdr:to>
      <xdr:col>9</xdr:col>
      <xdr:colOff>1047750</xdr:colOff>
      <xdr:row>4</xdr:row>
      <xdr:rowOff>171450</xdr:rowOff>
    </xdr:to>
    <xdr:sp macro="" textlink="">
      <xdr:nvSpPr>
        <xdr:cNvPr id="11" name="Arredondar Retângulo no Mesmo Canto Lateral 10">
          <a:hlinkClick xmlns:r="http://schemas.openxmlformats.org/officeDocument/2006/relationships" r:id="rId7" tooltip="Ir para estoque de materiais"/>
        </xdr:cNvPr>
        <xdr:cNvSpPr/>
      </xdr:nvSpPr>
      <xdr:spPr>
        <a:xfrm>
          <a:off x="9069520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MATERIAIS</a:t>
          </a:r>
        </a:p>
      </xdr:txBody>
    </xdr:sp>
    <xdr:clientData/>
  </xdr:twoCellAnchor>
  <xdr:twoCellAnchor editAs="oneCell">
    <xdr:from>
      <xdr:col>1</xdr:col>
      <xdr:colOff>600075</xdr:colOff>
      <xdr:row>0</xdr:row>
      <xdr:rowOff>0</xdr:rowOff>
    </xdr:from>
    <xdr:to>
      <xdr:col>2</xdr:col>
      <xdr:colOff>400050</xdr:colOff>
      <xdr:row>4</xdr:row>
      <xdr:rowOff>143204</xdr:rowOff>
    </xdr:to>
    <xdr:pic>
      <xdr:nvPicPr>
        <xdr:cNvPr id="12" name="Imagem 11">
          <a:hlinkClick xmlns:r="http://schemas.openxmlformats.org/officeDocument/2006/relationships" r:id="rId8" tooltip="Ir para página inicial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0"/>
          <a:ext cx="895350" cy="905204"/>
        </a:xfrm>
        <a:prstGeom prst="rect">
          <a:avLst/>
        </a:prstGeom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6</xdr:col>
      <xdr:colOff>762000</xdr:colOff>
      <xdr:row>6</xdr:row>
      <xdr:rowOff>19050</xdr:rowOff>
    </xdr:from>
    <xdr:to>
      <xdr:col>9</xdr:col>
      <xdr:colOff>41550</xdr:colOff>
      <xdr:row>7</xdr:row>
      <xdr:rowOff>85725</xdr:rowOff>
    </xdr:to>
    <xdr:sp macro="" textlink="">
      <xdr:nvSpPr>
        <xdr:cNvPr id="15" name="Arredondar Retângulo em um Canto Diagonal 14">
          <a:hlinkClick xmlns:r="http://schemas.openxmlformats.org/officeDocument/2006/relationships" r:id="rId10" tooltip="Ir para pagamento de colaboradores"/>
        </xdr:cNvPr>
        <xdr:cNvSpPr/>
      </xdr:nvSpPr>
      <xdr:spPr>
        <a:xfrm>
          <a:off x="6477000" y="1162050"/>
          <a:ext cx="2880000" cy="390525"/>
        </a:xfrm>
        <a:prstGeom prst="round2DiagRect">
          <a:avLst>
            <a:gd name="adj1" fmla="val 0"/>
            <a:gd name="adj2" fmla="val 5000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PAGAMENTOS DE COLABORADORES</a:t>
          </a: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3</xdr:col>
      <xdr:colOff>1790250</xdr:colOff>
      <xdr:row>7</xdr:row>
      <xdr:rowOff>36150</xdr:rowOff>
    </xdr:to>
    <xdr:sp macro="" textlink="">
      <xdr:nvSpPr>
        <xdr:cNvPr id="18" name="Retângulo 15"/>
        <xdr:cNvSpPr/>
      </xdr:nvSpPr>
      <xdr:spPr>
        <a:xfrm>
          <a:off x="180975" y="1143000"/>
          <a:ext cx="3600000" cy="360000"/>
        </a:xfrm>
        <a:prstGeom prst="round2SameRect">
          <a:avLst>
            <a:gd name="adj1" fmla="val 0"/>
            <a:gd name="adj2" fmla="val 34125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COMPRA DE MATERIAIS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9525</xdr:colOff>
      <xdr:row>5</xdr:row>
      <xdr:rowOff>0</xdr:rowOff>
    </xdr:to>
    <xdr:sp macro="" textlink="">
      <xdr:nvSpPr>
        <xdr:cNvPr id="2" name="Retângulo 1"/>
        <xdr:cNvSpPr/>
      </xdr:nvSpPr>
      <xdr:spPr>
        <a:xfrm>
          <a:off x="0" y="0"/>
          <a:ext cx="15868650" cy="952500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5</xdr:row>
      <xdr:rowOff>1</xdr:rowOff>
    </xdr:from>
    <xdr:to>
      <xdr:col>16</xdr:col>
      <xdr:colOff>9525</xdr:colOff>
      <xdr:row>6</xdr:row>
      <xdr:rowOff>9525</xdr:rowOff>
    </xdr:to>
    <xdr:sp macro="" textlink="">
      <xdr:nvSpPr>
        <xdr:cNvPr id="3" name="Retângulo 2"/>
        <xdr:cNvSpPr/>
      </xdr:nvSpPr>
      <xdr:spPr>
        <a:xfrm>
          <a:off x="0" y="952501"/>
          <a:ext cx="15868650" cy="20002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600075</xdr:colOff>
      <xdr:row>0</xdr:row>
      <xdr:rowOff>0</xdr:rowOff>
    </xdr:from>
    <xdr:to>
      <xdr:col>2</xdr:col>
      <xdr:colOff>285750</xdr:colOff>
      <xdr:row>4</xdr:row>
      <xdr:rowOff>143204</xdr:rowOff>
    </xdr:to>
    <xdr:pic>
      <xdr:nvPicPr>
        <xdr:cNvPr id="11" name="Imagem 10">
          <a:hlinkClick xmlns:r="http://schemas.openxmlformats.org/officeDocument/2006/relationships" r:id="rId2" tooltip="Ir para página inicial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0"/>
          <a:ext cx="895350" cy="905204"/>
        </a:xfrm>
        <a:prstGeom prst="rect">
          <a:avLst/>
        </a:prstGeom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4</xdr:col>
      <xdr:colOff>379122</xdr:colOff>
      <xdr:row>6</xdr:row>
      <xdr:rowOff>28575</xdr:rowOff>
    </xdr:from>
    <xdr:to>
      <xdr:col>4</xdr:col>
      <xdr:colOff>1999122</xdr:colOff>
      <xdr:row>7</xdr:row>
      <xdr:rowOff>64725</xdr:rowOff>
    </xdr:to>
    <xdr:sp macro="[0]!add_linhas_geral" textlink="">
      <xdr:nvSpPr>
        <xdr:cNvPr id="13" name="Arredondar Retângulo no Mesmo Canto Lateral 12"/>
        <xdr:cNvSpPr/>
      </xdr:nvSpPr>
      <xdr:spPr>
        <a:xfrm>
          <a:off x="4303422" y="1171575"/>
          <a:ext cx="1620000" cy="360000"/>
        </a:xfrm>
        <a:prstGeom prst="round2SameRect">
          <a:avLst>
            <a:gd name="adj1" fmla="val 50000"/>
            <a:gd name="adj2" fmla="val 50000"/>
          </a:avLst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ADICIONAR LINHA</a:t>
          </a:r>
        </a:p>
      </xdr:txBody>
    </xdr:sp>
    <xdr:clientData/>
  </xdr:twoCellAnchor>
  <xdr:twoCellAnchor>
    <xdr:from>
      <xdr:col>3</xdr:col>
      <xdr:colOff>276226</xdr:colOff>
      <xdr:row>2</xdr:row>
      <xdr:rowOff>19050</xdr:rowOff>
    </xdr:from>
    <xdr:to>
      <xdr:col>3</xdr:col>
      <xdr:colOff>1569906</xdr:colOff>
      <xdr:row>4</xdr:row>
      <xdr:rowOff>171450</xdr:rowOff>
    </xdr:to>
    <xdr:sp macro="" textlink="">
      <xdr:nvSpPr>
        <xdr:cNvPr id="14" name="Arredondar Retângulo no Mesmo Canto Lateral 13">
          <a:hlinkClick xmlns:r="http://schemas.openxmlformats.org/officeDocument/2006/relationships" r:id="rId4" tooltip="Ir para fluxo de caixa"/>
        </xdr:cNvPr>
        <xdr:cNvSpPr/>
      </xdr:nvSpPr>
      <xdr:spPr>
        <a:xfrm>
          <a:off x="2562226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FLUXO</a:t>
          </a:r>
        </a:p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 DE CAIXA</a:t>
          </a:r>
        </a:p>
      </xdr:txBody>
    </xdr:sp>
    <xdr:clientData/>
  </xdr:twoCellAnchor>
  <xdr:twoCellAnchor>
    <xdr:from>
      <xdr:col>3</xdr:col>
      <xdr:colOff>1579590</xdr:colOff>
      <xdr:row>2</xdr:row>
      <xdr:rowOff>28574</xdr:rowOff>
    </xdr:from>
    <xdr:to>
      <xdr:col>4</xdr:col>
      <xdr:colOff>1234970</xdr:colOff>
      <xdr:row>4</xdr:row>
      <xdr:rowOff>171449</xdr:rowOff>
    </xdr:to>
    <xdr:sp macro="" textlink="">
      <xdr:nvSpPr>
        <xdr:cNvPr id="15" name="Arredondar Retângulo no Mesmo Canto Lateral 14">
          <a:hlinkClick xmlns:r="http://schemas.openxmlformats.org/officeDocument/2006/relationships" r:id="rId5" tooltip="Ir para vendas"/>
        </xdr:cNvPr>
        <xdr:cNvSpPr/>
      </xdr:nvSpPr>
      <xdr:spPr>
        <a:xfrm>
          <a:off x="3865590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4</xdr:col>
      <xdr:colOff>1244654</xdr:colOff>
      <xdr:row>2</xdr:row>
      <xdr:rowOff>28574</xdr:rowOff>
    </xdr:from>
    <xdr:to>
      <xdr:col>5</xdr:col>
      <xdr:colOff>319009</xdr:colOff>
      <xdr:row>4</xdr:row>
      <xdr:rowOff>171449</xdr:rowOff>
    </xdr:to>
    <xdr:sp macro="" textlink="">
      <xdr:nvSpPr>
        <xdr:cNvPr id="16" name="Arredondar Retângulo no Mesmo Canto Lateral 15">
          <a:hlinkClick xmlns:r="http://schemas.openxmlformats.org/officeDocument/2006/relationships" r:id="rId6" tooltip="Ir para encomendas"/>
        </xdr:cNvPr>
        <xdr:cNvSpPr/>
      </xdr:nvSpPr>
      <xdr:spPr>
        <a:xfrm>
          <a:off x="5168954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ENCOMENDAS</a:t>
          </a:r>
        </a:p>
      </xdr:txBody>
    </xdr:sp>
    <xdr:clientData/>
  </xdr:twoCellAnchor>
  <xdr:twoCellAnchor>
    <xdr:from>
      <xdr:col>5</xdr:col>
      <xdr:colOff>319168</xdr:colOff>
      <xdr:row>2</xdr:row>
      <xdr:rowOff>47624</xdr:rowOff>
    </xdr:from>
    <xdr:to>
      <xdr:col>6</xdr:col>
      <xdr:colOff>584148</xdr:colOff>
      <xdr:row>4</xdr:row>
      <xdr:rowOff>190499</xdr:rowOff>
    </xdr:to>
    <xdr:sp macro="" textlink="">
      <xdr:nvSpPr>
        <xdr:cNvPr id="17" name="Arredondar Retângulo no Mesmo Canto Lateral 16">
          <a:hlinkClick xmlns:r="http://schemas.openxmlformats.org/officeDocument/2006/relationships" r:id="rId7" tooltip="Ir para despesas"/>
        </xdr:cNvPr>
        <xdr:cNvSpPr/>
      </xdr:nvSpPr>
      <xdr:spPr>
        <a:xfrm>
          <a:off x="6462793" y="428624"/>
          <a:ext cx="1293680" cy="523875"/>
        </a:xfrm>
        <a:prstGeom prst="round2Same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DESPESAS</a:t>
          </a:r>
        </a:p>
      </xdr:txBody>
    </xdr:sp>
    <xdr:clientData/>
  </xdr:twoCellAnchor>
  <xdr:twoCellAnchor>
    <xdr:from>
      <xdr:col>6</xdr:col>
      <xdr:colOff>593832</xdr:colOff>
      <xdr:row>2</xdr:row>
      <xdr:rowOff>19050</xdr:rowOff>
    </xdr:from>
    <xdr:to>
      <xdr:col>7</xdr:col>
      <xdr:colOff>906437</xdr:colOff>
      <xdr:row>4</xdr:row>
      <xdr:rowOff>171450</xdr:rowOff>
    </xdr:to>
    <xdr:sp macro="" textlink="">
      <xdr:nvSpPr>
        <xdr:cNvPr id="18" name="Arredondar Retângulo no Mesmo Canto Lateral 17">
          <a:hlinkClick xmlns:r="http://schemas.openxmlformats.org/officeDocument/2006/relationships" r:id="rId8" tooltip="Ir para estoque de peças"/>
        </xdr:cNvPr>
        <xdr:cNvSpPr/>
      </xdr:nvSpPr>
      <xdr:spPr>
        <a:xfrm>
          <a:off x="7766157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</a:t>
          </a:r>
        </a:p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PEÇAS</a:t>
          </a:r>
        </a:p>
      </xdr:txBody>
    </xdr:sp>
    <xdr:clientData/>
  </xdr:twoCellAnchor>
  <xdr:twoCellAnchor>
    <xdr:from>
      <xdr:col>7</xdr:col>
      <xdr:colOff>916121</xdr:colOff>
      <xdr:row>2</xdr:row>
      <xdr:rowOff>19050</xdr:rowOff>
    </xdr:from>
    <xdr:to>
      <xdr:col>8</xdr:col>
      <xdr:colOff>981076</xdr:colOff>
      <xdr:row>4</xdr:row>
      <xdr:rowOff>171450</xdr:rowOff>
    </xdr:to>
    <xdr:sp macro="" textlink="">
      <xdr:nvSpPr>
        <xdr:cNvPr id="19" name="Arredondar Retângulo no Mesmo Canto Lateral 18">
          <a:hlinkClick xmlns:r="http://schemas.openxmlformats.org/officeDocument/2006/relationships" r:id="rId9" tooltip="Ir para estoque de materiais"/>
        </xdr:cNvPr>
        <xdr:cNvSpPr/>
      </xdr:nvSpPr>
      <xdr:spPr>
        <a:xfrm>
          <a:off x="9069521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MATERIAIS</a:t>
          </a:r>
        </a:p>
      </xdr:txBody>
    </xdr:sp>
    <xdr:clientData/>
  </xdr:twoCellAnchor>
  <xdr:twoCellAnchor>
    <xdr:from>
      <xdr:col>0</xdr:col>
      <xdr:colOff>180974</xdr:colOff>
      <xdr:row>6</xdr:row>
      <xdr:rowOff>0</xdr:rowOff>
    </xdr:from>
    <xdr:to>
      <xdr:col>3</xdr:col>
      <xdr:colOff>1494974</xdr:colOff>
      <xdr:row>7</xdr:row>
      <xdr:rowOff>36150</xdr:rowOff>
    </xdr:to>
    <xdr:sp macro="" textlink="">
      <xdr:nvSpPr>
        <xdr:cNvPr id="20" name="Retângulo 15"/>
        <xdr:cNvSpPr/>
      </xdr:nvSpPr>
      <xdr:spPr>
        <a:xfrm>
          <a:off x="180974" y="1143000"/>
          <a:ext cx="3600000" cy="360000"/>
        </a:xfrm>
        <a:prstGeom prst="round2SameRect">
          <a:avLst>
            <a:gd name="adj1" fmla="val 0"/>
            <a:gd name="adj2" fmla="val 34125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PAGAMENTO DOS</a:t>
          </a:r>
          <a:r>
            <a:rPr lang="pt-BR" sz="1200" b="1" baseline="0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 COLABORADORES</a:t>
          </a:r>
          <a:endParaRPr lang="pt-BR" sz="1200" b="1">
            <a:solidFill>
              <a:schemeClr val="accent2">
                <a:lumMod val="50000"/>
              </a:schemeClr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333375</xdr:colOff>
      <xdr:row>6</xdr:row>
      <xdr:rowOff>19050</xdr:rowOff>
    </xdr:from>
    <xdr:to>
      <xdr:col>7</xdr:col>
      <xdr:colOff>1203600</xdr:colOff>
      <xdr:row>7</xdr:row>
      <xdr:rowOff>85725</xdr:rowOff>
    </xdr:to>
    <xdr:sp macro="" textlink="">
      <xdr:nvSpPr>
        <xdr:cNvPr id="22" name="Arredondar Retângulo em um Canto Diagonal 21">
          <a:hlinkClick xmlns:r="http://schemas.openxmlformats.org/officeDocument/2006/relationships" r:id="rId10" tooltip="Ir para compra de materiais"/>
        </xdr:cNvPr>
        <xdr:cNvSpPr/>
      </xdr:nvSpPr>
      <xdr:spPr>
        <a:xfrm>
          <a:off x="6477000" y="1162050"/>
          <a:ext cx="2880000" cy="390525"/>
        </a:xfrm>
        <a:prstGeom prst="round2DiagRect">
          <a:avLst>
            <a:gd name="adj1" fmla="val 0"/>
            <a:gd name="adj2" fmla="val 5000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COMPRA DE</a:t>
          </a:r>
          <a:r>
            <a:rPr lang="pt-BR" sz="1000" b="1" baseline="0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 MATERIAIS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9525</xdr:colOff>
      <xdr:row>5</xdr:row>
      <xdr:rowOff>0</xdr:rowOff>
    </xdr:to>
    <xdr:sp macro="" textlink="">
      <xdr:nvSpPr>
        <xdr:cNvPr id="2" name="Retângulo 1"/>
        <xdr:cNvSpPr/>
      </xdr:nvSpPr>
      <xdr:spPr>
        <a:xfrm>
          <a:off x="0" y="0"/>
          <a:ext cx="14277975" cy="952500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5</xdr:row>
      <xdr:rowOff>1</xdr:rowOff>
    </xdr:from>
    <xdr:to>
      <xdr:col>16</xdr:col>
      <xdr:colOff>9525</xdr:colOff>
      <xdr:row>6</xdr:row>
      <xdr:rowOff>9525</xdr:rowOff>
    </xdr:to>
    <xdr:sp macro="" textlink="">
      <xdr:nvSpPr>
        <xdr:cNvPr id="3" name="Retângulo 2"/>
        <xdr:cNvSpPr/>
      </xdr:nvSpPr>
      <xdr:spPr>
        <a:xfrm>
          <a:off x="0" y="952501"/>
          <a:ext cx="14277975" cy="20002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847725</xdr:colOff>
      <xdr:row>2</xdr:row>
      <xdr:rowOff>19050</xdr:rowOff>
    </xdr:from>
    <xdr:to>
      <xdr:col>3</xdr:col>
      <xdr:colOff>569780</xdr:colOff>
      <xdr:row>4</xdr:row>
      <xdr:rowOff>171450</xdr:rowOff>
    </xdr:to>
    <xdr:sp macro="" textlink="">
      <xdr:nvSpPr>
        <xdr:cNvPr id="6" name="Arredondar Retângulo no Mesmo Canto Lateral 5">
          <a:hlinkClick xmlns:r="http://schemas.openxmlformats.org/officeDocument/2006/relationships" r:id="rId2" tooltip="Ir para fluxo de caixa"/>
        </xdr:cNvPr>
        <xdr:cNvSpPr/>
      </xdr:nvSpPr>
      <xdr:spPr>
        <a:xfrm>
          <a:off x="2562225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FLUXO</a:t>
          </a:r>
        </a:p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 DE CAIXA</a:t>
          </a:r>
        </a:p>
      </xdr:txBody>
    </xdr:sp>
    <xdr:clientData/>
  </xdr:twoCellAnchor>
  <xdr:twoCellAnchor>
    <xdr:from>
      <xdr:col>3</xdr:col>
      <xdr:colOff>579464</xdr:colOff>
      <xdr:row>2</xdr:row>
      <xdr:rowOff>28574</xdr:rowOff>
    </xdr:from>
    <xdr:to>
      <xdr:col>4</xdr:col>
      <xdr:colOff>1158769</xdr:colOff>
      <xdr:row>4</xdr:row>
      <xdr:rowOff>171449</xdr:rowOff>
    </xdr:to>
    <xdr:sp macro="" textlink="">
      <xdr:nvSpPr>
        <xdr:cNvPr id="7" name="Arredondar Retângulo no Mesmo Canto Lateral 6">
          <a:hlinkClick xmlns:r="http://schemas.openxmlformats.org/officeDocument/2006/relationships" r:id="rId3" tooltip="Ir para vendas"/>
        </xdr:cNvPr>
        <xdr:cNvSpPr/>
      </xdr:nvSpPr>
      <xdr:spPr>
        <a:xfrm>
          <a:off x="3865589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4</xdr:col>
      <xdr:colOff>1168453</xdr:colOff>
      <xdr:row>2</xdr:row>
      <xdr:rowOff>28574</xdr:rowOff>
    </xdr:from>
    <xdr:to>
      <xdr:col>6</xdr:col>
      <xdr:colOff>585708</xdr:colOff>
      <xdr:row>4</xdr:row>
      <xdr:rowOff>171449</xdr:rowOff>
    </xdr:to>
    <xdr:sp macro="" textlink="">
      <xdr:nvSpPr>
        <xdr:cNvPr id="8" name="Arredondar Retângulo no Mesmo Canto Lateral 7">
          <a:hlinkClick xmlns:r="http://schemas.openxmlformats.org/officeDocument/2006/relationships" r:id="rId4" tooltip="Ir para encomendas"/>
        </xdr:cNvPr>
        <xdr:cNvSpPr/>
      </xdr:nvSpPr>
      <xdr:spPr>
        <a:xfrm>
          <a:off x="5168953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ENCOMENDAS</a:t>
          </a:r>
        </a:p>
      </xdr:txBody>
    </xdr:sp>
    <xdr:clientData/>
  </xdr:twoCellAnchor>
  <xdr:twoCellAnchor>
    <xdr:from>
      <xdr:col>6</xdr:col>
      <xdr:colOff>585867</xdr:colOff>
      <xdr:row>2</xdr:row>
      <xdr:rowOff>28574</xdr:rowOff>
    </xdr:from>
    <xdr:to>
      <xdr:col>8</xdr:col>
      <xdr:colOff>69797</xdr:colOff>
      <xdr:row>4</xdr:row>
      <xdr:rowOff>171449</xdr:rowOff>
    </xdr:to>
    <xdr:sp macro="" textlink="">
      <xdr:nvSpPr>
        <xdr:cNvPr id="9" name="Arredondar Retângulo no Mesmo Canto Lateral 8">
          <a:hlinkClick xmlns:r="http://schemas.openxmlformats.org/officeDocument/2006/relationships" r:id="rId5" tooltip="Ir para despesas"/>
        </xdr:cNvPr>
        <xdr:cNvSpPr/>
      </xdr:nvSpPr>
      <xdr:spPr>
        <a:xfrm>
          <a:off x="6462792" y="409574"/>
          <a:ext cx="1293680" cy="523875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DESPESAS</a:t>
          </a:r>
        </a:p>
      </xdr:txBody>
    </xdr:sp>
    <xdr:clientData/>
  </xdr:twoCellAnchor>
  <xdr:twoCellAnchor>
    <xdr:from>
      <xdr:col>8</xdr:col>
      <xdr:colOff>79481</xdr:colOff>
      <xdr:row>2</xdr:row>
      <xdr:rowOff>38100</xdr:rowOff>
    </xdr:from>
    <xdr:to>
      <xdr:col>9</xdr:col>
      <xdr:colOff>649261</xdr:colOff>
      <xdr:row>5</xdr:row>
      <xdr:rowOff>0</xdr:rowOff>
    </xdr:to>
    <xdr:sp macro="" textlink="">
      <xdr:nvSpPr>
        <xdr:cNvPr id="10" name="Arredondar Retângulo no Mesmo Canto Lateral 9">
          <a:hlinkClick xmlns:r="http://schemas.openxmlformats.org/officeDocument/2006/relationships" r:id="rId6" tooltip="Ir para estoque de peças"/>
        </xdr:cNvPr>
        <xdr:cNvSpPr/>
      </xdr:nvSpPr>
      <xdr:spPr>
        <a:xfrm>
          <a:off x="7766156" y="419100"/>
          <a:ext cx="1293680" cy="533400"/>
        </a:xfrm>
        <a:prstGeom prst="round2Same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</a:t>
          </a:r>
        </a:p>
        <a:p>
          <a:pPr marL="0" indent="0" algn="ctr"/>
          <a:r>
            <a:rPr lang="pt-BR" sz="10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PEÇAS</a:t>
          </a:r>
        </a:p>
      </xdr:txBody>
    </xdr:sp>
    <xdr:clientData/>
  </xdr:twoCellAnchor>
  <xdr:twoCellAnchor>
    <xdr:from>
      <xdr:col>9</xdr:col>
      <xdr:colOff>658945</xdr:colOff>
      <xdr:row>2</xdr:row>
      <xdr:rowOff>19050</xdr:rowOff>
    </xdr:from>
    <xdr:to>
      <xdr:col>10</xdr:col>
      <xdr:colOff>952500</xdr:colOff>
      <xdr:row>4</xdr:row>
      <xdr:rowOff>171450</xdr:rowOff>
    </xdr:to>
    <xdr:sp macro="" textlink="">
      <xdr:nvSpPr>
        <xdr:cNvPr id="11" name="Arredondar Retângulo no Mesmo Canto Lateral 10">
          <a:hlinkClick xmlns:r="http://schemas.openxmlformats.org/officeDocument/2006/relationships" r:id="rId7" tooltip="Ir para estoque de materiais"/>
        </xdr:cNvPr>
        <xdr:cNvSpPr/>
      </xdr:nvSpPr>
      <xdr:spPr>
        <a:xfrm>
          <a:off x="9069520" y="400050"/>
          <a:ext cx="1293680" cy="533400"/>
        </a:xfrm>
        <a:prstGeom prst="round2Same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ESTOQUE MATERIAIS</a:t>
          </a:r>
        </a:p>
      </xdr:txBody>
    </xdr:sp>
    <xdr:clientData/>
  </xdr:twoCellAnchor>
  <xdr:twoCellAnchor editAs="oneCell">
    <xdr:from>
      <xdr:col>1</xdr:col>
      <xdr:colOff>600075</xdr:colOff>
      <xdr:row>0</xdr:row>
      <xdr:rowOff>0</xdr:rowOff>
    </xdr:from>
    <xdr:to>
      <xdr:col>1</xdr:col>
      <xdr:colOff>1495425</xdr:colOff>
      <xdr:row>4</xdr:row>
      <xdr:rowOff>143204</xdr:rowOff>
    </xdr:to>
    <xdr:pic>
      <xdr:nvPicPr>
        <xdr:cNvPr id="12" name="Imagem 11">
          <a:hlinkClick xmlns:r="http://schemas.openxmlformats.org/officeDocument/2006/relationships" r:id="rId8" tooltip="Ir para página inicial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0"/>
          <a:ext cx="895350" cy="905204"/>
        </a:xfrm>
        <a:prstGeom prst="rect">
          <a:avLst/>
        </a:prstGeom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8</xdr:col>
      <xdr:colOff>76200</xdr:colOff>
      <xdr:row>6</xdr:row>
      <xdr:rowOff>19050</xdr:rowOff>
    </xdr:from>
    <xdr:to>
      <xdr:col>11</xdr:col>
      <xdr:colOff>240003</xdr:colOff>
      <xdr:row>7</xdr:row>
      <xdr:rowOff>85725</xdr:rowOff>
    </xdr:to>
    <xdr:sp macro="" textlink="">
      <xdr:nvSpPr>
        <xdr:cNvPr id="13" name="Arredondar Retângulo em um Canto Diagonal 12">
          <a:hlinkClick xmlns:r="http://schemas.openxmlformats.org/officeDocument/2006/relationships" r:id="rId10" tooltip="Ir para visão geral do estoque"/>
        </xdr:cNvPr>
        <xdr:cNvSpPr/>
      </xdr:nvSpPr>
      <xdr:spPr>
        <a:xfrm>
          <a:off x="7762875" y="1162050"/>
          <a:ext cx="2983203" cy="390525"/>
        </a:xfrm>
        <a:prstGeom prst="round2DiagRect">
          <a:avLst>
            <a:gd name="adj1" fmla="val 0"/>
            <a:gd name="adj2" fmla="val 5000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 baseline="0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Arial Black" panose="020B0A04020102020204" pitchFamily="34" charset="0"/>
            </a:rPr>
            <a:t>VISÃO GERAL DO ESTOQUE</a:t>
          </a: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6</xdr:col>
      <xdr:colOff>46498</xdr:colOff>
      <xdr:row>7</xdr:row>
      <xdr:rowOff>64725</xdr:rowOff>
    </xdr:to>
    <xdr:grpSp>
      <xdr:nvGrpSpPr>
        <xdr:cNvPr id="14" name="Grupo 13"/>
        <xdr:cNvGrpSpPr/>
      </xdr:nvGrpSpPr>
      <xdr:grpSpPr>
        <a:xfrm>
          <a:off x="180975" y="1143000"/>
          <a:ext cx="5742448" cy="388575"/>
          <a:chOff x="190500" y="1152525"/>
          <a:chExt cx="5742448" cy="388575"/>
        </a:xfrm>
      </xdr:grpSpPr>
      <xdr:sp macro="[0]!add_linhas_geral" textlink="">
        <xdr:nvSpPr>
          <xdr:cNvPr id="15" name="Arredondar Retângulo no Mesmo Canto Lateral 14"/>
          <xdr:cNvSpPr/>
        </xdr:nvSpPr>
        <xdr:spPr>
          <a:xfrm>
            <a:off x="4312948" y="1181100"/>
            <a:ext cx="1620000" cy="360000"/>
          </a:xfrm>
          <a:prstGeom prst="round2SameRect">
            <a:avLst>
              <a:gd name="adj1" fmla="val 50000"/>
              <a:gd name="adj2" fmla="val 50000"/>
            </a:avLst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1">
                <a:solidFill>
                  <a:schemeClr val="bg1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Arial Black" panose="020B0A04020102020204" pitchFamily="34" charset="0"/>
              </a:rPr>
              <a:t>ADICIONAR LINHA</a:t>
            </a:r>
          </a:p>
        </xdr:txBody>
      </xdr:sp>
      <xdr:sp macro="" textlink="">
        <xdr:nvSpPr>
          <xdr:cNvPr id="16" name="Retângulo 15"/>
          <xdr:cNvSpPr/>
        </xdr:nvSpPr>
        <xdr:spPr>
          <a:xfrm>
            <a:off x="190500" y="1152525"/>
            <a:ext cx="3600000" cy="360000"/>
          </a:xfrm>
          <a:prstGeom prst="round2SameRect">
            <a:avLst>
              <a:gd name="adj1" fmla="val 0"/>
              <a:gd name="adj2" fmla="val 34125"/>
            </a:avLst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200" b="1">
                <a:solidFill>
                  <a:schemeClr val="accent2">
                    <a:lumMod val="5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Black" panose="020B0A04020102020204" pitchFamily="34" charset="0"/>
                <a:ea typeface="+mn-ea"/>
                <a:cs typeface="+mn-cs"/>
              </a:rPr>
              <a:t>REGISTRO DE ENTRADA DE PEÇAS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9525</xdr:colOff>
      <xdr:row>5</xdr:row>
      <xdr:rowOff>0</xdr:rowOff>
    </xdr:to>
    <xdr:sp macro="" textlink="">
      <xdr:nvSpPr>
        <xdr:cNvPr id="6" name="Retângulo 5"/>
        <xdr:cNvSpPr/>
      </xdr:nvSpPr>
      <xdr:spPr>
        <a:xfrm>
          <a:off x="0" y="0"/>
          <a:ext cx="14277975" cy="952500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5</xdr:row>
      <xdr:rowOff>1</xdr:rowOff>
    </xdr:from>
    <xdr:to>
      <xdr:col>16</xdr:col>
      <xdr:colOff>9525</xdr:colOff>
      <xdr:row>6</xdr:row>
      <xdr:rowOff>9525</xdr:rowOff>
    </xdr:to>
    <xdr:sp macro="" textlink="">
      <xdr:nvSpPr>
        <xdr:cNvPr id="7" name="Retângulo 6"/>
        <xdr:cNvSpPr/>
      </xdr:nvSpPr>
      <xdr:spPr>
        <a:xfrm>
          <a:off x="0" y="952501"/>
          <a:ext cx="14277975" cy="20002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600075</xdr:colOff>
      <xdr:row>0</xdr:row>
      <xdr:rowOff>0</xdr:rowOff>
    </xdr:from>
    <xdr:to>
      <xdr:col>1</xdr:col>
      <xdr:colOff>1495425</xdr:colOff>
      <xdr:row>4</xdr:row>
      <xdr:rowOff>143204</xdr:rowOff>
    </xdr:to>
    <xdr:pic>
      <xdr:nvPicPr>
        <xdr:cNvPr id="16" name="Imagem 15">
          <a:hlinkClick xmlns:r="http://schemas.openxmlformats.org/officeDocument/2006/relationships" r:id="rId2" tooltip="Ir para página inicial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0"/>
          <a:ext cx="895350" cy="905204"/>
        </a:xfrm>
        <a:prstGeom prst="rect">
          <a:avLst/>
        </a:prstGeom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2</xdr:col>
      <xdr:colOff>838200</xdr:colOff>
      <xdr:row>2</xdr:row>
      <xdr:rowOff>19050</xdr:rowOff>
    </xdr:from>
    <xdr:to>
      <xdr:col>12</xdr:col>
      <xdr:colOff>344778</xdr:colOff>
      <xdr:row>7</xdr:row>
      <xdr:rowOff>85725</xdr:rowOff>
    </xdr:to>
    <xdr:grpSp>
      <xdr:nvGrpSpPr>
        <xdr:cNvPr id="2" name="Grupo 1"/>
        <xdr:cNvGrpSpPr/>
      </xdr:nvGrpSpPr>
      <xdr:grpSpPr>
        <a:xfrm>
          <a:off x="2562225" y="400050"/>
          <a:ext cx="9241128" cy="1152525"/>
          <a:chOff x="2581275" y="400050"/>
          <a:chExt cx="9241128" cy="1152525"/>
        </a:xfrm>
      </xdr:grpSpPr>
      <xdr:sp macro="" textlink="">
        <xdr:nvSpPr>
          <xdr:cNvPr id="10" name="Arredondar Retângulo no Mesmo Canto Lateral 9">
            <a:hlinkClick xmlns:r="http://schemas.openxmlformats.org/officeDocument/2006/relationships" r:id="rId4" tooltip="Ir para fluxo de caixa"/>
          </xdr:cNvPr>
          <xdr:cNvSpPr/>
        </xdr:nvSpPr>
        <xdr:spPr>
          <a:xfrm>
            <a:off x="2581275" y="400050"/>
            <a:ext cx="1293680" cy="533400"/>
          </a:xfrm>
          <a:prstGeom prst="round2SameRect">
            <a:avLst/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000" b="1">
                <a:solidFill>
                  <a:schemeClr val="accent2">
                    <a:lumMod val="5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Black" panose="020B0A04020102020204" pitchFamily="34" charset="0"/>
                <a:ea typeface="+mn-ea"/>
                <a:cs typeface="+mn-cs"/>
              </a:rPr>
              <a:t>FLUXO</a:t>
            </a:r>
          </a:p>
          <a:p>
            <a:pPr marL="0" indent="0" algn="ctr"/>
            <a:r>
              <a:rPr lang="pt-BR" sz="1000" b="1">
                <a:solidFill>
                  <a:schemeClr val="accent2">
                    <a:lumMod val="5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Black" panose="020B0A04020102020204" pitchFamily="34" charset="0"/>
                <a:ea typeface="+mn-ea"/>
                <a:cs typeface="+mn-cs"/>
              </a:rPr>
              <a:t> DE CAIXA</a:t>
            </a:r>
          </a:p>
        </xdr:txBody>
      </xdr:sp>
      <xdr:sp macro="" textlink="">
        <xdr:nvSpPr>
          <xdr:cNvPr id="11" name="Arredondar Retângulo no Mesmo Canto Lateral 10">
            <a:hlinkClick xmlns:r="http://schemas.openxmlformats.org/officeDocument/2006/relationships" r:id="rId5" tooltip="Ir para vendas"/>
          </xdr:cNvPr>
          <xdr:cNvSpPr/>
        </xdr:nvSpPr>
        <xdr:spPr>
          <a:xfrm>
            <a:off x="3884639" y="409574"/>
            <a:ext cx="1293680" cy="523875"/>
          </a:xfrm>
          <a:prstGeom prst="round2SameRect">
            <a:avLst/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000" b="1">
                <a:solidFill>
                  <a:schemeClr val="accent2">
                    <a:lumMod val="5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Black" panose="020B0A04020102020204" pitchFamily="34" charset="0"/>
                <a:ea typeface="+mn-ea"/>
                <a:cs typeface="+mn-cs"/>
              </a:rPr>
              <a:t>VENDAS</a:t>
            </a:r>
          </a:p>
        </xdr:txBody>
      </xdr:sp>
      <xdr:sp macro="" textlink="">
        <xdr:nvSpPr>
          <xdr:cNvPr id="12" name="Arredondar Retângulo no Mesmo Canto Lateral 11">
            <a:hlinkClick xmlns:r="http://schemas.openxmlformats.org/officeDocument/2006/relationships" r:id="rId6" tooltip="Ir para encomendas"/>
          </xdr:cNvPr>
          <xdr:cNvSpPr/>
        </xdr:nvSpPr>
        <xdr:spPr>
          <a:xfrm>
            <a:off x="5188003" y="409574"/>
            <a:ext cx="1293680" cy="523875"/>
          </a:xfrm>
          <a:prstGeom prst="round2SameRect">
            <a:avLst/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000" b="1">
                <a:solidFill>
                  <a:schemeClr val="accent2">
                    <a:lumMod val="5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Black" panose="020B0A04020102020204" pitchFamily="34" charset="0"/>
                <a:ea typeface="+mn-ea"/>
                <a:cs typeface="+mn-cs"/>
              </a:rPr>
              <a:t>ENCOMENDAS</a:t>
            </a:r>
          </a:p>
        </xdr:txBody>
      </xdr:sp>
      <xdr:sp macro="" textlink="">
        <xdr:nvSpPr>
          <xdr:cNvPr id="13" name="Arredondar Retângulo no Mesmo Canto Lateral 12">
            <a:hlinkClick xmlns:r="http://schemas.openxmlformats.org/officeDocument/2006/relationships" r:id="rId7" tooltip="Ir para despesas"/>
          </xdr:cNvPr>
          <xdr:cNvSpPr/>
        </xdr:nvSpPr>
        <xdr:spPr>
          <a:xfrm>
            <a:off x="6481842" y="409574"/>
            <a:ext cx="1293680" cy="523875"/>
          </a:xfrm>
          <a:prstGeom prst="round2SameRect">
            <a:avLst/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000" b="1">
                <a:solidFill>
                  <a:schemeClr val="accent2">
                    <a:lumMod val="5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Black" panose="020B0A04020102020204" pitchFamily="34" charset="0"/>
                <a:ea typeface="+mn-ea"/>
                <a:cs typeface="+mn-cs"/>
              </a:rPr>
              <a:t>DESPESAS</a:t>
            </a:r>
          </a:p>
        </xdr:txBody>
      </xdr:sp>
      <xdr:sp macro="" textlink="">
        <xdr:nvSpPr>
          <xdr:cNvPr id="14" name="Arredondar Retângulo no Mesmo Canto Lateral 13">
            <a:hlinkClick xmlns:r="http://schemas.openxmlformats.org/officeDocument/2006/relationships" r:id="rId8" tooltip="Ir para estoque de peças"/>
          </xdr:cNvPr>
          <xdr:cNvSpPr/>
        </xdr:nvSpPr>
        <xdr:spPr>
          <a:xfrm>
            <a:off x="7785206" y="400050"/>
            <a:ext cx="1293680" cy="533400"/>
          </a:xfrm>
          <a:prstGeom prst="round2SameRect">
            <a:avLst/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000" b="1">
                <a:solidFill>
                  <a:schemeClr val="accent2">
                    <a:lumMod val="5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Black" panose="020B0A04020102020204" pitchFamily="34" charset="0"/>
                <a:ea typeface="+mn-ea"/>
                <a:cs typeface="+mn-cs"/>
              </a:rPr>
              <a:t>ESTOQUE </a:t>
            </a:r>
          </a:p>
          <a:p>
            <a:pPr marL="0" indent="0" algn="ctr"/>
            <a:r>
              <a:rPr lang="pt-BR" sz="1000" b="1">
                <a:solidFill>
                  <a:schemeClr val="accent2">
                    <a:lumMod val="5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Black" panose="020B0A04020102020204" pitchFamily="34" charset="0"/>
                <a:ea typeface="+mn-ea"/>
                <a:cs typeface="+mn-cs"/>
              </a:rPr>
              <a:t>PEÇAS</a:t>
            </a:r>
          </a:p>
        </xdr:txBody>
      </xdr:sp>
      <xdr:sp macro="" textlink="">
        <xdr:nvSpPr>
          <xdr:cNvPr id="15" name="Arredondar Retângulo no Mesmo Canto Lateral 14">
            <a:hlinkClick xmlns:r="http://schemas.openxmlformats.org/officeDocument/2006/relationships" r:id="rId9" tooltip="Ir para estoque de materiais"/>
          </xdr:cNvPr>
          <xdr:cNvSpPr/>
        </xdr:nvSpPr>
        <xdr:spPr>
          <a:xfrm>
            <a:off x="9088570" y="419100"/>
            <a:ext cx="1293680" cy="533400"/>
          </a:xfrm>
          <a:prstGeom prst="round2SameRect">
            <a:avLst/>
          </a:prstGeom>
          <a:solidFill>
            <a:schemeClr val="accent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000" b="1">
                <a:solidFill>
                  <a:schemeClr val="bg1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Arial Black" panose="020B0A04020102020204" pitchFamily="34" charset="0"/>
                <a:ea typeface="+mn-ea"/>
                <a:cs typeface="+mn-cs"/>
              </a:rPr>
              <a:t>ESTOQUE MATERIAIS</a:t>
            </a:r>
          </a:p>
        </xdr:txBody>
      </xdr:sp>
      <xdr:sp macro="" textlink="">
        <xdr:nvSpPr>
          <xdr:cNvPr id="17" name="Arredondar Retângulo em um Canto Diagonal 16">
            <a:hlinkClick xmlns:r="http://schemas.openxmlformats.org/officeDocument/2006/relationships" r:id="rId10" tooltip="Ir para visão geral do estoque"/>
          </xdr:cNvPr>
          <xdr:cNvSpPr/>
        </xdr:nvSpPr>
        <xdr:spPr>
          <a:xfrm>
            <a:off x="9086850" y="1162050"/>
            <a:ext cx="2735553" cy="390525"/>
          </a:xfrm>
          <a:prstGeom prst="round2DiagRect">
            <a:avLst>
              <a:gd name="adj1" fmla="val 0"/>
              <a:gd name="adj2" fmla="val 50000"/>
            </a:avLst>
          </a:prstGeom>
          <a:solidFill>
            <a:schemeClr val="accent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1" baseline="0">
                <a:solidFill>
                  <a:schemeClr val="bg1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Arial Black" panose="020B0A04020102020204" pitchFamily="34" charset="0"/>
              </a:rPr>
              <a:t>VISÃO GERAL DO ESTOQUE</a:t>
            </a:r>
          </a:p>
        </xdr:txBody>
      </xdr:sp>
    </xdr:grpSp>
    <xdr:clientData/>
  </xdr:twoCellAnchor>
  <xdr:twoCellAnchor>
    <xdr:from>
      <xdr:col>1</xdr:col>
      <xdr:colOff>0</xdr:colOff>
      <xdr:row>6</xdr:row>
      <xdr:rowOff>0</xdr:rowOff>
    </xdr:from>
    <xdr:to>
      <xdr:col>5</xdr:col>
      <xdr:colOff>637048</xdr:colOff>
      <xdr:row>7</xdr:row>
      <xdr:rowOff>64725</xdr:rowOff>
    </xdr:to>
    <xdr:grpSp>
      <xdr:nvGrpSpPr>
        <xdr:cNvPr id="18" name="Grupo 17"/>
        <xdr:cNvGrpSpPr/>
      </xdr:nvGrpSpPr>
      <xdr:grpSpPr>
        <a:xfrm>
          <a:off x="180975" y="1143000"/>
          <a:ext cx="5742448" cy="388575"/>
          <a:chOff x="190500" y="1152525"/>
          <a:chExt cx="5742448" cy="388575"/>
        </a:xfrm>
      </xdr:grpSpPr>
      <xdr:sp macro="[0]!add_linhas_geral" textlink="">
        <xdr:nvSpPr>
          <xdr:cNvPr id="19" name="Arredondar Retângulo no Mesmo Canto Lateral 18"/>
          <xdr:cNvSpPr/>
        </xdr:nvSpPr>
        <xdr:spPr>
          <a:xfrm>
            <a:off x="4312948" y="1181100"/>
            <a:ext cx="1620000" cy="360000"/>
          </a:xfrm>
          <a:prstGeom prst="round2SameRect">
            <a:avLst>
              <a:gd name="adj1" fmla="val 50000"/>
              <a:gd name="adj2" fmla="val 50000"/>
            </a:avLst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1">
                <a:solidFill>
                  <a:schemeClr val="bg1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Arial Black" panose="020B0A04020102020204" pitchFamily="34" charset="0"/>
              </a:rPr>
              <a:t>ADICIONAR LINHA</a:t>
            </a:r>
          </a:p>
        </xdr:txBody>
      </xdr:sp>
      <xdr:sp macro="" textlink="">
        <xdr:nvSpPr>
          <xdr:cNvPr id="20" name="Retângulo 15"/>
          <xdr:cNvSpPr/>
        </xdr:nvSpPr>
        <xdr:spPr>
          <a:xfrm>
            <a:off x="190500" y="1152525"/>
            <a:ext cx="3600000" cy="360000"/>
          </a:xfrm>
          <a:prstGeom prst="round2SameRect">
            <a:avLst>
              <a:gd name="adj1" fmla="val 0"/>
              <a:gd name="adj2" fmla="val 34125"/>
            </a:avLst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200" b="1">
                <a:solidFill>
                  <a:schemeClr val="accent2">
                    <a:lumMod val="5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Black" panose="020B0A04020102020204" pitchFamily="34" charset="0"/>
                <a:ea typeface="+mn-ea"/>
                <a:cs typeface="+mn-cs"/>
              </a:rPr>
              <a:t>REGISTRO DE SAÍDA DE MATERIAIS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4" name="Tabela14" displayName="Tabela14" ref="B12:H14" totalsRowShown="0" headerRowDxfId="82">
  <autoFilter ref="B12:H14"/>
  <tableColumns count="7">
    <tableColumn id="1" name="DATA" dataDxfId="81"/>
    <tableColumn id="2" name="TIPO"/>
    <tableColumn id="3" name="CATEGORIA" dataDxfId="80"/>
    <tableColumn id="4" name="DESCRIÇÃO" dataDxfId="79"/>
    <tableColumn id="5" name="VALORES MANUAIS" dataDxfId="78"/>
    <tableColumn id="6" name="VALORES AUTOMÁTICOS" dataDxfId="77">
      <calculatedColumnFormula>IF(AND(C13=Calculos!$B$11,D13=Calculos!$B$12),SUMIF(Tabela_vendas9[DATA],'FLUXO DE CAIXA'!B13,Tabela_vendas9[TOTAL]),IF(D13=Calculos!$B$13,SUMIF(Tabela_vendas[DATA],'FLUXO DE CAIXA'!B13,Tabela_vendas[ADIANTAMENTO]),IF(AND(C13=Calculos!$C$11,D13=Calculos!$C$12),SUMIF(Tabela_Materiais[Data],'FLUXO DE CAIXA'!B13,Tabela_Materiais[Preço Pago]),IF(Tabela14[[#This Row],[CATEGORIA]]=Calculos!$C$13,SUMIF(Tabela_Materiais11[Data],Tabela14[[#This Row],[DATA]],Tabela_Materiais11[VALOR FINAL]),"" ))))</calculatedColumnFormula>
    </tableColumn>
    <tableColumn id="7" name="SALDO" dataDxfId="76">
      <calculatedColumnFormula>IF(C13="Receita",H12+SUM(F13:G13),H12-SUM(F13:G13))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id="4" name="Estoque_peça5" displayName="Estoque_peça5" ref="B9:J18" totalsRowShown="0" headerRowDxfId="8">
  <autoFilter ref="B9:J18"/>
  <sortState ref="B10:J18">
    <sortCondition descending="1" ref="B9:B18"/>
  </sortState>
  <tableColumns count="9">
    <tableColumn id="8" name="CÓDIGO DO PRODUTO" dataDxfId="7"/>
    <tableColumn id="1" name="PRODUTO" dataDxfId="6"/>
    <tableColumn id="10" name="MEDIDA" dataDxfId="5"/>
    <tableColumn id="2" name="Data da Ultima Entrada" dataDxfId="4">
      <calculatedColumnFormula>IFERROR(INDEX(Tabela_Materiais[Data],MATCH(Estoque_peça5[[#This Row],[CÓDIGO DO PRODUTO]],Tabela_Materiais[ID_Mercadoria],0)),"")</calculatedColumnFormula>
    </tableColumn>
    <tableColumn id="3" name="SALDO INICIAL"/>
    <tableColumn id="4" name="ENTRADA" dataDxfId="3">
      <calculatedColumnFormula>SUMIF(Tabela_Materiais[ID_Mercadoria],Estoque_peça5[CÓDIGO DO PRODUTO],Tabela_Materiais[Quantidade])</calculatedColumnFormula>
    </tableColumn>
    <tableColumn id="5" name="SAÍDA" dataDxfId="2">
      <calculatedColumnFormula>SUMIF(Entrada_pecas8[CÓDIGO_MATERIAL],Estoque_peça5[[#This Row],[CÓDIGO DO PRODUTO]],Entrada_pecas8[QUANTIDADE])</calculatedColumnFormula>
    </tableColumn>
    <tableColumn id="6" name="SALDO ATUAL" dataDxfId="1">
      <calculatedColumnFormula>(Estoque_peça5[[#This Row],[SALDO INICIAL]]+Estoque_peça5[[#This Row],[ENTRADA]])-Estoque_peça5[[#This Row],[SAÍDA]]</calculatedColumnFormula>
    </tableColumn>
    <tableColumn id="7" name="Situação" dataDxfId="0">
      <calculatedColumnFormula>IF(Estoque_peça5[[#This Row],[SALDO ATUAL]]&lt;50,IF(Estoque_peça5[[#This Row],[SALDO ATUAL]]&lt;21,"COMPRAR","Atenção"),"OK")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8" name="Tabela_vendas9" displayName="Tabela_vendas9" ref="B9:M10" totalsRowShown="0" headerRowDxfId="75">
  <autoFilter ref="B9:M10"/>
  <sortState ref="B3:K4">
    <sortCondition descending="1" ref="D2:D4"/>
  </sortState>
  <tableColumns count="12">
    <tableColumn id="1" name="ID_VENDA" dataDxfId="74"/>
    <tableColumn id="9" name="ID_PROD" dataDxfId="73" dataCellStyle="Moeda"/>
    <tableColumn id="2" name="DATA" dataDxfId="72"/>
    <tableColumn id="3" name="PRODUTO" dataDxfId="71">
      <calculatedColumnFormula>IFERROR(INDEX(Estoque_peça[PRODUTO],MATCH(Tabela_vendas9[ID_PROD],Estoque_peça[CÓDIGO DO PRODUTO],)),"")</calculatedColumnFormula>
    </tableColumn>
    <tableColumn id="5" name="QUANT." dataDxfId="70"/>
    <tableColumn id="6" name="VALOR UNIT." dataDxfId="69" dataCellStyle="Moeda">
      <calculatedColumnFormula>IFERROR(IF(AND(Tabela_vendas9[[#This Row],[ID_VENDA]]=B11,Tabela_vendas9[[#This Row],[ID_PROD]]=C11),0,INDEX(Estoque_peça[VALOR UNITÁRIO],MATCH(Tabela_vendas9[ID_PROD],Estoque_peça[CÓDIGO DO PRODUTO],))),0)</calculatedColumnFormula>
    </tableColumn>
    <tableColumn id="8" name="DESC. %" dataDxfId="68" dataCellStyle="Porcentagem"/>
    <tableColumn id="4" name="DESC. R$" dataDxfId="67" dataCellStyle="Moeda"/>
    <tableColumn id="11" name="SUBTOTAL" dataDxfId="66" dataCellStyle="Moeda">
      <calculatedColumnFormula>((Tabela_vendas9[[#This Row],[QUANT.]]*Tabela_vendas9[[#This Row],[VALOR UNIT.]])*(1-Tabela_vendas9[[#This Row],[DESC. %]]))-Tabela_vendas9[[#This Row],[DESC. R$]]</calculatedColumnFormula>
    </tableColumn>
    <tableColumn id="12" name="TOTAL" dataDxfId="65" dataCellStyle="Moeda">
      <calculatedColumnFormula>IF(Tabela_vendas9[[#This Row],[ID_VENDA]]=B11,"",SUMIF(Tabela_vendas9[ID_VENDA],Tabela_vendas9[[#This Row],[ID_VENDA]],Tabela_vendas9[SUBTOTAL]))</calculatedColumnFormula>
    </tableColumn>
    <tableColumn id="13" name="PAGO" dataDxfId="64" dataCellStyle="Moeda"/>
    <tableColumn id="10" name="FORMA DE PAGAMENTO" dataDxfId="63" dataCellStyle="Moeda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2" name="Tabela_vendas" displayName="Tabela_vendas" ref="B9:K11" totalsRowShown="0" headerRowDxfId="62">
  <autoFilter ref="B9:K11"/>
  <sortState ref="B3:M4">
    <sortCondition descending="1" ref="C2:C4"/>
  </sortState>
  <tableColumns count="10">
    <tableColumn id="1" name="ID" dataDxfId="61"/>
    <tableColumn id="2" name="DATA" dataDxfId="60"/>
    <tableColumn id="3" name="DESRIÇÃO" dataDxfId="59"/>
    <tableColumn id="5" name="QUANT." dataDxfId="58"/>
    <tableColumn id="6" name="VALOR UNIT." dataCellStyle="Moeda"/>
    <tableColumn id="11" name="SUBTOTAL" dataDxfId="57" dataCellStyle="Moeda">
      <calculatedColumnFormula>Tabela_vendas[[#This Row],[QUANT.]]*Tabela_vendas[[#This Row],[VALOR UNIT.]]</calculatedColumnFormula>
    </tableColumn>
    <tableColumn id="8" name="ADIANTAMENTO" dataDxfId="56" dataCellStyle="Moeda"/>
    <tableColumn id="4" name="FALTA" dataDxfId="55" dataCellStyle="Moeda">
      <calculatedColumnFormula>Tabela_vendas[[#This Row],[SUBTOTAL]]-Tabela_vendas[[#This Row],[ADIANTAMENTO]]</calculatedColumnFormula>
    </tableColumn>
    <tableColumn id="12" name="TOTAL À PAGAR" dataDxfId="54" dataCellStyle="Moeda">
      <calculatedColumnFormula>IF(Tabela_vendas[[#This Row],[ID]]=B11,"",SUMIF(Tabela_vendas[ID],Tabela_vendas[[#This Row],[ID]],Tabela_vendas[SUBTOTAL]))</calculatedColumnFormula>
    </tableColumn>
    <tableColumn id="7" name="SITUAÇÃO" dataDxfId="53" dataCellStyle="Moeda">
      <calculatedColumnFormula>IFERROR(INDEX(Tabela1[SITUAÇÃO],MATCH(Tabela_vendas[[#This Row],[ID]],Tabela1[ID],0)),"")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1" name="Tabela1" displayName="Tabela1" ref="B9:I11" totalsRowShown="0">
  <autoFilter ref="B9:I11"/>
  <tableColumns count="8">
    <tableColumn id="3" name="ID" dataDxfId="52"/>
    <tableColumn id="1" name="Nome do cliente"/>
    <tableColumn id="2" name="Telefone"/>
    <tableColumn id="4" name="VALOR ADIANTADO" dataDxfId="51" dataCellStyle="Moeda">
      <calculatedColumnFormula>IFERROR(IF(OR(Tabela1[[#This Row],[SITUAÇÃO]]="DESISTIU",Tabela1[[#This Row],[SITUAÇÃO]]="ENTREGUE"),"FINALIZADO",SUMIF(Tabela_vendas[ID],Tabela1[[#This Row],[ID]],Tabela_vendas[ADIANTAMENTO])),0)</calculatedColumnFormula>
    </tableColumn>
    <tableColumn id="7" name="FALTA" dataDxfId="50" dataCellStyle="Moeda">
      <calculatedColumnFormula>IFERROR(IF(OR(Tabela1[[#This Row],[SITUAÇÃO]]="DESISTIU",Tabela1[[#This Row],[SITUAÇÃO]]="ENTREGUE"),"FINALIZADO",SUMIF(Tabela_vendas[ID],Tabela1[[#This Row],[ID]],Tabela_vendas[FALTA])),0)</calculatedColumnFormula>
    </tableColumn>
    <tableColumn id="8" name="TOTAL" dataDxfId="49" dataCellStyle="Moeda">
      <calculatedColumnFormula>IFERROR(SUMIF(Tabela_vendas[ID],Tabela1[[#This Row],[ID]],Tabela_vendas[TOTAL À PAGAR]),0)</calculatedColumnFormula>
    </tableColumn>
    <tableColumn id="5" name="SITUAÇÃO" dataDxfId="48"/>
    <tableColumn id="6" name="DATA DA ENTREGA" dataDxfId="47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6" name="Tabela_Materiais" displayName="Tabela_Materiais" ref="B9:J11" totalsRowShown="0">
  <autoFilter ref="B9:J11"/>
  <sortState ref="B3:I24">
    <sortCondition descending="1" ref="C4:C26"/>
  </sortState>
  <tableColumns count="9">
    <tableColumn id="10" name="ID_Mercadoria" dataDxfId="46"/>
    <tableColumn id="1" name="Data" dataDxfId="45"/>
    <tableColumn id="3" name="Mercadoria" dataDxfId="44">
      <calculatedColumnFormula>IFERROR(INDEX(Estoque_peça5[PRODUTO],MATCH(Tabela_Materiais[ID_Mercadoria],Estoque_peça5[CÓDIGO DO PRODUTO],0)),"")</calculatedColumnFormula>
    </tableColumn>
    <tableColumn id="4" name="Unidade" dataDxfId="43">
      <calculatedColumnFormula>IFERROR(INDEX(Estoque_peça5[MEDIDA],MATCH(Tabela_Materiais[ID_Mercadoria],Estoque_peça5[CÓDIGO DO PRODUTO],0)),"")</calculatedColumnFormula>
    </tableColumn>
    <tableColumn id="5" name="Quantidade" dataDxfId="42"/>
    <tableColumn id="6" name="Preço Unitário " dataCellStyle="Moeda"/>
    <tableColumn id="7" name="DESCONTO EM %" dataCellStyle="Porcentagem"/>
    <tableColumn id="9" name="DESCONTO EM R$" dataDxfId="41" dataCellStyle="Moeda"/>
    <tableColumn id="8" name="Preço Pago" dataDxfId="40" dataCellStyle="Moeda">
      <calculatedColumnFormula>IFERROR((Tabela_Materiais[[#This Row],[Quantidade]]*Tabela_Materiais[[#This Row],[Preço Unitário ]]*(1-Tabela_Materiais[[#This Row],[DESCONTO EM %]]))-Tabela_Materiais[[#This Row],[DESCONTO EM R$]],"")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id="10" name="Tabela_Materiais11" displayName="Tabela_Materiais11" ref="B9:J11" totalsRowShown="0">
  <autoFilter ref="B9:J11"/>
  <sortState ref="B10:I31">
    <sortCondition descending="1" ref="C4:C26"/>
  </sortState>
  <tableColumns count="9">
    <tableColumn id="10" name="ID_PAGAMENTO" dataDxfId="39"/>
    <tableColumn id="1" name="Data" dataDxfId="38"/>
    <tableColumn id="4" name="COLABORADOR" dataDxfId="37"/>
    <tableColumn id="3" name="DESCRIÇÃO" dataDxfId="36">
      <calculatedColumnFormula>IFERROR(INDEX(Estoque_peça5[PRODUTO],MATCH(Tabela_Materiais11[ID_PAGAMENTO],Estoque_peça5[CÓDIGO DO PRODUTO],0)),"")</calculatedColumnFormula>
    </tableColumn>
    <tableColumn id="5" name="QUANTIDADE" dataDxfId="35"/>
    <tableColumn id="6" name="VALOR UNIT." dataCellStyle="Moeda"/>
    <tableColumn id="7" name="DESCONTO EM %" dataCellStyle="Porcentagem"/>
    <tableColumn id="9" name="DESCONTO EM R$" dataDxfId="34" dataCellStyle="Moeda"/>
    <tableColumn id="8" name="VALOR FINAL" dataDxfId="33" dataCellStyle="Moeda">
      <calculatedColumnFormula>IFERROR((Tabela_Materiais11[[#This Row],[QUANTIDADE]]*Tabela_Materiais11[[#This Row],[VALOR UNIT.]]*(1-Tabela_Materiais11[[#This Row],[DESCONTO EM %]]))-Tabela_Materiais11[[#This Row],[DESCONTO EM R$]],"")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3" name="Entrada_pecas" displayName="Entrada_pecas" ref="B9:E12" totalsRowShown="0" dataDxfId="32" tableBorderDxfId="31">
  <autoFilter ref="B9:E12"/>
  <sortState ref="B4:F12">
    <sortCondition descending="1" ref="D3:D12"/>
  </sortState>
  <tableColumns count="4">
    <tableColumn id="1" name="CÓDIGO_PRODUTO" dataDxfId="30"/>
    <tableColumn id="2" name="PRODUTO" dataDxfId="29">
      <calculatedColumnFormula>INDEX(Estoque_peça[PRODUTO],MATCH(Entrada_pecas[[#This Row],[CÓDIGO_PRODUTO]],Estoque_peça[CÓDIGO DO PRODUTO],0))</calculatedColumnFormula>
    </tableColumn>
    <tableColumn id="4" name="DATA" dataDxfId="28" dataCellStyle="Moeda"/>
    <tableColumn id="5" name="QUANTIDADE" dataDxfId="27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id="7" name="Entrada_pecas8" displayName="Entrada_pecas8" ref="B9:E12" totalsRowShown="0" dataDxfId="26" tableBorderDxfId="25">
  <autoFilter ref="B9:E12"/>
  <sortState ref="B4:F12">
    <sortCondition descending="1" ref="D3:D12"/>
  </sortState>
  <tableColumns count="4">
    <tableColumn id="1" name="CÓDIGO_MATERIAL" dataDxfId="24"/>
    <tableColumn id="2" name="MATERIAL" dataDxfId="23">
      <calculatedColumnFormula>INDEX(Estoque_peça5[PRODUTO],MATCH(Entrada_pecas8[[#This Row],[CÓDIGO_MATERIAL]],Estoque_peça5[CÓDIGO DO PRODUTO],0))</calculatedColumnFormula>
    </tableColumn>
    <tableColumn id="4" name="DATA" dataDxfId="22" dataCellStyle="Moeda"/>
    <tableColumn id="5" name="QUANTIDADE" dataDxfId="21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id="5" name="Estoque_peça" displayName="Estoque_peça" ref="B9:J18" totalsRowShown="0" headerRowDxfId="18">
  <autoFilter ref="B9:J18"/>
  <tableColumns count="9">
    <tableColumn id="8" name="CÓDIGO DO PRODUTO" dataDxfId="17"/>
    <tableColumn id="1" name="PRODUTO" dataDxfId="16"/>
    <tableColumn id="9" name="VALOR UNITÁRIO"/>
    <tableColumn id="2" name="Data da Ultima Entrada" dataDxfId="15">
      <calculatedColumnFormula>IFERROR(INDEX(Entrada_pecas[DATA],MATCH(Estoque_peça[[#This Row],[CÓDIGO DO PRODUTO]],Entrada_pecas[CÓDIGO_PRODUTO],0)),"")</calculatedColumnFormula>
    </tableColumn>
    <tableColumn id="3" name="SALDO INICIAL"/>
    <tableColumn id="4" name="ENTRADA" dataDxfId="14">
      <calculatedColumnFormula>SUMIF(Entrada_pecas[CÓDIGO_PRODUTO],Estoque_peça[[#This Row],[CÓDIGO DO PRODUTO]],Entrada_pecas[QUANTIDADE])</calculatedColumnFormula>
    </tableColumn>
    <tableColumn id="5" name="SAÍDA" dataDxfId="13">
      <calculatedColumnFormula>SUMIF(Tabela_vendas9[ID_PROD],Estoque_peça[CÓDIGO DO PRODUTO],Tabela_vendas9[QUANT.])</calculatedColumnFormula>
    </tableColumn>
    <tableColumn id="6" name="SALDO ATUAL" dataDxfId="12">
      <calculatedColumnFormula>(Estoque_peça[[#This Row],[SALDO INICIAL]]+Estoque_peça[[#This Row],[ENTRADA]])-Estoque_peça[[#This Row],[SAÍDA]]</calculatedColumnFormula>
    </tableColumn>
    <tableColumn id="7" name="Situação" dataDxfId="11">
      <calculatedColumnFormula>IF(Estoque_peça[[#This Row],[SALDO ATUAL]]&lt;50,IF(Estoque_peça[[#This Row],[SALDO ATUAL]]&lt;21,"PRODUZIR","Atenção"),"OK")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O35"/>
  <sheetViews>
    <sheetView showGridLines="0" showRowColHeaders="0" zoomScaleNormal="100" workbookViewId="0">
      <pane xSplit="15" ySplit="34" topLeftCell="P1048576" activePane="bottomRight" state="frozen"/>
      <selection pane="topRight" activeCell="P1" sqref="P1"/>
      <selection pane="bottomLeft" activeCell="A35" sqref="A35"/>
      <selection pane="bottomRight"/>
    </sheetView>
  </sheetViews>
  <sheetFormatPr defaultColWidth="0" defaultRowHeight="15" zeroHeight="1" x14ac:dyDescent="0.25"/>
  <cols>
    <col min="1" max="1" width="2.7109375" customWidth="1"/>
    <col min="2" max="2" width="14.5703125" bestFit="1" customWidth="1"/>
    <col min="3" max="3" width="10.5703125" bestFit="1" customWidth="1"/>
    <col min="4" max="4" width="15.85546875" bestFit="1" customWidth="1"/>
    <col min="5" max="5" width="24.5703125" customWidth="1"/>
    <col min="6" max="6" width="23.140625" bestFit="1" customWidth="1"/>
    <col min="7" max="7" width="25.5703125" style="30" bestFit="1" customWidth="1"/>
    <col min="8" max="8" width="13.5703125" customWidth="1"/>
    <col min="9" max="10" width="9.140625" customWidth="1"/>
    <col min="11" max="11" width="13.28515625" bestFit="1" customWidth="1"/>
    <col min="12" max="15" width="9.140625" customWidth="1"/>
    <col min="16" max="16" width="9.140625" hidden="1" customWidth="1"/>
    <col min="17" max="16384" width="9.140625" hidden="1"/>
  </cols>
  <sheetData>
    <row r="1" spans="1:14" x14ac:dyDescent="0.25"/>
    <row r="2" spans="1:14" x14ac:dyDescent="0.25"/>
    <row r="3" spans="1:14" x14ac:dyDescent="0.25"/>
    <row r="4" spans="1:14" x14ac:dyDescent="0.25"/>
    <row r="5" spans="1:14" x14ac:dyDescent="0.25"/>
    <row r="6" spans="1:14" x14ac:dyDescent="0.25"/>
    <row r="7" spans="1:14" s="10" customFormat="1" ht="25.5" customHeigh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4" s="33" customFormat="1" x14ac:dyDescent="0.25">
      <c r="B8"/>
      <c r="C8"/>
      <c r="G8" s="34"/>
    </row>
    <row r="9" spans="1:14" x14ac:dyDescent="0.25">
      <c r="G9"/>
    </row>
    <row r="10" spans="1:14" x14ac:dyDescent="0.25">
      <c r="G10"/>
    </row>
    <row r="11" spans="1:14" x14ac:dyDescent="0.25">
      <c r="G11"/>
    </row>
    <row r="12" spans="1:14" x14ac:dyDescent="0.25">
      <c r="G12"/>
    </row>
    <row r="13" spans="1:14" x14ac:dyDescent="0.25">
      <c r="G13"/>
    </row>
    <row r="14" spans="1:14" x14ac:dyDescent="0.25">
      <c r="G14"/>
    </row>
    <row r="15" spans="1:14" x14ac:dyDescent="0.25">
      <c r="G15"/>
    </row>
    <row r="16" spans="1:14" x14ac:dyDescent="0.25">
      <c r="G16"/>
    </row>
    <row r="17" spans="7:7" x14ac:dyDescent="0.25">
      <c r="G17"/>
    </row>
    <row r="18" spans="7:7" x14ac:dyDescent="0.25"/>
    <row r="19" spans="7:7" x14ac:dyDescent="0.25"/>
    <row r="20" spans="7:7" x14ac:dyDescent="0.25"/>
    <row r="21" spans="7:7" x14ac:dyDescent="0.25"/>
    <row r="22" spans="7:7" x14ac:dyDescent="0.25"/>
    <row r="23" spans="7:7" x14ac:dyDescent="0.25"/>
    <row r="24" spans="7:7" x14ac:dyDescent="0.25"/>
    <row r="25" spans="7:7" x14ac:dyDescent="0.25"/>
    <row r="26" spans="7:7" x14ac:dyDescent="0.25"/>
    <row r="27" spans="7:7" x14ac:dyDescent="0.25"/>
    <row r="28" spans="7:7" x14ac:dyDescent="0.25"/>
    <row r="29" spans="7:7" x14ac:dyDescent="0.25"/>
    <row r="30" spans="7:7" x14ac:dyDescent="0.25"/>
    <row r="31" spans="7:7" x14ac:dyDescent="0.25"/>
    <row r="32" spans="7:7" x14ac:dyDescent="0.25"/>
    <row r="33" x14ac:dyDescent="0.25"/>
    <row r="34" x14ac:dyDescent="0.25"/>
    <row r="35" hidden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N97"/>
  <sheetViews>
    <sheetView showGridLines="0" showRowColHeaders="0" workbookViewId="0">
      <pane ySplit="9" topLeftCell="A10" activePane="bottomLeft" state="frozen"/>
      <selection pane="bottomLeft" activeCell="E10" sqref="E10"/>
    </sheetView>
  </sheetViews>
  <sheetFormatPr defaultRowHeight="15" x14ac:dyDescent="0.25"/>
  <cols>
    <col min="1" max="1" width="2.7109375" customWidth="1"/>
    <col min="2" max="2" width="23.28515625" bestFit="1" customWidth="1"/>
    <col min="3" max="3" width="25.5703125" customWidth="1"/>
    <col min="4" max="4" width="18.7109375" bestFit="1" customWidth="1"/>
    <col min="5" max="5" width="23.85546875" bestFit="1" customWidth="1"/>
    <col min="6" max="6" width="16.140625" bestFit="1" customWidth="1"/>
    <col min="7" max="7" width="11.7109375" bestFit="1" customWidth="1"/>
    <col min="8" max="8" width="8.7109375" bestFit="1" customWidth="1"/>
    <col min="9" max="9" width="15.5703125" bestFit="1" customWidth="1"/>
    <col min="10" max="10" width="10.7109375" bestFit="1" customWidth="1"/>
    <col min="11" max="11" width="16.42578125" customWidth="1"/>
    <col min="12" max="12" width="12.7109375" customWidth="1"/>
    <col min="13" max="13" width="25.42578125" bestFit="1" customWidth="1"/>
  </cols>
  <sheetData>
    <row r="1" spans="1:14" x14ac:dyDescent="0.25">
      <c r="G1" s="30"/>
    </row>
    <row r="2" spans="1:14" x14ac:dyDescent="0.25">
      <c r="G2" s="30"/>
    </row>
    <row r="3" spans="1:14" x14ac:dyDescent="0.25">
      <c r="G3" s="30"/>
    </row>
    <row r="4" spans="1:14" x14ac:dyDescent="0.25">
      <c r="G4" s="30"/>
    </row>
    <row r="5" spans="1:14" x14ac:dyDescent="0.25">
      <c r="G5" s="30"/>
    </row>
    <row r="6" spans="1:14" x14ac:dyDescent="0.25">
      <c r="G6" s="30"/>
    </row>
    <row r="7" spans="1:14" s="10" customFormat="1" ht="25.5" customHeight="1" x14ac:dyDescent="0.25">
      <c r="A7" s="32"/>
      <c r="B7"/>
      <c r="C7"/>
      <c r="D7"/>
      <c r="E7"/>
      <c r="F7" s="37"/>
      <c r="G7"/>
      <c r="H7"/>
      <c r="I7"/>
      <c r="J7"/>
      <c r="K7"/>
      <c r="L7"/>
      <c r="M7"/>
      <c r="N7"/>
    </row>
    <row r="8" spans="1:14" x14ac:dyDescent="0.25">
      <c r="A8" s="32"/>
    </row>
    <row r="9" spans="1:14" x14ac:dyDescent="0.25">
      <c r="A9" s="32"/>
      <c r="B9" s="32" t="s">
        <v>27</v>
      </c>
      <c r="C9" s="32" t="s">
        <v>1</v>
      </c>
      <c r="D9" s="32" t="s">
        <v>2</v>
      </c>
      <c r="E9" s="32" t="s">
        <v>35</v>
      </c>
      <c r="F9" s="32" t="s">
        <v>37</v>
      </c>
      <c r="G9" s="32" t="s">
        <v>12</v>
      </c>
      <c r="H9" s="32" t="s">
        <v>13</v>
      </c>
      <c r="I9" s="32" t="s">
        <v>36</v>
      </c>
      <c r="J9" s="32" t="s">
        <v>26</v>
      </c>
    </row>
    <row r="10" spans="1:14" x14ac:dyDescent="0.25">
      <c r="A10" s="32"/>
      <c r="B10" s="9" t="s">
        <v>41</v>
      </c>
      <c r="C10" s="1" t="s">
        <v>3</v>
      </c>
      <c r="D10" s="2">
        <v>18</v>
      </c>
      <c r="E10" s="4">
        <f>IFERROR(INDEX(Entrada_pecas[DATA],MATCH(Estoque_peça[[#This Row],[CÓDIGO DO PRODUTO]],Entrada_pecas[CÓDIGO_PRODUTO],0)),"")</f>
        <v>43997</v>
      </c>
      <c r="F10">
        <v>0</v>
      </c>
      <c r="G10">
        <f>SUMIF(Entrada_pecas[CÓDIGO_PRODUTO],Estoque_peça[[#This Row],[CÓDIGO DO PRODUTO]],Entrada_pecas[QUANTIDADE])</f>
        <v>1</v>
      </c>
      <c r="H10">
        <f>SUMIF(Tabela_vendas9[ID_PROD],Estoque_peça[CÓDIGO DO PRODUTO],Tabela_vendas9[QUANT.])</f>
        <v>0</v>
      </c>
      <c r="I10">
        <f>(Estoque_peça[[#This Row],[SALDO INICIAL]]+Estoque_peça[[#This Row],[ENTRADA]])-Estoque_peça[[#This Row],[SAÍDA]]</f>
        <v>1</v>
      </c>
      <c r="J10" t="str">
        <f>IF(Estoque_peça[[#This Row],[SALDO ATUAL]]&lt;50,IF(Estoque_peça[[#This Row],[SALDO ATUAL]]&lt;21,"PRODUZIR","Atenção"),"OK")</f>
        <v>PRODUZIR</v>
      </c>
    </row>
    <row r="11" spans="1:14" x14ac:dyDescent="0.25">
      <c r="A11" s="32"/>
      <c r="B11" s="9" t="s">
        <v>42</v>
      </c>
      <c r="C11" s="1" t="s">
        <v>4</v>
      </c>
      <c r="D11" s="2">
        <v>28</v>
      </c>
      <c r="E11" s="4">
        <f>IFERROR(INDEX(Entrada_pecas[DATA],MATCH(Estoque_peça[[#This Row],[CÓDIGO DO PRODUTO]],Entrada_pecas[CÓDIGO_PRODUTO],0)),"")</f>
        <v>44034</v>
      </c>
      <c r="F11">
        <v>0</v>
      </c>
      <c r="G11">
        <f>SUMIF(Entrada_pecas[CÓDIGO_PRODUTO],Estoque_peça[[#This Row],[CÓDIGO DO PRODUTO]],Entrada_pecas[QUANTIDADE])</f>
        <v>4</v>
      </c>
      <c r="H11">
        <f>SUMIF(Tabela_vendas9[ID_PROD],Estoque_peça[CÓDIGO DO PRODUTO],Tabela_vendas9[QUANT.])</f>
        <v>0</v>
      </c>
      <c r="I11">
        <f>(Estoque_peça[[#This Row],[SALDO INICIAL]]+Estoque_peça[[#This Row],[ENTRADA]])-Estoque_peça[[#This Row],[SAÍDA]]</f>
        <v>4</v>
      </c>
      <c r="J11" t="str">
        <f>IF(Estoque_peça[[#This Row],[SALDO ATUAL]]&lt;50,IF(Estoque_peça[[#This Row],[SALDO ATUAL]]&lt;21,"PRODUZIR","Atenção"),"OK")</f>
        <v>PRODUZIR</v>
      </c>
    </row>
    <row r="12" spans="1:14" x14ac:dyDescent="0.25">
      <c r="A12" s="32"/>
      <c r="B12" s="9" t="s">
        <v>43</v>
      </c>
      <c r="C12" s="1" t="s">
        <v>5</v>
      </c>
      <c r="D12" s="2">
        <v>48</v>
      </c>
      <c r="E12" s="4" t="str">
        <f>IFERROR(INDEX(Entrada_pecas[DATA],MATCH(Estoque_peça[[#This Row],[CÓDIGO DO PRODUTO]],Entrada_pecas[CÓDIGO_PRODUTO],0)),"")</f>
        <v/>
      </c>
      <c r="F12">
        <v>0</v>
      </c>
      <c r="G12">
        <f>SUMIF(Entrada_pecas[CÓDIGO_PRODUTO],Estoque_peça[[#This Row],[CÓDIGO DO PRODUTO]],Entrada_pecas[QUANTIDADE])</f>
        <v>0</v>
      </c>
      <c r="H12">
        <f>SUMIF(Tabela_vendas9[ID_PROD],Estoque_peça[CÓDIGO DO PRODUTO],Tabela_vendas9[QUANT.])</f>
        <v>0</v>
      </c>
      <c r="I12">
        <f>(Estoque_peça[[#This Row],[SALDO INICIAL]]+Estoque_peça[[#This Row],[ENTRADA]])-Estoque_peça[[#This Row],[SAÍDA]]</f>
        <v>0</v>
      </c>
      <c r="J12" t="str">
        <f>IF(Estoque_peça[[#This Row],[SALDO ATUAL]]&lt;50,IF(Estoque_peça[[#This Row],[SALDO ATUAL]]&lt;21,"PRODUZIR","Atenção"),"OK")</f>
        <v>PRODUZIR</v>
      </c>
    </row>
    <row r="13" spans="1:14" x14ac:dyDescent="0.25">
      <c r="A13" s="32"/>
      <c r="B13" s="9" t="s">
        <v>44</v>
      </c>
      <c r="C13" s="1" t="s">
        <v>6</v>
      </c>
      <c r="D13" s="2">
        <v>120</v>
      </c>
      <c r="E13" s="4" t="str">
        <f>IFERROR(INDEX(Entrada_pecas[DATA],MATCH(Estoque_peça[[#This Row],[CÓDIGO DO PRODUTO]],Entrada_pecas[CÓDIGO_PRODUTO],0)),"")</f>
        <v/>
      </c>
      <c r="F13">
        <v>0</v>
      </c>
      <c r="G13">
        <f>SUMIF(Entrada_pecas[CÓDIGO_PRODUTO],Estoque_peça[[#This Row],[CÓDIGO DO PRODUTO]],Entrada_pecas[QUANTIDADE])</f>
        <v>0</v>
      </c>
      <c r="H13">
        <f>SUMIF(Tabela_vendas9[ID_PROD],Estoque_peça[CÓDIGO DO PRODUTO],Tabela_vendas9[QUANT.])</f>
        <v>1</v>
      </c>
      <c r="I13">
        <f>(Estoque_peça[[#This Row],[SALDO INICIAL]]+Estoque_peça[[#This Row],[ENTRADA]])-Estoque_peça[[#This Row],[SAÍDA]]</f>
        <v>-1</v>
      </c>
      <c r="J13" t="str">
        <f>IF(Estoque_peça[[#This Row],[SALDO ATUAL]]&lt;50,IF(Estoque_peça[[#This Row],[SALDO ATUAL]]&lt;21,"PRODUZIR","Atenção"),"OK")</f>
        <v>PRODUZIR</v>
      </c>
    </row>
    <row r="14" spans="1:14" x14ac:dyDescent="0.25">
      <c r="A14" s="32"/>
      <c r="B14" s="9" t="s">
        <v>45</v>
      </c>
      <c r="C14" s="1" t="s">
        <v>7</v>
      </c>
      <c r="D14" s="2">
        <v>220</v>
      </c>
      <c r="E14" s="4" t="str">
        <f>IFERROR(INDEX(Entrada_pecas[DATA],MATCH(Estoque_peça[[#This Row],[CÓDIGO DO PRODUTO]],Entrada_pecas[CÓDIGO_PRODUTO],0)),"")</f>
        <v/>
      </c>
      <c r="F14">
        <v>0</v>
      </c>
      <c r="G14">
        <f>SUMIF(Entrada_pecas[CÓDIGO_PRODUTO],Estoque_peça[[#This Row],[CÓDIGO DO PRODUTO]],Entrada_pecas[QUANTIDADE])</f>
        <v>0</v>
      </c>
      <c r="H14">
        <f>SUMIF(Tabela_vendas9[ID_PROD],Estoque_peça[CÓDIGO DO PRODUTO],Tabela_vendas9[QUANT.])</f>
        <v>0</v>
      </c>
      <c r="I14">
        <f>(Estoque_peça[[#This Row],[SALDO INICIAL]]+Estoque_peça[[#This Row],[ENTRADA]])-Estoque_peça[[#This Row],[SAÍDA]]</f>
        <v>0</v>
      </c>
      <c r="J14" t="str">
        <f>IF(Estoque_peça[[#This Row],[SALDO ATUAL]]&lt;50,IF(Estoque_peça[[#This Row],[SALDO ATUAL]]&lt;21,"PRODUZIR","Atenção"),"OK")</f>
        <v>PRODUZIR</v>
      </c>
    </row>
    <row r="15" spans="1:14" x14ac:dyDescent="0.25">
      <c r="A15" s="32"/>
      <c r="B15" s="9" t="s">
        <v>46</v>
      </c>
      <c r="C15" s="1" t="s">
        <v>9</v>
      </c>
      <c r="D15" s="2">
        <v>28</v>
      </c>
      <c r="E15" s="4" t="str">
        <f>IFERROR(INDEX(Entrada_pecas[DATA],MATCH(Estoque_peça[[#This Row],[CÓDIGO DO PRODUTO]],Entrada_pecas[CÓDIGO_PRODUTO],0)),"")</f>
        <v/>
      </c>
      <c r="F15">
        <v>0</v>
      </c>
      <c r="G15">
        <f>SUMIF(Entrada_pecas[CÓDIGO_PRODUTO],Estoque_peça[[#This Row],[CÓDIGO DO PRODUTO]],Entrada_pecas[QUANTIDADE])</f>
        <v>0</v>
      </c>
      <c r="H15">
        <f>SUMIF(Tabela_vendas9[ID_PROD],Estoque_peça[CÓDIGO DO PRODUTO],Tabela_vendas9[QUANT.])</f>
        <v>0</v>
      </c>
      <c r="I15">
        <f>(Estoque_peça[[#This Row],[SALDO INICIAL]]+Estoque_peça[[#This Row],[ENTRADA]])-Estoque_peça[[#This Row],[SAÍDA]]</f>
        <v>0</v>
      </c>
      <c r="J15" t="str">
        <f>IF(Estoque_peça[[#This Row],[SALDO ATUAL]]&lt;50,IF(Estoque_peça[[#This Row],[SALDO ATUAL]]&lt;21,"PRODUZIR","Atenção"),"OK")</f>
        <v>PRODUZIR</v>
      </c>
    </row>
    <row r="16" spans="1:14" x14ac:dyDescent="0.25">
      <c r="A16" s="32"/>
      <c r="B16" s="9" t="s">
        <v>47</v>
      </c>
      <c r="C16" s="1" t="s">
        <v>8</v>
      </c>
      <c r="D16" s="2">
        <v>38</v>
      </c>
      <c r="E16" s="4" t="str">
        <f>IFERROR(INDEX(Entrada_pecas[DATA],MATCH(Estoque_peça[[#This Row],[CÓDIGO DO PRODUTO]],Entrada_pecas[CÓDIGO_PRODUTO],0)),"")</f>
        <v/>
      </c>
      <c r="F16">
        <v>0</v>
      </c>
      <c r="G16">
        <f>SUMIF(Entrada_pecas[CÓDIGO_PRODUTO],Estoque_peça[[#This Row],[CÓDIGO DO PRODUTO]],Entrada_pecas[QUANTIDADE])</f>
        <v>0</v>
      </c>
      <c r="H16">
        <f>SUMIF(Tabela_vendas9[ID_PROD],Estoque_peça[CÓDIGO DO PRODUTO],Tabela_vendas9[QUANT.])</f>
        <v>0</v>
      </c>
      <c r="I16">
        <f>(Estoque_peça[[#This Row],[SALDO INICIAL]]+Estoque_peça[[#This Row],[ENTRADA]])-Estoque_peça[[#This Row],[SAÍDA]]</f>
        <v>0</v>
      </c>
      <c r="J16" t="str">
        <f>IF(Estoque_peça[[#This Row],[SALDO ATUAL]]&lt;50,IF(Estoque_peça[[#This Row],[SALDO ATUAL]]&lt;21,"PRODUZIR","Atenção"),"OK")</f>
        <v>PRODUZIR</v>
      </c>
    </row>
    <row r="17" spans="1:10" x14ac:dyDescent="0.25">
      <c r="A17" s="32"/>
      <c r="B17" s="9" t="s">
        <v>48</v>
      </c>
      <c r="C17" s="1" t="s">
        <v>10</v>
      </c>
      <c r="D17" s="2">
        <v>120</v>
      </c>
      <c r="E17" s="4" t="str">
        <f>IFERROR(INDEX(Entrada_pecas[DATA],MATCH(Estoque_peça[[#This Row],[CÓDIGO DO PRODUTO]],Entrada_pecas[CÓDIGO_PRODUTO],0)),"")</f>
        <v/>
      </c>
      <c r="F17">
        <v>0</v>
      </c>
      <c r="G17">
        <f>SUMIF(Entrada_pecas[CÓDIGO_PRODUTO],Estoque_peça[[#This Row],[CÓDIGO DO PRODUTO]],Entrada_pecas[QUANTIDADE])</f>
        <v>0</v>
      </c>
      <c r="H17">
        <f>SUMIF(Tabela_vendas9[ID_PROD],Estoque_peça[CÓDIGO DO PRODUTO],Tabela_vendas9[QUANT.])</f>
        <v>0</v>
      </c>
      <c r="I17">
        <f>(Estoque_peça[[#This Row],[SALDO INICIAL]]+Estoque_peça[[#This Row],[ENTRADA]])-Estoque_peça[[#This Row],[SAÍDA]]</f>
        <v>0</v>
      </c>
      <c r="J17" t="str">
        <f>IF(Estoque_peça[[#This Row],[SALDO ATUAL]]&lt;50,IF(Estoque_peça[[#This Row],[SALDO ATUAL]]&lt;21,"PRODUZIR","Atenção"),"OK")</f>
        <v>PRODUZIR</v>
      </c>
    </row>
    <row r="18" spans="1:10" x14ac:dyDescent="0.25">
      <c r="A18" s="32"/>
      <c r="B18" s="9" t="s">
        <v>49</v>
      </c>
      <c r="C18" s="1" t="s">
        <v>11</v>
      </c>
      <c r="D18" s="2">
        <v>160</v>
      </c>
      <c r="E18" s="4" t="str">
        <f>IFERROR(INDEX(Entrada_pecas[DATA],MATCH(Estoque_peça[[#This Row],[CÓDIGO DO PRODUTO]],Entrada_pecas[CÓDIGO_PRODUTO],0)),"")</f>
        <v/>
      </c>
      <c r="F18">
        <v>0</v>
      </c>
      <c r="G18">
        <f>SUMIF(Entrada_pecas[CÓDIGO_PRODUTO],Estoque_peça[[#This Row],[CÓDIGO DO PRODUTO]],Entrada_pecas[QUANTIDADE])</f>
        <v>0</v>
      </c>
      <c r="H18">
        <f>SUMIF(Tabela_vendas9[ID_PROD],Estoque_peça[CÓDIGO DO PRODUTO],Tabela_vendas9[QUANT.])</f>
        <v>0</v>
      </c>
      <c r="I18">
        <f>(Estoque_peça[[#This Row],[SALDO INICIAL]]+Estoque_peça[[#This Row],[ENTRADA]])-Estoque_peça[[#This Row],[SAÍDA]]</f>
        <v>0</v>
      </c>
      <c r="J18" t="str">
        <f>IF(Estoque_peça[[#This Row],[SALDO ATUAL]]&lt;50,IF(Estoque_peça[[#This Row],[SALDO ATUAL]]&lt;21,"PRODUZIR","Atenção"),"OK")</f>
        <v>PRODUZIR</v>
      </c>
    </row>
    <row r="19" spans="1:10" x14ac:dyDescent="0.25">
      <c r="A19" s="32"/>
    </row>
    <row r="20" spans="1:10" x14ac:dyDescent="0.25">
      <c r="A20" s="32"/>
    </row>
    <row r="21" spans="1:10" x14ac:dyDescent="0.25">
      <c r="A21" s="32"/>
    </row>
    <row r="22" spans="1:10" x14ac:dyDescent="0.25">
      <c r="A22" s="32"/>
    </row>
    <row r="23" spans="1:10" x14ac:dyDescent="0.25">
      <c r="A23" s="32"/>
    </row>
    <row r="24" spans="1:10" x14ac:dyDescent="0.25">
      <c r="A24" s="32"/>
    </row>
    <row r="25" spans="1:10" x14ac:dyDescent="0.25">
      <c r="A25" s="32"/>
    </row>
    <row r="26" spans="1:10" x14ac:dyDescent="0.25">
      <c r="A26" s="32"/>
    </row>
    <row r="27" spans="1:10" x14ac:dyDescent="0.25">
      <c r="A27" s="32"/>
    </row>
    <row r="28" spans="1:10" x14ac:dyDescent="0.25">
      <c r="A28" s="32"/>
    </row>
    <row r="29" spans="1:10" x14ac:dyDescent="0.25">
      <c r="A29" s="32"/>
    </row>
    <row r="30" spans="1:10" x14ac:dyDescent="0.25">
      <c r="A30" s="32"/>
    </row>
    <row r="31" spans="1:10" x14ac:dyDescent="0.25">
      <c r="A31" s="32"/>
    </row>
    <row r="32" spans="1:10" x14ac:dyDescent="0.25">
      <c r="A32" s="32"/>
    </row>
    <row r="33" spans="1:1" x14ac:dyDescent="0.25">
      <c r="A33" s="32"/>
    </row>
    <row r="34" spans="1:1" x14ac:dyDescent="0.25">
      <c r="A34" s="32"/>
    </row>
    <row r="35" spans="1:1" x14ac:dyDescent="0.25">
      <c r="A35" s="32"/>
    </row>
    <row r="36" spans="1:1" x14ac:dyDescent="0.25">
      <c r="A36" s="32"/>
    </row>
    <row r="37" spans="1:1" x14ac:dyDescent="0.25">
      <c r="A37" s="32"/>
    </row>
    <row r="38" spans="1:1" x14ac:dyDescent="0.25">
      <c r="A38" s="32"/>
    </row>
    <row r="39" spans="1:1" x14ac:dyDescent="0.25">
      <c r="A39" s="32"/>
    </row>
    <row r="40" spans="1:1" x14ac:dyDescent="0.25">
      <c r="A40" s="32"/>
    </row>
    <row r="41" spans="1:1" x14ac:dyDescent="0.25">
      <c r="A41" s="32"/>
    </row>
    <row r="42" spans="1:1" x14ac:dyDescent="0.25">
      <c r="A42" s="32"/>
    </row>
    <row r="43" spans="1:1" x14ac:dyDescent="0.25">
      <c r="A43" s="32"/>
    </row>
    <row r="44" spans="1:1" x14ac:dyDescent="0.25">
      <c r="A44" s="32"/>
    </row>
    <row r="45" spans="1:1" x14ac:dyDescent="0.25">
      <c r="A45" s="32"/>
    </row>
    <row r="46" spans="1:1" x14ac:dyDescent="0.25">
      <c r="A46" s="32"/>
    </row>
    <row r="47" spans="1:1" x14ac:dyDescent="0.25">
      <c r="A47" s="32"/>
    </row>
    <row r="48" spans="1:1" x14ac:dyDescent="0.25">
      <c r="A48" s="32"/>
    </row>
    <row r="49" spans="1:1" x14ac:dyDescent="0.25">
      <c r="A49" s="32"/>
    </row>
    <row r="50" spans="1:1" x14ac:dyDescent="0.25">
      <c r="A50" s="32"/>
    </row>
    <row r="51" spans="1:1" x14ac:dyDescent="0.25">
      <c r="A51" s="32"/>
    </row>
    <row r="52" spans="1:1" x14ac:dyDescent="0.25">
      <c r="A52" s="32"/>
    </row>
    <row r="53" spans="1:1" x14ac:dyDescent="0.25">
      <c r="A53" s="32"/>
    </row>
    <row r="54" spans="1:1" x14ac:dyDescent="0.25">
      <c r="A54" s="32"/>
    </row>
    <row r="55" spans="1:1" x14ac:dyDescent="0.25">
      <c r="A55" s="32"/>
    </row>
    <row r="56" spans="1:1" x14ac:dyDescent="0.25">
      <c r="A56" s="32"/>
    </row>
    <row r="57" spans="1:1" x14ac:dyDescent="0.25">
      <c r="A57" s="32"/>
    </row>
    <row r="58" spans="1:1" x14ac:dyDescent="0.25">
      <c r="A58" s="32"/>
    </row>
    <row r="59" spans="1:1" x14ac:dyDescent="0.25">
      <c r="A59" s="32"/>
    </row>
    <row r="60" spans="1:1" x14ac:dyDescent="0.25">
      <c r="A60" s="32"/>
    </row>
    <row r="61" spans="1:1" x14ac:dyDescent="0.25">
      <c r="A61" s="32"/>
    </row>
    <row r="62" spans="1:1" x14ac:dyDescent="0.25">
      <c r="A62" s="32"/>
    </row>
    <row r="63" spans="1:1" x14ac:dyDescent="0.25">
      <c r="A63" s="32"/>
    </row>
    <row r="64" spans="1:1" x14ac:dyDescent="0.25">
      <c r="A64" s="32"/>
    </row>
    <row r="65" spans="1:1" x14ac:dyDescent="0.25">
      <c r="A65" s="32"/>
    </row>
    <row r="66" spans="1:1" x14ac:dyDescent="0.25">
      <c r="A66" s="32"/>
    </row>
    <row r="67" spans="1:1" x14ac:dyDescent="0.25">
      <c r="A67" s="32"/>
    </row>
    <row r="68" spans="1:1" x14ac:dyDescent="0.25">
      <c r="A68" s="32"/>
    </row>
    <row r="69" spans="1:1" x14ac:dyDescent="0.25">
      <c r="A69" s="32"/>
    </row>
    <row r="70" spans="1:1" x14ac:dyDescent="0.25">
      <c r="A70" s="32"/>
    </row>
    <row r="71" spans="1:1" x14ac:dyDescent="0.25">
      <c r="A71" s="32"/>
    </row>
    <row r="72" spans="1:1" x14ac:dyDescent="0.25">
      <c r="A72" s="32"/>
    </row>
    <row r="73" spans="1:1" x14ac:dyDescent="0.25">
      <c r="A73" s="32"/>
    </row>
    <row r="74" spans="1:1" x14ac:dyDescent="0.25">
      <c r="A74" s="32"/>
    </row>
    <row r="75" spans="1:1" x14ac:dyDescent="0.25">
      <c r="A75" s="32"/>
    </row>
    <row r="76" spans="1:1" x14ac:dyDescent="0.25">
      <c r="A76" s="32"/>
    </row>
    <row r="77" spans="1:1" x14ac:dyDescent="0.25">
      <c r="A77" s="32"/>
    </row>
    <row r="78" spans="1:1" x14ac:dyDescent="0.25">
      <c r="A78" s="32"/>
    </row>
    <row r="79" spans="1:1" x14ac:dyDescent="0.25">
      <c r="A79" s="32"/>
    </row>
    <row r="80" spans="1:1" x14ac:dyDescent="0.25">
      <c r="A80" s="32"/>
    </row>
    <row r="81" spans="1:1" x14ac:dyDescent="0.25">
      <c r="A81" s="32"/>
    </row>
    <row r="82" spans="1:1" x14ac:dyDescent="0.25">
      <c r="A82" s="32"/>
    </row>
    <row r="83" spans="1:1" x14ac:dyDescent="0.25">
      <c r="A83" s="32"/>
    </row>
    <row r="84" spans="1:1" x14ac:dyDescent="0.25">
      <c r="A84" s="32"/>
    </row>
    <row r="85" spans="1:1" x14ac:dyDescent="0.25">
      <c r="A85" s="32"/>
    </row>
    <row r="86" spans="1:1" x14ac:dyDescent="0.25">
      <c r="A86" s="32"/>
    </row>
    <row r="87" spans="1:1" x14ac:dyDescent="0.25">
      <c r="A87" s="32"/>
    </row>
    <row r="88" spans="1:1" x14ac:dyDescent="0.25">
      <c r="A88" s="32"/>
    </row>
    <row r="89" spans="1:1" x14ac:dyDescent="0.25">
      <c r="A89" s="32"/>
    </row>
    <row r="90" spans="1:1" x14ac:dyDescent="0.25">
      <c r="A90" s="32"/>
    </row>
    <row r="91" spans="1:1" x14ac:dyDescent="0.25">
      <c r="A91" s="32"/>
    </row>
    <row r="92" spans="1:1" x14ac:dyDescent="0.25">
      <c r="A92" s="32"/>
    </row>
    <row r="93" spans="1:1" x14ac:dyDescent="0.25">
      <c r="A93" s="32"/>
    </row>
    <row r="94" spans="1:1" x14ac:dyDescent="0.25">
      <c r="A94" s="32"/>
    </row>
    <row r="95" spans="1:1" x14ac:dyDescent="0.25">
      <c r="A95" s="32"/>
    </row>
    <row r="96" spans="1:1" x14ac:dyDescent="0.25">
      <c r="A96" s="32"/>
    </row>
    <row r="97" spans="1:1" x14ac:dyDescent="0.25">
      <c r="A97" s="32"/>
    </row>
  </sheetData>
  <conditionalFormatting sqref="J10:J18">
    <cfRule type="containsText" dxfId="20" priority="1" operator="containsText" text="atenção">
      <formula>NOT(ISERROR(SEARCH("atenção",J10)))</formula>
    </cfRule>
    <cfRule type="containsText" dxfId="19" priority="2" operator="containsText" text="PRODUZIR">
      <formula>NOT(ISERROR(SEARCH("PRODUZIR",J10)))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N43"/>
  <sheetViews>
    <sheetView showGridLines="0" showRowColHeaders="0" tabSelected="1" workbookViewId="0">
      <pane ySplit="9" topLeftCell="A10" activePane="bottomLeft" state="frozen"/>
      <selection pane="bottomLeft"/>
    </sheetView>
  </sheetViews>
  <sheetFormatPr defaultRowHeight="15" x14ac:dyDescent="0.25"/>
  <cols>
    <col min="1" max="1" width="2.7109375" customWidth="1"/>
    <col min="2" max="2" width="23.28515625" bestFit="1" customWidth="1"/>
    <col min="3" max="3" width="24.42578125" customWidth="1"/>
    <col min="4" max="4" width="12.42578125" customWidth="1"/>
    <col min="5" max="5" width="23.85546875" bestFit="1" customWidth="1"/>
    <col min="6" max="6" width="16.140625" bestFit="1" customWidth="1"/>
    <col min="7" max="7" width="11.7109375" bestFit="1" customWidth="1"/>
    <col min="8" max="8" width="8.7109375" bestFit="1" customWidth="1"/>
    <col min="9" max="9" width="15.5703125" bestFit="1" customWidth="1"/>
    <col min="10" max="10" width="10.7109375" bestFit="1" customWidth="1"/>
    <col min="11" max="11" width="16.42578125" customWidth="1"/>
    <col min="12" max="12" width="12.7109375" customWidth="1"/>
    <col min="13" max="13" width="25.42578125" bestFit="1" customWidth="1"/>
  </cols>
  <sheetData>
    <row r="1" spans="1:14" x14ac:dyDescent="0.25">
      <c r="G1" s="30"/>
    </row>
    <row r="2" spans="1:14" x14ac:dyDescent="0.25">
      <c r="G2" s="30"/>
    </row>
    <row r="3" spans="1:14" x14ac:dyDescent="0.25">
      <c r="G3" s="30"/>
    </row>
    <row r="4" spans="1:14" x14ac:dyDescent="0.25">
      <c r="G4" s="30"/>
    </row>
    <row r="5" spans="1:14" x14ac:dyDescent="0.25">
      <c r="G5" s="30"/>
    </row>
    <row r="6" spans="1:14" x14ac:dyDescent="0.25">
      <c r="G6" s="30"/>
    </row>
    <row r="7" spans="1:14" s="10" customFormat="1" ht="25.5" customHeight="1" x14ac:dyDescent="0.25">
      <c r="A7" s="32"/>
      <c r="B7"/>
      <c r="C7"/>
      <c r="D7"/>
      <c r="E7"/>
      <c r="F7" s="37"/>
      <c r="G7"/>
      <c r="H7"/>
      <c r="I7"/>
      <c r="J7"/>
      <c r="K7"/>
      <c r="L7"/>
      <c r="M7"/>
      <c r="N7"/>
    </row>
    <row r="8" spans="1:14" x14ac:dyDescent="0.25">
      <c r="A8" s="32"/>
    </row>
    <row r="9" spans="1:14" x14ac:dyDescent="0.25">
      <c r="A9" s="32"/>
      <c r="B9" s="32" t="s">
        <v>27</v>
      </c>
      <c r="C9" s="32" t="s">
        <v>1</v>
      </c>
      <c r="D9" s="32" t="s">
        <v>67</v>
      </c>
      <c r="E9" s="32" t="s">
        <v>35</v>
      </c>
      <c r="F9" s="32" t="s">
        <v>37</v>
      </c>
      <c r="G9" s="32" t="s">
        <v>12</v>
      </c>
      <c r="H9" s="32" t="s">
        <v>13</v>
      </c>
      <c r="I9" s="32" t="s">
        <v>36</v>
      </c>
      <c r="J9" s="32" t="s">
        <v>26</v>
      </c>
    </row>
    <row r="10" spans="1:14" x14ac:dyDescent="0.25">
      <c r="A10" s="32"/>
      <c r="B10" s="9" t="s">
        <v>58</v>
      </c>
      <c r="C10" s="1" t="s">
        <v>66</v>
      </c>
      <c r="D10" s="1" t="s">
        <v>70</v>
      </c>
      <c r="E10" s="4" t="str">
        <f>IFERROR(INDEX(Tabela_Materiais[Data],MATCH(Estoque_peça5[[#This Row],[CÓDIGO DO PRODUTO]],Tabela_Materiais[ID_Mercadoria],0)),"")</f>
        <v/>
      </c>
      <c r="F10">
        <v>0</v>
      </c>
      <c r="G10">
        <f>SUMIF(Tabela_Materiais[ID_Mercadoria],Estoque_peça5[CÓDIGO DO PRODUTO],Tabela_Materiais[Quantidade])</f>
        <v>0</v>
      </c>
      <c r="H10">
        <f>SUMIF(Entrada_pecas8[CÓDIGO_MATERIAL],Estoque_peça5[[#This Row],[CÓDIGO DO PRODUTO]],Entrada_pecas8[QUANTIDADE])</f>
        <v>0</v>
      </c>
      <c r="I10">
        <f>(Estoque_peça5[[#This Row],[SALDO INICIAL]]+Estoque_peça5[[#This Row],[ENTRADA]])-Estoque_peça5[[#This Row],[SAÍDA]]</f>
        <v>0</v>
      </c>
      <c r="J10" t="str">
        <f>IF(Estoque_peça5[[#This Row],[SALDO ATUAL]]&lt;50,IF(Estoque_peça5[[#This Row],[SALDO ATUAL]]&lt;21,"COMPRAR","Atenção"),"OK")</f>
        <v>COMPRAR</v>
      </c>
    </row>
    <row r="11" spans="1:14" x14ac:dyDescent="0.25">
      <c r="A11" s="32"/>
      <c r="B11" s="9" t="s">
        <v>57</v>
      </c>
      <c r="C11" s="1" t="s">
        <v>65</v>
      </c>
      <c r="D11" s="1" t="s">
        <v>75</v>
      </c>
      <c r="E11" s="4" t="str">
        <f>IFERROR(INDEX(Tabela_Materiais[Data],MATCH(Estoque_peça5[[#This Row],[CÓDIGO DO PRODUTO]],Tabela_Materiais[ID_Mercadoria],0)),"")</f>
        <v/>
      </c>
      <c r="F11">
        <v>0</v>
      </c>
      <c r="G11">
        <f>SUMIF(Tabela_Materiais[ID_Mercadoria],Estoque_peça5[CÓDIGO DO PRODUTO],Tabela_Materiais[Quantidade])</f>
        <v>0</v>
      </c>
      <c r="H11">
        <f>SUMIF(Entrada_pecas8[CÓDIGO_MATERIAL],Estoque_peça5[[#This Row],[CÓDIGO DO PRODUTO]],Entrada_pecas8[QUANTIDADE])</f>
        <v>0</v>
      </c>
      <c r="I11">
        <f>(Estoque_peça5[[#This Row],[SALDO INICIAL]]+Estoque_peça5[[#This Row],[ENTRADA]])-Estoque_peça5[[#This Row],[SAÍDA]]</f>
        <v>0</v>
      </c>
      <c r="J11" t="str">
        <f>IF(Estoque_peça5[[#This Row],[SALDO ATUAL]]&lt;50,IF(Estoque_peça5[[#This Row],[SALDO ATUAL]]&lt;21,"COMPRAR","Atenção"),"OK")</f>
        <v>COMPRAR</v>
      </c>
    </row>
    <row r="12" spans="1:14" x14ac:dyDescent="0.25">
      <c r="A12" s="32"/>
      <c r="B12" s="9" t="s">
        <v>56</v>
      </c>
      <c r="C12" s="1" t="s">
        <v>63</v>
      </c>
      <c r="D12" s="1" t="s">
        <v>25</v>
      </c>
      <c r="E12" s="4" t="str">
        <f>IFERROR(INDEX(Tabela_Materiais[Data],MATCH(Estoque_peça5[[#This Row],[CÓDIGO DO PRODUTO]],Tabela_Materiais[ID_Mercadoria],0)),"")</f>
        <v/>
      </c>
      <c r="F12">
        <v>0</v>
      </c>
      <c r="G12">
        <f>SUMIF(Tabela_Materiais[ID_Mercadoria],Estoque_peça5[CÓDIGO DO PRODUTO],Tabela_Materiais[Quantidade])</f>
        <v>0</v>
      </c>
      <c r="H12">
        <f>SUMIF(Entrada_pecas8[CÓDIGO_MATERIAL],Estoque_peça5[[#This Row],[CÓDIGO DO PRODUTO]],Entrada_pecas8[QUANTIDADE])</f>
        <v>0</v>
      </c>
      <c r="I12">
        <f>(Estoque_peça5[[#This Row],[SALDO INICIAL]]+Estoque_peça5[[#This Row],[ENTRADA]])-Estoque_peça5[[#This Row],[SAÍDA]]</f>
        <v>0</v>
      </c>
      <c r="J12" t="str">
        <f>IF(Estoque_peça5[[#This Row],[SALDO ATUAL]]&lt;50,IF(Estoque_peça5[[#This Row],[SALDO ATUAL]]&lt;21,"COMPRAR","Atenção"),"OK")</f>
        <v>COMPRAR</v>
      </c>
    </row>
    <row r="13" spans="1:14" x14ac:dyDescent="0.25">
      <c r="A13" s="32"/>
      <c r="B13" s="9" t="s">
        <v>55</v>
      </c>
      <c r="C13" s="1" t="s">
        <v>62</v>
      </c>
      <c r="D13" s="1" t="s">
        <v>25</v>
      </c>
      <c r="E13" s="4" t="str">
        <f>IFERROR(INDEX(Tabela_Materiais[Data],MATCH(Estoque_peça5[[#This Row],[CÓDIGO DO PRODUTO]],Tabela_Materiais[ID_Mercadoria],0)),"")</f>
        <v/>
      </c>
      <c r="F13">
        <v>0</v>
      </c>
      <c r="G13">
        <f>SUMIF(Tabela_Materiais[ID_Mercadoria],Estoque_peça5[CÓDIGO DO PRODUTO],Tabela_Materiais[Quantidade])</f>
        <v>0</v>
      </c>
      <c r="H13">
        <f>SUMIF(Entrada_pecas8[CÓDIGO_MATERIAL],Estoque_peça5[[#This Row],[CÓDIGO DO PRODUTO]],Entrada_pecas8[QUANTIDADE])</f>
        <v>0</v>
      </c>
      <c r="I13">
        <f>(Estoque_peça5[[#This Row],[SALDO INICIAL]]+Estoque_peça5[[#This Row],[ENTRADA]])-Estoque_peça5[[#This Row],[SAÍDA]]</f>
        <v>0</v>
      </c>
      <c r="J13" t="str">
        <f>IF(Estoque_peça5[[#This Row],[SALDO ATUAL]]&lt;50,IF(Estoque_peça5[[#This Row],[SALDO ATUAL]]&lt;21,"COMPRAR","Atenção"),"OK")</f>
        <v>COMPRAR</v>
      </c>
    </row>
    <row r="14" spans="1:14" x14ac:dyDescent="0.25">
      <c r="A14" s="32"/>
      <c r="B14" s="9" t="s">
        <v>54</v>
      </c>
      <c r="C14" s="1" t="s">
        <v>64</v>
      </c>
      <c r="D14" s="1" t="s">
        <v>25</v>
      </c>
      <c r="E14" s="4" t="str">
        <f>IFERROR(INDEX(Tabela_Materiais[Data],MATCH(Estoque_peça5[[#This Row],[CÓDIGO DO PRODUTO]],Tabela_Materiais[ID_Mercadoria],0)),"")</f>
        <v/>
      </c>
      <c r="F14">
        <v>0</v>
      </c>
      <c r="G14">
        <f>SUMIF(Tabela_Materiais[ID_Mercadoria],Estoque_peça5[CÓDIGO DO PRODUTO],Tabela_Materiais[Quantidade])</f>
        <v>0</v>
      </c>
      <c r="H14">
        <f>SUMIF(Entrada_pecas8[CÓDIGO_MATERIAL],Estoque_peça5[[#This Row],[CÓDIGO DO PRODUTO]],Entrada_pecas8[QUANTIDADE])</f>
        <v>0</v>
      </c>
      <c r="I14">
        <f>(Estoque_peça5[[#This Row],[SALDO INICIAL]]+Estoque_peça5[[#This Row],[ENTRADA]])-Estoque_peça5[[#This Row],[SAÍDA]]</f>
        <v>0</v>
      </c>
      <c r="J14" t="str">
        <f>IF(Estoque_peça5[[#This Row],[SALDO ATUAL]]&lt;50,IF(Estoque_peça5[[#This Row],[SALDO ATUAL]]&lt;21,"COMPRAR","Atenção"),"OK")</f>
        <v>COMPRAR</v>
      </c>
    </row>
    <row r="15" spans="1:14" x14ac:dyDescent="0.25">
      <c r="A15" s="32"/>
      <c r="B15" s="9" t="s">
        <v>53</v>
      </c>
      <c r="C15" s="1" t="s">
        <v>61</v>
      </c>
      <c r="D15" s="1" t="s">
        <v>71</v>
      </c>
      <c r="E15" s="4">
        <f>IFERROR(INDEX(Tabela_Materiais[Data],MATCH(Estoque_peça5[[#This Row],[CÓDIGO DO PRODUTO]],Tabela_Materiais[ID_Mercadoria],0)),"")</f>
        <v>44033</v>
      </c>
      <c r="F15">
        <v>0</v>
      </c>
      <c r="G15">
        <f>SUMIF(Tabela_Materiais[ID_Mercadoria],Estoque_peça5[CÓDIGO DO PRODUTO],Tabela_Materiais[Quantidade])</f>
        <v>1</v>
      </c>
      <c r="H15">
        <f>SUMIF(Entrada_pecas8[CÓDIGO_MATERIAL],Estoque_peça5[[#This Row],[CÓDIGO DO PRODUTO]],Entrada_pecas8[QUANTIDADE])</f>
        <v>1</v>
      </c>
      <c r="I15">
        <f>(Estoque_peça5[[#This Row],[SALDO INICIAL]]+Estoque_peça5[[#This Row],[ENTRADA]])-Estoque_peça5[[#This Row],[SAÍDA]]</f>
        <v>0</v>
      </c>
      <c r="J15" t="str">
        <f>IF(Estoque_peça5[[#This Row],[SALDO ATUAL]]&lt;50,IF(Estoque_peça5[[#This Row],[SALDO ATUAL]]&lt;21,"COMPRAR","Atenção"),"OK")</f>
        <v>COMPRAR</v>
      </c>
    </row>
    <row r="16" spans="1:14" x14ac:dyDescent="0.25">
      <c r="A16" s="32"/>
      <c r="B16" s="9" t="s">
        <v>52</v>
      </c>
      <c r="C16" s="1" t="s">
        <v>60</v>
      </c>
      <c r="D16" s="1" t="s">
        <v>74</v>
      </c>
      <c r="E16" s="4" t="str">
        <f>IFERROR(INDEX(Tabela_Materiais[Data],MATCH(Estoque_peça5[[#This Row],[CÓDIGO DO PRODUTO]],Tabela_Materiais[ID_Mercadoria],0)),"")</f>
        <v/>
      </c>
      <c r="F16">
        <v>0</v>
      </c>
      <c r="G16">
        <f>SUMIF(Tabela_Materiais[ID_Mercadoria],Estoque_peça5[CÓDIGO DO PRODUTO],Tabela_Materiais[Quantidade])</f>
        <v>0</v>
      </c>
      <c r="H16">
        <f>SUMIF(Entrada_pecas8[CÓDIGO_MATERIAL],Estoque_peça5[[#This Row],[CÓDIGO DO PRODUTO]],Entrada_pecas8[QUANTIDADE])</f>
        <v>3</v>
      </c>
      <c r="I16">
        <f>(Estoque_peça5[[#This Row],[SALDO INICIAL]]+Estoque_peça5[[#This Row],[ENTRADA]])-Estoque_peça5[[#This Row],[SAÍDA]]</f>
        <v>-3</v>
      </c>
      <c r="J16" t="str">
        <f>IF(Estoque_peça5[[#This Row],[SALDO ATUAL]]&lt;50,IF(Estoque_peça5[[#This Row],[SALDO ATUAL]]&lt;21,"COMPRAR","Atenção"),"OK")</f>
        <v>COMPRAR</v>
      </c>
    </row>
    <row r="17" spans="1:10" x14ac:dyDescent="0.25">
      <c r="A17" s="32"/>
      <c r="B17" s="9" t="s">
        <v>51</v>
      </c>
      <c r="C17" s="1" t="s">
        <v>59</v>
      </c>
      <c r="D17" s="1" t="s">
        <v>73</v>
      </c>
      <c r="E17" s="4" t="str">
        <f>IFERROR(INDEX(Tabela_Materiais[Data],MATCH(Estoque_peça5[[#This Row],[CÓDIGO DO PRODUTO]],Tabela_Materiais[ID_Mercadoria],0)),"")</f>
        <v/>
      </c>
      <c r="F17">
        <v>0</v>
      </c>
      <c r="G17">
        <f>SUMIF(Tabela_Materiais[ID_Mercadoria],Estoque_peça5[CÓDIGO DO PRODUTO],Tabela_Materiais[Quantidade])</f>
        <v>0</v>
      </c>
      <c r="H17">
        <f>SUMIF(Entrada_pecas8[CÓDIGO_MATERIAL],Estoque_peça5[[#This Row],[CÓDIGO DO PRODUTO]],Entrada_pecas8[QUANTIDADE])</f>
        <v>0</v>
      </c>
      <c r="I17">
        <f>(Estoque_peça5[[#This Row],[SALDO INICIAL]]+Estoque_peça5[[#This Row],[ENTRADA]])-Estoque_peça5[[#This Row],[SAÍDA]]</f>
        <v>0</v>
      </c>
      <c r="J17" t="str">
        <f>IF(Estoque_peça5[[#This Row],[SALDO ATUAL]]&lt;50,IF(Estoque_peça5[[#This Row],[SALDO ATUAL]]&lt;21,"COMPRAR","Atenção"),"OK")</f>
        <v>COMPRAR</v>
      </c>
    </row>
    <row r="18" spans="1:10" x14ac:dyDescent="0.25">
      <c r="A18" s="32"/>
      <c r="B18" s="9" t="s">
        <v>50</v>
      </c>
      <c r="C18" s="1" t="s">
        <v>38</v>
      </c>
      <c r="D18" s="1" t="s">
        <v>105</v>
      </c>
      <c r="E18" s="4" t="str">
        <f>IFERROR(INDEX(Tabela_Materiais[Data],MATCH(Estoque_peça5[[#This Row],[CÓDIGO DO PRODUTO]],Tabela_Materiais[ID_Mercadoria],0)),"")</f>
        <v/>
      </c>
      <c r="F18">
        <v>0</v>
      </c>
      <c r="G18">
        <f>SUMIF(Tabela_Materiais[ID_Mercadoria],Estoque_peça5[CÓDIGO DO PRODUTO],Tabela_Materiais[Quantidade])</f>
        <v>0</v>
      </c>
      <c r="H18">
        <f>SUMIF(Entrada_pecas8[CÓDIGO_MATERIAL],Estoque_peça5[[#This Row],[CÓDIGO DO PRODUTO]],Entrada_pecas8[QUANTIDADE])</f>
        <v>0</v>
      </c>
      <c r="I18">
        <f>(Estoque_peça5[[#This Row],[SALDO INICIAL]]+Estoque_peça5[[#This Row],[ENTRADA]])-Estoque_peça5[[#This Row],[SAÍDA]]</f>
        <v>0</v>
      </c>
      <c r="J18" t="str">
        <f>IF(Estoque_peça5[[#This Row],[SALDO ATUAL]]&lt;50,IF(Estoque_peça5[[#This Row],[SALDO ATUAL]]&lt;21,"COMPRAR","Atenção"),"OK")</f>
        <v>COMPRAR</v>
      </c>
    </row>
    <row r="19" spans="1:10" x14ac:dyDescent="0.25">
      <c r="A19" s="32"/>
    </row>
    <row r="20" spans="1:10" x14ac:dyDescent="0.25">
      <c r="A20" s="32"/>
    </row>
    <row r="21" spans="1:10" x14ac:dyDescent="0.25">
      <c r="A21" s="32"/>
    </row>
    <row r="22" spans="1:10" x14ac:dyDescent="0.25">
      <c r="A22" s="32"/>
    </row>
    <row r="23" spans="1:10" x14ac:dyDescent="0.25">
      <c r="A23" s="32"/>
    </row>
    <row r="24" spans="1:10" x14ac:dyDescent="0.25">
      <c r="A24" s="32"/>
    </row>
    <row r="25" spans="1:10" x14ac:dyDescent="0.25">
      <c r="A25" s="32"/>
    </row>
    <row r="26" spans="1:10" x14ac:dyDescent="0.25">
      <c r="A26" s="32"/>
    </row>
    <row r="27" spans="1:10" x14ac:dyDescent="0.25">
      <c r="A27" s="32"/>
    </row>
    <row r="28" spans="1:10" x14ac:dyDescent="0.25">
      <c r="A28" s="32"/>
    </row>
    <row r="29" spans="1:10" x14ac:dyDescent="0.25">
      <c r="A29" s="32"/>
    </row>
    <row r="30" spans="1:10" x14ac:dyDescent="0.25">
      <c r="A30" s="32"/>
    </row>
    <row r="31" spans="1:10" x14ac:dyDescent="0.25">
      <c r="A31" s="32"/>
    </row>
    <row r="32" spans="1:10" x14ac:dyDescent="0.25">
      <c r="A32" s="32"/>
    </row>
    <row r="33" spans="1:1" x14ac:dyDescent="0.25">
      <c r="A33" s="32"/>
    </row>
    <row r="34" spans="1:1" x14ac:dyDescent="0.25">
      <c r="A34" s="32"/>
    </row>
    <row r="35" spans="1:1" x14ac:dyDescent="0.25">
      <c r="A35" s="32"/>
    </row>
    <row r="36" spans="1:1" x14ac:dyDescent="0.25">
      <c r="A36" s="32"/>
    </row>
    <row r="37" spans="1:1" x14ac:dyDescent="0.25">
      <c r="A37" s="32"/>
    </row>
    <row r="38" spans="1:1" x14ac:dyDescent="0.25">
      <c r="A38" s="32"/>
    </row>
    <row r="39" spans="1:1" x14ac:dyDescent="0.25">
      <c r="A39" s="32"/>
    </row>
    <row r="40" spans="1:1" x14ac:dyDescent="0.25">
      <c r="A40" s="32"/>
    </row>
    <row r="41" spans="1:1" x14ac:dyDescent="0.25">
      <c r="A41" s="32"/>
    </row>
    <row r="42" spans="1:1" x14ac:dyDescent="0.25">
      <c r="A42" s="32"/>
    </row>
    <row r="43" spans="1:1" x14ac:dyDescent="0.25">
      <c r="A43" s="3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atenção" id="{28090C17-AB7E-47C9-BB92-BAF36B77302A}">
            <xm:f>NOT(ISERROR(SEARCH("atenção",'CONTROLE E ESTOQUE PEÇAS'!J10)))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text="PRODUZIR" id="{E5401B96-B72D-4851-A910-FD37C0342FCE}">
            <xm:f>NOT(ISERROR(SEARCH("PRODUZIR",'CONTROLE E ESTOQUE PEÇAS'!J10)))</xm:f>
            <x14:dxf>
              <font>
                <b/>
                <i val="0"/>
                <color rgb="FFFF0000"/>
              </font>
              <fill>
                <patternFill>
                  <bgColor theme="5" tint="0.59996337778862885"/>
                </patternFill>
              </fill>
            </x14:dxf>
          </x14:cfRule>
          <xm:sqref>J10:J18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Calculos!$H$12:$H$27</xm:f>
          </x14:formula1>
          <xm:sqref>D10:D18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N43"/>
  <sheetViews>
    <sheetView showGridLines="0" showRowColHeaders="0" workbookViewId="0">
      <pane ySplit="10" topLeftCell="A11" activePane="bottomLeft" state="frozen"/>
      <selection activeCell="C8" sqref="C8"/>
      <selection pane="bottomLeft"/>
    </sheetView>
  </sheetViews>
  <sheetFormatPr defaultColWidth="0" defaultRowHeight="15" zeroHeight="1" x14ac:dyDescent="0.25"/>
  <cols>
    <col min="1" max="1" width="2.7109375" customWidth="1"/>
    <col min="2" max="2" width="23.28515625" bestFit="1" customWidth="1"/>
    <col min="3" max="3" width="24.42578125" customWidth="1"/>
    <col min="4" max="4" width="12.42578125" customWidth="1"/>
    <col min="5" max="5" width="23.85546875" bestFit="1" customWidth="1"/>
    <col min="6" max="6" width="16.140625" bestFit="1" customWidth="1"/>
    <col min="7" max="7" width="11.7109375" bestFit="1" customWidth="1"/>
    <col min="8" max="8" width="8.7109375" bestFit="1" customWidth="1"/>
    <col min="9" max="9" width="15.5703125" bestFit="1" customWidth="1"/>
    <col min="10" max="10" width="10.7109375" bestFit="1" customWidth="1"/>
    <col min="11" max="12" width="19.7109375" customWidth="1"/>
    <col min="13" max="13" width="3.5703125" customWidth="1"/>
  </cols>
  <sheetData>
    <row r="1" spans="1:14" x14ac:dyDescent="0.25">
      <c r="G1" s="30"/>
    </row>
    <row r="2" spans="1:14" x14ac:dyDescent="0.25">
      <c r="G2" s="30"/>
    </row>
    <row r="3" spans="1:14" x14ac:dyDescent="0.25">
      <c r="G3" s="30"/>
    </row>
    <row r="4" spans="1:14" x14ac:dyDescent="0.25">
      <c r="G4" s="30"/>
    </row>
    <row r="5" spans="1:14" x14ac:dyDescent="0.25">
      <c r="G5" s="30"/>
    </row>
    <row r="6" spans="1:14" x14ac:dyDescent="0.25">
      <c r="G6" s="30"/>
    </row>
    <row r="7" spans="1:14" s="41" customFormat="1" ht="25.5" customHeight="1" x14ac:dyDescent="0.25">
      <c r="A7" s="32"/>
      <c r="B7" s="39"/>
      <c r="C7" s="39"/>
      <c r="D7" s="39"/>
      <c r="E7" s="39"/>
      <c r="F7" s="40"/>
      <c r="G7" s="39"/>
      <c r="H7" s="39"/>
      <c r="I7" s="39"/>
      <c r="J7" s="39"/>
      <c r="K7" s="39"/>
      <c r="L7" s="39"/>
      <c r="M7" s="32"/>
      <c r="N7" s="39"/>
    </row>
    <row r="8" spans="1:14" s="39" customFormat="1" x14ac:dyDescent="0.25">
      <c r="A8" s="32"/>
      <c r="M8" s="32"/>
    </row>
    <row r="9" spans="1:14" s="39" customFormat="1" x14ac:dyDescent="0.25">
      <c r="A9" s="32"/>
      <c r="M9" s="32"/>
    </row>
    <row r="10" spans="1:14" s="39" customFormat="1" x14ac:dyDescent="0.25">
      <c r="A10" s="32"/>
      <c r="M10" s="32"/>
    </row>
    <row r="11" spans="1:14" s="39" customFormat="1" hidden="1" x14ac:dyDescent="0.25">
      <c r="A11" s="32"/>
      <c r="M11" s="32"/>
    </row>
    <row r="12" spans="1:14" hidden="1" x14ac:dyDescent="0.25">
      <c r="A12" s="32"/>
    </row>
    <row r="13" spans="1:14" hidden="1" x14ac:dyDescent="0.25">
      <c r="A13" s="32"/>
    </row>
    <row r="14" spans="1:14" hidden="1" x14ac:dyDescent="0.25">
      <c r="A14" s="32"/>
    </row>
    <row r="15" spans="1:14" hidden="1" x14ac:dyDescent="0.25">
      <c r="A15" s="32"/>
    </row>
    <row r="16" spans="1:14" hidden="1" x14ac:dyDescent="0.25">
      <c r="A16" s="32"/>
    </row>
    <row r="17" spans="1:1" hidden="1" x14ac:dyDescent="0.25">
      <c r="A17" s="32"/>
    </row>
    <row r="18" spans="1:1" hidden="1" x14ac:dyDescent="0.25">
      <c r="A18" s="32"/>
    </row>
    <row r="19" spans="1:1" hidden="1" x14ac:dyDescent="0.25">
      <c r="A19" s="32"/>
    </row>
    <row r="20" spans="1:1" hidden="1" x14ac:dyDescent="0.25">
      <c r="A20" s="32"/>
    </row>
    <row r="21" spans="1:1" hidden="1" x14ac:dyDescent="0.25">
      <c r="A21" s="32"/>
    </row>
    <row r="22" spans="1:1" hidden="1" x14ac:dyDescent="0.25">
      <c r="A22" s="32"/>
    </row>
    <row r="23" spans="1:1" hidden="1" x14ac:dyDescent="0.25">
      <c r="A23" s="32"/>
    </row>
    <row r="24" spans="1:1" hidden="1" x14ac:dyDescent="0.25">
      <c r="A24" s="32"/>
    </row>
    <row r="25" spans="1:1" hidden="1" x14ac:dyDescent="0.25">
      <c r="A25" s="32"/>
    </row>
    <row r="26" spans="1:1" hidden="1" x14ac:dyDescent="0.25">
      <c r="A26" s="32"/>
    </row>
    <row r="27" spans="1:1" hidden="1" x14ac:dyDescent="0.25">
      <c r="A27" s="32"/>
    </row>
    <row r="28" spans="1:1" hidden="1" x14ac:dyDescent="0.25">
      <c r="A28" s="32"/>
    </row>
    <row r="29" spans="1:1" hidden="1" x14ac:dyDescent="0.25">
      <c r="A29" s="32"/>
    </row>
    <row r="30" spans="1:1" hidden="1" x14ac:dyDescent="0.25">
      <c r="A30" s="32"/>
    </row>
    <row r="31" spans="1:1" hidden="1" x14ac:dyDescent="0.25">
      <c r="A31" s="32"/>
    </row>
    <row r="32" spans="1:1" hidden="1" x14ac:dyDescent="0.25">
      <c r="A32" s="32"/>
    </row>
    <row r="33" spans="1:1" hidden="1" x14ac:dyDescent="0.25">
      <c r="A33" s="32"/>
    </row>
    <row r="34" spans="1:1" hidden="1" x14ac:dyDescent="0.25">
      <c r="A34" s="32"/>
    </row>
    <row r="35" spans="1:1" hidden="1" x14ac:dyDescent="0.25">
      <c r="A35" s="32"/>
    </row>
    <row r="36" spans="1:1" hidden="1" x14ac:dyDescent="0.25">
      <c r="A36" s="32"/>
    </row>
    <row r="37" spans="1:1" hidden="1" x14ac:dyDescent="0.25">
      <c r="A37" s="32"/>
    </row>
    <row r="38" spans="1:1" hidden="1" x14ac:dyDescent="0.25">
      <c r="A38" s="32"/>
    </row>
    <row r="39" spans="1:1" hidden="1" x14ac:dyDescent="0.25">
      <c r="A39" s="32"/>
    </row>
    <row r="40" spans="1:1" hidden="1" x14ac:dyDescent="0.25">
      <c r="A40" s="32"/>
    </row>
    <row r="41" spans="1:1" hidden="1" x14ac:dyDescent="0.25">
      <c r="A41" s="32"/>
    </row>
    <row r="42" spans="1:1" hidden="1" x14ac:dyDescent="0.25">
      <c r="A42" s="32"/>
    </row>
    <row r="43" spans="1:1" hidden="1" x14ac:dyDescent="0.25">
      <c r="A43" s="32"/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N43"/>
  <sheetViews>
    <sheetView showGridLines="0" showRowColHeaders="0" workbookViewId="0">
      <pane ySplit="10" topLeftCell="A11" activePane="bottomLeft" state="frozen"/>
      <selection activeCell="C8" sqref="C8"/>
      <selection pane="bottomLeft"/>
    </sheetView>
  </sheetViews>
  <sheetFormatPr defaultColWidth="0" defaultRowHeight="15" zeroHeight="1" x14ac:dyDescent="0.25"/>
  <cols>
    <col min="1" max="1" width="2.7109375" customWidth="1"/>
    <col min="2" max="2" width="23.28515625" bestFit="1" customWidth="1"/>
    <col min="3" max="3" width="24.42578125" customWidth="1"/>
    <col min="4" max="4" width="12.42578125" customWidth="1"/>
    <col min="5" max="5" width="23.85546875" bestFit="1" customWidth="1"/>
    <col min="6" max="6" width="16.140625" bestFit="1" customWidth="1"/>
    <col min="7" max="7" width="11.7109375" bestFit="1" customWidth="1"/>
    <col min="8" max="8" width="8.7109375" bestFit="1" customWidth="1"/>
    <col min="9" max="9" width="15.5703125" bestFit="1" customWidth="1"/>
    <col min="10" max="10" width="10.7109375" bestFit="1" customWidth="1"/>
    <col min="11" max="12" width="19.7109375" customWidth="1"/>
    <col min="13" max="13" width="3.5703125" customWidth="1"/>
    <col min="14" max="14" width="0" hidden="1" customWidth="1"/>
    <col min="15" max="16384" width="9.140625" hidden="1"/>
  </cols>
  <sheetData>
    <row r="1" spans="1:14" x14ac:dyDescent="0.25">
      <c r="G1" s="30"/>
    </row>
    <row r="2" spans="1:14" x14ac:dyDescent="0.25">
      <c r="G2" s="30"/>
    </row>
    <row r="3" spans="1:14" x14ac:dyDescent="0.25">
      <c r="G3" s="30"/>
    </row>
    <row r="4" spans="1:14" x14ac:dyDescent="0.25">
      <c r="G4" s="30"/>
    </row>
    <row r="5" spans="1:14" x14ac:dyDescent="0.25">
      <c r="G5" s="30"/>
    </row>
    <row r="6" spans="1:14" x14ac:dyDescent="0.25">
      <c r="G6" s="30"/>
    </row>
    <row r="7" spans="1:14" s="41" customFormat="1" ht="25.5" customHeight="1" x14ac:dyDescent="0.25">
      <c r="A7" s="32"/>
      <c r="B7" s="39"/>
      <c r="C7" s="39"/>
      <c r="D7" s="39"/>
      <c r="E7" s="39"/>
      <c r="F7" s="40"/>
      <c r="G7" s="39"/>
      <c r="H7" s="39"/>
      <c r="I7" s="39"/>
      <c r="J7" s="39"/>
      <c r="K7" s="39"/>
      <c r="L7" s="39"/>
      <c r="M7" s="32"/>
      <c r="N7" s="39"/>
    </row>
    <row r="8" spans="1:14" s="39" customFormat="1" x14ac:dyDescent="0.25">
      <c r="A8" s="32"/>
      <c r="M8" s="32"/>
    </row>
    <row r="9" spans="1:14" s="39" customFormat="1" x14ac:dyDescent="0.25">
      <c r="A9" s="32"/>
      <c r="M9" s="32"/>
    </row>
    <row r="10" spans="1:14" s="39" customFormat="1" x14ac:dyDescent="0.25">
      <c r="A10" s="32"/>
      <c r="M10" s="32"/>
    </row>
    <row r="11" spans="1:14" s="39" customFormat="1" hidden="1" x14ac:dyDescent="0.25">
      <c r="A11" s="32"/>
      <c r="M11" s="32"/>
    </row>
    <row r="12" spans="1:14" hidden="1" x14ac:dyDescent="0.25">
      <c r="A12" s="32"/>
    </row>
    <row r="13" spans="1:14" hidden="1" x14ac:dyDescent="0.25">
      <c r="A13" s="32"/>
    </row>
    <row r="14" spans="1:14" hidden="1" x14ac:dyDescent="0.25">
      <c r="A14" s="32"/>
    </row>
    <row r="15" spans="1:14" hidden="1" x14ac:dyDescent="0.25">
      <c r="A15" s="32"/>
    </row>
    <row r="16" spans="1:14" hidden="1" x14ac:dyDescent="0.25">
      <c r="A16" s="32"/>
    </row>
    <row r="17" spans="1:1" hidden="1" x14ac:dyDescent="0.25">
      <c r="A17" s="32"/>
    </row>
    <row r="18" spans="1:1" hidden="1" x14ac:dyDescent="0.25">
      <c r="A18" s="32"/>
    </row>
    <row r="19" spans="1:1" hidden="1" x14ac:dyDescent="0.25">
      <c r="A19" s="32"/>
    </row>
    <row r="20" spans="1:1" hidden="1" x14ac:dyDescent="0.25">
      <c r="A20" s="32"/>
    </row>
    <row r="21" spans="1:1" hidden="1" x14ac:dyDescent="0.25">
      <c r="A21" s="32"/>
    </row>
    <row r="22" spans="1:1" hidden="1" x14ac:dyDescent="0.25">
      <c r="A22" s="32"/>
    </row>
    <row r="23" spans="1:1" hidden="1" x14ac:dyDescent="0.25">
      <c r="A23" s="32"/>
    </row>
    <row r="24" spans="1:1" hidden="1" x14ac:dyDescent="0.25">
      <c r="A24" s="32"/>
    </row>
    <row r="25" spans="1:1" hidden="1" x14ac:dyDescent="0.25">
      <c r="A25" s="32"/>
    </row>
    <row r="26" spans="1:1" hidden="1" x14ac:dyDescent="0.25">
      <c r="A26" s="32"/>
    </row>
    <row r="27" spans="1:1" hidden="1" x14ac:dyDescent="0.25">
      <c r="A27" s="32"/>
    </row>
    <row r="28" spans="1:1" hidden="1" x14ac:dyDescent="0.25">
      <c r="A28" s="32"/>
    </row>
    <row r="29" spans="1:1" hidden="1" x14ac:dyDescent="0.25">
      <c r="A29" s="32"/>
    </row>
    <row r="30" spans="1:1" hidden="1" x14ac:dyDescent="0.25">
      <c r="A30" s="32"/>
    </row>
    <row r="31" spans="1:1" hidden="1" x14ac:dyDescent="0.25">
      <c r="A31" s="32"/>
    </row>
    <row r="32" spans="1:1" hidden="1" x14ac:dyDescent="0.25">
      <c r="A32" s="32"/>
    </row>
    <row r="33" spans="1:1" hidden="1" x14ac:dyDescent="0.25">
      <c r="A33" s="32"/>
    </row>
    <row r="34" spans="1:1" hidden="1" x14ac:dyDescent="0.25">
      <c r="A34" s="32"/>
    </row>
    <row r="35" spans="1:1" hidden="1" x14ac:dyDescent="0.25">
      <c r="A35" s="32"/>
    </row>
    <row r="36" spans="1:1" hidden="1" x14ac:dyDescent="0.25">
      <c r="A36" s="32"/>
    </row>
    <row r="37" spans="1:1" hidden="1" x14ac:dyDescent="0.25">
      <c r="A37" s="32"/>
    </row>
    <row r="38" spans="1:1" hidden="1" x14ac:dyDescent="0.25">
      <c r="A38" s="32"/>
    </row>
    <row r="39" spans="1:1" hidden="1" x14ac:dyDescent="0.25">
      <c r="A39" s="32"/>
    </row>
    <row r="40" spans="1:1" hidden="1" x14ac:dyDescent="0.25">
      <c r="A40" s="32"/>
    </row>
    <row r="41" spans="1:1" hidden="1" x14ac:dyDescent="0.25">
      <c r="A41" s="32"/>
    </row>
    <row r="42" spans="1:1" hidden="1" x14ac:dyDescent="0.25">
      <c r="A42" s="32"/>
    </row>
    <row r="43" spans="1:1" hidden="1" x14ac:dyDescent="0.25">
      <c r="A43" s="32"/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A1:N43"/>
  <sheetViews>
    <sheetView showGridLines="0" showRowColHeaders="0" workbookViewId="0">
      <pane ySplit="10" topLeftCell="A11" activePane="bottomLeft" state="frozen"/>
      <selection activeCell="C8" sqref="C8"/>
      <selection pane="bottomLeft"/>
    </sheetView>
  </sheetViews>
  <sheetFormatPr defaultColWidth="0" defaultRowHeight="15" zeroHeight="1" x14ac:dyDescent="0.25"/>
  <cols>
    <col min="1" max="1" width="2.7109375" customWidth="1"/>
    <col min="2" max="2" width="23.28515625" bestFit="1" customWidth="1"/>
    <col min="3" max="3" width="24.42578125" customWidth="1"/>
    <col min="4" max="4" width="12.42578125" customWidth="1"/>
    <col min="5" max="5" width="23.85546875" bestFit="1" customWidth="1"/>
    <col min="6" max="6" width="16.140625" bestFit="1" customWidth="1"/>
    <col min="7" max="7" width="11.7109375" bestFit="1" customWidth="1"/>
    <col min="8" max="8" width="8.7109375" bestFit="1" customWidth="1"/>
    <col min="9" max="9" width="15.5703125" bestFit="1" customWidth="1"/>
    <col min="10" max="10" width="10.7109375" bestFit="1" customWidth="1"/>
    <col min="11" max="12" width="19.7109375" customWidth="1"/>
    <col min="13" max="13" width="3.5703125" customWidth="1"/>
  </cols>
  <sheetData>
    <row r="1" spans="1:14" x14ac:dyDescent="0.25">
      <c r="G1" s="30"/>
    </row>
    <row r="2" spans="1:14" x14ac:dyDescent="0.25">
      <c r="G2" s="30"/>
    </row>
    <row r="3" spans="1:14" x14ac:dyDescent="0.25">
      <c r="G3" s="30"/>
    </row>
    <row r="4" spans="1:14" x14ac:dyDescent="0.25">
      <c r="G4" s="30"/>
    </row>
    <row r="5" spans="1:14" x14ac:dyDescent="0.25">
      <c r="G5" s="30"/>
    </row>
    <row r="6" spans="1:14" x14ac:dyDescent="0.25">
      <c r="G6" s="30"/>
    </row>
    <row r="7" spans="1:14" s="41" customFormat="1" ht="25.5" customHeight="1" x14ac:dyDescent="0.25">
      <c r="A7" s="32"/>
      <c r="B7" s="39"/>
      <c r="C7" s="39"/>
      <c r="D7" s="39"/>
      <c r="E7" s="39"/>
      <c r="F7" s="40"/>
      <c r="G7" s="39"/>
      <c r="H7" s="39"/>
      <c r="I7" s="39"/>
      <c r="J7" s="39"/>
      <c r="K7" s="39"/>
      <c r="L7" s="39"/>
      <c r="M7" s="32"/>
      <c r="N7" s="39"/>
    </row>
    <row r="8" spans="1:14" s="39" customFormat="1" x14ac:dyDescent="0.25">
      <c r="A8" s="32"/>
      <c r="M8" s="32"/>
    </row>
    <row r="9" spans="1:14" s="39" customFormat="1" x14ac:dyDescent="0.25">
      <c r="A9" s="32"/>
      <c r="M9" s="32"/>
    </row>
    <row r="10" spans="1:14" s="39" customFormat="1" x14ac:dyDescent="0.25">
      <c r="A10" s="32"/>
      <c r="M10" s="32"/>
    </row>
    <row r="11" spans="1:14" s="39" customFormat="1" hidden="1" x14ac:dyDescent="0.25">
      <c r="A11" s="32"/>
      <c r="M11" s="32"/>
    </row>
    <row r="12" spans="1:14" hidden="1" x14ac:dyDescent="0.25">
      <c r="A12" s="32"/>
    </row>
    <row r="13" spans="1:14" hidden="1" x14ac:dyDescent="0.25">
      <c r="A13" s="32"/>
    </row>
    <row r="14" spans="1:14" hidden="1" x14ac:dyDescent="0.25">
      <c r="A14" s="32"/>
    </row>
    <row r="15" spans="1:14" hidden="1" x14ac:dyDescent="0.25">
      <c r="A15" s="32"/>
    </row>
    <row r="16" spans="1:14" hidden="1" x14ac:dyDescent="0.25">
      <c r="A16" s="32"/>
    </row>
    <row r="17" spans="1:1" hidden="1" x14ac:dyDescent="0.25">
      <c r="A17" s="32"/>
    </row>
    <row r="18" spans="1:1" hidden="1" x14ac:dyDescent="0.25">
      <c r="A18" s="32"/>
    </row>
    <row r="19" spans="1:1" hidden="1" x14ac:dyDescent="0.25">
      <c r="A19" s="32"/>
    </row>
    <row r="20" spans="1:1" hidden="1" x14ac:dyDescent="0.25">
      <c r="A20" s="32"/>
    </row>
    <row r="21" spans="1:1" hidden="1" x14ac:dyDescent="0.25">
      <c r="A21" s="32"/>
    </row>
    <row r="22" spans="1:1" hidden="1" x14ac:dyDescent="0.25">
      <c r="A22" s="32"/>
    </row>
    <row r="23" spans="1:1" hidden="1" x14ac:dyDescent="0.25">
      <c r="A23" s="32"/>
    </row>
    <row r="24" spans="1:1" hidden="1" x14ac:dyDescent="0.25">
      <c r="A24" s="32"/>
    </row>
    <row r="25" spans="1:1" hidden="1" x14ac:dyDescent="0.25">
      <c r="A25" s="32"/>
    </row>
    <row r="26" spans="1:1" hidden="1" x14ac:dyDescent="0.25">
      <c r="A26" s="32"/>
    </row>
    <row r="27" spans="1:1" hidden="1" x14ac:dyDescent="0.25">
      <c r="A27" s="32"/>
    </row>
    <row r="28" spans="1:1" hidden="1" x14ac:dyDescent="0.25">
      <c r="A28" s="32"/>
    </row>
    <row r="29" spans="1:1" hidden="1" x14ac:dyDescent="0.25">
      <c r="A29" s="32"/>
    </row>
    <row r="30" spans="1:1" hidden="1" x14ac:dyDescent="0.25">
      <c r="A30" s="32"/>
    </row>
    <row r="31" spans="1:1" hidden="1" x14ac:dyDescent="0.25">
      <c r="A31" s="32"/>
    </row>
    <row r="32" spans="1:1" hidden="1" x14ac:dyDescent="0.25">
      <c r="A32" s="32"/>
    </row>
    <row r="33" spans="1:1" hidden="1" x14ac:dyDescent="0.25">
      <c r="A33" s="32"/>
    </row>
    <row r="34" spans="1:1" hidden="1" x14ac:dyDescent="0.25">
      <c r="A34" s="32"/>
    </row>
    <row r="35" spans="1:1" hidden="1" x14ac:dyDescent="0.25">
      <c r="A35" s="32"/>
    </row>
    <row r="36" spans="1:1" hidden="1" x14ac:dyDescent="0.25">
      <c r="A36" s="32"/>
    </row>
    <row r="37" spans="1:1" hidden="1" x14ac:dyDescent="0.25">
      <c r="A37" s="32"/>
    </row>
    <row r="38" spans="1:1" hidden="1" x14ac:dyDescent="0.25">
      <c r="A38" s="32"/>
    </row>
    <row r="39" spans="1:1" hidden="1" x14ac:dyDescent="0.25">
      <c r="A39" s="32"/>
    </row>
    <row r="40" spans="1:1" hidden="1" x14ac:dyDescent="0.25">
      <c r="A40" s="32"/>
    </row>
    <row r="41" spans="1:1" hidden="1" x14ac:dyDescent="0.25">
      <c r="A41" s="32"/>
    </row>
    <row r="42" spans="1:1" hidden="1" x14ac:dyDescent="0.25">
      <c r="A42" s="32"/>
    </row>
    <row r="43" spans="1:1" hidden="1" x14ac:dyDescent="0.25">
      <c r="A43" s="32"/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6"/>
  <dimension ref="A1:N43"/>
  <sheetViews>
    <sheetView showGridLines="0" showRowColHeaders="0" workbookViewId="0">
      <pane ySplit="10" topLeftCell="A11" activePane="bottomLeft" state="frozen"/>
      <selection activeCell="C8" sqref="C8"/>
      <selection pane="bottomLeft"/>
    </sheetView>
  </sheetViews>
  <sheetFormatPr defaultColWidth="0" defaultRowHeight="15" zeroHeight="1" x14ac:dyDescent="0.25"/>
  <cols>
    <col min="1" max="1" width="2.7109375" customWidth="1"/>
    <col min="2" max="2" width="23.28515625" bestFit="1" customWidth="1"/>
    <col min="3" max="3" width="24.42578125" customWidth="1"/>
    <col min="4" max="4" width="12.42578125" customWidth="1"/>
    <col min="5" max="5" width="23.85546875" bestFit="1" customWidth="1"/>
    <col min="6" max="6" width="16.140625" bestFit="1" customWidth="1"/>
    <col min="7" max="7" width="11.7109375" bestFit="1" customWidth="1"/>
    <col min="8" max="8" width="8.7109375" bestFit="1" customWidth="1"/>
    <col min="9" max="9" width="15.5703125" bestFit="1" customWidth="1"/>
    <col min="10" max="10" width="10.7109375" bestFit="1" customWidth="1"/>
    <col min="11" max="12" width="19.7109375" customWidth="1"/>
    <col min="13" max="13" width="3.5703125" customWidth="1"/>
  </cols>
  <sheetData>
    <row r="1" spans="1:14" x14ac:dyDescent="0.25">
      <c r="G1" s="30"/>
    </row>
    <row r="2" spans="1:14" x14ac:dyDescent="0.25">
      <c r="G2" s="30"/>
    </row>
    <row r="3" spans="1:14" x14ac:dyDescent="0.25">
      <c r="G3" s="30"/>
    </row>
    <row r="4" spans="1:14" x14ac:dyDescent="0.25">
      <c r="G4" s="30"/>
    </row>
    <row r="5" spans="1:14" x14ac:dyDescent="0.25">
      <c r="G5" s="30"/>
    </row>
    <row r="6" spans="1:14" x14ac:dyDescent="0.25">
      <c r="G6" s="30"/>
    </row>
    <row r="7" spans="1:14" s="41" customFormat="1" ht="25.5" customHeight="1" x14ac:dyDescent="0.25">
      <c r="A7" s="32"/>
      <c r="B7" s="39"/>
      <c r="C7" s="39"/>
      <c r="D7" s="39"/>
      <c r="E7" s="39"/>
      <c r="F7" s="40"/>
      <c r="G7" s="39"/>
      <c r="H7" s="39"/>
      <c r="I7" s="39"/>
      <c r="J7" s="39"/>
      <c r="K7" s="39"/>
      <c r="L7" s="39"/>
      <c r="M7" s="32"/>
      <c r="N7" s="39"/>
    </row>
    <row r="8" spans="1:14" s="39" customFormat="1" x14ac:dyDescent="0.25">
      <c r="A8" s="32"/>
      <c r="M8" s="32"/>
    </row>
    <row r="9" spans="1:14" s="39" customFormat="1" x14ac:dyDescent="0.25">
      <c r="A9" s="32"/>
      <c r="M9" s="32"/>
    </row>
    <row r="10" spans="1:14" s="39" customFormat="1" x14ac:dyDescent="0.25">
      <c r="A10" s="32"/>
      <c r="M10" s="32"/>
    </row>
    <row r="11" spans="1:14" s="39" customFormat="1" hidden="1" x14ac:dyDescent="0.25">
      <c r="A11" s="32"/>
      <c r="M11" s="32"/>
    </row>
    <row r="12" spans="1:14" hidden="1" x14ac:dyDescent="0.25">
      <c r="A12" s="32"/>
    </row>
    <row r="13" spans="1:14" hidden="1" x14ac:dyDescent="0.25">
      <c r="A13" s="32"/>
    </row>
    <row r="14" spans="1:14" hidden="1" x14ac:dyDescent="0.25">
      <c r="A14" s="32"/>
    </row>
    <row r="15" spans="1:14" hidden="1" x14ac:dyDescent="0.25">
      <c r="A15" s="32"/>
    </row>
    <row r="16" spans="1:14" hidden="1" x14ac:dyDescent="0.25">
      <c r="A16" s="32"/>
    </row>
    <row r="17" spans="1:1" hidden="1" x14ac:dyDescent="0.25">
      <c r="A17" s="32"/>
    </row>
    <row r="18" spans="1:1" hidden="1" x14ac:dyDescent="0.25">
      <c r="A18" s="32"/>
    </row>
    <row r="19" spans="1:1" hidden="1" x14ac:dyDescent="0.25">
      <c r="A19" s="32"/>
    </row>
    <row r="20" spans="1:1" hidden="1" x14ac:dyDescent="0.25">
      <c r="A20" s="32"/>
    </row>
    <row r="21" spans="1:1" hidden="1" x14ac:dyDescent="0.25">
      <c r="A21" s="32"/>
    </row>
    <row r="22" spans="1:1" hidden="1" x14ac:dyDescent="0.25">
      <c r="A22" s="32"/>
    </row>
    <row r="23" spans="1:1" hidden="1" x14ac:dyDescent="0.25">
      <c r="A23" s="32"/>
    </row>
    <row r="24" spans="1:1" hidden="1" x14ac:dyDescent="0.25">
      <c r="A24" s="32"/>
    </row>
    <row r="25" spans="1:1" hidden="1" x14ac:dyDescent="0.25">
      <c r="A25" s="32"/>
    </row>
    <row r="26" spans="1:1" hidden="1" x14ac:dyDescent="0.25">
      <c r="A26" s="32"/>
    </row>
    <row r="27" spans="1:1" hidden="1" x14ac:dyDescent="0.25">
      <c r="A27" s="32"/>
    </row>
    <row r="28" spans="1:1" hidden="1" x14ac:dyDescent="0.25">
      <c r="A28" s="32"/>
    </row>
    <row r="29" spans="1:1" hidden="1" x14ac:dyDescent="0.25">
      <c r="A29" s="32"/>
    </row>
    <row r="30" spans="1:1" hidden="1" x14ac:dyDescent="0.25">
      <c r="A30" s="32"/>
    </row>
    <row r="31" spans="1:1" hidden="1" x14ac:dyDescent="0.25">
      <c r="A31" s="32"/>
    </row>
    <row r="32" spans="1:1" hidden="1" x14ac:dyDescent="0.25">
      <c r="A32" s="32"/>
    </row>
    <row r="33" spans="1:1" hidden="1" x14ac:dyDescent="0.25">
      <c r="A33" s="32"/>
    </row>
    <row r="34" spans="1:1" hidden="1" x14ac:dyDescent="0.25">
      <c r="A34" s="32"/>
    </row>
    <row r="35" spans="1:1" hidden="1" x14ac:dyDescent="0.25">
      <c r="A35" s="32"/>
    </row>
    <row r="36" spans="1:1" hidden="1" x14ac:dyDescent="0.25">
      <c r="A36" s="32"/>
    </row>
    <row r="37" spans="1:1" hidden="1" x14ac:dyDescent="0.25">
      <c r="A37" s="32"/>
    </row>
    <row r="38" spans="1:1" hidden="1" x14ac:dyDescent="0.25">
      <c r="A38" s="32"/>
    </row>
    <row r="39" spans="1:1" hidden="1" x14ac:dyDescent="0.25">
      <c r="A39" s="32"/>
    </row>
    <row r="40" spans="1:1" hidden="1" x14ac:dyDescent="0.25">
      <c r="A40" s="32"/>
    </row>
    <row r="41" spans="1:1" hidden="1" x14ac:dyDescent="0.25">
      <c r="A41" s="32"/>
    </row>
    <row r="42" spans="1:1" hidden="1" x14ac:dyDescent="0.25">
      <c r="A42" s="32"/>
    </row>
    <row r="43" spans="1:1" hidden="1" x14ac:dyDescent="0.25">
      <c r="A43" s="32"/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7:K27"/>
  <sheetViews>
    <sheetView showGridLines="0" showRowColHeaders="0" workbookViewId="0">
      <pane ySplit="7" topLeftCell="A8" activePane="bottomLeft" state="frozen"/>
      <selection pane="bottomLeft" activeCell="D10" sqref="D10"/>
    </sheetView>
  </sheetViews>
  <sheetFormatPr defaultRowHeight="15" x14ac:dyDescent="0.25"/>
  <cols>
    <col min="1" max="1" width="2.7109375" customWidth="1"/>
    <col min="2" max="2" width="14.5703125" bestFit="1" customWidth="1"/>
    <col min="3" max="3" width="22.42578125" bestFit="1" customWidth="1"/>
    <col min="4" max="4" width="15.85546875" bestFit="1" customWidth="1"/>
    <col min="5" max="5" width="20" bestFit="1" customWidth="1"/>
    <col min="6" max="6" width="23.140625" bestFit="1" customWidth="1"/>
    <col min="8" max="8" width="13.28515625" bestFit="1" customWidth="1"/>
    <col min="11" max="11" width="22.5703125" bestFit="1" customWidth="1"/>
  </cols>
  <sheetData>
    <row r="7" spans="1:11" s="10" customFormat="1" ht="25.5" customHeight="1" x14ac:dyDescent="0.25">
      <c r="A7"/>
      <c r="B7"/>
      <c r="C7"/>
      <c r="D7"/>
      <c r="E7"/>
      <c r="F7"/>
      <c r="G7"/>
      <c r="H7"/>
      <c r="I7"/>
      <c r="J7"/>
      <c r="K7"/>
    </row>
    <row r="8" spans="1:11" s="33" customFormat="1" x14ac:dyDescent="0.25">
      <c r="B8"/>
      <c r="C8"/>
    </row>
    <row r="11" spans="1:11" x14ac:dyDescent="0.25">
      <c r="B11" s="38" t="s">
        <v>21</v>
      </c>
      <c r="C11" s="38" t="s">
        <v>22</v>
      </c>
      <c r="E11" s="38" t="s">
        <v>98</v>
      </c>
      <c r="F11" s="3"/>
      <c r="H11" s="38" t="s">
        <v>68</v>
      </c>
      <c r="K11" s="38" t="s">
        <v>87</v>
      </c>
    </row>
    <row r="12" spans="1:11" x14ac:dyDescent="0.25">
      <c r="B12" s="12" t="s">
        <v>106</v>
      </c>
      <c r="C12" s="12" t="s">
        <v>115</v>
      </c>
      <c r="E12" s="12" t="s">
        <v>101</v>
      </c>
      <c r="H12" s="12" t="s">
        <v>25</v>
      </c>
      <c r="K12" s="12" t="s">
        <v>88</v>
      </c>
    </row>
    <row r="13" spans="1:11" x14ac:dyDescent="0.25">
      <c r="B13" s="12" t="s">
        <v>109</v>
      </c>
      <c r="C13" s="12" t="s">
        <v>116</v>
      </c>
      <c r="E13" s="12" t="s">
        <v>99</v>
      </c>
      <c r="H13" s="12" t="s">
        <v>69</v>
      </c>
      <c r="K13" s="12" t="s">
        <v>89</v>
      </c>
    </row>
    <row r="14" spans="1:11" x14ac:dyDescent="0.25">
      <c r="B14" s="12" t="s">
        <v>108</v>
      </c>
      <c r="C14" s="12" t="s">
        <v>107</v>
      </c>
      <c r="E14" s="12" t="s">
        <v>100</v>
      </c>
      <c r="H14" s="12" t="s">
        <v>70</v>
      </c>
      <c r="K14" s="12" t="s">
        <v>90</v>
      </c>
    </row>
    <row r="15" spans="1:11" x14ac:dyDescent="0.25">
      <c r="B15" s="12"/>
      <c r="C15" s="12"/>
      <c r="H15" s="12" t="s">
        <v>71</v>
      </c>
      <c r="K15" s="12" t="s">
        <v>86</v>
      </c>
    </row>
    <row r="16" spans="1:11" x14ac:dyDescent="0.25">
      <c r="B16" s="12"/>
      <c r="C16" s="12"/>
      <c r="H16" s="12" t="s">
        <v>72</v>
      </c>
    </row>
    <row r="17" spans="8:8" x14ac:dyDescent="0.25">
      <c r="H17" s="12" t="s">
        <v>75</v>
      </c>
    </row>
    <row r="18" spans="8:8" x14ac:dyDescent="0.25">
      <c r="H18" s="12" t="s">
        <v>73</v>
      </c>
    </row>
    <row r="19" spans="8:8" x14ac:dyDescent="0.25">
      <c r="H19" s="12" t="s">
        <v>74</v>
      </c>
    </row>
    <row r="20" spans="8:8" x14ac:dyDescent="0.25">
      <c r="H20" s="12" t="s">
        <v>105</v>
      </c>
    </row>
    <row r="21" spans="8:8" x14ac:dyDescent="0.25">
      <c r="H21" s="12" t="s">
        <v>92</v>
      </c>
    </row>
    <row r="22" spans="8:8" x14ac:dyDescent="0.25">
      <c r="H22" s="12"/>
    </row>
    <row r="23" spans="8:8" x14ac:dyDescent="0.25">
      <c r="H23" s="12"/>
    </row>
    <row r="24" spans="8:8" x14ac:dyDescent="0.25">
      <c r="H24" s="12"/>
    </row>
    <row r="25" spans="8:8" x14ac:dyDescent="0.25">
      <c r="H25" s="12"/>
    </row>
    <row r="26" spans="8:8" x14ac:dyDescent="0.25">
      <c r="H26" s="12"/>
    </row>
    <row r="27" spans="8:8" x14ac:dyDescent="0.25">
      <c r="H27" s="1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7:N134"/>
  <sheetViews>
    <sheetView showGridLines="0" showRowColHeaders="0" workbookViewId="0">
      <pane ySplit="12" topLeftCell="A13" activePane="bottomLeft" state="frozen"/>
      <selection pane="bottomLeft"/>
    </sheetView>
  </sheetViews>
  <sheetFormatPr defaultRowHeight="15" x14ac:dyDescent="0.25"/>
  <cols>
    <col min="1" max="1" width="2.7109375" customWidth="1"/>
    <col min="2" max="2" width="16.140625" bestFit="1" customWidth="1"/>
    <col min="3" max="3" width="11.7109375" bestFit="1" customWidth="1"/>
    <col min="4" max="4" width="23.7109375" bestFit="1" customWidth="1"/>
    <col min="5" max="5" width="56.85546875" customWidth="1"/>
    <col min="6" max="6" width="26.28515625" bestFit="1" customWidth="1"/>
    <col min="7" max="7" width="32" style="30" bestFit="1" customWidth="1"/>
    <col min="8" max="8" width="12.85546875" customWidth="1"/>
    <col min="11" max="11" width="13.28515625" bestFit="1" customWidth="1"/>
  </cols>
  <sheetData>
    <row r="7" spans="1:14" s="10" customFormat="1" x14ac:dyDescent="0.25">
      <c r="A7" s="32"/>
      <c r="B7"/>
      <c r="C7"/>
      <c r="D7"/>
      <c r="E7"/>
      <c r="F7" s="37" t="str">
        <f>HYPERLINK("#B"&amp;MATCH(TRUE,INDEX(ISBLANK(B13:B22),0,0),0)+12,"Ultima linha")</f>
        <v>Ultima linha</v>
      </c>
      <c r="G7"/>
      <c r="H7"/>
      <c r="I7"/>
      <c r="J7"/>
      <c r="K7"/>
      <c r="L7"/>
      <c r="M7"/>
      <c r="N7"/>
    </row>
    <row r="8" spans="1:14" s="10" customFormat="1" x14ac:dyDescent="0.25">
      <c r="A8" s="32"/>
      <c r="B8"/>
      <c r="C8"/>
      <c r="D8"/>
      <c r="E8"/>
      <c r="F8" s="37"/>
      <c r="G8"/>
      <c r="H8"/>
      <c r="I8"/>
      <c r="J8"/>
      <c r="K8"/>
      <c r="L8"/>
      <c r="M8"/>
      <c r="N8"/>
    </row>
    <row r="9" spans="1:14" s="10" customFormat="1" x14ac:dyDescent="0.25">
      <c r="A9" s="32"/>
      <c r="B9"/>
      <c r="C9"/>
      <c r="D9"/>
      <c r="E9"/>
      <c r="F9" s="37"/>
      <c r="G9"/>
      <c r="H9"/>
      <c r="I9"/>
      <c r="J9"/>
      <c r="K9"/>
      <c r="L9"/>
      <c r="M9"/>
      <c r="N9"/>
    </row>
    <row r="10" spans="1:14" s="33" customFormat="1" ht="15.75" x14ac:dyDescent="0.25">
      <c r="A10" s="32"/>
      <c r="B10" s="35" t="s">
        <v>18</v>
      </c>
      <c r="C10" s="36">
        <v>100</v>
      </c>
      <c r="G10" s="34"/>
    </row>
    <row r="11" spans="1:14" ht="8.25" customHeight="1" x14ac:dyDescent="0.25">
      <c r="A11" s="32"/>
      <c r="B11" s="31"/>
    </row>
    <row r="12" spans="1:14" x14ac:dyDescent="0.25">
      <c r="A12" s="32"/>
      <c r="B12" s="47" t="s">
        <v>15</v>
      </c>
      <c r="C12" s="47" t="s">
        <v>16</v>
      </c>
      <c r="D12" s="47" t="s">
        <v>17</v>
      </c>
      <c r="E12" s="47" t="s">
        <v>20</v>
      </c>
      <c r="F12" s="48" t="s">
        <v>110</v>
      </c>
      <c r="G12" s="49" t="s">
        <v>111</v>
      </c>
      <c r="H12" s="47" t="s">
        <v>14</v>
      </c>
    </row>
    <row r="13" spans="1:14" x14ac:dyDescent="0.25">
      <c r="A13" s="32"/>
      <c r="B13" s="43">
        <v>44034</v>
      </c>
      <c r="C13" s="42" t="s">
        <v>22</v>
      </c>
      <c r="D13" s="44" t="s">
        <v>116</v>
      </c>
      <c r="E13" s="44"/>
      <c r="F13" s="45"/>
      <c r="G13" s="46">
        <f>IF(AND(C13=Calculos!$B$11,D13=Calculos!$B$12),SUMIF(Tabela_vendas9[DATA],'FLUXO DE CAIXA'!B13,Tabela_vendas9[TOTAL]),IF(D13=Calculos!$B$13,SUMIF(Tabela_vendas[DATA],'FLUXO DE CAIXA'!B13,Tabela_vendas[ADIANTAMENTO]),IF(AND(C13=Calculos!$C$11,D13=Calculos!$C$12),SUMIF(Tabela_Materiais[Data],'FLUXO DE CAIXA'!B13,Tabela_Materiais[Preço Pago]),IF(Tabela14[[#This Row],[CATEGORIA]]=Calculos!$C$13,SUMIF(Tabela_Materiais11[Data],Tabela14[[#This Row],[DATA]],Tabela_Materiais11[VALOR FINAL]),"" ))))</f>
        <v>20</v>
      </c>
      <c r="H13" s="45">
        <f>IF(C13="Receita",$C$10+SUM(F13:G13),$C$10-SUM(F13:G13))</f>
        <v>80</v>
      </c>
    </row>
    <row r="14" spans="1:14" x14ac:dyDescent="0.25">
      <c r="A14" s="32"/>
      <c r="B14" s="43">
        <v>44034</v>
      </c>
      <c r="C14" s="42" t="s">
        <v>22</v>
      </c>
      <c r="D14" s="44" t="s">
        <v>116</v>
      </c>
      <c r="E14" s="44"/>
      <c r="F14" s="45"/>
      <c r="G14" s="46">
        <f>IF(AND(C14=Calculos!$B$11,D14=Calculos!$B$12),SUMIF(Tabela_vendas9[DATA],'FLUXO DE CAIXA'!B14,Tabela_vendas9[TOTAL]),IF(D14=Calculos!$B$13,SUMIF(Tabela_vendas[DATA],'FLUXO DE CAIXA'!B14,Tabela_vendas[ADIANTAMENTO]),IF(AND(C14=Calculos!$C$11,D14=Calculos!$C$12),SUMIF(Tabela_Materiais[Data],'FLUXO DE CAIXA'!B14,Tabela_Materiais[Preço Pago]),IF(Tabela14[[#This Row],[CATEGORIA]]=Calculos!$C$13,SUMIF(Tabela_Materiais11[Data],Tabela14[[#This Row],[DATA]],Tabela_Materiais11[VALOR FINAL]),"" ))))</f>
        <v>20</v>
      </c>
      <c r="H14" s="45">
        <f>IF(C14="Receita",H13+SUM(F14:G14),H13-SUM(F14:G14))</f>
        <v>60</v>
      </c>
    </row>
    <row r="15" spans="1:14" x14ac:dyDescent="0.25">
      <c r="A15" s="32"/>
    </row>
    <row r="16" spans="1:14" x14ac:dyDescent="0.25">
      <c r="A16" s="32"/>
    </row>
    <row r="17" spans="1:7" x14ac:dyDescent="0.25">
      <c r="A17" s="32"/>
    </row>
    <row r="18" spans="1:7" x14ac:dyDescent="0.25">
      <c r="A18" s="32"/>
      <c r="G18"/>
    </row>
    <row r="19" spans="1:7" x14ac:dyDescent="0.25">
      <c r="A19" s="32"/>
      <c r="G19"/>
    </row>
    <row r="20" spans="1:7" x14ac:dyDescent="0.25">
      <c r="A20" s="32"/>
    </row>
    <row r="21" spans="1:7" x14ac:dyDescent="0.25">
      <c r="A21" s="32"/>
    </row>
    <row r="22" spans="1:7" x14ac:dyDescent="0.25">
      <c r="A22" s="32"/>
    </row>
    <row r="23" spans="1:7" x14ac:dyDescent="0.25">
      <c r="A23" s="32"/>
    </row>
    <row r="24" spans="1:7" x14ac:dyDescent="0.25">
      <c r="A24" s="32"/>
    </row>
    <row r="25" spans="1:7" x14ac:dyDescent="0.25">
      <c r="A25" s="32"/>
    </row>
    <row r="26" spans="1:7" x14ac:dyDescent="0.25">
      <c r="A26" s="32"/>
    </row>
    <row r="27" spans="1:7" x14ac:dyDescent="0.25">
      <c r="A27" s="32"/>
    </row>
    <row r="28" spans="1:7" x14ac:dyDescent="0.25">
      <c r="A28" s="32"/>
    </row>
    <row r="29" spans="1:7" x14ac:dyDescent="0.25">
      <c r="A29" s="32"/>
    </row>
    <row r="30" spans="1:7" x14ac:dyDescent="0.25">
      <c r="A30" s="32"/>
    </row>
    <row r="31" spans="1:7" x14ac:dyDescent="0.25">
      <c r="A31" s="32"/>
    </row>
    <row r="32" spans="1:7" x14ac:dyDescent="0.25">
      <c r="A32" s="32"/>
    </row>
    <row r="33" spans="1:1" x14ac:dyDescent="0.25">
      <c r="A33" s="32"/>
    </row>
    <row r="34" spans="1:1" x14ac:dyDescent="0.25">
      <c r="A34" s="32"/>
    </row>
    <row r="35" spans="1:1" x14ac:dyDescent="0.25">
      <c r="A35" s="32"/>
    </row>
    <row r="36" spans="1:1" x14ac:dyDescent="0.25">
      <c r="A36" s="32"/>
    </row>
    <row r="37" spans="1:1" x14ac:dyDescent="0.25">
      <c r="A37" s="32"/>
    </row>
    <row r="38" spans="1:1" x14ac:dyDescent="0.25">
      <c r="A38" s="32"/>
    </row>
    <row r="39" spans="1:1" x14ac:dyDescent="0.25">
      <c r="A39" s="32"/>
    </row>
    <row r="40" spans="1:1" x14ac:dyDescent="0.25">
      <c r="A40" s="32"/>
    </row>
    <row r="41" spans="1:1" x14ac:dyDescent="0.25">
      <c r="A41" s="32"/>
    </row>
    <row r="42" spans="1:1" x14ac:dyDescent="0.25">
      <c r="A42" s="32"/>
    </row>
    <row r="43" spans="1:1" x14ac:dyDescent="0.25">
      <c r="A43" s="32"/>
    </row>
    <row r="44" spans="1:1" x14ac:dyDescent="0.25">
      <c r="A44" s="32"/>
    </row>
    <row r="45" spans="1:1" x14ac:dyDescent="0.25">
      <c r="A45" s="32"/>
    </row>
    <row r="46" spans="1:1" x14ac:dyDescent="0.25">
      <c r="A46" s="32"/>
    </row>
    <row r="47" spans="1:1" x14ac:dyDescent="0.25">
      <c r="A47" s="32"/>
    </row>
    <row r="48" spans="1:1" x14ac:dyDescent="0.25">
      <c r="A48" s="32"/>
    </row>
    <row r="49" spans="1:1" x14ac:dyDescent="0.25">
      <c r="A49" s="32"/>
    </row>
    <row r="50" spans="1:1" x14ac:dyDescent="0.25">
      <c r="A50" s="32"/>
    </row>
    <row r="51" spans="1:1" x14ac:dyDescent="0.25">
      <c r="A51" s="32"/>
    </row>
    <row r="52" spans="1:1" x14ac:dyDescent="0.25">
      <c r="A52" s="32"/>
    </row>
    <row r="53" spans="1:1" x14ac:dyDescent="0.25">
      <c r="A53" s="32"/>
    </row>
    <row r="54" spans="1:1" x14ac:dyDescent="0.25">
      <c r="A54" s="32"/>
    </row>
    <row r="55" spans="1:1" x14ac:dyDescent="0.25">
      <c r="A55" s="32"/>
    </row>
    <row r="56" spans="1:1" x14ac:dyDescent="0.25">
      <c r="A56" s="32"/>
    </row>
    <row r="57" spans="1:1" x14ac:dyDescent="0.25">
      <c r="A57" s="32"/>
    </row>
    <row r="58" spans="1:1" x14ac:dyDescent="0.25">
      <c r="A58" s="32"/>
    </row>
    <row r="59" spans="1:1" x14ac:dyDescent="0.25">
      <c r="A59" s="32"/>
    </row>
    <row r="60" spans="1:1" x14ac:dyDescent="0.25">
      <c r="A60" s="32"/>
    </row>
    <row r="61" spans="1:1" x14ac:dyDescent="0.25">
      <c r="A61" s="32"/>
    </row>
    <row r="62" spans="1:1" x14ac:dyDescent="0.25">
      <c r="A62" s="32"/>
    </row>
    <row r="63" spans="1:1" x14ac:dyDescent="0.25">
      <c r="A63" s="32"/>
    </row>
    <row r="64" spans="1:1" x14ac:dyDescent="0.25">
      <c r="A64" s="32"/>
    </row>
    <row r="65" spans="1:1" x14ac:dyDescent="0.25">
      <c r="A65" s="32"/>
    </row>
    <row r="66" spans="1:1" x14ac:dyDescent="0.25">
      <c r="A66" s="32"/>
    </row>
    <row r="67" spans="1:1" x14ac:dyDescent="0.25">
      <c r="A67" s="32"/>
    </row>
    <row r="68" spans="1:1" x14ac:dyDescent="0.25">
      <c r="A68" s="32"/>
    </row>
    <row r="69" spans="1:1" x14ac:dyDescent="0.25">
      <c r="A69" s="32"/>
    </row>
    <row r="70" spans="1:1" x14ac:dyDescent="0.25">
      <c r="A70" s="32"/>
    </row>
    <row r="71" spans="1:1" x14ac:dyDescent="0.25">
      <c r="A71" s="32"/>
    </row>
    <row r="72" spans="1:1" x14ac:dyDescent="0.25">
      <c r="A72" s="32"/>
    </row>
    <row r="73" spans="1:1" x14ac:dyDescent="0.25">
      <c r="A73" s="32"/>
    </row>
    <row r="74" spans="1:1" x14ac:dyDescent="0.25">
      <c r="A74" s="32"/>
    </row>
    <row r="75" spans="1:1" x14ac:dyDescent="0.25">
      <c r="A75" s="32"/>
    </row>
    <row r="76" spans="1:1" x14ac:dyDescent="0.25">
      <c r="A76" s="32"/>
    </row>
    <row r="77" spans="1:1" x14ac:dyDescent="0.25">
      <c r="A77" s="32"/>
    </row>
    <row r="78" spans="1:1" x14ac:dyDescent="0.25">
      <c r="A78" s="32"/>
    </row>
    <row r="79" spans="1:1" x14ac:dyDescent="0.25">
      <c r="A79" s="32"/>
    </row>
    <row r="80" spans="1:1" x14ac:dyDescent="0.25">
      <c r="A80" s="32"/>
    </row>
    <row r="81" spans="1:1" x14ac:dyDescent="0.25">
      <c r="A81" s="32"/>
    </row>
    <row r="82" spans="1:1" x14ac:dyDescent="0.25">
      <c r="A82" s="32"/>
    </row>
    <row r="83" spans="1:1" x14ac:dyDescent="0.25">
      <c r="A83" s="32"/>
    </row>
    <row r="84" spans="1:1" x14ac:dyDescent="0.25">
      <c r="A84" s="32"/>
    </row>
    <row r="85" spans="1:1" x14ac:dyDescent="0.25">
      <c r="A85" s="32"/>
    </row>
    <row r="86" spans="1:1" x14ac:dyDescent="0.25">
      <c r="A86" s="32"/>
    </row>
    <row r="87" spans="1:1" x14ac:dyDescent="0.25">
      <c r="A87" s="32"/>
    </row>
    <row r="88" spans="1:1" x14ac:dyDescent="0.25">
      <c r="A88" s="32"/>
    </row>
    <row r="89" spans="1:1" x14ac:dyDescent="0.25">
      <c r="A89" s="32"/>
    </row>
    <row r="90" spans="1:1" x14ac:dyDescent="0.25">
      <c r="A90" s="32"/>
    </row>
    <row r="91" spans="1:1" x14ac:dyDescent="0.25">
      <c r="A91" s="32"/>
    </row>
    <row r="92" spans="1:1" x14ac:dyDescent="0.25">
      <c r="A92" s="32"/>
    </row>
    <row r="93" spans="1:1" x14ac:dyDescent="0.25">
      <c r="A93" s="32"/>
    </row>
    <row r="94" spans="1:1" x14ac:dyDescent="0.25">
      <c r="A94" s="32"/>
    </row>
    <row r="95" spans="1:1" x14ac:dyDescent="0.25">
      <c r="A95" s="32"/>
    </row>
    <row r="96" spans="1:1" x14ac:dyDescent="0.25">
      <c r="A96" s="32"/>
    </row>
    <row r="97" spans="1:1" x14ac:dyDescent="0.25">
      <c r="A97" s="32"/>
    </row>
    <row r="98" spans="1:1" x14ac:dyDescent="0.25">
      <c r="A98" s="32"/>
    </row>
    <row r="99" spans="1:1" x14ac:dyDescent="0.25">
      <c r="A99" s="32"/>
    </row>
    <row r="100" spans="1:1" x14ac:dyDescent="0.25">
      <c r="A100" s="32"/>
    </row>
    <row r="101" spans="1:1" x14ac:dyDescent="0.25">
      <c r="A101" s="32"/>
    </row>
    <row r="102" spans="1:1" x14ac:dyDescent="0.25">
      <c r="A102" s="32"/>
    </row>
    <row r="103" spans="1:1" x14ac:dyDescent="0.25">
      <c r="A103" s="32"/>
    </row>
    <row r="104" spans="1:1" x14ac:dyDescent="0.25">
      <c r="A104" s="32"/>
    </row>
    <row r="105" spans="1:1" x14ac:dyDescent="0.25">
      <c r="A105" s="32"/>
    </row>
    <row r="106" spans="1:1" x14ac:dyDescent="0.25">
      <c r="A106" s="32"/>
    </row>
    <row r="107" spans="1:1" x14ac:dyDescent="0.25">
      <c r="A107" s="32"/>
    </row>
    <row r="108" spans="1:1" x14ac:dyDescent="0.25">
      <c r="A108" s="32"/>
    </row>
    <row r="109" spans="1:1" x14ac:dyDescent="0.25">
      <c r="A109" s="32"/>
    </row>
    <row r="110" spans="1:1" x14ac:dyDescent="0.25">
      <c r="A110" s="32"/>
    </row>
    <row r="111" spans="1:1" x14ac:dyDescent="0.25">
      <c r="A111" s="32"/>
    </row>
    <row r="112" spans="1:1" x14ac:dyDescent="0.25">
      <c r="A112" s="32"/>
    </row>
    <row r="113" spans="1:1" x14ac:dyDescent="0.25">
      <c r="A113" s="32"/>
    </row>
    <row r="114" spans="1:1" x14ac:dyDescent="0.25">
      <c r="A114" s="32"/>
    </row>
    <row r="115" spans="1:1" x14ac:dyDescent="0.25">
      <c r="A115" s="32"/>
    </row>
    <row r="116" spans="1:1" x14ac:dyDescent="0.25">
      <c r="A116" s="32"/>
    </row>
    <row r="117" spans="1:1" x14ac:dyDescent="0.25">
      <c r="A117" s="32"/>
    </row>
    <row r="118" spans="1:1" x14ac:dyDescent="0.25">
      <c r="A118" s="32"/>
    </row>
    <row r="119" spans="1:1" x14ac:dyDescent="0.25">
      <c r="A119" s="32"/>
    </row>
    <row r="120" spans="1:1" x14ac:dyDescent="0.25">
      <c r="A120" s="32"/>
    </row>
    <row r="121" spans="1:1" x14ac:dyDescent="0.25">
      <c r="A121" s="32"/>
    </row>
    <row r="122" spans="1:1" x14ac:dyDescent="0.25">
      <c r="A122" s="32"/>
    </row>
    <row r="123" spans="1:1" x14ac:dyDescent="0.25">
      <c r="A123" s="32"/>
    </row>
    <row r="124" spans="1:1" x14ac:dyDescent="0.25">
      <c r="A124" s="32"/>
    </row>
    <row r="125" spans="1:1" x14ac:dyDescent="0.25">
      <c r="A125" s="32"/>
    </row>
    <row r="126" spans="1:1" x14ac:dyDescent="0.25">
      <c r="A126" s="32"/>
    </row>
    <row r="127" spans="1:1" x14ac:dyDescent="0.25">
      <c r="A127" s="32"/>
    </row>
    <row r="128" spans="1:1" x14ac:dyDescent="0.25">
      <c r="A128" s="32"/>
    </row>
    <row r="129" spans="1:1" x14ac:dyDescent="0.25">
      <c r="A129" s="32"/>
    </row>
    <row r="130" spans="1:1" x14ac:dyDescent="0.25">
      <c r="A130" s="32"/>
    </row>
    <row r="131" spans="1:1" x14ac:dyDescent="0.25">
      <c r="A131" s="32"/>
    </row>
    <row r="132" spans="1:1" x14ac:dyDescent="0.25">
      <c r="A132" s="32"/>
    </row>
    <row r="133" spans="1:1" x14ac:dyDescent="0.25">
      <c r="A133" s="32"/>
    </row>
    <row r="134" spans="1:1" x14ac:dyDescent="0.25">
      <c r="A134" s="32"/>
    </row>
  </sheetData>
  <conditionalFormatting sqref="C10">
    <cfRule type="cellIs" dxfId="84" priority="5" operator="lessThan">
      <formula>0</formula>
    </cfRule>
  </conditionalFormatting>
  <conditionalFormatting sqref="B13:H14">
    <cfRule type="expression" dxfId="83" priority="1">
      <formula>$C13="Receita"</formula>
    </cfRule>
  </conditionalFormatting>
  <dataValidations count="2">
    <dataValidation type="list" allowBlank="1" showInputMessage="1" showErrorMessage="1" sqref="C13:C14">
      <formula1>"Receita,Despesa"</formula1>
    </dataValidation>
    <dataValidation type="list" allowBlank="1" showInputMessage="1" showErrorMessage="1" sqref="D13:D14">
      <formula1>INDIRECT($C13)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H13" calculatedColumn="1"/>
  </ignoredError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N67"/>
  <sheetViews>
    <sheetView showGridLines="0" showRowColHeaders="0" workbookViewId="0">
      <pane ySplit="9" topLeftCell="A10" activePane="bottomLeft" state="frozen"/>
      <selection activeCell="F20" sqref="F20"/>
      <selection pane="bottomLeft" activeCell="G10" sqref="G10"/>
    </sheetView>
  </sheetViews>
  <sheetFormatPr defaultRowHeight="15" x14ac:dyDescent="0.25"/>
  <cols>
    <col min="1" max="1" width="2.7109375" customWidth="1"/>
    <col min="2" max="2" width="12.42578125" bestFit="1" customWidth="1"/>
    <col min="3" max="3" width="11.140625" bestFit="1" customWidth="1"/>
    <col min="4" max="4" width="10.7109375" bestFit="1" customWidth="1"/>
    <col min="5" max="5" width="31.5703125" customWidth="1"/>
    <col min="6" max="6" width="10.42578125" bestFit="1" customWidth="1"/>
    <col min="7" max="7" width="16.85546875" customWidth="1"/>
    <col min="8" max="8" width="10.28515625" bestFit="1" customWidth="1"/>
    <col min="9" max="9" width="10.85546875" bestFit="1" customWidth="1"/>
    <col min="10" max="10" width="15" customWidth="1"/>
    <col min="11" max="11" width="16.42578125" customWidth="1"/>
    <col min="12" max="12" width="12.7109375" customWidth="1"/>
    <col min="13" max="13" width="25.42578125" bestFit="1" customWidth="1"/>
  </cols>
  <sheetData>
    <row r="1" spans="1:14" x14ac:dyDescent="0.25">
      <c r="G1" s="30"/>
    </row>
    <row r="2" spans="1:14" x14ac:dyDescent="0.25">
      <c r="G2" s="30"/>
    </row>
    <row r="3" spans="1:14" x14ac:dyDescent="0.25">
      <c r="G3" s="30"/>
    </row>
    <row r="4" spans="1:14" x14ac:dyDescent="0.25">
      <c r="G4" s="30"/>
    </row>
    <row r="5" spans="1:14" x14ac:dyDescent="0.25">
      <c r="G5" s="30"/>
    </row>
    <row r="6" spans="1:14" x14ac:dyDescent="0.25">
      <c r="G6" s="30"/>
    </row>
    <row r="7" spans="1:14" s="10" customFormat="1" ht="25.5" customHeight="1" x14ac:dyDescent="0.25">
      <c r="A7" s="32"/>
      <c r="B7"/>
      <c r="C7"/>
      <c r="D7"/>
      <c r="E7"/>
      <c r="F7" s="37"/>
      <c r="G7"/>
      <c r="H7"/>
      <c r="I7"/>
      <c r="J7"/>
      <c r="K7"/>
      <c r="L7"/>
      <c r="M7"/>
      <c r="N7"/>
    </row>
    <row r="8" spans="1:14" x14ac:dyDescent="0.25">
      <c r="A8" s="32"/>
    </row>
    <row r="9" spans="1:14" x14ac:dyDescent="0.25">
      <c r="A9" s="32"/>
      <c r="B9" s="51" t="s">
        <v>28</v>
      </c>
      <c r="C9" s="51" t="s">
        <v>97</v>
      </c>
      <c r="D9" s="51" t="s">
        <v>15</v>
      </c>
      <c r="E9" s="51" t="s">
        <v>1</v>
      </c>
      <c r="F9" s="51" t="s">
        <v>31</v>
      </c>
      <c r="G9" s="51" t="s">
        <v>30</v>
      </c>
      <c r="H9" s="51" t="s">
        <v>94</v>
      </c>
      <c r="I9" s="51" t="s">
        <v>95</v>
      </c>
      <c r="J9" s="51" t="s">
        <v>81</v>
      </c>
      <c r="K9" s="51" t="s">
        <v>93</v>
      </c>
      <c r="L9" s="51" t="s">
        <v>102</v>
      </c>
      <c r="M9" s="51" t="s">
        <v>96</v>
      </c>
    </row>
    <row r="10" spans="1:14" x14ac:dyDescent="0.25">
      <c r="A10" s="32"/>
      <c r="B10" s="10">
        <v>1</v>
      </c>
      <c r="C10" s="11" t="s">
        <v>44</v>
      </c>
      <c r="D10" s="50">
        <v>44033</v>
      </c>
      <c r="E10" t="str">
        <f>IFERROR(INDEX(Estoque_peça[PRODUTO],MATCH(Tabela_vendas9[ID_PROD],Estoque_peça[CÓDIGO DO PRODUTO],)),"")</f>
        <v>ESPELHO "M"</v>
      </c>
      <c r="F10" s="10">
        <v>1</v>
      </c>
      <c r="G10" s="6">
        <f>IFERROR(IF(AND(Tabela_vendas9[[#This Row],[ID_VENDA]]=B11,Tabela_vendas9[[#This Row],[ID_PROD]]=C11),0,INDEX(Estoque_peça[VALOR UNITÁRIO],MATCH(Tabela_vendas9[ID_PROD],Estoque_peça[CÓDIGO DO PRODUTO],))),0)</f>
        <v>120</v>
      </c>
      <c r="H10" s="27"/>
      <c r="I10" s="6"/>
      <c r="J10" s="6">
        <f>((Tabela_vendas9[[#This Row],[QUANT.]]*Tabela_vendas9[[#This Row],[VALOR UNIT.]])*(1-Tabela_vendas9[[#This Row],[DESC. %]]))-Tabela_vendas9[[#This Row],[DESC. R$]]</f>
        <v>120</v>
      </c>
      <c r="K10" s="6">
        <f>IF(Tabela_vendas9[[#This Row],[ID_VENDA]]=B11,"",SUMIF(Tabela_vendas9[ID_VENDA],Tabela_vendas9[[#This Row],[ID_VENDA]],Tabela_vendas9[SUBTOTAL]))</f>
        <v>120</v>
      </c>
      <c r="L10" s="6"/>
      <c r="M10" s="6"/>
    </row>
    <row r="11" spans="1:14" x14ac:dyDescent="0.25">
      <c r="A11" s="32"/>
    </row>
    <row r="12" spans="1:14" x14ac:dyDescent="0.25">
      <c r="A12" s="32"/>
    </row>
    <row r="13" spans="1:14" x14ac:dyDescent="0.25">
      <c r="A13" s="32"/>
    </row>
    <row r="14" spans="1:14" x14ac:dyDescent="0.25">
      <c r="A14" s="32"/>
    </row>
    <row r="15" spans="1:14" x14ac:dyDescent="0.25">
      <c r="A15" s="32"/>
    </row>
    <row r="16" spans="1:14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  <row r="20" spans="1:1" x14ac:dyDescent="0.25">
      <c r="A20" s="32"/>
    </row>
    <row r="21" spans="1:1" x14ac:dyDescent="0.25">
      <c r="A21" s="32"/>
    </row>
    <row r="22" spans="1:1" x14ac:dyDescent="0.25">
      <c r="A22" s="32"/>
    </row>
    <row r="23" spans="1:1" x14ac:dyDescent="0.25">
      <c r="A23" s="32"/>
    </row>
    <row r="24" spans="1:1" x14ac:dyDescent="0.25">
      <c r="A24" s="32"/>
    </row>
    <row r="25" spans="1:1" x14ac:dyDescent="0.25">
      <c r="A25" s="32"/>
    </row>
    <row r="26" spans="1:1" x14ac:dyDescent="0.25">
      <c r="A26" s="32"/>
    </row>
    <row r="27" spans="1:1" x14ac:dyDescent="0.25">
      <c r="A27" s="32"/>
    </row>
    <row r="28" spans="1:1" x14ac:dyDescent="0.25">
      <c r="A28" s="32"/>
    </row>
    <row r="29" spans="1:1" x14ac:dyDescent="0.25">
      <c r="A29" s="32"/>
    </row>
    <row r="30" spans="1:1" x14ac:dyDescent="0.25">
      <c r="A30" s="32"/>
    </row>
    <row r="31" spans="1:1" x14ac:dyDescent="0.25">
      <c r="A31" s="32"/>
    </row>
    <row r="32" spans="1:1" x14ac:dyDescent="0.25">
      <c r="A32" s="32"/>
    </row>
    <row r="33" spans="1:1" x14ac:dyDescent="0.25">
      <c r="A33" s="32"/>
    </row>
    <row r="34" spans="1:1" x14ac:dyDescent="0.25">
      <c r="A34" s="32"/>
    </row>
    <row r="35" spans="1:1" x14ac:dyDescent="0.25">
      <c r="A35" s="32"/>
    </row>
    <row r="36" spans="1:1" x14ac:dyDescent="0.25">
      <c r="A36" s="32"/>
    </row>
    <row r="37" spans="1:1" x14ac:dyDescent="0.25">
      <c r="A37" s="32"/>
    </row>
    <row r="38" spans="1:1" x14ac:dyDescent="0.25">
      <c r="A38" s="32"/>
    </row>
    <row r="39" spans="1:1" x14ac:dyDescent="0.25">
      <c r="A39" s="32"/>
    </row>
    <row r="40" spans="1:1" x14ac:dyDescent="0.25">
      <c r="A40" s="32"/>
    </row>
    <row r="41" spans="1:1" x14ac:dyDescent="0.25">
      <c r="A41" s="32"/>
    </row>
    <row r="42" spans="1:1" x14ac:dyDescent="0.25">
      <c r="A42" s="32"/>
    </row>
    <row r="43" spans="1:1" x14ac:dyDescent="0.25">
      <c r="A43" s="32"/>
    </row>
    <row r="44" spans="1:1" x14ac:dyDescent="0.25">
      <c r="A44" s="32"/>
    </row>
    <row r="45" spans="1:1" x14ac:dyDescent="0.25">
      <c r="A45" s="32"/>
    </row>
    <row r="46" spans="1:1" x14ac:dyDescent="0.25">
      <c r="A46" s="32"/>
    </row>
    <row r="47" spans="1:1" x14ac:dyDescent="0.25">
      <c r="A47" s="32"/>
    </row>
    <row r="48" spans="1:1" x14ac:dyDescent="0.25">
      <c r="A48" s="32"/>
    </row>
    <row r="49" spans="1:1" x14ac:dyDescent="0.25">
      <c r="A49" s="32"/>
    </row>
    <row r="50" spans="1:1" x14ac:dyDescent="0.25">
      <c r="A50" s="32"/>
    </row>
    <row r="51" spans="1:1" x14ac:dyDescent="0.25">
      <c r="A51" s="32"/>
    </row>
    <row r="52" spans="1:1" x14ac:dyDescent="0.25">
      <c r="A52" s="32"/>
    </row>
    <row r="53" spans="1:1" x14ac:dyDescent="0.25">
      <c r="A53" s="32"/>
    </row>
    <row r="54" spans="1:1" x14ac:dyDescent="0.25">
      <c r="A54" s="32"/>
    </row>
    <row r="55" spans="1:1" x14ac:dyDescent="0.25">
      <c r="A55" s="32"/>
    </row>
    <row r="56" spans="1:1" x14ac:dyDescent="0.25">
      <c r="A56" s="32"/>
    </row>
    <row r="57" spans="1:1" x14ac:dyDescent="0.25">
      <c r="A57" s="32"/>
    </row>
    <row r="58" spans="1:1" x14ac:dyDescent="0.25">
      <c r="A58" s="32"/>
    </row>
    <row r="59" spans="1:1" x14ac:dyDescent="0.25">
      <c r="A59" s="32"/>
    </row>
    <row r="60" spans="1:1" x14ac:dyDescent="0.25">
      <c r="A60" s="32"/>
    </row>
    <row r="61" spans="1:1" x14ac:dyDescent="0.25">
      <c r="A61" s="32"/>
    </row>
    <row r="62" spans="1:1" x14ac:dyDescent="0.25">
      <c r="A62" s="32"/>
    </row>
    <row r="63" spans="1:1" x14ac:dyDescent="0.25">
      <c r="A63" s="32"/>
    </row>
    <row r="64" spans="1:1" x14ac:dyDescent="0.25">
      <c r="A64" s="32"/>
    </row>
    <row r="65" spans="1:1" x14ac:dyDescent="0.25">
      <c r="A65" s="32"/>
    </row>
    <row r="66" spans="1:1" x14ac:dyDescent="0.25">
      <c r="A66" s="32"/>
    </row>
    <row r="67" spans="1:1" x14ac:dyDescent="0.25">
      <c r="A67" s="3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Calculos!$E$12:$E$14</xm:f>
          </x14:formula1>
          <xm:sqref>M10</xm:sqref>
        </x14:dataValidation>
        <x14:dataValidation type="list" allowBlank="1" showInputMessage="1" showErrorMessage="1">
          <x14:formula1>
            <xm:f>'CONTROLE E ESTOQUE PEÇAS'!$B$10:$B$18</xm:f>
          </x14:formula1>
          <xm:sqref>C10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N47"/>
  <sheetViews>
    <sheetView showGridLines="0" showRowColHeaders="0" workbookViewId="0">
      <pane ySplit="9" topLeftCell="A10" activePane="bottomLeft" state="frozen"/>
      <selection activeCell="F20" sqref="F20"/>
      <selection pane="bottomLeft"/>
    </sheetView>
  </sheetViews>
  <sheetFormatPr defaultRowHeight="15" x14ac:dyDescent="0.25"/>
  <cols>
    <col min="1" max="1" width="2.7109375" customWidth="1"/>
    <col min="2" max="2" width="7.42578125" customWidth="1"/>
    <col min="3" max="3" width="13.28515625" customWidth="1"/>
    <col min="4" max="4" width="51.28515625" customWidth="1"/>
    <col min="5" max="5" width="10.42578125" bestFit="1" customWidth="1"/>
    <col min="6" max="6" width="14.7109375" bestFit="1" customWidth="1"/>
    <col min="7" max="7" width="15.140625" customWidth="1"/>
    <col min="8" max="8" width="18.28515625" bestFit="1" customWidth="1"/>
    <col min="9" max="9" width="13.140625" customWidth="1"/>
    <col min="10" max="10" width="17.42578125" bestFit="1" customWidth="1"/>
    <col min="11" max="11" width="14.42578125" bestFit="1" customWidth="1"/>
    <col min="12" max="12" width="12.7109375" customWidth="1"/>
    <col min="13" max="13" width="25.42578125" bestFit="1" customWidth="1"/>
  </cols>
  <sheetData>
    <row r="1" spans="1:14" x14ac:dyDescent="0.25">
      <c r="G1" s="30"/>
    </row>
    <row r="2" spans="1:14" x14ac:dyDescent="0.25">
      <c r="G2" s="30"/>
    </row>
    <row r="3" spans="1:14" x14ac:dyDescent="0.25">
      <c r="G3" s="30"/>
    </row>
    <row r="4" spans="1:14" x14ac:dyDescent="0.25">
      <c r="G4" s="30"/>
    </row>
    <row r="5" spans="1:14" x14ac:dyDescent="0.25">
      <c r="G5" s="30"/>
    </row>
    <row r="6" spans="1:14" x14ac:dyDescent="0.25">
      <c r="G6" s="30"/>
    </row>
    <row r="7" spans="1:14" s="10" customFormat="1" ht="25.5" customHeight="1" x14ac:dyDescent="0.25">
      <c r="A7" s="32"/>
      <c r="B7"/>
      <c r="C7"/>
      <c r="D7"/>
      <c r="E7"/>
      <c r="F7" s="37"/>
      <c r="G7"/>
      <c r="H7"/>
      <c r="I7"/>
      <c r="J7"/>
      <c r="K7"/>
      <c r="L7"/>
      <c r="M7"/>
      <c r="N7"/>
    </row>
    <row r="8" spans="1:14" x14ac:dyDescent="0.25">
      <c r="A8" s="32"/>
    </row>
    <row r="9" spans="1:14" x14ac:dyDescent="0.25">
      <c r="A9" s="32"/>
      <c r="B9" s="51" t="s">
        <v>19</v>
      </c>
      <c r="C9" s="51" t="s">
        <v>15</v>
      </c>
      <c r="D9" s="51" t="s">
        <v>78</v>
      </c>
      <c r="E9" s="51" t="s">
        <v>31</v>
      </c>
      <c r="F9" s="51" t="s">
        <v>30</v>
      </c>
      <c r="G9" s="51" t="s">
        <v>81</v>
      </c>
      <c r="H9" s="51" t="s">
        <v>79</v>
      </c>
      <c r="I9" s="51" t="s">
        <v>80</v>
      </c>
      <c r="J9" s="51" t="s">
        <v>29</v>
      </c>
      <c r="K9" s="51" t="s">
        <v>85</v>
      </c>
    </row>
    <row r="10" spans="1:14" x14ac:dyDescent="0.25">
      <c r="A10" s="32"/>
      <c r="B10" s="52"/>
      <c r="C10" s="53"/>
      <c r="D10" s="54"/>
      <c r="E10" s="52"/>
      <c r="F10" s="55"/>
      <c r="G10" s="56">
        <f>Tabela_vendas[[#This Row],[QUANT.]]*Tabela_vendas[[#This Row],[VALOR UNIT.]]</f>
        <v>0</v>
      </c>
      <c r="H10" s="55"/>
      <c r="I10" s="56">
        <f>Tabela_vendas[[#This Row],[SUBTOTAL]]-Tabela_vendas[[#This Row],[ADIANTAMENTO]]</f>
        <v>0</v>
      </c>
      <c r="J10" s="56" t="str">
        <f>IF(Tabela_vendas[[#This Row],[ID]]=B11,"",SUMIF(Tabela_vendas[ID],Tabela_vendas[[#This Row],[ID]],Tabela_vendas[SUBTOTAL]))</f>
        <v/>
      </c>
      <c r="K10" s="57" t="str">
        <f>IFERROR(INDEX(Tabela1[SITUAÇÃO],MATCH(Tabela_vendas[[#This Row],[ID]],Tabela1[ID],0)),"")</f>
        <v/>
      </c>
    </row>
    <row r="11" spans="1:14" x14ac:dyDescent="0.25">
      <c r="A11" s="32"/>
      <c r="B11" s="10"/>
      <c r="C11" s="50"/>
      <c r="E11" s="10"/>
      <c r="F11" s="7"/>
      <c r="G11" s="6">
        <f>Tabela_vendas[[#This Row],[QUANT.]]*Tabela_vendas[[#This Row],[VALOR UNIT.]]</f>
        <v>0</v>
      </c>
      <c r="H11" s="7"/>
      <c r="I11" s="7">
        <f>Tabela_vendas[[#This Row],[SUBTOTAL]]-Tabela_vendas[[#This Row],[ADIANTAMENTO]]</f>
        <v>0</v>
      </c>
      <c r="J11" s="6" t="str">
        <f>IF(Tabela_vendas[[#This Row],[ID]]=B12,"",SUMIF(Tabela_vendas[ID],Tabela_vendas[[#This Row],[ID]],Tabela_vendas[SUBTOTAL]))</f>
        <v/>
      </c>
      <c r="K11" s="19" t="str">
        <f>IFERROR(INDEX(Tabela1[SITUAÇÃO],MATCH(Tabela_vendas[[#This Row],[ID]],Tabela1[ID],0)),"")</f>
        <v/>
      </c>
    </row>
    <row r="12" spans="1:14" x14ac:dyDescent="0.25">
      <c r="A12" s="32"/>
    </row>
    <row r="13" spans="1:14" x14ac:dyDescent="0.25">
      <c r="A13" s="32"/>
    </row>
    <row r="14" spans="1:14" x14ac:dyDescent="0.25">
      <c r="A14" s="32"/>
    </row>
    <row r="15" spans="1:14" x14ac:dyDescent="0.25">
      <c r="A15" s="32"/>
    </row>
    <row r="16" spans="1:14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  <row r="20" spans="1:1" x14ac:dyDescent="0.25">
      <c r="A20" s="32"/>
    </row>
    <row r="21" spans="1:1" x14ac:dyDescent="0.25">
      <c r="A21" s="32"/>
    </row>
    <row r="22" spans="1:1" x14ac:dyDescent="0.25">
      <c r="A22" s="32"/>
    </row>
    <row r="23" spans="1:1" x14ac:dyDescent="0.25">
      <c r="A23" s="32"/>
    </row>
    <row r="24" spans="1:1" x14ac:dyDescent="0.25">
      <c r="A24" s="32"/>
    </row>
    <row r="25" spans="1:1" x14ac:dyDescent="0.25">
      <c r="A25" s="32"/>
    </row>
    <row r="26" spans="1:1" x14ac:dyDescent="0.25">
      <c r="A26" s="32"/>
    </row>
    <row r="27" spans="1:1" x14ac:dyDescent="0.25">
      <c r="A27" s="32"/>
    </row>
    <row r="28" spans="1:1" x14ac:dyDescent="0.25">
      <c r="A28" s="32"/>
    </row>
    <row r="29" spans="1:1" x14ac:dyDescent="0.25">
      <c r="A29" s="32"/>
    </row>
    <row r="30" spans="1:1" x14ac:dyDescent="0.25">
      <c r="A30" s="32"/>
    </row>
    <row r="31" spans="1:1" x14ac:dyDescent="0.25">
      <c r="A31" s="32"/>
    </row>
    <row r="32" spans="1:1" x14ac:dyDescent="0.25">
      <c r="A32" s="32"/>
    </row>
    <row r="33" spans="1:1" x14ac:dyDescent="0.25">
      <c r="A33" s="32"/>
    </row>
    <row r="34" spans="1:1" x14ac:dyDescent="0.25">
      <c r="A34" s="32"/>
    </row>
    <row r="35" spans="1:1" x14ac:dyDescent="0.25">
      <c r="A35" s="32"/>
    </row>
    <row r="36" spans="1:1" x14ac:dyDescent="0.25">
      <c r="A36" s="32"/>
    </row>
    <row r="37" spans="1:1" x14ac:dyDescent="0.25">
      <c r="A37" s="32"/>
    </row>
    <row r="38" spans="1:1" x14ac:dyDescent="0.25">
      <c r="A38" s="32"/>
    </row>
    <row r="39" spans="1:1" x14ac:dyDescent="0.25">
      <c r="A39" s="32"/>
    </row>
    <row r="40" spans="1:1" x14ac:dyDescent="0.25">
      <c r="A40" s="32"/>
    </row>
    <row r="41" spans="1:1" x14ac:dyDescent="0.25">
      <c r="A41" s="32"/>
    </row>
    <row r="42" spans="1:1" x14ac:dyDescent="0.25">
      <c r="A42" s="32"/>
    </row>
    <row r="43" spans="1:1" x14ac:dyDescent="0.25">
      <c r="A43" s="32"/>
    </row>
    <row r="44" spans="1:1" x14ac:dyDescent="0.25">
      <c r="A44" s="32"/>
    </row>
    <row r="45" spans="1:1" x14ac:dyDescent="0.25">
      <c r="A45" s="32"/>
    </row>
    <row r="46" spans="1:1" x14ac:dyDescent="0.25">
      <c r="A46" s="32"/>
    </row>
    <row r="47" spans="1:1" x14ac:dyDescent="0.25">
      <c r="A47" s="3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N46"/>
  <sheetViews>
    <sheetView showGridLines="0" showRowColHeaders="0" workbookViewId="0">
      <pane ySplit="9" topLeftCell="A10" activePane="bottomLeft" state="frozen"/>
      <selection pane="bottomLeft" activeCell="G16" sqref="G16"/>
    </sheetView>
  </sheetViews>
  <sheetFormatPr defaultRowHeight="15" x14ac:dyDescent="0.25"/>
  <cols>
    <col min="1" max="1" width="2.7109375" customWidth="1"/>
    <col min="2" max="2" width="12.42578125" bestFit="1" customWidth="1"/>
    <col min="3" max="3" width="39" customWidth="1"/>
    <col min="4" max="4" width="14.7109375" bestFit="1" customWidth="1"/>
    <col min="5" max="5" width="20.85546875" bestFit="1" customWidth="1"/>
    <col min="6" max="6" width="18.5703125" customWidth="1"/>
    <col min="7" max="7" width="15" customWidth="1"/>
    <col min="8" max="8" width="14.42578125" bestFit="1" customWidth="1"/>
    <col min="9" max="9" width="20.140625" bestFit="1" customWidth="1"/>
    <col min="10" max="10" width="15" customWidth="1"/>
    <col min="11" max="11" width="16.42578125" customWidth="1"/>
    <col min="12" max="12" width="12.7109375" customWidth="1"/>
    <col min="13" max="13" width="25.42578125" bestFit="1" customWidth="1"/>
  </cols>
  <sheetData>
    <row r="1" spans="1:14" x14ac:dyDescent="0.25">
      <c r="G1" s="30"/>
    </row>
    <row r="2" spans="1:14" x14ac:dyDescent="0.25">
      <c r="G2" s="30"/>
    </row>
    <row r="3" spans="1:14" x14ac:dyDescent="0.25">
      <c r="G3" s="30"/>
    </row>
    <row r="4" spans="1:14" x14ac:dyDescent="0.25">
      <c r="G4" s="30"/>
    </row>
    <row r="5" spans="1:14" x14ac:dyDescent="0.25">
      <c r="G5" s="30"/>
    </row>
    <row r="6" spans="1:14" x14ac:dyDescent="0.25">
      <c r="G6" s="30"/>
    </row>
    <row r="7" spans="1:14" s="10" customFormat="1" ht="25.5" customHeight="1" x14ac:dyDescent="0.25">
      <c r="A7" s="32"/>
      <c r="B7"/>
      <c r="C7"/>
      <c r="D7"/>
      <c r="E7"/>
      <c r="F7" s="37"/>
      <c r="G7"/>
      <c r="H7"/>
      <c r="I7"/>
      <c r="J7"/>
      <c r="K7"/>
      <c r="L7"/>
      <c r="M7"/>
      <c r="N7"/>
    </row>
    <row r="8" spans="1:14" x14ac:dyDescent="0.25">
      <c r="A8" s="32"/>
    </row>
    <row r="9" spans="1:14" x14ac:dyDescent="0.25">
      <c r="A9" s="32"/>
      <c r="B9" t="s">
        <v>19</v>
      </c>
      <c r="C9" t="s">
        <v>82</v>
      </c>
      <c r="D9" t="s">
        <v>83</v>
      </c>
      <c r="E9" t="s">
        <v>84</v>
      </c>
      <c r="F9" t="s">
        <v>80</v>
      </c>
      <c r="G9" t="s">
        <v>93</v>
      </c>
      <c r="H9" t="s">
        <v>85</v>
      </c>
      <c r="I9" t="s">
        <v>91</v>
      </c>
    </row>
    <row r="10" spans="1:14" x14ac:dyDescent="0.25">
      <c r="A10" s="32"/>
      <c r="B10" s="9"/>
      <c r="E10" s="11">
        <f>IFERROR(IF(OR(Tabela1[[#This Row],[SITUAÇÃO]]="DESISTIU",Tabela1[[#This Row],[SITUAÇÃO]]="ENTREGUE"),"FINALIZADO",SUMIF(Tabela_vendas[ID],Tabela1[[#This Row],[ID]],Tabela_vendas[ADIANTAMENTO])),0)</f>
        <v>0</v>
      </c>
      <c r="F10" s="11">
        <f>IFERROR(IF(OR(Tabela1[[#This Row],[SITUAÇÃO]]="DESISTIU",Tabela1[[#This Row],[SITUAÇÃO]]="ENTREGUE"),"FINALIZADO",SUMIF(Tabela_vendas[ID],Tabela1[[#This Row],[ID]],Tabela_vendas[FALTA])),0)</f>
        <v>0</v>
      </c>
      <c r="G10" s="6">
        <f>IFERROR(SUMIF(Tabela_vendas[ID],Tabela1[[#This Row],[ID]],Tabela_vendas[TOTAL À PAGAR]),0)</f>
        <v>0</v>
      </c>
      <c r="H10" s="10"/>
      <c r="I10" s="14"/>
    </row>
    <row r="11" spans="1:14" x14ac:dyDescent="0.25">
      <c r="A11" s="32"/>
      <c r="B11" s="15"/>
      <c r="C11" s="16"/>
      <c r="D11" s="17"/>
      <c r="E11" s="28">
        <f>IFERROR(IF(OR(Tabela1[[#This Row],[SITUAÇÃO]]="DESISTIU",Tabela1[[#This Row],[SITUAÇÃO]]="ENTREGUE"),"FINALIZADO",SUMIF(Tabela_vendas[ID],Tabela1[[#This Row],[ID]],Tabela_vendas[ADIANTAMENTO])),0)</f>
        <v>0</v>
      </c>
      <c r="F11" s="28">
        <f>IFERROR(IF(OR(Tabela1[[#This Row],[SITUAÇÃO]]="DESISTIU",Tabela1[[#This Row],[SITUAÇÃO]]="ENTREGUE"),"FINALIZADO",SUMIF(Tabela_vendas[ID],Tabela1[[#This Row],[ID]],Tabela_vendas[FALTA])),0)</f>
        <v>0</v>
      </c>
      <c r="G11" s="18">
        <f>IFERROR(SUMIF(Tabela_vendas[ID],Tabela1[[#This Row],[ID]],Tabela_vendas[TOTAL À PAGAR]),0)</f>
        <v>0</v>
      </c>
      <c r="H11" s="20" t="s">
        <v>89</v>
      </c>
      <c r="I11" s="29"/>
    </row>
    <row r="12" spans="1:14" x14ac:dyDescent="0.25">
      <c r="A12" s="32"/>
      <c r="B12" s="9"/>
      <c r="E12" s="6"/>
      <c r="F12" s="6"/>
      <c r="G12" s="6"/>
      <c r="I12" s="4"/>
    </row>
    <row r="13" spans="1:14" x14ac:dyDescent="0.25">
      <c r="A13" s="32"/>
    </row>
    <row r="14" spans="1:14" x14ac:dyDescent="0.25">
      <c r="A14" s="32"/>
    </row>
    <row r="15" spans="1:14" x14ac:dyDescent="0.25">
      <c r="A15" s="32"/>
    </row>
    <row r="16" spans="1:14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  <row r="20" spans="1:1" x14ac:dyDescent="0.25">
      <c r="A20" s="32"/>
    </row>
    <row r="21" spans="1:1" x14ac:dyDescent="0.25">
      <c r="A21" s="32"/>
    </row>
    <row r="22" spans="1:1" x14ac:dyDescent="0.25">
      <c r="A22" s="32"/>
    </row>
    <row r="23" spans="1:1" x14ac:dyDescent="0.25">
      <c r="A23" s="32"/>
    </row>
    <row r="24" spans="1:1" x14ac:dyDescent="0.25">
      <c r="A24" s="32"/>
    </row>
    <row r="25" spans="1:1" x14ac:dyDescent="0.25">
      <c r="A25" s="32"/>
    </row>
    <row r="26" spans="1:1" x14ac:dyDescent="0.25">
      <c r="A26" s="32"/>
    </row>
    <row r="27" spans="1:1" x14ac:dyDescent="0.25">
      <c r="A27" s="32"/>
    </row>
    <row r="28" spans="1:1" x14ac:dyDescent="0.25">
      <c r="A28" s="32"/>
    </row>
    <row r="29" spans="1:1" x14ac:dyDescent="0.25">
      <c r="A29" s="32"/>
    </row>
    <row r="30" spans="1:1" x14ac:dyDescent="0.25">
      <c r="A30" s="32"/>
    </row>
    <row r="31" spans="1:1" x14ac:dyDescent="0.25">
      <c r="A31" s="32"/>
    </row>
    <row r="32" spans="1:1" x14ac:dyDescent="0.25">
      <c r="A32" s="32"/>
    </row>
    <row r="33" spans="1:1" x14ac:dyDescent="0.25">
      <c r="A33" s="32"/>
    </row>
    <row r="34" spans="1:1" x14ac:dyDescent="0.25">
      <c r="A34" s="32"/>
    </row>
    <row r="35" spans="1:1" x14ac:dyDescent="0.25">
      <c r="A35" s="32"/>
    </row>
    <row r="36" spans="1:1" x14ac:dyDescent="0.25">
      <c r="A36" s="32"/>
    </row>
    <row r="37" spans="1:1" x14ac:dyDescent="0.25">
      <c r="A37" s="32"/>
    </row>
    <row r="38" spans="1:1" x14ac:dyDescent="0.25">
      <c r="A38" s="32"/>
    </row>
    <row r="39" spans="1:1" x14ac:dyDescent="0.25">
      <c r="A39" s="32"/>
    </row>
    <row r="40" spans="1:1" x14ac:dyDescent="0.25">
      <c r="A40" s="32"/>
    </row>
    <row r="41" spans="1:1" x14ac:dyDescent="0.25">
      <c r="A41" s="32"/>
    </row>
    <row r="42" spans="1:1" x14ac:dyDescent="0.25">
      <c r="A42" s="32"/>
    </row>
    <row r="43" spans="1:1" x14ac:dyDescent="0.25">
      <c r="A43" s="32"/>
    </row>
    <row r="44" spans="1:1" x14ac:dyDescent="0.25">
      <c r="A44" s="32"/>
    </row>
    <row r="45" spans="1:1" x14ac:dyDescent="0.25">
      <c r="A45" s="32"/>
    </row>
    <row r="46" spans="1:1" x14ac:dyDescent="0.25">
      <c r="A46" s="3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Calculos!$K$12:$K$15</xm:f>
          </x14:formula1>
          <xm:sqref>H10:H11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N54"/>
  <sheetViews>
    <sheetView showGridLines="0" showRowColHeaders="0" workbookViewId="0">
      <pane ySplit="9" topLeftCell="A10" activePane="bottomLeft" state="frozen"/>
      <selection pane="bottomLeft"/>
    </sheetView>
  </sheetViews>
  <sheetFormatPr defaultRowHeight="15" x14ac:dyDescent="0.25"/>
  <cols>
    <col min="1" max="1" width="2.7109375" customWidth="1"/>
    <col min="2" max="2" width="16.42578125" bestFit="1" customWidth="1"/>
    <col min="3" max="3" width="10.7109375" bestFit="1" customWidth="1"/>
    <col min="4" max="4" width="26.85546875" customWidth="1"/>
    <col min="5" max="5" width="15.28515625" customWidth="1"/>
    <col min="6" max="6" width="13.7109375" bestFit="1" customWidth="1"/>
    <col min="7" max="7" width="16.5703125" bestFit="1" customWidth="1"/>
    <col min="8" max="8" width="18.42578125" bestFit="1" customWidth="1"/>
    <col min="9" max="9" width="19" bestFit="1" customWidth="1"/>
    <col min="10" max="10" width="16.140625" customWidth="1"/>
    <col min="11" max="11" width="16.42578125" customWidth="1"/>
    <col min="12" max="12" width="12.7109375" customWidth="1"/>
    <col min="13" max="13" width="25.42578125" bestFit="1" customWidth="1"/>
  </cols>
  <sheetData>
    <row r="1" spans="1:14" x14ac:dyDescent="0.25">
      <c r="G1" s="30"/>
    </row>
    <row r="2" spans="1:14" x14ac:dyDescent="0.25">
      <c r="G2" s="30"/>
    </row>
    <row r="3" spans="1:14" x14ac:dyDescent="0.25">
      <c r="G3" s="30"/>
    </row>
    <row r="4" spans="1:14" x14ac:dyDescent="0.25">
      <c r="G4" s="30"/>
    </row>
    <row r="5" spans="1:14" x14ac:dyDescent="0.25">
      <c r="G5" s="30"/>
    </row>
    <row r="6" spans="1:14" x14ac:dyDescent="0.25">
      <c r="G6" s="30"/>
    </row>
    <row r="7" spans="1:14" s="10" customFormat="1" ht="25.5" customHeight="1" x14ac:dyDescent="0.25">
      <c r="A7" s="32"/>
      <c r="B7"/>
      <c r="C7"/>
      <c r="D7"/>
      <c r="E7"/>
      <c r="F7" s="37"/>
      <c r="G7"/>
      <c r="H7"/>
      <c r="I7"/>
      <c r="J7"/>
      <c r="K7"/>
      <c r="L7"/>
      <c r="M7"/>
      <c r="N7"/>
    </row>
    <row r="8" spans="1:14" x14ac:dyDescent="0.25">
      <c r="A8" s="32"/>
    </row>
    <row r="9" spans="1:14" x14ac:dyDescent="0.25">
      <c r="A9" s="32"/>
      <c r="B9" t="s">
        <v>76</v>
      </c>
      <c r="C9" t="s">
        <v>23</v>
      </c>
      <c r="D9" t="s">
        <v>32</v>
      </c>
      <c r="E9" t="s">
        <v>25</v>
      </c>
      <c r="F9" t="s">
        <v>24</v>
      </c>
      <c r="G9" t="s">
        <v>33</v>
      </c>
      <c r="H9" t="s">
        <v>39</v>
      </c>
      <c r="I9" t="s">
        <v>40</v>
      </c>
      <c r="J9" t="s">
        <v>34</v>
      </c>
    </row>
    <row r="10" spans="1:14" x14ac:dyDescent="0.25">
      <c r="A10" s="32"/>
      <c r="B10" s="14"/>
      <c r="C10" s="13"/>
      <c r="D10" s="5" t="str">
        <f>IFERROR(INDEX(Estoque_peça5[PRODUTO],MATCH(Tabela_Materiais[ID_Mercadoria],Estoque_peça5[CÓDIGO DO PRODUTO],0)),"")</f>
        <v/>
      </c>
      <c r="E10" s="5" t="str">
        <f>IFERROR(INDEX(Estoque_peça5[MEDIDA],MATCH(Tabela_Materiais[ID_Mercadoria],Estoque_peça5[CÓDIGO DO PRODUTO],0)),"")</f>
        <v/>
      </c>
      <c r="F10" s="5"/>
      <c r="G10" s="7"/>
      <c r="H10" s="8"/>
      <c r="I10" s="7"/>
      <c r="J10" s="6">
        <f>IFERROR((Tabela_Materiais[[#This Row],[Quantidade]]*Tabela_Materiais[[#This Row],[Preço Unitário ]]*(1-Tabela_Materiais[[#This Row],[DESCONTO EM %]]))-Tabela_Materiais[[#This Row],[DESCONTO EM R$]],"")</f>
        <v>0</v>
      </c>
    </row>
    <row r="11" spans="1:14" x14ac:dyDescent="0.25">
      <c r="A11" s="32"/>
      <c r="B11" s="14" t="s">
        <v>53</v>
      </c>
      <c r="C11" s="13">
        <v>44033</v>
      </c>
      <c r="D11" t="str">
        <f>IFERROR(INDEX(Estoque_peça5[PRODUTO],MATCH(Tabela_Materiais[ID_Mercadoria],Estoque_peça5[CÓDIGO DO PRODUTO],0)),"")</f>
        <v>Massa plástica</v>
      </c>
      <c r="E11" t="str">
        <f>IFERROR(INDEX(Estoque_peça5[MEDIDA],MATCH(Tabela_Materiais[ID_Mercadoria],Estoque_peça5[CÓDIGO DO PRODUTO],0)),"")</f>
        <v>Lata</v>
      </c>
      <c r="F11" s="5">
        <v>1</v>
      </c>
      <c r="G11" s="7">
        <v>25</v>
      </c>
      <c r="H11" s="8"/>
      <c r="I11" s="7"/>
      <c r="J11" s="7">
        <f>IFERROR((Tabela_Materiais[[#This Row],[Quantidade]]*Tabela_Materiais[[#This Row],[Preço Unitário ]]*(1-Tabela_Materiais[[#This Row],[DESCONTO EM %]]))-Tabela_Materiais[[#This Row],[DESCONTO EM R$]],"")</f>
        <v>25</v>
      </c>
    </row>
    <row r="12" spans="1:14" x14ac:dyDescent="0.25">
      <c r="A12" s="32"/>
    </row>
    <row r="13" spans="1:14" x14ac:dyDescent="0.25">
      <c r="A13" s="32"/>
    </row>
    <row r="14" spans="1:14" x14ac:dyDescent="0.25">
      <c r="A14" s="32"/>
    </row>
    <row r="15" spans="1:14" x14ac:dyDescent="0.25">
      <c r="A15" s="32"/>
    </row>
    <row r="16" spans="1:14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  <row r="20" spans="1:1" x14ac:dyDescent="0.25">
      <c r="A20" s="32"/>
    </row>
    <row r="21" spans="1:1" x14ac:dyDescent="0.25">
      <c r="A21" s="32"/>
    </row>
    <row r="22" spans="1:1" x14ac:dyDescent="0.25">
      <c r="A22" s="32"/>
    </row>
    <row r="23" spans="1:1" x14ac:dyDescent="0.25">
      <c r="A23" s="32"/>
    </row>
    <row r="24" spans="1:1" x14ac:dyDescent="0.25">
      <c r="A24" s="32"/>
    </row>
    <row r="25" spans="1:1" x14ac:dyDescent="0.25">
      <c r="A25" s="32"/>
    </row>
    <row r="26" spans="1:1" x14ac:dyDescent="0.25">
      <c r="A26" s="32"/>
    </row>
    <row r="27" spans="1:1" x14ac:dyDescent="0.25">
      <c r="A27" s="32"/>
    </row>
    <row r="28" spans="1:1" x14ac:dyDescent="0.25">
      <c r="A28" s="32"/>
    </row>
    <row r="29" spans="1:1" x14ac:dyDescent="0.25">
      <c r="A29" s="32"/>
    </row>
    <row r="30" spans="1:1" x14ac:dyDescent="0.25">
      <c r="A30" s="32"/>
    </row>
    <row r="31" spans="1:1" x14ac:dyDescent="0.25">
      <c r="A31" s="32"/>
    </row>
    <row r="32" spans="1:1" x14ac:dyDescent="0.25">
      <c r="A32" s="32"/>
    </row>
    <row r="33" spans="1:1" x14ac:dyDescent="0.25">
      <c r="A33" s="32"/>
    </row>
    <row r="34" spans="1:1" x14ac:dyDescent="0.25">
      <c r="A34" s="32"/>
    </row>
    <row r="35" spans="1:1" x14ac:dyDescent="0.25">
      <c r="A35" s="32"/>
    </row>
    <row r="36" spans="1:1" x14ac:dyDescent="0.25">
      <c r="A36" s="32"/>
    </row>
    <row r="37" spans="1:1" x14ac:dyDescent="0.25">
      <c r="A37" s="32"/>
    </row>
    <row r="38" spans="1:1" x14ac:dyDescent="0.25">
      <c r="A38" s="32"/>
    </row>
    <row r="39" spans="1:1" x14ac:dyDescent="0.25">
      <c r="A39" s="32"/>
    </row>
    <row r="40" spans="1:1" x14ac:dyDescent="0.25">
      <c r="A40" s="32"/>
    </row>
    <row r="41" spans="1:1" x14ac:dyDescent="0.25">
      <c r="A41" s="32"/>
    </row>
    <row r="42" spans="1:1" x14ac:dyDescent="0.25">
      <c r="A42" s="32"/>
    </row>
    <row r="43" spans="1:1" x14ac:dyDescent="0.25">
      <c r="A43" s="32"/>
    </row>
    <row r="44" spans="1:1" x14ac:dyDescent="0.25">
      <c r="A44" s="32"/>
    </row>
    <row r="45" spans="1:1" x14ac:dyDescent="0.25">
      <c r="A45" s="32"/>
    </row>
    <row r="46" spans="1:1" x14ac:dyDescent="0.25">
      <c r="A46" s="32"/>
    </row>
    <row r="47" spans="1:1" x14ac:dyDescent="0.25">
      <c r="A47" s="32"/>
    </row>
    <row r="48" spans="1:1" x14ac:dyDescent="0.25">
      <c r="A48" s="32"/>
    </row>
    <row r="49" spans="1:1" x14ac:dyDescent="0.25">
      <c r="A49" s="32"/>
    </row>
    <row r="50" spans="1:1" x14ac:dyDescent="0.25">
      <c r="A50" s="32"/>
    </row>
    <row r="51" spans="1:1" x14ac:dyDescent="0.25">
      <c r="A51" s="32"/>
    </row>
    <row r="52" spans="1:1" x14ac:dyDescent="0.25">
      <c r="A52" s="32"/>
    </row>
    <row r="53" spans="1:1" x14ac:dyDescent="0.25">
      <c r="A53" s="32"/>
    </row>
    <row r="54" spans="1:1" x14ac:dyDescent="0.25">
      <c r="A54" s="3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'CONTROLE E ESTOQUE MATERIAIS'!$B$10:$B$18</xm:f>
          </x14:formula1>
          <xm:sqref>B10:B11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N54"/>
  <sheetViews>
    <sheetView showGridLines="0" showRowColHeaders="0" workbookViewId="0">
      <pane ySplit="9" topLeftCell="A10" activePane="bottomLeft" state="frozen"/>
      <selection activeCell="G15" sqref="G15"/>
      <selection pane="bottomLeft"/>
    </sheetView>
  </sheetViews>
  <sheetFormatPr defaultRowHeight="15" x14ac:dyDescent="0.25"/>
  <cols>
    <col min="1" max="1" width="2.7109375" customWidth="1"/>
    <col min="2" max="2" width="18.140625" bestFit="1" customWidth="1"/>
    <col min="3" max="3" width="13.42578125" customWidth="1"/>
    <col min="4" max="4" width="24.5703125" customWidth="1"/>
    <col min="5" max="5" width="33.28515625" customWidth="1"/>
    <col min="6" max="6" width="15.42578125" bestFit="1" customWidth="1"/>
    <col min="7" max="7" width="14.7109375" bestFit="1" customWidth="1"/>
    <col min="8" max="8" width="18.42578125" bestFit="1" customWidth="1"/>
    <col min="9" max="9" width="19" bestFit="1" customWidth="1"/>
    <col min="10" max="10" width="16.140625" customWidth="1"/>
    <col min="11" max="11" width="16.42578125" customWidth="1"/>
    <col min="12" max="12" width="12.7109375" customWidth="1"/>
    <col min="13" max="13" width="25.42578125" bestFit="1" customWidth="1"/>
  </cols>
  <sheetData>
    <row r="1" spans="1:14" x14ac:dyDescent="0.25">
      <c r="G1" s="30"/>
    </row>
    <row r="2" spans="1:14" x14ac:dyDescent="0.25">
      <c r="G2" s="30"/>
    </row>
    <row r="3" spans="1:14" x14ac:dyDescent="0.25">
      <c r="G3" s="30"/>
    </row>
    <row r="4" spans="1:14" x14ac:dyDescent="0.25">
      <c r="G4" s="30"/>
    </row>
    <row r="5" spans="1:14" x14ac:dyDescent="0.25">
      <c r="G5" s="30"/>
    </row>
    <row r="6" spans="1:14" x14ac:dyDescent="0.25">
      <c r="G6" s="30"/>
    </row>
    <row r="7" spans="1:14" s="10" customFormat="1" ht="25.5" customHeight="1" x14ac:dyDescent="0.25">
      <c r="A7" s="32"/>
      <c r="B7"/>
      <c r="C7"/>
      <c r="D7"/>
      <c r="E7"/>
      <c r="F7" s="37"/>
      <c r="G7"/>
      <c r="H7"/>
      <c r="I7"/>
      <c r="J7"/>
      <c r="K7"/>
      <c r="L7"/>
      <c r="M7"/>
      <c r="N7"/>
    </row>
    <row r="8" spans="1:14" x14ac:dyDescent="0.25">
      <c r="A8" s="32"/>
    </row>
    <row r="9" spans="1:14" x14ac:dyDescent="0.25">
      <c r="A9" s="32"/>
      <c r="B9" t="s">
        <v>112</v>
      </c>
      <c r="C9" t="s">
        <v>23</v>
      </c>
      <c r="D9" t="s">
        <v>114</v>
      </c>
      <c r="E9" t="s">
        <v>20</v>
      </c>
      <c r="F9" t="s">
        <v>77</v>
      </c>
      <c r="G9" t="s">
        <v>30</v>
      </c>
      <c r="H9" t="s">
        <v>39</v>
      </c>
      <c r="I9" t="s">
        <v>40</v>
      </c>
      <c r="J9" t="s">
        <v>113</v>
      </c>
    </row>
    <row r="10" spans="1:14" x14ac:dyDescent="0.25">
      <c r="A10" s="32"/>
      <c r="B10" s="9"/>
      <c r="C10" s="13"/>
      <c r="D10" s="13"/>
      <c r="E10" s="5" t="str">
        <f>IFERROR(INDEX(Estoque_peça5[PRODUTO],MATCH(Tabela_Materiais11[ID_PAGAMENTO],Estoque_peça5[CÓDIGO DO PRODUTO],0)),"")</f>
        <v/>
      </c>
      <c r="F10" s="5"/>
      <c r="G10" s="7"/>
      <c r="H10" s="8"/>
      <c r="I10" s="7"/>
      <c r="J10" s="6">
        <f>IFERROR((Tabela_Materiais11[[#This Row],[QUANTIDADE]]*Tabela_Materiais11[[#This Row],[VALOR UNIT.]]*(1-Tabela_Materiais11[[#This Row],[DESCONTO EM %]]))-Tabela_Materiais11[[#This Row],[DESCONTO EM R$]],"")</f>
        <v>0</v>
      </c>
    </row>
    <row r="11" spans="1:14" x14ac:dyDescent="0.25">
      <c r="A11" s="32"/>
      <c r="B11" s="9">
        <v>1</v>
      </c>
      <c r="C11" s="13">
        <v>44034</v>
      </c>
      <c r="E11" t="str">
        <f>IFERROR(INDEX(Estoque_peça5[PRODUTO],MATCH(Tabela_Materiais11[ID_PAGAMENTO],Estoque_peça5[CÓDIGO DO PRODUTO],0)),"")</f>
        <v/>
      </c>
      <c r="F11" s="5">
        <v>1</v>
      </c>
      <c r="G11" s="7">
        <v>20</v>
      </c>
      <c r="H11" s="8"/>
      <c r="I11" s="7"/>
      <c r="J11" s="7">
        <f>IFERROR((Tabela_Materiais11[[#This Row],[QUANTIDADE]]*Tabela_Materiais11[[#This Row],[VALOR UNIT.]]*(1-Tabela_Materiais11[[#This Row],[DESCONTO EM %]]))-Tabela_Materiais11[[#This Row],[DESCONTO EM R$]],"")</f>
        <v>20</v>
      </c>
    </row>
    <row r="12" spans="1:14" x14ac:dyDescent="0.25">
      <c r="A12" s="32"/>
    </row>
    <row r="13" spans="1:14" x14ac:dyDescent="0.25">
      <c r="A13" s="32"/>
    </row>
    <row r="14" spans="1:14" x14ac:dyDescent="0.25">
      <c r="A14" s="32"/>
    </row>
    <row r="15" spans="1:14" x14ac:dyDescent="0.25">
      <c r="A15" s="32"/>
    </row>
    <row r="16" spans="1:14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  <row r="20" spans="1:1" x14ac:dyDescent="0.25">
      <c r="A20" s="32"/>
    </row>
    <row r="21" spans="1:1" x14ac:dyDescent="0.25">
      <c r="A21" s="32"/>
    </row>
    <row r="22" spans="1:1" x14ac:dyDescent="0.25">
      <c r="A22" s="32"/>
    </row>
    <row r="23" spans="1:1" x14ac:dyDescent="0.25">
      <c r="A23" s="32"/>
    </row>
    <row r="24" spans="1:1" x14ac:dyDescent="0.25">
      <c r="A24" s="32"/>
    </row>
    <row r="25" spans="1:1" x14ac:dyDescent="0.25">
      <c r="A25" s="32"/>
    </row>
    <row r="26" spans="1:1" x14ac:dyDescent="0.25">
      <c r="A26" s="32"/>
    </row>
    <row r="27" spans="1:1" x14ac:dyDescent="0.25">
      <c r="A27" s="32"/>
    </row>
    <row r="28" spans="1:1" x14ac:dyDescent="0.25">
      <c r="A28" s="32"/>
    </row>
    <row r="29" spans="1:1" x14ac:dyDescent="0.25">
      <c r="A29" s="32"/>
    </row>
    <row r="30" spans="1:1" x14ac:dyDescent="0.25">
      <c r="A30" s="32"/>
    </row>
    <row r="31" spans="1:1" x14ac:dyDescent="0.25">
      <c r="A31" s="32"/>
    </row>
    <row r="32" spans="1:1" x14ac:dyDescent="0.25">
      <c r="A32" s="32"/>
    </row>
    <row r="33" spans="1:1" x14ac:dyDescent="0.25">
      <c r="A33" s="32"/>
    </row>
    <row r="34" spans="1:1" x14ac:dyDescent="0.25">
      <c r="A34" s="32"/>
    </row>
    <row r="35" spans="1:1" x14ac:dyDescent="0.25">
      <c r="A35" s="32"/>
    </row>
    <row r="36" spans="1:1" x14ac:dyDescent="0.25">
      <c r="A36" s="32"/>
    </row>
    <row r="37" spans="1:1" x14ac:dyDescent="0.25">
      <c r="A37" s="32"/>
    </row>
    <row r="38" spans="1:1" x14ac:dyDescent="0.25">
      <c r="A38" s="32"/>
    </row>
    <row r="39" spans="1:1" x14ac:dyDescent="0.25">
      <c r="A39" s="32"/>
    </row>
    <row r="40" spans="1:1" x14ac:dyDescent="0.25">
      <c r="A40" s="32"/>
    </row>
    <row r="41" spans="1:1" x14ac:dyDescent="0.25">
      <c r="A41" s="32"/>
    </row>
    <row r="42" spans="1:1" x14ac:dyDescent="0.25">
      <c r="A42" s="32"/>
    </row>
    <row r="43" spans="1:1" x14ac:dyDescent="0.25">
      <c r="A43" s="32"/>
    </row>
    <row r="44" spans="1:1" x14ac:dyDescent="0.25">
      <c r="A44" s="32"/>
    </row>
    <row r="45" spans="1:1" x14ac:dyDescent="0.25">
      <c r="A45" s="32"/>
    </row>
    <row r="46" spans="1:1" x14ac:dyDescent="0.25">
      <c r="A46" s="32"/>
    </row>
    <row r="47" spans="1:1" x14ac:dyDescent="0.25">
      <c r="A47" s="32"/>
    </row>
    <row r="48" spans="1:1" x14ac:dyDescent="0.25">
      <c r="A48" s="32"/>
    </row>
    <row r="49" spans="1:1" x14ac:dyDescent="0.25">
      <c r="A49" s="32"/>
    </row>
    <row r="50" spans="1:1" x14ac:dyDescent="0.25">
      <c r="A50" s="32"/>
    </row>
    <row r="51" spans="1:1" x14ac:dyDescent="0.25">
      <c r="A51" s="32"/>
    </row>
    <row r="52" spans="1:1" x14ac:dyDescent="0.25">
      <c r="A52" s="32"/>
    </row>
    <row r="53" spans="1:1" x14ac:dyDescent="0.25">
      <c r="A53" s="32"/>
    </row>
    <row r="54" spans="1:1" x14ac:dyDescent="0.25">
      <c r="A54" s="3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N57"/>
  <sheetViews>
    <sheetView showGridLines="0" showRowColHeaders="0" workbookViewId="0">
      <pane ySplit="9" topLeftCell="A10" activePane="bottomLeft" state="frozen"/>
      <selection activeCell="G15" sqref="G15"/>
      <selection pane="bottomLeft" activeCell="H16" sqref="H16"/>
    </sheetView>
  </sheetViews>
  <sheetFormatPr defaultRowHeight="15" x14ac:dyDescent="0.25"/>
  <cols>
    <col min="1" max="1" width="2.7109375" customWidth="1"/>
    <col min="2" max="2" width="23" bestFit="1" customWidth="1"/>
    <col min="3" max="3" width="23.5703125" bestFit="1" customWidth="1"/>
    <col min="4" max="4" width="10.7109375" bestFit="1" customWidth="1"/>
    <col min="5" max="5" width="17.7109375" bestFit="1" customWidth="1"/>
    <col min="6" max="6" width="10.42578125" bestFit="1" customWidth="1"/>
    <col min="7" max="7" width="16.85546875" customWidth="1"/>
    <col min="8" max="8" width="10.28515625" bestFit="1" customWidth="1"/>
    <col min="9" max="9" width="10.85546875" bestFit="1" customWidth="1"/>
    <col min="10" max="10" width="15" customWidth="1"/>
    <col min="11" max="11" width="16.42578125" customWidth="1"/>
    <col min="12" max="12" width="12.7109375" customWidth="1"/>
    <col min="13" max="13" width="25.42578125" bestFit="1" customWidth="1"/>
  </cols>
  <sheetData>
    <row r="1" spans="1:14" x14ac:dyDescent="0.25">
      <c r="G1" s="30"/>
    </row>
    <row r="2" spans="1:14" x14ac:dyDescent="0.25">
      <c r="G2" s="30"/>
    </row>
    <row r="3" spans="1:14" x14ac:dyDescent="0.25">
      <c r="G3" s="30"/>
    </row>
    <row r="4" spans="1:14" x14ac:dyDescent="0.25">
      <c r="G4" s="30"/>
    </row>
    <row r="5" spans="1:14" x14ac:dyDescent="0.25">
      <c r="G5" s="30"/>
    </row>
    <row r="6" spans="1:14" x14ac:dyDescent="0.25">
      <c r="G6" s="30"/>
    </row>
    <row r="7" spans="1:14" s="10" customFormat="1" ht="25.5" customHeight="1" x14ac:dyDescent="0.25">
      <c r="A7" s="32"/>
      <c r="B7"/>
      <c r="C7"/>
      <c r="D7"/>
      <c r="E7"/>
      <c r="F7" s="37"/>
      <c r="G7"/>
      <c r="H7"/>
      <c r="I7"/>
      <c r="J7"/>
      <c r="K7"/>
      <c r="L7"/>
      <c r="M7"/>
      <c r="N7"/>
    </row>
    <row r="8" spans="1:14" x14ac:dyDescent="0.25">
      <c r="A8" s="32"/>
    </row>
    <row r="9" spans="1:14" x14ac:dyDescent="0.25">
      <c r="A9" s="32"/>
      <c r="B9" t="s">
        <v>0</v>
      </c>
      <c r="C9" t="s">
        <v>1</v>
      </c>
      <c r="D9" t="s">
        <v>15</v>
      </c>
      <c r="E9" t="s">
        <v>77</v>
      </c>
    </row>
    <row r="10" spans="1:14" x14ac:dyDescent="0.25">
      <c r="A10" s="32"/>
      <c r="B10" s="58"/>
      <c r="C10" s="59" t="e">
        <f>INDEX(Estoque_peça[PRODUTO],MATCH(Entrada_pecas[[#This Row],[CÓDIGO_PRODUTO]],Estoque_peça[CÓDIGO DO PRODUTO],0))</f>
        <v>#N/A</v>
      </c>
      <c r="D10" s="60"/>
      <c r="E10" s="58"/>
    </row>
    <row r="11" spans="1:14" x14ac:dyDescent="0.25">
      <c r="A11" s="32"/>
      <c r="B11" s="26" t="s">
        <v>42</v>
      </c>
      <c r="C11" s="25" t="str">
        <f>INDEX(Estoque_peça[PRODUTO],MATCH(Entrada_pecas[[#This Row],[CÓDIGO_PRODUTO]],Estoque_peça[CÓDIGO DO PRODUTO],0))</f>
        <v>Conjunto de garrafas "M"</v>
      </c>
      <c r="D11" s="24">
        <v>44034</v>
      </c>
      <c r="E11" s="26">
        <v>4</v>
      </c>
    </row>
    <row r="12" spans="1:14" x14ac:dyDescent="0.25">
      <c r="A12" s="32"/>
      <c r="B12" s="22" t="s">
        <v>41</v>
      </c>
      <c r="C12" s="21" t="str">
        <f>INDEX(Estoque_peça[PRODUTO],MATCH(Entrada_pecas[[#This Row],[CÓDIGO_PRODUTO]],Estoque_peça[CÓDIGO DO PRODUTO],0))</f>
        <v>Conjunto de garrafas "P"</v>
      </c>
      <c r="D12" s="23">
        <v>43997</v>
      </c>
      <c r="E12" s="22">
        <v>1</v>
      </c>
    </row>
    <row r="13" spans="1:14" x14ac:dyDescent="0.25">
      <c r="A13" s="32"/>
    </row>
    <row r="14" spans="1:14" x14ac:dyDescent="0.25">
      <c r="A14" s="32"/>
    </row>
    <row r="15" spans="1:14" x14ac:dyDescent="0.25">
      <c r="A15" s="32"/>
    </row>
    <row r="16" spans="1:14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  <row r="20" spans="1:1" x14ac:dyDescent="0.25">
      <c r="A20" s="32"/>
    </row>
    <row r="21" spans="1:1" x14ac:dyDescent="0.25">
      <c r="A21" s="32"/>
    </row>
    <row r="22" spans="1:1" x14ac:dyDescent="0.25">
      <c r="A22" s="32"/>
    </row>
    <row r="23" spans="1:1" x14ac:dyDescent="0.25">
      <c r="A23" s="32"/>
    </row>
    <row r="24" spans="1:1" x14ac:dyDescent="0.25">
      <c r="A24" s="32"/>
    </row>
    <row r="25" spans="1:1" x14ac:dyDescent="0.25">
      <c r="A25" s="32"/>
    </row>
    <row r="26" spans="1:1" x14ac:dyDescent="0.25">
      <c r="A26" s="32"/>
    </row>
    <row r="27" spans="1:1" x14ac:dyDescent="0.25">
      <c r="A27" s="32"/>
    </row>
    <row r="28" spans="1:1" x14ac:dyDescent="0.25">
      <c r="A28" s="32"/>
    </row>
    <row r="29" spans="1:1" x14ac:dyDescent="0.25">
      <c r="A29" s="32"/>
    </row>
    <row r="30" spans="1:1" x14ac:dyDescent="0.25">
      <c r="A30" s="32"/>
    </row>
    <row r="31" spans="1:1" x14ac:dyDescent="0.25">
      <c r="A31" s="32"/>
    </row>
    <row r="32" spans="1:1" x14ac:dyDescent="0.25">
      <c r="A32" s="32"/>
    </row>
    <row r="33" spans="1:1" x14ac:dyDescent="0.25">
      <c r="A33" s="32"/>
    </row>
    <row r="34" spans="1:1" x14ac:dyDescent="0.25">
      <c r="A34" s="32"/>
    </row>
    <row r="35" spans="1:1" x14ac:dyDescent="0.25">
      <c r="A35" s="32"/>
    </row>
    <row r="36" spans="1:1" x14ac:dyDescent="0.25">
      <c r="A36" s="32"/>
    </row>
    <row r="37" spans="1:1" x14ac:dyDescent="0.25">
      <c r="A37" s="32"/>
    </row>
    <row r="38" spans="1:1" x14ac:dyDescent="0.25">
      <c r="A38" s="32"/>
    </row>
    <row r="39" spans="1:1" x14ac:dyDescent="0.25">
      <c r="A39" s="32"/>
    </row>
    <row r="40" spans="1:1" x14ac:dyDescent="0.25">
      <c r="A40" s="32"/>
    </row>
    <row r="41" spans="1:1" x14ac:dyDescent="0.25">
      <c r="A41" s="32"/>
    </row>
    <row r="42" spans="1:1" x14ac:dyDescent="0.25">
      <c r="A42" s="32"/>
    </row>
    <row r="43" spans="1:1" x14ac:dyDescent="0.25">
      <c r="A43" s="32"/>
    </row>
    <row r="44" spans="1:1" x14ac:dyDescent="0.25">
      <c r="A44" s="32"/>
    </row>
    <row r="45" spans="1:1" x14ac:dyDescent="0.25">
      <c r="A45" s="32"/>
    </row>
    <row r="46" spans="1:1" x14ac:dyDescent="0.25">
      <c r="A46" s="32"/>
    </row>
    <row r="47" spans="1:1" x14ac:dyDescent="0.25">
      <c r="A47" s="32"/>
    </row>
    <row r="48" spans="1:1" x14ac:dyDescent="0.25">
      <c r="A48" s="32"/>
    </row>
    <row r="49" spans="1:1" x14ac:dyDescent="0.25">
      <c r="A49" s="32"/>
    </row>
    <row r="50" spans="1:1" x14ac:dyDescent="0.25">
      <c r="A50" s="32"/>
    </row>
    <row r="51" spans="1:1" x14ac:dyDescent="0.25">
      <c r="A51" s="32"/>
    </row>
    <row r="52" spans="1:1" x14ac:dyDescent="0.25">
      <c r="A52" s="32"/>
    </row>
    <row r="53" spans="1:1" x14ac:dyDescent="0.25">
      <c r="A53" s="32"/>
    </row>
    <row r="54" spans="1:1" x14ac:dyDescent="0.25">
      <c r="A54" s="32"/>
    </row>
    <row r="55" spans="1:1" x14ac:dyDescent="0.25">
      <c r="A55" s="32"/>
    </row>
    <row r="56" spans="1:1" x14ac:dyDescent="0.25">
      <c r="A56" s="32"/>
    </row>
    <row r="57" spans="1:1" x14ac:dyDescent="0.25">
      <c r="A57" s="3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N73"/>
  <sheetViews>
    <sheetView showGridLines="0" showRowColHeaders="0" workbookViewId="0">
      <pane ySplit="9" topLeftCell="A10" activePane="bottomLeft" state="frozen"/>
      <selection pane="bottomLeft"/>
    </sheetView>
  </sheetViews>
  <sheetFormatPr defaultRowHeight="15" x14ac:dyDescent="0.25"/>
  <cols>
    <col min="1" max="1" width="2.7109375" customWidth="1"/>
    <col min="2" max="2" width="23.140625" bestFit="1" customWidth="1"/>
    <col min="3" max="3" width="23.28515625" customWidth="1"/>
    <col min="4" max="4" width="12.42578125" customWidth="1"/>
    <col min="5" max="5" width="17.7109375" bestFit="1" customWidth="1"/>
    <col min="6" max="6" width="10.42578125" bestFit="1" customWidth="1"/>
    <col min="7" max="7" width="16.85546875" customWidth="1"/>
    <col min="8" max="8" width="10.28515625" bestFit="1" customWidth="1"/>
    <col min="9" max="9" width="10.85546875" bestFit="1" customWidth="1"/>
    <col min="10" max="10" width="15" customWidth="1"/>
    <col min="11" max="11" width="16.42578125" customWidth="1"/>
    <col min="12" max="12" width="12.7109375" customWidth="1"/>
    <col min="13" max="13" width="25.42578125" bestFit="1" customWidth="1"/>
  </cols>
  <sheetData>
    <row r="1" spans="1:14" x14ac:dyDescent="0.25">
      <c r="G1" s="30"/>
    </row>
    <row r="2" spans="1:14" x14ac:dyDescent="0.25">
      <c r="G2" s="30"/>
    </row>
    <row r="3" spans="1:14" x14ac:dyDescent="0.25">
      <c r="G3" s="30"/>
    </row>
    <row r="4" spans="1:14" x14ac:dyDescent="0.25">
      <c r="G4" s="30"/>
    </row>
    <row r="5" spans="1:14" x14ac:dyDescent="0.25">
      <c r="G5" s="30"/>
    </row>
    <row r="6" spans="1:14" x14ac:dyDescent="0.25">
      <c r="G6" s="30"/>
    </row>
    <row r="7" spans="1:14" s="10" customFormat="1" ht="25.5" customHeight="1" x14ac:dyDescent="0.25">
      <c r="A7" s="32"/>
      <c r="B7"/>
      <c r="C7"/>
      <c r="D7"/>
      <c r="E7"/>
      <c r="F7" s="37"/>
      <c r="G7"/>
      <c r="H7"/>
      <c r="I7"/>
      <c r="J7"/>
      <c r="K7"/>
      <c r="L7"/>
      <c r="M7"/>
      <c r="N7"/>
    </row>
    <row r="8" spans="1:14" x14ac:dyDescent="0.25">
      <c r="A8" s="32"/>
    </row>
    <row r="9" spans="1:14" x14ac:dyDescent="0.25">
      <c r="A9" s="32"/>
      <c r="B9" t="s">
        <v>104</v>
      </c>
      <c r="C9" t="s">
        <v>103</v>
      </c>
      <c r="D9" t="s">
        <v>15</v>
      </c>
      <c r="E9" t="s">
        <v>77</v>
      </c>
    </row>
    <row r="10" spans="1:14" x14ac:dyDescent="0.25">
      <c r="A10" s="32"/>
      <c r="B10" s="26" t="s">
        <v>51</v>
      </c>
      <c r="C10" s="61" t="str">
        <f>INDEX(Estoque_peça5[PRODUTO],MATCH(Entrada_pecas8[[#This Row],[CÓDIGO_MATERIAL]],Estoque_peça5[CÓDIGO DO PRODUTO],0))</f>
        <v>Tinta x</v>
      </c>
      <c r="D10" s="60"/>
      <c r="E10" s="58"/>
    </row>
    <row r="11" spans="1:14" x14ac:dyDescent="0.25">
      <c r="A11" s="32"/>
      <c r="B11" s="26" t="s">
        <v>52</v>
      </c>
      <c r="C11" s="25" t="str">
        <f>INDEX(Estoque_peça5[PRODUTO],MATCH(Entrada_pecas8[[#This Row],[CÓDIGO_MATERIAL]],Estoque_peça5[CÓDIGO DO PRODUTO],0))</f>
        <v>Tinta y</v>
      </c>
      <c r="D11" s="24">
        <v>44034</v>
      </c>
      <c r="E11" s="26">
        <v>3</v>
      </c>
    </row>
    <row r="12" spans="1:14" x14ac:dyDescent="0.25">
      <c r="A12" s="32"/>
      <c r="B12" s="22" t="s">
        <v>53</v>
      </c>
      <c r="C12" s="21" t="str">
        <f>INDEX(Estoque_peça5[PRODUTO],MATCH(Entrada_pecas8[[#This Row],[CÓDIGO_MATERIAL]],Estoque_peça5[CÓDIGO DO PRODUTO],0))</f>
        <v>Massa plástica</v>
      </c>
      <c r="D12" s="23">
        <v>43997</v>
      </c>
      <c r="E12" s="22">
        <v>1</v>
      </c>
    </row>
    <row r="13" spans="1:14" x14ac:dyDescent="0.25">
      <c r="A13" s="32"/>
    </row>
    <row r="14" spans="1:14" x14ac:dyDescent="0.25">
      <c r="A14" s="32"/>
    </row>
    <row r="15" spans="1:14" x14ac:dyDescent="0.25">
      <c r="A15" s="32"/>
    </row>
    <row r="16" spans="1:14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  <row r="20" spans="1:1" x14ac:dyDescent="0.25">
      <c r="A20" s="32"/>
    </row>
    <row r="21" spans="1:1" x14ac:dyDescent="0.25">
      <c r="A21" s="32"/>
    </row>
    <row r="22" spans="1:1" x14ac:dyDescent="0.25">
      <c r="A22" s="32"/>
    </row>
    <row r="23" spans="1:1" x14ac:dyDescent="0.25">
      <c r="A23" s="32"/>
    </row>
    <row r="24" spans="1:1" x14ac:dyDescent="0.25">
      <c r="A24" s="32"/>
    </row>
    <row r="25" spans="1:1" x14ac:dyDescent="0.25">
      <c r="A25" s="32"/>
    </row>
    <row r="26" spans="1:1" x14ac:dyDescent="0.25">
      <c r="A26" s="32"/>
    </row>
    <row r="27" spans="1:1" x14ac:dyDescent="0.25">
      <c r="A27" s="32"/>
    </row>
    <row r="28" spans="1:1" x14ac:dyDescent="0.25">
      <c r="A28" s="32"/>
    </row>
    <row r="29" spans="1:1" x14ac:dyDescent="0.25">
      <c r="A29" s="32"/>
    </row>
    <row r="30" spans="1:1" x14ac:dyDescent="0.25">
      <c r="A30" s="32"/>
    </row>
    <row r="31" spans="1:1" x14ac:dyDescent="0.25">
      <c r="A31" s="32"/>
    </row>
    <row r="32" spans="1:1" x14ac:dyDescent="0.25">
      <c r="A32" s="32"/>
    </row>
    <row r="33" spans="1:1" x14ac:dyDescent="0.25">
      <c r="A33" s="32"/>
    </row>
    <row r="34" spans="1:1" x14ac:dyDescent="0.25">
      <c r="A34" s="32"/>
    </row>
    <row r="35" spans="1:1" x14ac:dyDescent="0.25">
      <c r="A35" s="32"/>
    </row>
    <row r="36" spans="1:1" x14ac:dyDescent="0.25">
      <c r="A36" s="32"/>
    </row>
    <row r="37" spans="1:1" x14ac:dyDescent="0.25">
      <c r="A37" s="32"/>
    </row>
    <row r="38" spans="1:1" x14ac:dyDescent="0.25">
      <c r="A38" s="32"/>
    </row>
    <row r="39" spans="1:1" x14ac:dyDescent="0.25">
      <c r="A39" s="32"/>
    </row>
    <row r="40" spans="1:1" x14ac:dyDescent="0.25">
      <c r="A40" s="32"/>
    </row>
    <row r="41" spans="1:1" x14ac:dyDescent="0.25">
      <c r="A41" s="32"/>
    </row>
    <row r="42" spans="1:1" x14ac:dyDescent="0.25">
      <c r="A42" s="32"/>
    </row>
    <row r="43" spans="1:1" x14ac:dyDescent="0.25">
      <c r="A43" s="32"/>
    </row>
    <row r="44" spans="1:1" x14ac:dyDescent="0.25">
      <c r="A44" s="32"/>
    </row>
    <row r="45" spans="1:1" x14ac:dyDescent="0.25">
      <c r="A45" s="32"/>
    </row>
    <row r="46" spans="1:1" x14ac:dyDescent="0.25">
      <c r="A46" s="32"/>
    </row>
    <row r="47" spans="1:1" x14ac:dyDescent="0.25">
      <c r="A47" s="32"/>
    </row>
    <row r="48" spans="1:1" x14ac:dyDescent="0.25">
      <c r="A48" s="32"/>
    </row>
    <row r="49" spans="1:1" x14ac:dyDescent="0.25">
      <c r="A49" s="32"/>
    </row>
    <row r="50" spans="1:1" x14ac:dyDescent="0.25">
      <c r="A50" s="32"/>
    </row>
    <row r="51" spans="1:1" x14ac:dyDescent="0.25">
      <c r="A51" s="32"/>
    </row>
    <row r="52" spans="1:1" x14ac:dyDescent="0.25">
      <c r="A52" s="32"/>
    </row>
    <row r="53" spans="1:1" x14ac:dyDescent="0.25">
      <c r="A53" s="32"/>
    </row>
    <row r="54" spans="1:1" x14ac:dyDescent="0.25">
      <c r="A54" s="32"/>
    </row>
    <row r="55" spans="1:1" x14ac:dyDescent="0.25">
      <c r="A55" s="32"/>
    </row>
    <row r="56" spans="1:1" x14ac:dyDescent="0.25">
      <c r="A56" s="32"/>
    </row>
    <row r="57" spans="1:1" x14ac:dyDescent="0.25">
      <c r="A57" s="32"/>
    </row>
    <row r="58" spans="1:1" x14ac:dyDescent="0.25">
      <c r="A58" s="32"/>
    </row>
    <row r="59" spans="1:1" x14ac:dyDescent="0.25">
      <c r="A59" s="32"/>
    </row>
    <row r="60" spans="1:1" x14ac:dyDescent="0.25">
      <c r="A60" s="32"/>
    </row>
    <row r="61" spans="1:1" x14ac:dyDescent="0.25">
      <c r="A61" s="32"/>
    </row>
    <row r="62" spans="1:1" x14ac:dyDescent="0.25">
      <c r="A62" s="32"/>
    </row>
    <row r="63" spans="1:1" x14ac:dyDescent="0.25">
      <c r="A63" s="32"/>
    </row>
    <row r="64" spans="1:1" x14ac:dyDescent="0.25">
      <c r="A64" s="32"/>
    </row>
    <row r="65" spans="1:1" x14ac:dyDescent="0.25">
      <c r="A65" s="32"/>
    </row>
    <row r="66" spans="1:1" x14ac:dyDescent="0.25">
      <c r="A66" s="32"/>
    </row>
    <row r="67" spans="1:1" x14ac:dyDescent="0.25">
      <c r="A67" s="32"/>
    </row>
    <row r="68" spans="1:1" x14ac:dyDescent="0.25">
      <c r="A68" s="32"/>
    </row>
    <row r="69" spans="1:1" x14ac:dyDescent="0.25">
      <c r="A69" s="32"/>
    </row>
    <row r="70" spans="1:1" x14ac:dyDescent="0.25">
      <c r="A70" s="32"/>
    </row>
    <row r="71" spans="1:1" x14ac:dyDescent="0.25">
      <c r="A71" s="32"/>
    </row>
    <row r="72" spans="1:1" x14ac:dyDescent="0.25">
      <c r="A72" s="32"/>
    </row>
    <row r="73" spans="1:1" x14ac:dyDescent="0.25">
      <c r="A73" s="3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</vt:i4>
      </vt:variant>
    </vt:vector>
  </HeadingPairs>
  <TitlesOfParts>
    <vt:vector size="18" baseType="lpstr">
      <vt:lpstr>HOME</vt:lpstr>
      <vt:lpstr>FLUXO DE CAIXA</vt:lpstr>
      <vt:lpstr>VENDAS</vt:lpstr>
      <vt:lpstr>ENCOMENDAS</vt:lpstr>
      <vt:lpstr>LISTA DE CLIENTES</vt:lpstr>
      <vt:lpstr>COMPRA DE MATERIAIS</vt:lpstr>
      <vt:lpstr>PAGAMENTOS DE FUNCIONÁRIOS</vt:lpstr>
      <vt:lpstr>ENTRADA PEÇAS</vt:lpstr>
      <vt:lpstr>SAÍDA DE MATERIAL</vt:lpstr>
      <vt:lpstr>CONTROLE E ESTOQUE PEÇAS</vt:lpstr>
      <vt:lpstr>CONTROLE E ESTOQUE MATERIAIS</vt:lpstr>
      <vt:lpstr>EXTRA(ENCOMENDAS)</vt:lpstr>
      <vt:lpstr>EXTRA(DESPESA)</vt:lpstr>
      <vt:lpstr>EXTRA(ESTOQUE PEÇAS)</vt:lpstr>
      <vt:lpstr>EXTRA(ESTOQUE MATERIAIS)</vt:lpstr>
      <vt:lpstr>Calculos</vt:lpstr>
      <vt:lpstr>Despesa</vt:lpstr>
      <vt:lpstr>Receita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Silva</dc:creator>
  <cp:lastModifiedBy>Rafael Silva</cp:lastModifiedBy>
  <dcterms:created xsi:type="dcterms:W3CDTF">2019-08-09T02:09:23Z</dcterms:created>
  <dcterms:modified xsi:type="dcterms:W3CDTF">2021-11-04T21:00:24Z</dcterms:modified>
</cp:coreProperties>
</file>