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ngo\Dropbox\Emory\McDowell Lab\Punishment paper\My code\"/>
    </mc:Choice>
  </mc:AlternateContent>
  <bookViews>
    <workbookView xWindow="0" yWindow="0" windowWidth="10215" windowHeight="7680"/>
  </bookViews>
  <sheets>
    <sheet name="Sheet1" sheetId="4" r:id="rId1"/>
    <sheet name="Bird 1" sheetId="1" r:id="rId2"/>
    <sheet name="Bird 2" sheetId="2" r:id="rId3"/>
    <sheet name="Bird 3" sheetId="3" r:id="rId4"/>
  </sheets>
  <definedNames>
    <definedName name="solver_adj" localSheetId="1" hidden="1">'Bird 1'!$N$10</definedName>
    <definedName name="solver_adj" localSheetId="2" hidden="1">'Bird 2'!$N$10</definedName>
    <definedName name="solver_adj" localSheetId="3" hidden="1">'Bird 3'!$N$10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'Bird 1'!$N$10</definedName>
    <definedName name="solver_lhs1" localSheetId="2" hidden="1">'Bird 2'!$N$10</definedName>
    <definedName name="solver_lhs1" localSheetId="3" hidden="1">'Bird 3'!$N$10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'Bird 1'!$W$29</definedName>
    <definedName name="solver_opt" localSheetId="2" hidden="1">'Bird 2'!$W$29</definedName>
    <definedName name="solver_opt" localSheetId="3" hidden="1">'Bird 3'!$W$29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hs1" localSheetId="1" hidden="1">0.001</definedName>
    <definedName name="solver_rhs1" localSheetId="2" hidden="1">0.001</definedName>
    <definedName name="solver_rhs1" localSheetId="3" hidden="1">0.001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3" l="1"/>
  <c r="S28" i="3"/>
  <c r="Q28" i="3"/>
  <c r="P28" i="3"/>
  <c r="M28" i="3"/>
  <c r="N28" i="3" s="1"/>
  <c r="J28" i="3"/>
  <c r="K28" i="3" s="1"/>
  <c r="G28" i="3"/>
  <c r="D28" i="3"/>
  <c r="A28" i="3"/>
  <c r="B28" i="3" s="1"/>
  <c r="V27" i="3"/>
  <c r="S27" i="3"/>
  <c r="T27" i="3" s="1"/>
  <c r="P27" i="3"/>
  <c r="M27" i="3"/>
  <c r="J27" i="3"/>
  <c r="G27" i="3"/>
  <c r="D27" i="3"/>
  <c r="A27" i="3"/>
  <c r="B27" i="3" s="1"/>
  <c r="V26" i="3"/>
  <c r="S26" i="3"/>
  <c r="Q26" i="3"/>
  <c r="P26" i="3"/>
  <c r="M26" i="3"/>
  <c r="J26" i="3"/>
  <c r="G26" i="3"/>
  <c r="D26" i="3"/>
  <c r="A26" i="3"/>
  <c r="V25" i="3"/>
  <c r="S25" i="3"/>
  <c r="Q25" i="3"/>
  <c r="P25" i="3"/>
  <c r="M25" i="3"/>
  <c r="N25" i="3" s="1"/>
  <c r="J25" i="3"/>
  <c r="G25" i="3"/>
  <c r="D25" i="3"/>
  <c r="A25" i="3"/>
  <c r="B25" i="3" s="1"/>
  <c r="V24" i="3"/>
  <c r="S24" i="3"/>
  <c r="T24" i="3" s="1"/>
  <c r="P24" i="3"/>
  <c r="M24" i="3"/>
  <c r="J24" i="3"/>
  <c r="G24" i="3"/>
  <c r="D24" i="3"/>
  <c r="A24" i="3"/>
  <c r="B24" i="3" s="1"/>
  <c r="V23" i="3"/>
  <c r="S23" i="3"/>
  <c r="Q23" i="3"/>
  <c r="P23" i="3"/>
  <c r="M23" i="3"/>
  <c r="J23" i="3"/>
  <c r="G23" i="3"/>
  <c r="D23" i="3"/>
  <c r="A23" i="3"/>
  <c r="V22" i="3"/>
  <c r="S22" i="3"/>
  <c r="Q22" i="3"/>
  <c r="P22" i="3"/>
  <c r="M22" i="3"/>
  <c r="N22" i="3" s="1"/>
  <c r="J22" i="3"/>
  <c r="G22" i="3"/>
  <c r="D22" i="3"/>
  <c r="A22" i="3"/>
  <c r="B22" i="3" s="1"/>
  <c r="V21" i="3"/>
  <c r="S21" i="3"/>
  <c r="T21" i="3" s="1"/>
  <c r="P21" i="3"/>
  <c r="M21" i="3"/>
  <c r="J21" i="3"/>
  <c r="G21" i="3"/>
  <c r="D21" i="3"/>
  <c r="A21" i="3"/>
  <c r="B21" i="3" s="1"/>
  <c r="V20" i="3"/>
  <c r="S20" i="3"/>
  <c r="Q20" i="3"/>
  <c r="P20" i="3"/>
  <c r="M20" i="3"/>
  <c r="J20" i="3"/>
  <c r="G20" i="3"/>
  <c r="D20" i="3"/>
  <c r="A20" i="3"/>
  <c r="V19" i="3"/>
  <c r="S19" i="3"/>
  <c r="Q19" i="3"/>
  <c r="P19" i="3"/>
  <c r="M19" i="3"/>
  <c r="N19" i="3" s="1"/>
  <c r="J19" i="3"/>
  <c r="G19" i="3"/>
  <c r="D19" i="3"/>
  <c r="A19" i="3"/>
  <c r="B19" i="3" s="1"/>
  <c r="I13" i="3"/>
  <c r="H13" i="3"/>
  <c r="W28" i="3" s="1"/>
  <c r="I12" i="3"/>
  <c r="K27" i="3" s="1"/>
  <c r="H12" i="3"/>
  <c r="W27" i="3" s="1"/>
  <c r="I11" i="3"/>
  <c r="H11" i="3"/>
  <c r="W26" i="3" s="1"/>
  <c r="I10" i="3"/>
  <c r="H10" i="3"/>
  <c r="W25" i="3" s="1"/>
  <c r="I9" i="3"/>
  <c r="K24" i="3" s="1"/>
  <c r="H9" i="3"/>
  <c r="W24" i="3" s="1"/>
  <c r="I8" i="3"/>
  <c r="H8" i="3"/>
  <c r="W23" i="3" s="1"/>
  <c r="I7" i="3"/>
  <c r="H7" i="3"/>
  <c r="W22" i="3" s="1"/>
  <c r="I6" i="3"/>
  <c r="K21" i="3" s="1"/>
  <c r="H6" i="3"/>
  <c r="W21" i="3" s="1"/>
  <c r="I5" i="3"/>
  <c r="H5" i="3"/>
  <c r="W20" i="3" s="1"/>
  <c r="I4" i="3"/>
  <c r="H4" i="3"/>
  <c r="B20" i="3" l="1"/>
  <c r="Q3" i="3" s="1"/>
  <c r="Q21" i="3"/>
  <c r="Q29" i="3" s="1"/>
  <c r="B23" i="3"/>
  <c r="Q24" i="3"/>
  <c r="B26" i="3"/>
  <c r="Q27" i="3"/>
  <c r="H14" i="3"/>
  <c r="K20" i="3"/>
  <c r="K23" i="3"/>
  <c r="K26" i="3"/>
  <c r="T19" i="3"/>
  <c r="P9" i="3" s="1"/>
  <c r="N20" i="3"/>
  <c r="T20" i="3"/>
  <c r="N21" i="3"/>
  <c r="P7" i="3" s="1"/>
  <c r="T22" i="3"/>
  <c r="N23" i="3"/>
  <c r="T23" i="3"/>
  <c r="N24" i="3"/>
  <c r="T25" i="3"/>
  <c r="N26" i="3"/>
  <c r="T26" i="3"/>
  <c r="N27" i="3"/>
  <c r="T28" i="3"/>
  <c r="I14" i="3"/>
  <c r="K22" i="3"/>
  <c r="K25" i="3"/>
  <c r="H19" i="3"/>
  <c r="H20" i="3"/>
  <c r="H29" i="3" s="1"/>
  <c r="H21" i="3"/>
  <c r="Q5" i="3" s="1"/>
  <c r="H22" i="3"/>
  <c r="H23" i="3"/>
  <c r="H24" i="3"/>
  <c r="H25" i="3"/>
  <c r="H26" i="3"/>
  <c r="H27" i="3"/>
  <c r="H28" i="3"/>
  <c r="P5" i="3"/>
  <c r="N29" i="3"/>
  <c r="T29" i="3"/>
  <c r="K19" i="3"/>
  <c r="Q8" i="3"/>
  <c r="E22" i="3"/>
  <c r="E23" i="3"/>
  <c r="E24" i="3"/>
  <c r="E25" i="3"/>
  <c r="E26" i="3"/>
  <c r="E27" i="3"/>
  <c r="E28" i="3"/>
  <c r="E19" i="3"/>
  <c r="E20" i="3"/>
  <c r="E21" i="3"/>
  <c r="W19" i="3"/>
  <c r="X25" i="3" l="1"/>
  <c r="X24" i="3"/>
  <c r="O23" i="3"/>
  <c r="I26" i="3"/>
  <c r="U20" i="3"/>
  <c r="S8" i="3"/>
  <c r="T8" i="3" s="1"/>
  <c r="O8" i="3"/>
  <c r="U8" i="3"/>
  <c r="I19" i="3"/>
  <c r="P8" i="3"/>
  <c r="R22" i="3"/>
  <c r="P3" i="3"/>
  <c r="Q9" i="3"/>
  <c r="U23" i="3" s="1"/>
  <c r="Q7" i="3"/>
  <c r="B29" i="3"/>
  <c r="O3" i="3" s="1"/>
  <c r="L24" i="3"/>
  <c r="W29" i="3"/>
  <c r="X19" i="3"/>
  <c r="Q10" i="3"/>
  <c r="P10" i="3"/>
  <c r="X21" i="3"/>
  <c r="O21" i="3"/>
  <c r="R26" i="3"/>
  <c r="I28" i="3"/>
  <c r="U5" i="3"/>
  <c r="S5" i="3"/>
  <c r="T5" i="3" s="1"/>
  <c r="O5" i="3"/>
  <c r="L22" i="3"/>
  <c r="O24" i="3"/>
  <c r="R21" i="3"/>
  <c r="L20" i="3"/>
  <c r="I24" i="3"/>
  <c r="X28" i="3"/>
  <c r="I21" i="3"/>
  <c r="C22" i="3"/>
  <c r="O22" i="3"/>
  <c r="X20" i="3"/>
  <c r="L27" i="3"/>
  <c r="U3" i="3"/>
  <c r="S3" i="3"/>
  <c r="T3" i="3" s="1"/>
  <c r="O20" i="3"/>
  <c r="R20" i="3"/>
  <c r="O26" i="3"/>
  <c r="U7" i="3"/>
  <c r="S7" i="3"/>
  <c r="T7" i="3" s="1"/>
  <c r="O7" i="3"/>
  <c r="O25" i="3"/>
  <c r="X26" i="3"/>
  <c r="I27" i="3"/>
  <c r="L25" i="3"/>
  <c r="R24" i="3"/>
  <c r="R27" i="3"/>
  <c r="L28" i="3"/>
  <c r="R23" i="3"/>
  <c r="X22" i="3"/>
  <c r="Q6" i="3"/>
  <c r="K29" i="3"/>
  <c r="P6" i="3"/>
  <c r="U28" i="3"/>
  <c r="L26" i="3"/>
  <c r="U26" i="3"/>
  <c r="L23" i="3"/>
  <c r="O27" i="3"/>
  <c r="O19" i="3"/>
  <c r="U22" i="3"/>
  <c r="F19" i="3"/>
  <c r="Q4" i="3"/>
  <c r="P4" i="3"/>
  <c r="F23" i="3" s="1"/>
  <c r="E29" i="3"/>
  <c r="I22" i="3"/>
  <c r="R19" i="3"/>
  <c r="R28" i="3"/>
  <c r="U9" i="3"/>
  <c r="S9" i="3"/>
  <c r="T9" i="3" s="1"/>
  <c r="O9" i="3"/>
  <c r="I20" i="3"/>
  <c r="R25" i="3"/>
  <c r="X27" i="3"/>
  <c r="L21" i="3"/>
  <c r="F28" i="3"/>
  <c r="I25" i="3"/>
  <c r="U27" i="3"/>
  <c r="I23" i="3"/>
  <c r="O28" i="3"/>
  <c r="U24" i="3"/>
  <c r="X23" i="3"/>
  <c r="F24" i="3"/>
  <c r="F22" i="3" l="1"/>
  <c r="C21" i="3"/>
  <c r="C27" i="3"/>
  <c r="C23" i="3"/>
  <c r="C24" i="3"/>
  <c r="C19" i="3"/>
  <c r="F26" i="3"/>
  <c r="C25" i="3"/>
  <c r="C20" i="3"/>
  <c r="U19" i="3"/>
  <c r="L19" i="3"/>
  <c r="U21" i="3"/>
  <c r="U25" i="3"/>
  <c r="F21" i="3"/>
  <c r="C28" i="3"/>
  <c r="C26" i="3"/>
  <c r="U4" i="3"/>
  <c r="S4" i="3"/>
  <c r="T4" i="3" s="1"/>
  <c r="O4" i="3"/>
  <c r="U6" i="3"/>
  <c r="S6" i="3"/>
  <c r="T6" i="3" s="1"/>
  <c r="O6" i="3"/>
  <c r="F25" i="3"/>
  <c r="F27" i="3"/>
  <c r="F20" i="3"/>
  <c r="U10" i="3"/>
  <c r="S10" i="3"/>
  <c r="T10" i="3" s="1"/>
  <c r="O10" i="3"/>
  <c r="V28" i="2" l="1"/>
  <c r="S28" i="2"/>
  <c r="Q28" i="2"/>
  <c r="P28" i="2"/>
  <c r="M28" i="2"/>
  <c r="J28" i="2"/>
  <c r="G28" i="2"/>
  <c r="D28" i="2"/>
  <c r="A28" i="2"/>
  <c r="V27" i="2"/>
  <c r="S27" i="2"/>
  <c r="Q27" i="2"/>
  <c r="P27" i="2"/>
  <c r="M27" i="2"/>
  <c r="J27" i="2"/>
  <c r="G27" i="2"/>
  <c r="D27" i="2"/>
  <c r="A27" i="2"/>
  <c r="B27" i="2" s="1"/>
  <c r="V26" i="2"/>
  <c r="S26" i="2"/>
  <c r="T26" i="2" s="1"/>
  <c r="P26" i="2"/>
  <c r="M26" i="2"/>
  <c r="J26" i="2"/>
  <c r="G26" i="2"/>
  <c r="D26" i="2"/>
  <c r="E26" i="2" s="1"/>
  <c r="A26" i="2"/>
  <c r="B26" i="2" s="1"/>
  <c r="V25" i="2"/>
  <c r="S25" i="2"/>
  <c r="Q25" i="2"/>
  <c r="P25" i="2"/>
  <c r="M25" i="2"/>
  <c r="J25" i="2"/>
  <c r="G25" i="2"/>
  <c r="D25" i="2"/>
  <c r="A25" i="2"/>
  <c r="V24" i="2"/>
  <c r="S24" i="2"/>
  <c r="Q24" i="2"/>
  <c r="P24" i="2"/>
  <c r="M24" i="2"/>
  <c r="K24" i="2"/>
  <c r="J24" i="2"/>
  <c r="G24" i="2"/>
  <c r="D24" i="2"/>
  <c r="E24" i="2" s="1"/>
  <c r="A24" i="2"/>
  <c r="V23" i="2"/>
  <c r="S23" i="2"/>
  <c r="T23" i="2" s="1"/>
  <c r="P23" i="2"/>
  <c r="Q23" i="2" s="1"/>
  <c r="M23" i="2"/>
  <c r="J23" i="2"/>
  <c r="K23" i="2" s="1"/>
  <c r="G23" i="2"/>
  <c r="H23" i="2" s="1"/>
  <c r="D23" i="2"/>
  <c r="A23" i="2"/>
  <c r="B23" i="2" s="1"/>
  <c r="V22" i="2"/>
  <c r="S22" i="2"/>
  <c r="P22" i="2"/>
  <c r="Q22" i="2" s="1"/>
  <c r="M22" i="2"/>
  <c r="J22" i="2"/>
  <c r="K22" i="2" s="1"/>
  <c r="G22" i="2"/>
  <c r="D22" i="2"/>
  <c r="A22" i="2"/>
  <c r="V21" i="2"/>
  <c r="S21" i="2"/>
  <c r="Q21" i="2"/>
  <c r="P21" i="2"/>
  <c r="M21" i="2"/>
  <c r="K21" i="2"/>
  <c r="J21" i="2"/>
  <c r="G21" i="2"/>
  <c r="D21" i="2"/>
  <c r="E21" i="2" s="1"/>
  <c r="A21" i="2"/>
  <c r="V20" i="2"/>
  <c r="S20" i="2"/>
  <c r="T20" i="2" s="1"/>
  <c r="P20" i="2"/>
  <c r="Q20" i="2" s="1"/>
  <c r="M20" i="2"/>
  <c r="J20" i="2"/>
  <c r="K20" i="2" s="1"/>
  <c r="G20" i="2"/>
  <c r="H20" i="2" s="1"/>
  <c r="D20" i="2"/>
  <c r="A20" i="2"/>
  <c r="B20" i="2" s="1"/>
  <c r="V19" i="2"/>
  <c r="S19" i="2"/>
  <c r="P19" i="2"/>
  <c r="Q19" i="2" s="1"/>
  <c r="M19" i="2"/>
  <c r="J19" i="2"/>
  <c r="K19" i="2" s="1"/>
  <c r="G19" i="2"/>
  <c r="D19" i="2"/>
  <c r="A19" i="2"/>
  <c r="I13" i="2"/>
  <c r="N28" i="2" s="1"/>
  <c r="H13" i="2"/>
  <c r="W28" i="2" s="1"/>
  <c r="I12" i="2"/>
  <c r="H12" i="2"/>
  <c r="W27" i="2" s="1"/>
  <c r="I11" i="2"/>
  <c r="N26" i="2" s="1"/>
  <c r="H11" i="2"/>
  <c r="W26" i="2" s="1"/>
  <c r="I10" i="2"/>
  <c r="N25" i="2" s="1"/>
  <c r="H10" i="2"/>
  <c r="W25" i="2" s="1"/>
  <c r="I9" i="2"/>
  <c r="H9" i="2"/>
  <c r="W24" i="2" s="1"/>
  <c r="I8" i="2"/>
  <c r="N23" i="2" s="1"/>
  <c r="H8" i="2"/>
  <c r="I7" i="2"/>
  <c r="N22" i="2" s="1"/>
  <c r="H7" i="2"/>
  <c r="W22" i="2" s="1"/>
  <c r="I6" i="2"/>
  <c r="H6" i="2"/>
  <c r="W21" i="2" s="1"/>
  <c r="I5" i="2"/>
  <c r="N20" i="2" s="1"/>
  <c r="H5" i="2"/>
  <c r="I4" i="2"/>
  <c r="N19" i="2" s="1"/>
  <c r="H4" i="2"/>
  <c r="W19" i="2" s="1"/>
  <c r="Q29" i="2" l="1"/>
  <c r="B19" i="2"/>
  <c r="B22" i="2"/>
  <c r="B25" i="2"/>
  <c r="Q26" i="2"/>
  <c r="B28" i="2"/>
  <c r="E19" i="2"/>
  <c r="H21" i="2"/>
  <c r="T21" i="2"/>
  <c r="T29" i="2" s="1"/>
  <c r="E22" i="2"/>
  <c r="H24" i="2"/>
  <c r="T24" i="2"/>
  <c r="E25" i="2"/>
  <c r="T25" i="2"/>
  <c r="E27" i="2"/>
  <c r="T27" i="2"/>
  <c r="E28" i="2"/>
  <c r="T28" i="2"/>
  <c r="W20" i="2"/>
  <c r="W29" i="2" s="1"/>
  <c r="N21" i="2"/>
  <c r="W23" i="2"/>
  <c r="N24" i="2"/>
  <c r="Q7" i="2" s="1"/>
  <c r="N27" i="2"/>
  <c r="I14" i="2"/>
  <c r="O8" i="2" s="1"/>
  <c r="H19" i="2"/>
  <c r="Q5" i="2" s="1"/>
  <c r="T19" i="2"/>
  <c r="E20" i="2"/>
  <c r="P4" i="2" s="1"/>
  <c r="B21" i="2"/>
  <c r="Q3" i="2" s="1"/>
  <c r="C21" i="2" s="1"/>
  <c r="H22" i="2"/>
  <c r="T22" i="2"/>
  <c r="P9" i="2" s="1"/>
  <c r="E23" i="2"/>
  <c r="B24" i="2"/>
  <c r="H25" i="2"/>
  <c r="H26" i="2"/>
  <c r="H27" i="2"/>
  <c r="H28" i="2"/>
  <c r="P3" i="2"/>
  <c r="B29" i="2"/>
  <c r="Q9" i="2"/>
  <c r="Q4" i="2"/>
  <c r="E29" i="2"/>
  <c r="P5" i="2"/>
  <c r="H29" i="2"/>
  <c r="Q10" i="2"/>
  <c r="P10" i="2"/>
  <c r="N29" i="2"/>
  <c r="P7" i="2"/>
  <c r="U8" i="2"/>
  <c r="S8" i="2"/>
  <c r="T8" i="2" s="1"/>
  <c r="K25" i="2"/>
  <c r="K26" i="2"/>
  <c r="K27" i="2"/>
  <c r="K28" i="2"/>
  <c r="P8" i="2"/>
  <c r="Q8" i="2"/>
  <c r="H14" i="2"/>
  <c r="U28" i="2" l="1"/>
  <c r="U27" i="2"/>
  <c r="U25" i="2"/>
  <c r="F22" i="2"/>
  <c r="F26" i="2"/>
  <c r="F19" i="2"/>
  <c r="F24" i="2"/>
  <c r="F25" i="2"/>
  <c r="L20" i="2"/>
  <c r="I20" i="2"/>
  <c r="X20" i="2"/>
  <c r="O26" i="2"/>
  <c r="R26" i="2"/>
  <c r="O28" i="2"/>
  <c r="R19" i="2"/>
  <c r="K29" i="2"/>
  <c r="I25" i="2"/>
  <c r="C19" i="2"/>
  <c r="R28" i="2"/>
  <c r="R22" i="2"/>
  <c r="I23" i="2"/>
  <c r="I24" i="2"/>
  <c r="U22" i="2"/>
  <c r="L21" i="2"/>
  <c r="L28" i="2"/>
  <c r="R25" i="2"/>
  <c r="O20" i="2"/>
  <c r="F21" i="2"/>
  <c r="I21" i="2"/>
  <c r="U6" i="2"/>
  <c r="S6" i="2"/>
  <c r="T6" i="2" s="1"/>
  <c r="O6" i="2"/>
  <c r="P6" i="2"/>
  <c r="R27" i="2"/>
  <c r="X23" i="2"/>
  <c r="I28" i="2"/>
  <c r="X26" i="2"/>
  <c r="O25" i="2"/>
  <c r="R23" i="2"/>
  <c r="C26" i="2"/>
  <c r="X27" i="2"/>
  <c r="U26" i="2"/>
  <c r="O27" i="2"/>
  <c r="R21" i="2"/>
  <c r="L22" i="2"/>
  <c r="U5" i="2"/>
  <c r="S5" i="2"/>
  <c r="T5" i="2" s="1"/>
  <c r="O5" i="2"/>
  <c r="R24" i="2"/>
  <c r="X22" i="2"/>
  <c r="O21" i="2"/>
  <c r="C28" i="2"/>
  <c r="Q6" i="2"/>
  <c r="C24" i="2"/>
  <c r="U24" i="2"/>
  <c r="C25" i="2"/>
  <c r="O23" i="2"/>
  <c r="F20" i="2"/>
  <c r="U20" i="2"/>
  <c r="F23" i="2"/>
  <c r="F28" i="2"/>
  <c r="U19" i="2"/>
  <c r="F27" i="2"/>
  <c r="I27" i="2"/>
  <c r="U9" i="2"/>
  <c r="S9" i="2"/>
  <c r="T9" i="2" s="1"/>
  <c r="O9" i="2"/>
  <c r="I26" i="2"/>
  <c r="L27" i="2"/>
  <c r="C20" i="2"/>
  <c r="L23" i="2"/>
  <c r="X25" i="2"/>
  <c r="I19" i="2"/>
  <c r="U4" i="2"/>
  <c r="S4" i="2"/>
  <c r="T4" i="2" s="1"/>
  <c r="O4" i="2"/>
  <c r="U23" i="2"/>
  <c r="U3" i="2"/>
  <c r="S3" i="2"/>
  <c r="T3" i="2" s="1"/>
  <c r="O3" i="2"/>
  <c r="R20" i="2"/>
  <c r="L26" i="2"/>
  <c r="C22" i="2"/>
  <c r="X28" i="2"/>
  <c r="X21" i="2"/>
  <c r="U21" i="2"/>
  <c r="U7" i="2"/>
  <c r="S7" i="2"/>
  <c r="T7" i="2" s="1"/>
  <c r="O7" i="2"/>
  <c r="X19" i="2"/>
  <c r="C27" i="2"/>
  <c r="O22" i="2"/>
  <c r="C23" i="2"/>
  <c r="L25" i="2"/>
  <c r="O24" i="2"/>
  <c r="X24" i="2"/>
  <c r="O19" i="2"/>
  <c r="U10" i="2"/>
  <c r="S10" i="2"/>
  <c r="T10" i="2" s="1"/>
  <c r="O10" i="2"/>
  <c r="L24" i="2"/>
  <c r="I22" i="2"/>
  <c r="L19" i="2" l="1"/>
  <c r="V28" i="1" l="1"/>
  <c r="S28" i="1"/>
  <c r="P28" i="1"/>
  <c r="Q28" i="1" s="1"/>
  <c r="M28" i="1"/>
  <c r="J28" i="1"/>
  <c r="G28" i="1"/>
  <c r="H28" i="1" s="1"/>
  <c r="D28" i="1"/>
  <c r="A28" i="1"/>
  <c r="W27" i="1"/>
  <c r="V27" i="1"/>
  <c r="S27" i="1"/>
  <c r="P27" i="1"/>
  <c r="M27" i="1"/>
  <c r="J27" i="1"/>
  <c r="G27" i="1"/>
  <c r="D27" i="1"/>
  <c r="E27" i="1" s="1"/>
  <c r="A27" i="1"/>
  <c r="V26" i="1"/>
  <c r="W26" i="1" s="1"/>
  <c r="S26" i="1"/>
  <c r="P26" i="1"/>
  <c r="M26" i="1"/>
  <c r="N26" i="1" s="1"/>
  <c r="J26" i="1"/>
  <c r="G26" i="1"/>
  <c r="D26" i="1"/>
  <c r="A26" i="1"/>
  <c r="V25" i="1"/>
  <c r="W25" i="1" s="1"/>
  <c r="S25" i="1"/>
  <c r="P25" i="1"/>
  <c r="M25" i="1"/>
  <c r="N25" i="1" s="1"/>
  <c r="J25" i="1"/>
  <c r="G25" i="1"/>
  <c r="D25" i="1"/>
  <c r="A25" i="1"/>
  <c r="V24" i="1"/>
  <c r="W24" i="1" s="1"/>
  <c r="S24" i="1"/>
  <c r="P24" i="1"/>
  <c r="M24" i="1"/>
  <c r="J24" i="1"/>
  <c r="G24" i="1"/>
  <c r="D24" i="1"/>
  <c r="A24" i="1"/>
  <c r="V23" i="1"/>
  <c r="W23" i="1" s="1"/>
  <c r="S23" i="1"/>
  <c r="P23" i="1"/>
  <c r="M23" i="1"/>
  <c r="N23" i="1" s="1"/>
  <c r="J23" i="1"/>
  <c r="G23" i="1"/>
  <c r="D23" i="1"/>
  <c r="A23" i="1"/>
  <c r="V22" i="1"/>
  <c r="W22" i="1" s="1"/>
  <c r="S22" i="1"/>
  <c r="P22" i="1"/>
  <c r="M22" i="1"/>
  <c r="N22" i="1" s="1"/>
  <c r="J22" i="1"/>
  <c r="G22" i="1"/>
  <c r="D22" i="1"/>
  <c r="A22" i="1"/>
  <c r="V21" i="1"/>
  <c r="W21" i="1" s="1"/>
  <c r="S21" i="1"/>
  <c r="P21" i="1"/>
  <c r="Q21" i="1" s="1"/>
  <c r="M21" i="1"/>
  <c r="J21" i="1"/>
  <c r="G21" i="1"/>
  <c r="H21" i="1" s="1"/>
  <c r="D21" i="1"/>
  <c r="A21" i="1"/>
  <c r="V20" i="1"/>
  <c r="S20" i="1"/>
  <c r="Q20" i="1"/>
  <c r="P20" i="1"/>
  <c r="M20" i="1"/>
  <c r="J20" i="1"/>
  <c r="K20" i="1" s="1"/>
  <c r="G20" i="1"/>
  <c r="D20" i="1"/>
  <c r="A20" i="1"/>
  <c r="V19" i="1"/>
  <c r="W19" i="1" s="1"/>
  <c r="S19" i="1"/>
  <c r="P19" i="1"/>
  <c r="Q19" i="1" s="1"/>
  <c r="M19" i="1"/>
  <c r="N19" i="1" s="1"/>
  <c r="J19" i="1"/>
  <c r="G19" i="1"/>
  <c r="E19" i="1"/>
  <c r="D19" i="1"/>
  <c r="A19" i="1"/>
  <c r="I13" i="1"/>
  <c r="H13" i="1"/>
  <c r="W28" i="1" s="1"/>
  <c r="I12" i="1"/>
  <c r="Q27" i="1" s="1"/>
  <c r="H12" i="1"/>
  <c r="T27" i="1" s="1"/>
  <c r="I11" i="1"/>
  <c r="Q26" i="1" s="1"/>
  <c r="H11" i="1"/>
  <c r="E26" i="1" s="1"/>
  <c r="I10" i="1"/>
  <c r="Q25" i="1" s="1"/>
  <c r="H10" i="1"/>
  <c r="I9" i="1"/>
  <c r="Q24" i="1" s="1"/>
  <c r="H9" i="1"/>
  <c r="I8" i="1"/>
  <c r="Q23" i="1" s="1"/>
  <c r="H8" i="1"/>
  <c r="E23" i="1" s="1"/>
  <c r="I7" i="1"/>
  <c r="Q22" i="1" s="1"/>
  <c r="H7" i="1"/>
  <c r="I6" i="1"/>
  <c r="H6" i="1"/>
  <c r="E21" i="1" s="1"/>
  <c r="I5" i="1"/>
  <c r="H5" i="1"/>
  <c r="E20" i="1" s="1"/>
  <c r="I4" i="1"/>
  <c r="H4" i="1"/>
  <c r="H14" i="1" l="1"/>
  <c r="T19" i="1"/>
  <c r="E22" i="1"/>
  <c r="H19" i="1"/>
  <c r="N20" i="1"/>
  <c r="N29" i="1" s="1"/>
  <c r="B21" i="1"/>
  <c r="K21" i="1"/>
  <c r="H22" i="1"/>
  <c r="H23" i="1"/>
  <c r="H24" i="1"/>
  <c r="H25" i="1"/>
  <c r="H26" i="1"/>
  <c r="N27" i="1"/>
  <c r="B28" i="1"/>
  <c r="K28" i="1"/>
  <c r="T28" i="1"/>
  <c r="B20" i="1"/>
  <c r="P3" i="1" s="1"/>
  <c r="W20" i="1"/>
  <c r="W29" i="1" s="1"/>
  <c r="N24" i="1"/>
  <c r="K27" i="1"/>
  <c r="E25" i="1"/>
  <c r="B19" i="1"/>
  <c r="I14" i="1"/>
  <c r="E24" i="1"/>
  <c r="K19" i="1"/>
  <c r="K29" i="1" s="1"/>
  <c r="H20" i="1"/>
  <c r="H29" i="1" s="1"/>
  <c r="N21" i="1"/>
  <c r="B22" i="1"/>
  <c r="K22" i="1"/>
  <c r="P6" i="1" s="1"/>
  <c r="L19" i="1" s="1"/>
  <c r="B23" i="1"/>
  <c r="K23" i="1"/>
  <c r="B24" i="1"/>
  <c r="K24" i="1"/>
  <c r="B25" i="1"/>
  <c r="K25" i="1"/>
  <c r="B26" i="1"/>
  <c r="K26" i="1"/>
  <c r="B27" i="1"/>
  <c r="H27" i="1"/>
  <c r="N28" i="1"/>
  <c r="Q8" i="1"/>
  <c r="Q6" i="1"/>
  <c r="Q7" i="1"/>
  <c r="Q29" i="1"/>
  <c r="P5" i="1"/>
  <c r="Q10" i="1"/>
  <c r="B29" i="1"/>
  <c r="P8" i="1"/>
  <c r="P10" i="1"/>
  <c r="T20" i="1"/>
  <c r="T21" i="1"/>
  <c r="T22" i="1"/>
  <c r="T23" i="1"/>
  <c r="T24" i="1"/>
  <c r="T25" i="1"/>
  <c r="T26" i="1"/>
  <c r="E28" i="1"/>
  <c r="P4" i="1" s="1"/>
  <c r="O10" i="1" l="1"/>
  <c r="U10" i="1"/>
  <c r="S10" i="1"/>
  <c r="T10" i="1" s="1"/>
  <c r="Q3" i="1"/>
  <c r="C20" i="1" s="1"/>
  <c r="Q5" i="1"/>
  <c r="L26" i="1" s="1"/>
  <c r="Q4" i="1"/>
  <c r="F19" i="1" s="1"/>
  <c r="P7" i="1"/>
  <c r="O21" i="1"/>
  <c r="U3" i="1"/>
  <c r="S3" i="1"/>
  <c r="T3" i="1" s="1"/>
  <c r="O3" i="1"/>
  <c r="I20" i="1"/>
  <c r="R23" i="1"/>
  <c r="X22" i="1"/>
  <c r="F27" i="1"/>
  <c r="O19" i="1"/>
  <c r="R22" i="1"/>
  <c r="F28" i="1"/>
  <c r="X25" i="1"/>
  <c r="R26" i="1"/>
  <c r="F26" i="1"/>
  <c r="C19" i="1"/>
  <c r="X28" i="1"/>
  <c r="X26" i="1"/>
  <c r="Q9" i="1"/>
  <c r="I21" i="1"/>
  <c r="O25" i="1"/>
  <c r="U6" i="1"/>
  <c r="S6" i="1"/>
  <c r="T6" i="1" s="1"/>
  <c r="O6" i="1"/>
  <c r="F22" i="1"/>
  <c r="I24" i="1"/>
  <c r="O20" i="1"/>
  <c r="X21" i="1"/>
  <c r="U7" i="1"/>
  <c r="S7" i="1"/>
  <c r="T7" i="1" s="1"/>
  <c r="O7" i="1"/>
  <c r="O28" i="1"/>
  <c r="R19" i="1"/>
  <c r="I23" i="1"/>
  <c r="O27" i="1"/>
  <c r="L27" i="1"/>
  <c r="R25" i="1"/>
  <c r="F20" i="1"/>
  <c r="O22" i="1"/>
  <c r="T29" i="1"/>
  <c r="U8" i="1"/>
  <c r="S8" i="1"/>
  <c r="T8" i="1" s="1"/>
  <c r="O8" i="1"/>
  <c r="R24" i="1"/>
  <c r="F24" i="1"/>
  <c r="C26" i="1"/>
  <c r="I28" i="1"/>
  <c r="E29" i="1"/>
  <c r="L22" i="1"/>
  <c r="X24" i="1"/>
  <c r="X23" i="1"/>
  <c r="L20" i="1"/>
  <c r="R28" i="1"/>
  <c r="U5" i="1"/>
  <c r="S5" i="1"/>
  <c r="T5" i="1" s="1"/>
  <c r="O5" i="1"/>
  <c r="F25" i="1"/>
  <c r="I26" i="1"/>
  <c r="L23" i="1"/>
  <c r="I25" i="1"/>
  <c r="C23" i="1"/>
  <c r="L24" i="1"/>
  <c r="I19" i="1"/>
  <c r="I27" i="1"/>
  <c r="F21" i="1"/>
  <c r="O24" i="1"/>
  <c r="O23" i="1"/>
  <c r="R21" i="1"/>
  <c r="I22" i="1"/>
  <c r="L21" i="1"/>
  <c r="L25" i="1"/>
  <c r="O26" i="1"/>
  <c r="X27" i="1"/>
  <c r="F23" i="1"/>
  <c r="L28" i="1"/>
  <c r="R20" i="1"/>
  <c r="R27" i="1"/>
  <c r="P9" i="1"/>
  <c r="U21" i="1" s="1"/>
  <c r="C25" i="1" l="1"/>
  <c r="C24" i="1"/>
  <c r="C28" i="1"/>
  <c r="C22" i="1"/>
  <c r="U22" i="1"/>
  <c r="C27" i="1"/>
  <c r="C21" i="1"/>
  <c r="X20" i="1"/>
  <c r="X19" i="1"/>
  <c r="U23" i="1"/>
  <c r="U25" i="1"/>
  <c r="U9" i="1"/>
  <c r="S9" i="1"/>
  <c r="T9" i="1" s="1"/>
  <c r="O9" i="1"/>
  <c r="U24" i="1"/>
  <c r="U20" i="1"/>
  <c r="U27" i="1"/>
  <c r="U28" i="1"/>
  <c r="U19" i="1"/>
  <c r="U4" i="1"/>
  <c r="S4" i="1"/>
  <c r="T4" i="1" s="1"/>
  <c r="O4" i="1"/>
  <c r="U26" i="1"/>
</calcChain>
</file>

<file path=xl/sharedStrings.xml><?xml version="1.0" encoding="utf-8"?>
<sst xmlns="http://schemas.openxmlformats.org/spreadsheetml/2006/main" count="256" uniqueCount="48">
  <si>
    <t>Bird 1</t>
  </si>
  <si>
    <t>Response Rate</t>
  </si>
  <si>
    <t>Obtained Reinforce</t>
  </si>
  <si>
    <t>Obtained Punisher</t>
  </si>
  <si>
    <t>Actual Values</t>
  </si>
  <si>
    <t>a</t>
  </si>
  <si>
    <t>b</t>
  </si>
  <si>
    <t>c</t>
  </si>
  <si>
    <t>PVAF</t>
  </si>
  <si>
    <t>Mean</t>
  </si>
  <si>
    <t>St. Dev</t>
  </si>
  <si>
    <t>RCTT R2</t>
  </si>
  <si>
    <t>AIC</t>
  </si>
  <si>
    <t>AICc</t>
  </si>
  <si>
    <t>BIC</t>
  </si>
  <si>
    <t>B1</t>
  </si>
  <si>
    <t>B2</t>
  </si>
  <si>
    <t>r1</t>
  </si>
  <si>
    <t>r2</t>
  </si>
  <si>
    <t>p1</t>
  </si>
  <si>
    <t>p2</t>
  </si>
  <si>
    <t>B1/B1+B2</t>
  </si>
  <si>
    <t>log(B1/B2)</t>
  </si>
  <si>
    <t>UA Classic</t>
  </si>
  <si>
    <t>CS Classic</t>
  </si>
  <si>
    <t>DS Classic</t>
  </si>
  <si>
    <t>UA General</t>
  </si>
  <si>
    <t>CS General</t>
  </si>
  <si>
    <t>DS General</t>
  </si>
  <si>
    <t>CS ROE</t>
  </si>
  <si>
    <t>DS ROE</t>
  </si>
  <si>
    <t>DEVSQ</t>
  </si>
  <si>
    <t>Classic Unaltered</t>
  </si>
  <si>
    <t>Classic Competitive</t>
  </si>
  <si>
    <t>Classic Direct</t>
  </si>
  <si>
    <t>Generalized Unaltered</t>
  </si>
  <si>
    <t>Generalized Competitive</t>
  </si>
  <si>
    <t>Generalized Direct</t>
  </si>
  <si>
    <t>Classic ROE Competitive</t>
  </si>
  <si>
    <t>Classic ROE Direct</t>
  </si>
  <si>
    <t>Eq Pred</t>
  </si>
  <si>
    <t>Residual</t>
  </si>
  <si>
    <t>Std. Res.</t>
  </si>
  <si>
    <t>SUMSQ</t>
  </si>
  <si>
    <t>All p = VI 2 min</t>
  </si>
  <si>
    <t>Bird 2</t>
  </si>
  <si>
    <t>Bird 3</t>
  </si>
  <si>
    <t>Subject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</si>
</sst>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1'!$D$19:$D$28</c:f>
              <c:numCache>
                <c:formatCode>General</c:formatCode>
                <c:ptCount val="10"/>
                <c:pt idx="0">
                  <c:v>0.44351464435146443</c:v>
                </c:pt>
                <c:pt idx="1">
                  <c:v>0.43207547169811322</c:v>
                </c:pt>
                <c:pt idx="2">
                  <c:v>0.48622047244094485</c:v>
                </c:pt>
                <c:pt idx="3">
                  <c:v>0.5351239669421487</c:v>
                </c:pt>
                <c:pt idx="4">
                  <c:v>0.56813819577735125</c:v>
                </c:pt>
                <c:pt idx="5">
                  <c:v>0.12</c:v>
                </c:pt>
                <c:pt idx="6">
                  <c:v>0.2421875</c:v>
                </c:pt>
                <c:pt idx="7">
                  <c:v>0.47</c:v>
                </c:pt>
                <c:pt idx="8">
                  <c:v>0.63013698630136994</c:v>
                </c:pt>
                <c:pt idx="9">
                  <c:v>0.80341880341880345</c:v>
                </c:pt>
              </c:numCache>
            </c:numRef>
          </c:xVal>
          <c:yVal>
            <c:numRef>
              <c:f>'Bird 1'!$F$19:$F$28</c:f>
              <c:numCache>
                <c:formatCode>General</c:formatCode>
                <c:ptCount val="10"/>
                <c:pt idx="0">
                  <c:v>0.23908234164783815</c:v>
                </c:pt>
                <c:pt idx="1">
                  <c:v>5.2392837272980747E-2</c:v>
                </c:pt>
                <c:pt idx="2">
                  <c:v>-0.66954069452964937</c:v>
                </c:pt>
                <c:pt idx="3">
                  <c:v>-1.1939667694463261</c:v>
                </c:pt>
                <c:pt idx="4">
                  <c:v>-1.6065143150042331</c:v>
                </c:pt>
                <c:pt idx="5">
                  <c:v>1.6398149845189036</c:v>
                </c:pt>
                <c:pt idx="6">
                  <c:v>1.1450435562739267</c:v>
                </c:pt>
                <c:pt idx="7">
                  <c:v>0.57053076919200263</c:v>
                </c:pt>
                <c:pt idx="8">
                  <c:v>0.18000464246388317</c:v>
                </c:pt>
                <c:pt idx="9">
                  <c:v>-0.35684735238932608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A-4651-B1EC-D630476F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9344"/>
        <c:axId val="453064832"/>
      </c:scatterChart>
      <c:valAx>
        <c:axId val="4530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4832"/>
        <c:crosses val="autoZero"/>
        <c:crossBetween val="midCat"/>
      </c:valAx>
      <c:valAx>
        <c:axId val="4530648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2'!$G$19:$G$28</c:f>
              <c:numCache>
                <c:formatCode>General</c:formatCode>
                <c:ptCount val="10"/>
                <c:pt idx="0">
                  <c:v>0.62357414448669202</c:v>
                </c:pt>
                <c:pt idx="1">
                  <c:v>0.60223048327137552</c:v>
                </c:pt>
                <c:pt idx="2">
                  <c:v>0.49122807017543862</c:v>
                </c:pt>
                <c:pt idx="3">
                  <c:v>0.48318042813455658</c:v>
                </c:pt>
                <c:pt idx="4">
                  <c:v>0.36153846153846159</c:v>
                </c:pt>
                <c:pt idx="5">
                  <c:v>0.14678899082568805</c:v>
                </c:pt>
                <c:pt idx="6">
                  <c:v>0.2446043165467626</c:v>
                </c:pt>
                <c:pt idx="7">
                  <c:v>0.50485436893203883</c:v>
                </c:pt>
                <c:pt idx="8">
                  <c:v>0.65217391304347838</c:v>
                </c:pt>
                <c:pt idx="9">
                  <c:v>0.782258064516129</c:v>
                </c:pt>
              </c:numCache>
            </c:numRef>
          </c:xVal>
          <c:yVal>
            <c:numRef>
              <c:f>'Bird 2'!$I$19:$I$28</c:f>
              <c:numCache>
                <c:formatCode>General</c:formatCode>
                <c:ptCount val="10"/>
                <c:pt idx="0">
                  <c:v>0.54446513386336004</c:v>
                </c:pt>
                <c:pt idx="1">
                  <c:v>0.25994600956097036</c:v>
                </c:pt>
                <c:pt idx="2">
                  <c:v>-0.62661730267191917</c:v>
                </c:pt>
                <c:pt idx="3">
                  <c:v>-1.2762705375365917</c:v>
                </c:pt>
                <c:pt idx="4">
                  <c:v>-1.7146773068896517</c:v>
                </c:pt>
                <c:pt idx="5">
                  <c:v>1.4849775050474683</c:v>
                </c:pt>
                <c:pt idx="6">
                  <c:v>0.99873457734646576</c:v>
                </c:pt>
                <c:pt idx="7">
                  <c:v>0.6483862222385558</c:v>
                </c:pt>
                <c:pt idx="8">
                  <c:v>-0.14438206870114254</c:v>
                </c:pt>
                <c:pt idx="9">
                  <c:v>-0.17456223225751427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1-4871-9D60-572C49A5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7040"/>
        <c:axId val="451664296"/>
      </c:scatterChart>
      <c:valAx>
        <c:axId val="45166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4296"/>
        <c:crosses val="autoZero"/>
        <c:crossBetween val="midCat"/>
      </c:valAx>
      <c:valAx>
        <c:axId val="45166429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2'!$M$19:$M$28</c:f>
              <c:numCache>
                <c:formatCode>General</c:formatCode>
                <c:ptCount val="10"/>
                <c:pt idx="0">
                  <c:v>-0.14360808270689873</c:v>
                </c:pt>
                <c:pt idx="1">
                  <c:v>-0.10775840582318147</c:v>
                </c:pt>
                <c:pt idx="2">
                  <c:v>2.1918041121283722E-2</c:v>
                </c:pt>
                <c:pt idx="3">
                  <c:v>3.6678634820190209E-2</c:v>
                </c:pt>
                <c:pt idx="4">
                  <c:v>0.16995323304989948</c:v>
                </c:pt>
                <c:pt idx="5">
                  <c:v>-0.98185863111833183</c:v>
                </c:pt>
                <c:pt idx="6">
                  <c:v>-0.62533901430152461</c:v>
                </c:pt>
                <c:pt idx="7">
                  <c:v>2.1288608522391558E-2</c:v>
                </c:pt>
                <c:pt idx="8">
                  <c:v>0.364717816136924</c:v>
                </c:pt>
                <c:pt idx="9">
                  <c:v>0.73130285369299342</c:v>
                </c:pt>
              </c:numCache>
            </c:numRef>
          </c:xVal>
          <c:yVal>
            <c:numRef>
              <c:f>'Bird 2'!$O$19:$O$28</c:f>
              <c:numCache>
                <c:formatCode>General</c:formatCode>
                <c:ptCount val="10"/>
                <c:pt idx="0">
                  <c:v>1.2466249363450139</c:v>
                </c:pt>
                <c:pt idx="1">
                  <c:v>0.45279673139456417</c:v>
                </c:pt>
                <c:pt idx="2">
                  <c:v>-0.56590226130202015</c:v>
                </c:pt>
                <c:pt idx="3">
                  <c:v>-1.8019489925270129</c:v>
                </c:pt>
                <c:pt idx="4">
                  <c:v>-2.0970542488158452</c:v>
                </c:pt>
                <c:pt idx="5">
                  <c:v>-0.93807482016733323</c:v>
                </c:pt>
                <c:pt idx="6">
                  <c:v>-0.86891496147620406</c:v>
                </c:pt>
                <c:pt idx="7">
                  <c:v>-0.38976343348541226</c:v>
                </c:pt>
                <c:pt idx="8">
                  <c:v>-0.76151105605229374</c:v>
                </c:pt>
                <c:pt idx="9">
                  <c:v>-0.28395611185843456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B-4AD7-8753-C4321F764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4688"/>
        <c:axId val="451665472"/>
      </c:scatterChart>
      <c:valAx>
        <c:axId val="4516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5472"/>
        <c:crosses val="autoZero"/>
        <c:crossBetween val="midCat"/>
      </c:valAx>
      <c:valAx>
        <c:axId val="45166547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2'!$P$19:$P$28</c:f>
              <c:numCache>
                <c:formatCode>General</c:formatCode>
                <c:ptCount val="10"/>
                <c:pt idx="0">
                  <c:v>8.7529881821204414E-2</c:v>
                </c:pt>
                <c:pt idx="1">
                  <c:v>6.5846393156227867E-2</c:v>
                </c:pt>
                <c:pt idx="2">
                  <c:v>-4.2562238838196875E-2</c:v>
                </c:pt>
                <c:pt idx="3">
                  <c:v>-5.0324892246682462E-2</c:v>
                </c:pt>
                <c:pt idx="4">
                  <c:v>-0.1711515343958866</c:v>
                </c:pt>
                <c:pt idx="5">
                  <c:v>-0.45823966793193888</c:v>
                </c:pt>
                <c:pt idx="6">
                  <c:v>-0.30583895395364497</c:v>
                </c:pt>
                <c:pt idx="7">
                  <c:v>-2.9426361916420521E-2</c:v>
                </c:pt>
                <c:pt idx="8">
                  <c:v>0.11737862151973097</c:v>
                </c:pt>
                <c:pt idx="9">
                  <c:v>0.27408198038711007</c:v>
                </c:pt>
              </c:numCache>
            </c:numRef>
          </c:xVal>
          <c:yVal>
            <c:numRef>
              <c:f>'Bird 2'!$R$19:$R$28</c:f>
              <c:numCache>
                <c:formatCode>General</c:formatCode>
                <c:ptCount val="10"/>
                <c:pt idx="0">
                  <c:v>1.7428465838336888</c:v>
                </c:pt>
                <c:pt idx="1">
                  <c:v>0.82550252871947105</c:v>
                </c:pt>
                <c:pt idx="2">
                  <c:v>-0.70433261746332532</c:v>
                </c:pt>
                <c:pt idx="3">
                  <c:v>-1.9887336846332715</c:v>
                </c:pt>
                <c:pt idx="4">
                  <c:v>-2.8293596059810429</c:v>
                </c:pt>
                <c:pt idx="5">
                  <c:v>0.186063592573045</c:v>
                </c:pt>
                <c:pt idx="6">
                  <c:v>-0.1829919602840771</c:v>
                </c:pt>
                <c:pt idx="7">
                  <c:v>-0.49864154978649688</c:v>
                </c:pt>
                <c:pt idx="8">
                  <c:v>-1.2925145322317453</c:v>
                </c:pt>
                <c:pt idx="9">
                  <c:v>-1.2655468924178539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10-4B54-B249-748C45AA3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66256"/>
        <c:axId val="451666648"/>
      </c:scatterChart>
      <c:valAx>
        <c:axId val="4516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6648"/>
        <c:crosses val="autoZero"/>
        <c:crossBetween val="midCat"/>
      </c:valAx>
      <c:valAx>
        <c:axId val="451666648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2'!$S$19:$S$28</c:f>
              <c:numCache>
                <c:formatCode>General</c:formatCode>
                <c:ptCount val="10"/>
                <c:pt idx="0">
                  <c:v>9.2592592592592587E-2</c:v>
                </c:pt>
                <c:pt idx="1">
                  <c:v>0.2558139534883721</c:v>
                </c:pt>
                <c:pt idx="2">
                  <c:v>0.51485148514851486</c:v>
                </c:pt>
                <c:pt idx="3">
                  <c:v>0.59722222222222221</c:v>
                </c:pt>
                <c:pt idx="4">
                  <c:v>0.81746031746031744</c:v>
                </c:pt>
                <c:pt idx="5">
                  <c:v>0.14678899082568805</c:v>
                </c:pt>
                <c:pt idx="6">
                  <c:v>0.2446043165467626</c:v>
                </c:pt>
                <c:pt idx="7">
                  <c:v>0.50485436893203883</c:v>
                </c:pt>
                <c:pt idx="8">
                  <c:v>0.65217391304347838</c:v>
                </c:pt>
                <c:pt idx="9">
                  <c:v>0.782258064516129</c:v>
                </c:pt>
              </c:numCache>
            </c:numRef>
          </c:xVal>
          <c:yVal>
            <c:numRef>
              <c:f>'Bird 2'!$U$19:$U$28</c:f>
              <c:numCache>
                <c:formatCode>General</c:formatCode>
                <c:ptCount val="10"/>
                <c:pt idx="0">
                  <c:v>-0.64597680583287509</c:v>
                </c:pt>
                <c:pt idx="1">
                  <c:v>-0.51097254703999118</c:v>
                </c:pt>
                <c:pt idx="2">
                  <c:v>-0.62231691067866268</c:v>
                </c:pt>
                <c:pt idx="3">
                  <c:v>-1.1728114825590823</c:v>
                </c:pt>
                <c:pt idx="4">
                  <c:v>-0.8156380066239427</c:v>
                </c:pt>
                <c:pt idx="5">
                  <c:v>1.8681540285366536</c:v>
                </c:pt>
                <c:pt idx="6">
                  <c:v>1.2805532337086667</c:v>
                </c:pt>
                <c:pt idx="7">
                  <c:v>0.85717438293250725</c:v>
                </c:pt>
                <c:pt idx="8">
                  <c:v>-0.10084732048450885</c:v>
                </c:pt>
                <c:pt idx="9">
                  <c:v>-0.13731857195876676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C-453A-A3BC-2F856FE6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9224"/>
        <c:axId val="493408832"/>
      </c:scatterChart>
      <c:valAx>
        <c:axId val="4934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8832"/>
        <c:crosses val="autoZero"/>
        <c:crossBetween val="midCat"/>
      </c:valAx>
      <c:valAx>
        <c:axId val="49340883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2'!$V$19:$V$28</c:f>
              <c:numCache>
                <c:formatCode>General</c:formatCode>
                <c:ptCount val="10"/>
                <c:pt idx="0">
                  <c:v>2.0525874566242491E-3</c:v>
                </c:pt>
                <c:pt idx="1">
                  <c:v>0.20644229396256308</c:v>
                </c:pt>
                <c:pt idx="2">
                  <c:v>0.51964897031049906</c:v>
                </c:pt>
                <c:pt idx="3">
                  <c:v>0.63976375017957088</c:v>
                </c:pt>
                <c:pt idx="4">
                  <c:v>0.88166456801617499</c:v>
                </c:pt>
                <c:pt idx="5">
                  <c:v>0.14678899082568805</c:v>
                </c:pt>
                <c:pt idx="6">
                  <c:v>0.2446043165467626</c:v>
                </c:pt>
                <c:pt idx="7">
                  <c:v>0.50485436893203883</c:v>
                </c:pt>
                <c:pt idx="8">
                  <c:v>0.65217391304347838</c:v>
                </c:pt>
                <c:pt idx="9">
                  <c:v>0.782258064516129</c:v>
                </c:pt>
              </c:numCache>
            </c:numRef>
          </c:xVal>
          <c:yVal>
            <c:numRef>
              <c:f>'Bird 2'!$X$19:$X$28</c:f>
              <c:numCache>
                <c:formatCode>General</c:formatCode>
                <c:ptCount val="10"/>
                <c:pt idx="0">
                  <c:v>-0.78985677906361806</c:v>
                </c:pt>
                <c:pt idx="1">
                  <c:v>-0.58975718721308923</c:v>
                </c:pt>
                <c:pt idx="2">
                  <c:v>-0.56560151101292477</c:v>
                </c:pt>
                <c:pt idx="3">
                  <c:v>-0.94010752687297805</c:v>
                </c:pt>
                <c:pt idx="4">
                  <c:v>-0.59803758054621159</c:v>
                </c:pt>
                <c:pt idx="5">
                  <c:v>1.4849775050474683</c:v>
                </c:pt>
                <c:pt idx="6">
                  <c:v>0.99873457734646576</c:v>
                </c:pt>
                <c:pt idx="7">
                  <c:v>0.6483862222385558</c:v>
                </c:pt>
                <c:pt idx="8">
                  <c:v>-0.14438206870114254</c:v>
                </c:pt>
                <c:pt idx="9">
                  <c:v>-0.17456223225751427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0-4228-860B-A482175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10008"/>
        <c:axId val="493409616"/>
      </c:scatterChart>
      <c:valAx>
        <c:axId val="49341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9616"/>
        <c:crosses val="autoZero"/>
        <c:crossBetween val="midCat"/>
      </c:valAx>
      <c:valAx>
        <c:axId val="49340961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2'!$A$19:$A$28</c:f>
              <c:numCache>
                <c:formatCode>General</c:formatCode>
                <c:ptCount val="10"/>
                <c:pt idx="0">
                  <c:v>9.2592592592592587E-2</c:v>
                </c:pt>
                <c:pt idx="1">
                  <c:v>0.2558139534883721</c:v>
                </c:pt>
                <c:pt idx="2">
                  <c:v>0.51485148514851486</c:v>
                </c:pt>
                <c:pt idx="3">
                  <c:v>0.59722222222222221</c:v>
                </c:pt>
                <c:pt idx="4">
                  <c:v>0.81746031746031744</c:v>
                </c:pt>
                <c:pt idx="5">
                  <c:v>0.14678899082568805</c:v>
                </c:pt>
                <c:pt idx="6">
                  <c:v>0.2446043165467626</c:v>
                </c:pt>
                <c:pt idx="7">
                  <c:v>0.50485436893203883</c:v>
                </c:pt>
                <c:pt idx="8">
                  <c:v>0.65217391304347838</c:v>
                </c:pt>
                <c:pt idx="9">
                  <c:v>0.782258064516129</c:v>
                </c:pt>
              </c:numCache>
            </c:numRef>
          </c:xVal>
          <c:yVal>
            <c:numRef>
              <c:f>'Bird 2'!$C$19:$C$28</c:f>
              <c:numCache>
                <c:formatCode>General</c:formatCode>
                <c:ptCount val="10"/>
                <c:pt idx="0">
                  <c:v>-0.64597680583287509</c:v>
                </c:pt>
                <c:pt idx="1">
                  <c:v>-0.51097254703999118</c:v>
                </c:pt>
                <c:pt idx="2">
                  <c:v>-0.62231691067866268</c:v>
                </c:pt>
                <c:pt idx="3">
                  <c:v>-1.1728114825590823</c:v>
                </c:pt>
                <c:pt idx="4">
                  <c:v>-0.8156380066239427</c:v>
                </c:pt>
                <c:pt idx="5">
                  <c:v>1.8681540285366536</c:v>
                </c:pt>
                <c:pt idx="6">
                  <c:v>1.2805532337086667</c:v>
                </c:pt>
                <c:pt idx="7">
                  <c:v>0.85717438293250725</c:v>
                </c:pt>
                <c:pt idx="8">
                  <c:v>-0.10084732048450885</c:v>
                </c:pt>
                <c:pt idx="9">
                  <c:v>-0.13731857195876676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B-4FC4-8831-B7D4A69C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10792"/>
        <c:axId val="493411184"/>
      </c:scatterChart>
      <c:valAx>
        <c:axId val="4934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1184"/>
        <c:crosses val="autoZero"/>
        <c:crossBetween val="midCat"/>
      </c:valAx>
      <c:valAx>
        <c:axId val="49341118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0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2'!$J$19:$J$28</c:f>
              <c:numCache>
                <c:formatCode>General</c:formatCode>
                <c:ptCount val="10"/>
                <c:pt idx="0">
                  <c:v>-1.0860508112572371</c:v>
                </c:pt>
                <c:pt idx="1">
                  <c:v>-0.47195046820500375</c:v>
                </c:pt>
                <c:pt idx="2">
                  <c:v>9.8020252744457553E-2</c:v>
                </c:pt>
                <c:pt idx="3">
                  <c:v>0.26714149795996389</c:v>
                </c:pt>
                <c:pt idx="4">
                  <c:v>0.82602210279002009</c:v>
                </c:pt>
                <c:pt idx="5">
                  <c:v>-0.82192766659976024</c:v>
                </c:pt>
                <c:pt idx="6">
                  <c:v>-0.50216609670041312</c:v>
                </c:pt>
                <c:pt idx="7">
                  <c:v>7.7792632248581697E-2</c:v>
                </c:pt>
                <c:pt idx="8">
                  <c:v>0.38581344624081382</c:v>
                </c:pt>
                <c:pt idx="9">
                  <c:v>0.71460266731408695</c:v>
                </c:pt>
              </c:numCache>
            </c:numRef>
          </c:xVal>
          <c:yVal>
            <c:numRef>
              <c:f>'Bird 2'!$L$19:$L$28</c:f>
              <c:numCache>
                <c:formatCode>General</c:formatCode>
                <c:ptCount val="10"/>
                <c:pt idx="0">
                  <c:v>-0.57118918352273196</c:v>
                </c:pt>
                <c:pt idx="1">
                  <c:v>-0.32907389538182191</c:v>
                </c:pt>
                <c:pt idx="2">
                  <c:v>-0.40252120485687021</c:v>
                </c:pt>
                <c:pt idx="3">
                  <c:v>-1.3071766955326312</c:v>
                </c:pt>
                <c:pt idx="4">
                  <c:v>-0.68856397300530259</c:v>
                </c:pt>
                <c:pt idx="5">
                  <c:v>-0.59472487824029341</c:v>
                </c:pt>
                <c:pt idx="6">
                  <c:v>-0.60447952689583728</c:v>
                </c:pt>
                <c:pt idx="7">
                  <c:v>-0.26845701028317731</c:v>
                </c:pt>
                <c:pt idx="8">
                  <c:v>-0.71622161886989122</c:v>
                </c:pt>
                <c:pt idx="9">
                  <c:v>-0.3198091315699641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37-401D-8629-1BB0EC74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8440"/>
        <c:axId val="494561544"/>
      </c:scatterChart>
      <c:valAx>
        <c:axId val="49340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61544"/>
        <c:crosses val="autoZero"/>
        <c:crossBetween val="midCat"/>
      </c:valAx>
      <c:valAx>
        <c:axId val="49456154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3'!$D$19:$D$28</c:f>
              <c:numCache>
                <c:formatCode>General</c:formatCode>
                <c:ptCount val="10"/>
                <c:pt idx="0">
                  <c:v>0.41618497109826597</c:v>
                </c:pt>
                <c:pt idx="1">
                  <c:v>0.44212523719165081</c:v>
                </c:pt>
                <c:pt idx="2">
                  <c:v>0.4929577464788733</c:v>
                </c:pt>
                <c:pt idx="3">
                  <c:v>0.53488372093023251</c:v>
                </c:pt>
                <c:pt idx="4">
                  <c:v>0.57599999999999996</c:v>
                </c:pt>
                <c:pt idx="5">
                  <c:v>0.1487603305785124</c:v>
                </c:pt>
                <c:pt idx="6">
                  <c:v>0.2537313432835821</c:v>
                </c:pt>
                <c:pt idx="7">
                  <c:v>0.50961538461538458</c:v>
                </c:pt>
                <c:pt idx="8">
                  <c:v>0.63157894736842102</c:v>
                </c:pt>
                <c:pt idx="9">
                  <c:v>0.782258064516129</c:v>
                </c:pt>
              </c:numCache>
            </c:numRef>
          </c:xVal>
          <c:yVal>
            <c:numRef>
              <c:f>'Bird 3'!$F$19:$F$28</c:f>
              <c:numCache>
                <c:formatCode>General</c:formatCode>
                <c:ptCount val="10"/>
                <c:pt idx="0">
                  <c:v>-0.12546877278626709</c:v>
                </c:pt>
                <c:pt idx="1">
                  <c:v>-0.2946963298340689</c:v>
                </c:pt>
                <c:pt idx="2">
                  <c:v>-0.77006820114375796</c:v>
                </c:pt>
                <c:pt idx="3">
                  <c:v>-1.1736916416280601</c:v>
                </c:pt>
                <c:pt idx="4">
                  <c:v>-1.6067256493315603</c:v>
                </c:pt>
                <c:pt idx="5">
                  <c:v>1.6164006168244212</c:v>
                </c:pt>
                <c:pt idx="6">
                  <c:v>1.0748822611136475</c:v>
                </c:pt>
                <c:pt idx="7">
                  <c:v>0.36920172245161936</c:v>
                </c:pt>
                <c:pt idx="8">
                  <c:v>0.33964159608374189</c:v>
                </c:pt>
                <c:pt idx="9">
                  <c:v>0.57052439825028445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5-42A0-8871-49CDD02C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30880"/>
        <c:axId val="363430096"/>
      </c:scatterChart>
      <c:valAx>
        <c:axId val="3634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30096"/>
        <c:crosses val="autoZero"/>
        <c:crossBetween val="midCat"/>
      </c:valAx>
      <c:valAx>
        <c:axId val="36343009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3'!$G$19:$G$28</c:f>
              <c:numCache>
                <c:formatCode>General</c:formatCode>
                <c:ptCount val="10"/>
                <c:pt idx="0">
                  <c:v>0.6505190311418686</c:v>
                </c:pt>
                <c:pt idx="1">
                  <c:v>0.61254612546125464</c:v>
                </c:pt>
                <c:pt idx="2">
                  <c:v>0.51170568561872909</c:v>
                </c:pt>
                <c:pt idx="3">
                  <c:v>0.44923076923076921</c:v>
                </c:pt>
                <c:pt idx="4">
                  <c:v>0.36524822695035458</c:v>
                </c:pt>
                <c:pt idx="5">
                  <c:v>0.1487603305785124</c:v>
                </c:pt>
                <c:pt idx="6">
                  <c:v>0.2537313432835821</c:v>
                </c:pt>
                <c:pt idx="7">
                  <c:v>0.50961538461538458</c:v>
                </c:pt>
                <c:pt idx="8">
                  <c:v>0.63157894736842102</c:v>
                </c:pt>
                <c:pt idx="9">
                  <c:v>0.782258064516129</c:v>
                </c:pt>
              </c:numCache>
            </c:numRef>
          </c:xVal>
          <c:yVal>
            <c:numRef>
              <c:f>'Bird 3'!$I$19:$I$28</c:f>
              <c:numCache>
                <c:formatCode>General</c:formatCode>
                <c:ptCount val="10"/>
                <c:pt idx="0">
                  <c:v>0.39723235247113597</c:v>
                </c:pt>
                <c:pt idx="1">
                  <c:v>0.10266672224706319</c:v>
                </c:pt>
                <c:pt idx="2">
                  <c:v>-0.66102287773835555</c:v>
                </c:pt>
                <c:pt idx="3">
                  <c:v>-1.2536547186484126</c:v>
                </c:pt>
                <c:pt idx="4">
                  <c:v>-1.9194272709395488</c:v>
                </c:pt>
                <c:pt idx="5">
                  <c:v>1.3874291672072747</c:v>
                </c:pt>
                <c:pt idx="6">
                  <c:v>0.91287531343949246</c:v>
                </c:pt>
                <c:pt idx="7">
                  <c:v>0.29445967596504985</c:v>
                </c:pt>
                <c:pt idx="8">
                  <c:v>0.26855497349688234</c:v>
                </c:pt>
                <c:pt idx="9">
                  <c:v>0.47088666249941891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F-452E-A48F-AA1880544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407512"/>
        <c:axId val="446556344"/>
      </c:scatterChart>
      <c:valAx>
        <c:axId val="27440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6344"/>
        <c:crosses val="autoZero"/>
        <c:crossBetween val="midCat"/>
      </c:valAx>
      <c:valAx>
        <c:axId val="44655634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0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3'!$M$19:$M$28</c:f>
              <c:numCache>
                <c:formatCode>General</c:formatCode>
                <c:ptCount val="10"/>
                <c:pt idx="0">
                  <c:v>-0.19293557377664913</c:v>
                </c:pt>
                <c:pt idx="1">
                  <c:v>-0.14452332322982508</c:v>
                </c:pt>
                <c:pt idx="2">
                  <c:v>-5.1106793255575031E-2</c:v>
                </c:pt>
                <c:pt idx="3">
                  <c:v>2.5654315135940929E-2</c:v>
                </c:pt>
                <c:pt idx="4">
                  <c:v>0.10181180499668352</c:v>
                </c:pt>
                <c:pt idx="5">
                  <c:v>-0.83556552626032798</c:v>
                </c:pt>
                <c:pt idx="6">
                  <c:v>-0.53134762959792248</c:v>
                </c:pt>
                <c:pt idx="7">
                  <c:v>-2.0647338621202053E-2</c:v>
                </c:pt>
                <c:pt idx="8">
                  <c:v>0.20814209404553508</c:v>
                </c:pt>
                <c:pt idx="9">
                  <c:v>0.54633581803489351</c:v>
                </c:pt>
              </c:numCache>
            </c:numRef>
          </c:xVal>
          <c:yVal>
            <c:numRef>
              <c:f>'Bird 3'!$O$19:$O$28</c:f>
              <c:numCache>
                <c:formatCode>General</c:formatCode>
                <c:ptCount val="10"/>
                <c:pt idx="0">
                  <c:v>0.53170665236715764</c:v>
                </c:pt>
                <c:pt idx="1">
                  <c:v>6.1181584109342699E-2</c:v>
                </c:pt>
                <c:pt idx="2">
                  <c:v>-0.76093856019106443</c:v>
                </c:pt>
                <c:pt idx="3">
                  <c:v>-1.3948055255252698</c:v>
                </c:pt>
                <c:pt idx="4">
                  <c:v>-2.4710627433097341</c:v>
                </c:pt>
                <c:pt idx="5">
                  <c:v>-0.86519387486084276</c:v>
                </c:pt>
                <c:pt idx="6">
                  <c:v>-0.88377258712012385</c:v>
                </c:pt>
                <c:pt idx="7">
                  <c:v>-0.91904296689815768</c:v>
                </c:pt>
                <c:pt idx="8">
                  <c:v>-0.70047739117066454</c:v>
                </c:pt>
                <c:pt idx="9">
                  <c:v>-6.9019797203707559E-2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3-4D56-AF23-343EF9D2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55168"/>
        <c:axId val="446560264"/>
      </c:scatterChart>
      <c:valAx>
        <c:axId val="4465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0264"/>
        <c:crosses val="autoZero"/>
        <c:crossBetween val="midCat"/>
      </c:valAx>
      <c:valAx>
        <c:axId val="44656026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1'!$G$19:$G$28</c:f>
              <c:numCache>
                <c:formatCode>General</c:formatCode>
                <c:ptCount val="10"/>
                <c:pt idx="0">
                  <c:v>0.60465116279069775</c:v>
                </c:pt>
                <c:pt idx="1">
                  <c:v>0.63138686131386856</c:v>
                </c:pt>
                <c:pt idx="2">
                  <c:v>0.52302631578947367</c:v>
                </c:pt>
                <c:pt idx="3">
                  <c:v>0.44879518072289154</c:v>
                </c:pt>
                <c:pt idx="4">
                  <c:v>0.36704119850187267</c:v>
                </c:pt>
                <c:pt idx="5">
                  <c:v>0.12</c:v>
                </c:pt>
                <c:pt idx="6">
                  <c:v>0.2421875</c:v>
                </c:pt>
                <c:pt idx="7">
                  <c:v>0.47</c:v>
                </c:pt>
                <c:pt idx="8">
                  <c:v>0.63013698630136994</c:v>
                </c:pt>
                <c:pt idx="9">
                  <c:v>0.80341880341880345</c:v>
                </c:pt>
              </c:numCache>
            </c:numRef>
          </c:xVal>
          <c:yVal>
            <c:numRef>
              <c:f>'Bird 1'!$I$19:$I$28</c:f>
              <c:numCache>
                <c:formatCode>General</c:formatCode>
                <c:ptCount val="10"/>
                <c:pt idx="0">
                  <c:v>0.54426676669837404</c:v>
                </c:pt>
                <c:pt idx="1">
                  <c:v>0.46953168428255132</c:v>
                </c:pt>
                <c:pt idx="2">
                  <c:v>-0.51837226075433107</c:v>
                </c:pt>
                <c:pt idx="3">
                  <c:v>-1.2474694560115802</c:v>
                </c:pt>
                <c:pt idx="4">
                  <c:v>-1.861369420440524</c:v>
                </c:pt>
                <c:pt idx="5">
                  <c:v>1.3873556646354432</c:v>
                </c:pt>
                <c:pt idx="6">
                  <c:v>0.96128939160628957</c:v>
                </c:pt>
                <c:pt idx="7">
                  <c:v>0.46655483737413112</c:v>
                </c:pt>
                <c:pt idx="8">
                  <c:v>0.13025811157941558</c:v>
                </c:pt>
                <c:pt idx="9">
                  <c:v>-0.3320453189697703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9-45E0-A518-0D1B37C7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7776"/>
        <c:axId val="453060520"/>
      </c:scatterChart>
      <c:valAx>
        <c:axId val="4530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0520"/>
        <c:crosses val="autoZero"/>
        <c:crossBetween val="midCat"/>
      </c:valAx>
      <c:valAx>
        <c:axId val="45306052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3'!$P$19:$P$28</c:f>
              <c:numCache>
                <c:formatCode>General</c:formatCode>
                <c:ptCount val="10"/>
                <c:pt idx="0">
                  <c:v>8.5617262674660827E-3</c:v>
                </c:pt>
                <c:pt idx="1">
                  <c:v>-1.4931547268863463E-2</c:v>
                </c:pt>
                <c:pt idx="2">
                  <c:v>-7.409075029152716E-2</c:v>
                </c:pt>
                <c:pt idx="3">
                  <c:v>-0.11014633326770669</c:v>
                </c:pt>
                <c:pt idx="4">
                  <c:v>-0.16033971014029608</c:v>
                </c:pt>
                <c:pt idx="5">
                  <c:v>-0.33179085001007264</c:v>
                </c:pt>
                <c:pt idx="6">
                  <c:v>-0.23603785024787433</c:v>
                </c:pt>
                <c:pt idx="7">
                  <c:v>-7.5294233988129219E-2</c:v>
                </c:pt>
                <c:pt idx="8">
                  <c:v>-3.2824466078412579E-3</c:v>
                </c:pt>
                <c:pt idx="9">
                  <c:v>0.10316449135342502</c:v>
                </c:pt>
              </c:numCache>
            </c:numRef>
          </c:xVal>
          <c:yVal>
            <c:numRef>
              <c:f>'Bird 3'!$R$19:$R$28</c:f>
              <c:numCache>
                <c:formatCode>General</c:formatCode>
                <c:ptCount val="10"/>
                <c:pt idx="0">
                  <c:v>0.9928318558151068</c:v>
                </c:pt>
                <c:pt idx="1">
                  <c:v>0.35775148376604388</c:v>
                </c:pt>
                <c:pt idx="2">
                  <c:v>-0.81353718985966028</c:v>
                </c:pt>
                <c:pt idx="3">
                  <c:v>-1.7055843876231009</c:v>
                </c:pt>
                <c:pt idx="4">
                  <c:v>-3.0709947062951519</c:v>
                </c:pt>
                <c:pt idx="5">
                  <c:v>0.28769105226703384</c:v>
                </c:pt>
                <c:pt idx="6">
                  <c:v>-0.20795816155141303</c:v>
                </c:pt>
                <c:pt idx="7">
                  <c:v>-1.0441020160186971</c:v>
                </c:pt>
                <c:pt idx="8">
                  <c:v>-1.1843210173697869</c:v>
                </c:pt>
                <c:pt idx="9">
                  <c:v>-1.0832143702007067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7-45B8-B0B5-F59359E3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54776"/>
        <c:axId val="446559480"/>
      </c:scatterChart>
      <c:valAx>
        <c:axId val="44655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9480"/>
        <c:crosses val="autoZero"/>
        <c:crossBetween val="midCat"/>
      </c:valAx>
      <c:valAx>
        <c:axId val="446559480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3'!$S$19:$S$28</c:f>
              <c:numCache>
                <c:formatCode>General</c:formatCode>
                <c:ptCount val="10"/>
                <c:pt idx="0">
                  <c:v>0.15853169413713092</c:v>
                </c:pt>
                <c:pt idx="1">
                  <c:v>0.25701670469699439</c:v>
                </c:pt>
                <c:pt idx="2">
                  <c:v>0.4948615038183406</c:v>
                </c:pt>
                <c:pt idx="3">
                  <c:v>0.68061322378701694</c:v>
                </c:pt>
                <c:pt idx="4">
                  <c:v>0.88599079711042039</c:v>
                </c:pt>
                <c:pt idx="5">
                  <c:v>0.1487603305785124</c:v>
                </c:pt>
                <c:pt idx="6">
                  <c:v>0.2537313432835821</c:v>
                </c:pt>
                <c:pt idx="7">
                  <c:v>0.50961538461538458</c:v>
                </c:pt>
                <c:pt idx="8">
                  <c:v>0.63157894736842102</c:v>
                </c:pt>
                <c:pt idx="9">
                  <c:v>0.782258064516129</c:v>
                </c:pt>
              </c:numCache>
            </c:numRef>
          </c:xVal>
          <c:yVal>
            <c:numRef>
              <c:f>'Bird 3'!$U$19:$U$28</c:f>
              <c:numCache>
                <c:formatCode>General</c:formatCode>
                <c:ptCount val="10"/>
                <c:pt idx="0">
                  <c:v>-0.88242170102024409</c:v>
                </c:pt>
                <c:pt idx="1">
                  <c:v>-0.86018218750900133</c:v>
                </c:pt>
                <c:pt idx="2">
                  <c:v>-0.845885956039794</c:v>
                </c:pt>
                <c:pt idx="3">
                  <c:v>-0.87672319349022176</c:v>
                </c:pt>
                <c:pt idx="4">
                  <c:v>-0.88120927403120408</c:v>
                </c:pt>
                <c:pt idx="5">
                  <c:v>1.7737930501437642</c:v>
                </c:pt>
                <c:pt idx="6">
                  <c:v>1.1781155882689831</c:v>
                </c:pt>
                <c:pt idx="7">
                  <c:v>0.4018575210555792</c:v>
                </c:pt>
                <c:pt idx="8">
                  <c:v>0.36934098516751468</c:v>
                </c:pt>
                <c:pt idx="9">
                  <c:v>0.62331516745462334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B-4967-AC98-FC2EBEB80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58304"/>
        <c:axId val="446555952"/>
      </c:scatterChart>
      <c:valAx>
        <c:axId val="44655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5952"/>
        <c:crosses val="autoZero"/>
        <c:crossBetween val="midCat"/>
      </c:valAx>
      <c:valAx>
        <c:axId val="4465559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3'!$V$19:$V$28</c:f>
              <c:numCache>
                <c:formatCode>General</c:formatCode>
                <c:ptCount val="10"/>
                <c:pt idx="0">
                  <c:v>0.14782608695652177</c:v>
                </c:pt>
                <c:pt idx="1">
                  <c:v>0.25</c:v>
                </c:pt>
                <c:pt idx="2">
                  <c:v>0.49494949494949497</c:v>
                </c:pt>
                <c:pt idx="3">
                  <c:v>0.68918918918918926</c:v>
                </c:pt>
                <c:pt idx="4">
                  <c:v>0.89908256880733939</c:v>
                </c:pt>
                <c:pt idx="5">
                  <c:v>0.1487603305785124</c:v>
                </c:pt>
                <c:pt idx="6">
                  <c:v>0.2537313432835821</c:v>
                </c:pt>
                <c:pt idx="7">
                  <c:v>0.50961538461538458</c:v>
                </c:pt>
                <c:pt idx="8">
                  <c:v>0.63157894736842102</c:v>
                </c:pt>
                <c:pt idx="9">
                  <c:v>0.782258064516129</c:v>
                </c:pt>
              </c:numCache>
            </c:numRef>
          </c:xVal>
          <c:yVal>
            <c:numRef>
              <c:f>'Bird 3'!$X$19:$X$28</c:f>
              <c:numCache>
                <c:formatCode>General</c:formatCode>
                <c:ptCount val="10"/>
                <c:pt idx="0">
                  <c:v>-0.75317703816866921</c:v>
                </c:pt>
                <c:pt idx="1">
                  <c:v>-0.72701762501706879</c:v>
                </c:pt>
                <c:pt idx="2">
                  <c:v>-0.69936930634892025</c:v>
                </c:pt>
                <c:pt idx="3">
                  <c:v>-0.70451150333907964</c:v>
                </c:pt>
                <c:pt idx="4">
                  <c:v>-0.69775100310663229</c:v>
                </c:pt>
                <c:pt idx="5">
                  <c:v>1.3874291672072747</c:v>
                </c:pt>
                <c:pt idx="6">
                  <c:v>0.91287531343949246</c:v>
                </c:pt>
                <c:pt idx="7">
                  <c:v>0.29445967596504985</c:v>
                </c:pt>
                <c:pt idx="8">
                  <c:v>0.26855497349688234</c:v>
                </c:pt>
                <c:pt idx="9">
                  <c:v>0.47088666249941891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3-40BC-AF01-D5D7ED75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57128"/>
        <c:axId val="446558696"/>
      </c:scatterChart>
      <c:valAx>
        <c:axId val="44655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8696"/>
        <c:crosses val="autoZero"/>
        <c:crossBetween val="midCat"/>
      </c:valAx>
      <c:valAx>
        <c:axId val="44655869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3'!$A$19:$A$28</c:f>
              <c:numCache>
                <c:formatCode>General</c:formatCode>
                <c:ptCount val="10"/>
                <c:pt idx="0">
                  <c:v>0.14782608695652177</c:v>
                </c:pt>
                <c:pt idx="1">
                  <c:v>0.25</c:v>
                </c:pt>
                <c:pt idx="2">
                  <c:v>0.49494949494949497</c:v>
                </c:pt>
                <c:pt idx="3">
                  <c:v>0.68918918918918926</c:v>
                </c:pt>
                <c:pt idx="4">
                  <c:v>0.89908256880733939</c:v>
                </c:pt>
                <c:pt idx="5">
                  <c:v>0.1487603305785124</c:v>
                </c:pt>
                <c:pt idx="6">
                  <c:v>0.2537313432835821</c:v>
                </c:pt>
                <c:pt idx="7">
                  <c:v>0.50961538461538458</c:v>
                </c:pt>
                <c:pt idx="8">
                  <c:v>0.63157894736842102</c:v>
                </c:pt>
                <c:pt idx="9">
                  <c:v>0.782258064516129</c:v>
                </c:pt>
              </c:numCache>
            </c:numRef>
          </c:xVal>
          <c:yVal>
            <c:numRef>
              <c:f>'Bird 3'!$C$19:$C$28</c:f>
              <c:numCache>
                <c:formatCode>General</c:formatCode>
                <c:ptCount val="10"/>
                <c:pt idx="0">
                  <c:v>-0.91522832006678667</c:v>
                </c:pt>
                <c:pt idx="1">
                  <c:v>-0.88235991847667061</c:v>
                </c:pt>
                <c:pt idx="2">
                  <c:v>-0.84762075838887563</c:v>
                </c:pt>
                <c:pt idx="3">
                  <c:v>-0.85408175178916934</c:v>
                </c:pt>
                <c:pt idx="4">
                  <c:v>-0.84558741610578037</c:v>
                </c:pt>
                <c:pt idx="5">
                  <c:v>1.7743696459444172</c:v>
                </c:pt>
                <c:pt idx="6">
                  <c:v>1.1781090742189209</c:v>
                </c:pt>
                <c:pt idx="7">
                  <c:v>0.40109112644152123</c:v>
                </c:pt>
                <c:pt idx="8">
                  <c:v>0.3685427600518833</c:v>
                </c:pt>
                <c:pt idx="9">
                  <c:v>0.62276555817054069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1-485E-9756-487B5243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60656"/>
        <c:axId val="446559872"/>
      </c:scatterChart>
      <c:valAx>
        <c:axId val="4465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59872"/>
        <c:crosses val="autoZero"/>
        <c:crossBetween val="midCat"/>
      </c:valAx>
      <c:valAx>
        <c:axId val="44655987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3'!$J$19:$J$28</c:f>
              <c:numCache>
                <c:formatCode>General</c:formatCode>
                <c:ptCount val="10"/>
                <c:pt idx="0">
                  <c:v>-0.74557074551906555</c:v>
                </c:pt>
                <c:pt idx="1">
                  <c:v>-0.48838624458576702</c:v>
                </c:pt>
                <c:pt idx="2">
                  <c:v>-6.3746127430932359E-2</c:v>
                </c:pt>
                <c:pt idx="3">
                  <c:v>0.25777655942232242</c:v>
                </c:pt>
                <c:pt idx="4">
                  <c:v>0.80540182334668209</c:v>
                </c:pt>
                <c:pt idx="5">
                  <c:v>-0.74265810235014629</c:v>
                </c:pt>
                <c:pt idx="6">
                  <c:v>-0.48058865995702887</c:v>
                </c:pt>
                <c:pt idx="7">
                  <c:v>-4.0644324154869696E-2</c:v>
                </c:pt>
                <c:pt idx="8">
                  <c:v>0.15644703602551582</c:v>
                </c:pt>
                <c:pt idx="9">
                  <c:v>0.44778505932760027</c:v>
                </c:pt>
              </c:numCache>
            </c:numRef>
          </c:xVal>
          <c:yVal>
            <c:numRef>
              <c:f>'Bird 3'!$L$19:$L$28</c:f>
              <c:numCache>
                <c:formatCode>General</c:formatCode>
                <c:ptCount val="10"/>
                <c:pt idx="0">
                  <c:v>7.8052235984129234E-2</c:v>
                </c:pt>
                <c:pt idx="1">
                  <c:v>-0.72574637737574588</c:v>
                </c:pt>
                <c:pt idx="2">
                  <c:v>-0.78986359065937461</c:v>
                </c:pt>
                <c:pt idx="3">
                  <c:v>-0.86359534505179592</c:v>
                </c:pt>
                <c:pt idx="4">
                  <c:v>-0.86090176207297942</c:v>
                </c:pt>
                <c:pt idx="5">
                  <c:v>-0.65257586587001415</c:v>
                </c:pt>
                <c:pt idx="6">
                  <c:v>-0.767611029633543</c:v>
                </c:pt>
                <c:pt idx="7">
                  <c:v>-0.96480593255843872</c:v>
                </c:pt>
                <c:pt idx="8">
                  <c:v>-0.81878118055898841</c:v>
                </c:pt>
                <c:pt idx="9">
                  <c:v>-0.29455253957246835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9-4308-BDEE-3E14EE760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61440"/>
        <c:axId val="446561832"/>
      </c:scatterChart>
      <c:valAx>
        <c:axId val="44656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1832"/>
        <c:crosses val="autoZero"/>
        <c:crossBetween val="midCat"/>
      </c:valAx>
      <c:valAx>
        <c:axId val="44656183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1'!$M$19:$M$28</c:f>
              <c:numCache>
                <c:formatCode>General</c:formatCode>
                <c:ptCount val="10"/>
                <c:pt idx="0">
                  <c:v>-0.14432768174506633</c:v>
                </c:pt>
                <c:pt idx="1">
                  <c:v>-0.16795051474203032</c:v>
                </c:pt>
                <c:pt idx="2">
                  <c:v>-5.7020518868699133E-2</c:v>
                </c:pt>
                <c:pt idx="3">
                  <c:v>4.2526343980618539E-2</c:v>
                </c:pt>
                <c:pt idx="4">
                  <c:v>0.11039446171359039</c:v>
                </c:pt>
                <c:pt idx="5">
                  <c:v>-1.041663699344312</c:v>
                </c:pt>
                <c:pt idx="6">
                  <c:v>-0.60877890379224175</c:v>
                </c:pt>
                <c:pt idx="7">
                  <c:v>-9.0063373807532404E-2</c:v>
                </c:pt>
                <c:pt idx="8">
                  <c:v>0.2418017257294186</c:v>
                </c:pt>
                <c:pt idx="9">
                  <c:v>0.68652362078482043</c:v>
                </c:pt>
              </c:numCache>
            </c:numRef>
          </c:xVal>
          <c:yVal>
            <c:numRef>
              <c:f>'Bird 1'!$O$19:$O$28</c:f>
              <c:numCache>
                <c:formatCode>General</c:formatCode>
                <c:ptCount val="10"/>
                <c:pt idx="0">
                  <c:v>1.5407901871430238</c:v>
                </c:pt>
                <c:pt idx="1">
                  <c:v>0.81977763878349497</c:v>
                </c:pt>
                <c:pt idx="2">
                  <c:v>-0.63248199432407093</c:v>
                </c:pt>
                <c:pt idx="3">
                  <c:v>-1.4383059793018755</c:v>
                </c:pt>
                <c:pt idx="4">
                  <c:v>-2.5641644769947294</c:v>
                </c:pt>
                <c:pt idx="5">
                  <c:v>-1.2305506876044154</c:v>
                </c:pt>
                <c:pt idx="6">
                  <c:v>-0.95643460655931256</c:v>
                </c:pt>
                <c:pt idx="7">
                  <c:v>-0.79559484051905072</c:v>
                </c:pt>
                <c:pt idx="8">
                  <c:v>-0.74488789326161953</c:v>
                </c:pt>
                <c:pt idx="9">
                  <c:v>-0.5954783945978307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EE-45BC-9BBF-C3B85352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168"/>
        <c:axId val="453063264"/>
      </c:scatterChart>
      <c:valAx>
        <c:axId val="45305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3264"/>
        <c:crosses val="autoZero"/>
        <c:crossBetween val="midCat"/>
      </c:valAx>
      <c:valAx>
        <c:axId val="45306326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1'!$P$19:$P$28</c:f>
              <c:numCache>
                <c:formatCode>General</c:formatCode>
                <c:ptCount val="10"/>
                <c:pt idx="0">
                  <c:v>-3.438919785914471E-3</c:v>
                </c:pt>
                <c:pt idx="1">
                  <c:v>1.7986346480586599E-2</c:v>
                </c:pt>
                <c:pt idx="2">
                  <c:v>-6.6362320660637714E-2</c:v>
                </c:pt>
                <c:pt idx="3">
                  <c:v>-0.12266598159421913</c:v>
                </c:pt>
                <c:pt idx="4">
                  <c:v>-0.18685246516680457</c:v>
                </c:pt>
                <c:pt idx="5">
                  <c:v>-0.46060680633512879</c:v>
                </c:pt>
                <c:pt idx="6">
                  <c:v>-0.29953012623084313</c:v>
                </c:pt>
                <c:pt idx="7">
                  <c:v>-0.10651578073526036</c:v>
                </c:pt>
                <c:pt idx="8">
                  <c:v>1.6971412682371137E-2</c:v>
                </c:pt>
                <c:pt idx="9">
                  <c:v>0.18245268428456118</c:v>
                </c:pt>
              </c:numCache>
            </c:numRef>
          </c:xVal>
          <c:yVal>
            <c:numRef>
              <c:f>'Bird 1'!$R$19:$R$28</c:f>
              <c:numCache>
                <c:formatCode>General</c:formatCode>
                <c:ptCount val="10"/>
                <c:pt idx="0">
                  <c:v>1.8582948015165788</c:v>
                </c:pt>
                <c:pt idx="1">
                  <c:v>1.2388019143849269</c:v>
                </c:pt>
                <c:pt idx="2">
                  <c:v>-0.65353452636607712</c:v>
                </c:pt>
                <c:pt idx="3">
                  <c:v>-1.8105807079584899</c:v>
                </c:pt>
                <c:pt idx="4">
                  <c:v>-3.2340352997665773</c:v>
                </c:pt>
                <c:pt idx="5">
                  <c:v>7.8909642506695118E-2</c:v>
                </c:pt>
                <c:pt idx="6">
                  <c:v>-0.25951660898621354</c:v>
                </c:pt>
                <c:pt idx="7">
                  <c:v>-0.83267171623621816</c:v>
                </c:pt>
                <c:pt idx="8">
                  <c:v>-1.251561817078092</c:v>
                </c:pt>
                <c:pt idx="9">
                  <c:v>-1.731444429680413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9-4A28-8D3A-3BBE91379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3656"/>
        <c:axId val="453058952"/>
      </c:scatterChart>
      <c:valAx>
        <c:axId val="45306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952"/>
        <c:crosses val="autoZero"/>
        <c:crossBetween val="midCat"/>
      </c:valAx>
      <c:valAx>
        <c:axId val="4530589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1'!$S$19:$S$28</c:f>
              <c:numCache>
                <c:formatCode>General</c:formatCode>
                <c:ptCount val="10"/>
                <c:pt idx="0">
                  <c:v>8.1818181818181804E-2</c:v>
                </c:pt>
                <c:pt idx="1">
                  <c:v>0.234375</c:v>
                </c:pt>
                <c:pt idx="2">
                  <c:v>0.5</c:v>
                </c:pt>
                <c:pt idx="3">
                  <c:v>0.64473684210526316</c:v>
                </c:pt>
                <c:pt idx="4">
                  <c:v>0.79527559055118113</c:v>
                </c:pt>
                <c:pt idx="5">
                  <c:v>0.12</c:v>
                </c:pt>
                <c:pt idx="6">
                  <c:v>0.2421875</c:v>
                </c:pt>
                <c:pt idx="7">
                  <c:v>0.47</c:v>
                </c:pt>
                <c:pt idx="8">
                  <c:v>0.63013698630136994</c:v>
                </c:pt>
                <c:pt idx="9">
                  <c:v>0.80341880341880345</c:v>
                </c:pt>
              </c:numCache>
            </c:numRef>
          </c:xVal>
          <c:yVal>
            <c:numRef>
              <c:f>'Bird 1'!$U$19:$U$28</c:f>
              <c:numCache>
                <c:formatCode>General</c:formatCode>
                <c:ptCount val="10"/>
                <c:pt idx="0">
                  <c:v>-0.71892954251682839</c:v>
                </c:pt>
                <c:pt idx="1">
                  <c:v>-0.45188466968230112</c:v>
                </c:pt>
                <c:pt idx="2">
                  <c:v>-0.63744370908373749</c:v>
                </c:pt>
                <c:pt idx="3">
                  <c:v>-0.93878937460026679</c:v>
                </c:pt>
                <c:pt idx="4">
                  <c:v>-1.0544104460193922</c:v>
                </c:pt>
                <c:pt idx="5">
                  <c:v>1.8660950675873635</c:v>
                </c:pt>
                <c:pt idx="6">
                  <c:v>1.3212121873330107</c:v>
                </c:pt>
                <c:pt idx="7">
                  <c:v>0.68851158196750128</c:v>
                </c:pt>
                <c:pt idx="8">
                  <c:v>0.25843217843162308</c:v>
                </c:pt>
                <c:pt idx="9">
                  <c:v>-0.33279327341697301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B-4AB3-8376-B561D530C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4440"/>
        <c:axId val="453065224"/>
      </c:scatterChart>
      <c:valAx>
        <c:axId val="4530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5224"/>
        <c:crosses val="autoZero"/>
        <c:crossBetween val="midCat"/>
      </c:valAx>
      <c:valAx>
        <c:axId val="45306522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1'!$V$19:$V$28</c:f>
              <c:numCache>
                <c:formatCode>General</c:formatCode>
                <c:ptCount val="10"/>
                <c:pt idx="0">
                  <c:v>1.4939489604526752E-3</c:v>
                </c:pt>
                <c:pt idx="1">
                  <c:v>0.17944462516788326</c:v>
                </c:pt>
                <c:pt idx="2">
                  <c:v>0.4953096735988714</c:v>
                </c:pt>
                <c:pt idx="3">
                  <c:v>0.70936813972171464</c:v>
                </c:pt>
                <c:pt idx="4">
                  <c:v>0.85332326620015952</c:v>
                </c:pt>
                <c:pt idx="5">
                  <c:v>0.12</c:v>
                </c:pt>
                <c:pt idx="6">
                  <c:v>0.2421875</c:v>
                </c:pt>
                <c:pt idx="7">
                  <c:v>0.47</c:v>
                </c:pt>
                <c:pt idx="8">
                  <c:v>0.63013698630136994</c:v>
                </c:pt>
                <c:pt idx="9">
                  <c:v>0.80341880341880345</c:v>
                </c:pt>
              </c:numCache>
            </c:numRef>
          </c:xVal>
          <c:yVal>
            <c:numRef>
              <c:f>'Bird 1'!$X$19:$X$28</c:f>
              <c:numCache>
                <c:formatCode>General</c:formatCode>
                <c:ptCount val="10"/>
                <c:pt idx="0">
                  <c:v>-0.81499848569502276</c:v>
                </c:pt>
                <c:pt idx="1">
                  <c:v>-0.54895796252303664</c:v>
                </c:pt>
                <c:pt idx="2">
                  <c:v>-0.58083403320576643</c:v>
                </c:pt>
                <c:pt idx="3">
                  <c:v>-0.66024648866742508</c:v>
                </c:pt>
                <c:pt idx="4">
                  <c:v>-0.76549208974125904</c:v>
                </c:pt>
                <c:pt idx="5">
                  <c:v>1.3873556646354432</c:v>
                </c:pt>
                <c:pt idx="6">
                  <c:v>0.96128939160628957</c:v>
                </c:pt>
                <c:pt idx="7">
                  <c:v>0.46655483737413112</c:v>
                </c:pt>
                <c:pt idx="8">
                  <c:v>0.13025811157941558</c:v>
                </c:pt>
                <c:pt idx="9">
                  <c:v>-0.3320453189697703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6-47EB-A2C4-A0D540DC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7184"/>
        <c:axId val="453067576"/>
      </c:scatterChart>
      <c:valAx>
        <c:axId val="4530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7576"/>
        <c:crosses val="autoZero"/>
        <c:crossBetween val="midCat"/>
      </c:valAx>
      <c:valAx>
        <c:axId val="453067576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1'!$A$19:$A$28</c:f>
              <c:numCache>
                <c:formatCode>General</c:formatCode>
                <c:ptCount val="10"/>
                <c:pt idx="0">
                  <c:v>8.1818181818181804E-2</c:v>
                </c:pt>
                <c:pt idx="1">
                  <c:v>0.234375</c:v>
                </c:pt>
                <c:pt idx="2">
                  <c:v>0.5</c:v>
                </c:pt>
                <c:pt idx="3">
                  <c:v>0.64473684210526316</c:v>
                </c:pt>
                <c:pt idx="4">
                  <c:v>0.79527559055118113</c:v>
                </c:pt>
                <c:pt idx="5">
                  <c:v>0.12</c:v>
                </c:pt>
                <c:pt idx="6">
                  <c:v>0.2421875</c:v>
                </c:pt>
                <c:pt idx="7">
                  <c:v>0.47</c:v>
                </c:pt>
                <c:pt idx="8">
                  <c:v>0.63013698630136994</c:v>
                </c:pt>
                <c:pt idx="9">
                  <c:v>0.80341880341880345</c:v>
                </c:pt>
              </c:numCache>
            </c:numRef>
          </c:xVal>
          <c:yVal>
            <c:numRef>
              <c:f>'Bird 1'!$C$19:$C$28</c:f>
              <c:numCache>
                <c:formatCode>General</c:formatCode>
                <c:ptCount val="10"/>
                <c:pt idx="0">
                  <c:v>-0.71892954251682839</c:v>
                </c:pt>
                <c:pt idx="1">
                  <c:v>-0.45188466968230112</c:v>
                </c:pt>
                <c:pt idx="2">
                  <c:v>-0.63744370908373749</c:v>
                </c:pt>
                <c:pt idx="3">
                  <c:v>-0.93878937460026679</c:v>
                </c:pt>
                <c:pt idx="4">
                  <c:v>-1.0544104460193922</c:v>
                </c:pt>
                <c:pt idx="5">
                  <c:v>1.8660950675873635</c:v>
                </c:pt>
                <c:pt idx="6">
                  <c:v>1.3212121873330107</c:v>
                </c:pt>
                <c:pt idx="7">
                  <c:v>0.68851158196750128</c:v>
                </c:pt>
                <c:pt idx="8">
                  <c:v>0.25843217843162308</c:v>
                </c:pt>
                <c:pt idx="9">
                  <c:v>-0.33279327341697301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41F3-9AE7-1F642DF22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6400"/>
        <c:axId val="453067968"/>
      </c:scatterChart>
      <c:valAx>
        <c:axId val="4530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7968"/>
        <c:crosses val="autoZero"/>
        <c:crossBetween val="midCat"/>
      </c:valAx>
      <c:valAx>
        <c:axId val="4530679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45499934383202101"/>
                  <c:y val="-0.51186351706036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1'!$J$19:$J$28</c:f>
              <c:numCache>
                <c:formatCode>General</c:formatCode>
                <c:ptCount val="10"/>
                <c:pt idx="0">
                  <c:v>-1.1695033293461821</c:v>
                </c:pt>
                <c:pt idx="1">
                  <c:v>-0.54908583842308534</c:v>
                </c:pt>
                <c:pt idx="2">
                  <c:v>4.6016904041172139E-2</c:v>
                </c:pt>
                <c:pt idx="3">
                  <c:v>0.34562860719707345</c:v>
                </c:pt>
                <c:pt idx="4">
                  <c:v>0.72821752173397247</c:v>
                </c:pt>
                <c:pt idx="5">
                  <c:v>-0.95561395162253826</c:v>
                </c:pt>
                <c:pt idx="6">
                  <c:v>-0.52744566950076099</c:v>
                </c:pt>
                <c:pt idx="7">
                  <c:v>-1.4381825111879368E-2</c:v>
                </c:pt>
                <c:pt idx="8">
                  <c:v>0.31386742509265203</c:v>
                </c:pt>
                <c:pt idx="9">
                  <c:v>0.75374383513142451</c:v>
                </c:pt>
              </c:numCache>
            </c:numRef>
          </c:xVal>
          <c:yVal>
            <c:numRef>
              <c:f>'Bird 1'!$L$19:$L$28</c:f>
              <c:numCache>
                <c:formatCode>General</c:formatCode>
                <c:ptCount val="10"/>
                <c:pt idx="0">
                  <c:v>-0.33892541753950711</c:v>
                </c:pt>
                <c:pt idx="1">
                  <c:v>-3.9142705797137217E-2</c:v>
                </c:pt>
                <c:pt idx="2">
                  <c:v>-0.40027853982477835</c:v>
                </c:pt>
                <c:pt idx="3">
                  <c:v>-0.7552396661335179</c:v>
                </c:pt>
                <c:pt idx="4">
                  <c:v>-1.1718485130022673</c:v>
                </c:pt>
                <c:pt idx="5">
                  <c:v>-1.0366303806372441</c:v>
                </c:pt>
                <c:pt idx="6">
                  <c:v>-0.77314335727601136</c:v>
                </c:pt>
                <c:pt idx="7">
                  <c:v>-0.62504013764804689</c:v>
                </c:pt>
                <c:pt idx="8">
                  <c:v>-0.58248180942848915</c:v>
                </c:pt>
                <c:pt idx="9">
                  <c:v>-0.44399201671047178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A-4575-883C-13D8F3DDA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69144"/>
        <c:axId val="453068752"/>
      </c:scatterChart>
      <c:valAx>
        <c:axId val="45306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8752"/>
        <c:crosses val="autoZero"/>
        <c:crossBetween val="midCat"/>
      </c:valAx>
      <c:valAx>
        <c:axId val="453068752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6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-0.38589129483814522"/>
                  <c:y val="-0.55723972003499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'Bird 2'!$D$19:$D$28</c:f>
              <c:numCache>
                <c:formatCode>General</c:formatCode>
                <c:ptCount val="10"/>
                <c:pt idx="0">
                  <c:v>0.43215031315240082</c:v>
                </c:pt>
                <c:pt idx="1">
                  <c:v>0.44781783681214421</c:v>
                </c:pt>
                <c:pt idx="2">
                  <c:v>0.50513347022587274</c:v>
                </c:pt>
                <c:pt idx="3">
                  <c:v>0.51167728237791943</c:v>
                </c:pt>
                <c:pt idx="4">
                  <c:v>0.5703125</c:v>
                </c:pt>
                <c:pt idx="5">
                  <c:v>0.14678899082568805</c:v>
                </c:pt>
                <c:pt idx="6">
                  <c:v>0.2446043165467626</c:v>
                </c:pt>
                <c:pt idx="7">
                  <c:v>0.50485436893203883</c:v>
                </c:pt>
                <c:pt idx="8">
                  <c:v>0.65217391304347838</c:v>
                </c:pt>
                <c:pt idx="9">
                  <c:v>0.782258064516129</c:v>
                </c:pt>
              </c:numCache>
            </c:numRef>
          </c:xVal>
          <c:yVal>
            <c:numRef>
              <c:f>'Bird 2'!$F$19:$F$28</c:f>
              <c:numCache>
                <c:formatCode>General</c:formatCode>
                <c:ptCount val="10"/>
                <c:pt idx="0">
                  <c:v>0.1728293465945045</c:v>
                </c:pt>
                <c:pt idx="1">
                  <c:v>-5.7563817415375029E-2</c:v>
                </c:pt>
                <c:pt idx="2">
                  <c:v>-0.64765217807277098</c:v>
                </c:pt>
                <c:pt idx="3">
                  <c:v>-1.3423639282704887</c:v>
                </c:pt>
                <c:pt idx="4">
                  <c:v>-1.4000869101477882</c:v>
                </c:pt>
                <c:pt idx="5">
                  <c:v>1.6912552617392249</c:v>
                </c:pt>
                <c:pt idx="6">
                  <c:v>1.1449448623128229</c:v>
                </c:pt>
                <c:pt idx="7">
                  <c:v>0.75131661825313922</c:v>
                </c:pt>
                <c:pt idx="8">
                  <c:v>-0.13938540948343781</c:v>
                </c:pt>
                <c:pt idx="9">
                  <c:v>-0.17329384550983101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2-4610-8792-BCB3F7847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32920"/>
        <c:axId val="457433312"/>
      </c:scatterChart>
      <c:valAx>
        <c:axId val="45743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33312"/>
        <c:crosses val="autoZero"/>
        <c:crossBetween val="midCat"/>
      </c:valAx>
      <c:valAx>
        <c:axId val="45743331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3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109537</xdr:rowOff>
    </xdr:from>
    <xdr:to>
      <xdr:col>5</xdr:col>
      <xdr:colOff>704850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104775</xdr:rowOff>
    </xdr:from>
    <xdr:to>
      <xdr:col>8</xdr:col>
      <xdr:colOff>704850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104775</xdr:rowOff>
    </xdr:from>
    <xdr:to>
      <xdr:col>14</xdr:col>
      <xdr:colOff>704850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104775</xdr:rowOff>
    </xdr:from>
    <xdr:to>
      <xdr:col>17</xdr:col>
      <xdr:colOff>704850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29</xdr:row>
      <xdr:rowOff>104775</xdr:rowOff>
    </xdr:from>
    <xdr:to>
      <xdr:col>20</xdr:col>
      <xdr:colOff>704850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29</xdr:row>
      <xdr:rowOff>104775</xdr:rowOff>
    </xdr:from>
    <xdr:to>
      <xdr:col>23</xdr:col>
      <xdr:colOff>704850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109537</xdr:rowOff>
    </xdr:from>
    <xdr:to>
      <xdr:col>2</xdr:col>
      <xdr:colOff>704850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29</xdr:row>
      <xdr:rowOff>104775</xdr:rowOff>
    </xdr:from>
    <xdr:to>
      <xdr:col>11</xdr:col>
      <xdr:colOff>704850</xdr:colOff>
      <xdr:row>33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109537</xdr:rowOff>
    </xdr:from>
    <xdr:to>
      <xdr:col>5</xdr:col>
      <xdr:colOff>704850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104775</xdr:rowOff>
    </xdr:from>
    <xdr:to>
      <xdr:col>8</xdr:col>
      <xdr:colOff>704850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104775</xdr:rowOff>
    </xdr:from>
    <xdr:to>
      <xdr:col>14</xdr:col>
      <xdr:colOff>704850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104775</xdr:rowOff>
    </xdr:from>
    <xdr:to>
      <xdr:col>17</xdr:col>
      <xdr:colOff>704850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29</xdr:row>
      <xdr:rowOff>104775</xdr:rowOff>
    </xdr:from>
    <xdr:to>
      <xdr:col>20</xdr:col>
      <xdr:colOff>704850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29</xdr:row>
      <xdr:rowOff>104775</xdr:rowOff>
    </xdr:from>
    <xdr:to>
      <xdr:col>23</xdr:col>
      <xdr:colOff>704850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109537</xdr:rowOff>
    </xdr:from>
    <xdr:to>
      <xdr:col>2</xdr:col>
      <xdr:colOff>704850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29</xdr:row>
      <xdr:rowOff>104775</xdr:rowOff>
    </xdr:from>
    <xdr:to>
      <xdr:col>11</xdr:col>
      <xdr:colOff>704850</xdr:colOff>
      <xdr:row>33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109537</xdr:rowOff>
    </xdr:from>
    <xdr:to>
      <xdr:col>5</xdr:col>
      <xdr:colOff>704850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104775</xdr:rowOff>
    </xdr:from>
    <xdr:to>
      <xdr:col>8</xdr:col>
      <xdr:colOff>704850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104775</xdr:rowOff>
    </xdr:from>
    <xdr:to>
      <xdr:col>14</xdr:col>
      <xdr:colOff>704850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29</xdr:row>
      <xdr:rowOff>104775</xdr:rowOff>
    </xdr:from>
    <xdr:to>
      <xdr:col>17</xdr:col>
      <xdr:colOff>704850</xdr:colOff>
      <xdr:row>33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29</xdr:row>
      <xdr:rowOff>104775</xdr:rowOff>
    </xdr:from>
    <xdr:to>
      <xdr:col>20</xdr:col>
      <xdr:colOff>704850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29</xdr:row>
      <xdr:rowOff>104775</xdr:rowOff>
    </xdr:from>
    <xdr:to>
      <xdr:col>23</xdr:col>
      <xdr:colOff>704850</xdr:colOff>
      <xdr:row>33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29</xdr:row>
      <xdr:rowOff>109537</xdr:rowOff>
    </xdr:from>
    <xdr:to>
      <xdr:col>2</xdr:col>
      <xdr:colOff>704850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29</xdr:row>
      <xdr:rowOff>104775</xdr:rowOff>
    </xdr:from>
    <xdr:to>
      <xdr:col>11</xdr:col>
      <xdr:colOff>704850</xdr:colOff>
      <xdr:row>33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A1" t="s">
        <v>47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>
        <v>6.3</v>
      </c>
      <c r="C2">
        <v>83.2</v>
      </c>
      <c r="D2">
        <v>0.09</v>
      </c>
      <c r="E2">
        <v>1.01</v>
      </c>
      <c r="F2">
        <v>1.65</v>
      </c>
      <c r="G2">
        <v>2.0299999999999998</v>
      </c>
    </row>
    <row r="3" spans="1:7" x14ac:dyDescent="0.25">
      <c r="A3">
        <v>1</v>
      </c>
      <c r="B3">
        <v>11.7</v>
      </c>
      <c r="C3">
        <v>78.099999999999994</v>
      </c>
      <c r="D3">
        <v>0.3</v>
      </c>
      <c r="E3">
        <v>0.98</v>
      </c>
      <c r="F3">
        <v>2.0299999999999998</v>
      </c>
      <c r="G3">
        <v>1.99</v>
      </c>
    </row>
    <row r="4" spans="1:7" x14ac:dyDescent="0.25">
      <c r="A4">
        <v>1</v>
      </c>
      <c r="B4">
        <v>40</v>
      </c>
      <c r="C4">
        <v>46.9</v>
      </c>
      <c r="D4">
        <v>0.51</v>
      </c>
      <c r="E4">
        <v>0.51</v>
      </c>
      <c r="F4">
        <v>2.1</v>
      </c>
      <c r="G4">
        <v>1.96</v>
      </c>
    </row>
    <row r="5" spans="1:7" x14ac:dyDescent="0.25">
      <c r="A5">
        <v>1</v>
      </c>
      <c r="B5">
        <v>56.2</v>
      </c>
      <c r="C5">
        <v>23</v>
      </c>
      <c r="D5">
        <v>0.49</v>
      </c>
      <c r="E5">
        <v>0.27</v>
      </c>
      <c r="F5">
        <v>1.98</v>
      </c>
      <c r="G5">
        <v>2.1</v>
      </c>
    </row>
    <row r="6" spans="1:7" x14ac:dyDescent="0.25">
      <c r="A6">
        <v>1</v>
      </c>
      <c r="B6">
        <v>71.3</v>
      </c>
      <c r="C6">
        <v>7.9</v>
      </c>
      <c r="D6">
        <v>1.01</v>
      </c>
      <c r="E6">
        <v>0.26</v>
      </c>
      <c r="F6">
        <v>1.99</v>
      </c>
      <c r="G6">
        <v>1.95</v>
      </c>
    </row>
    <row r="7" spans="1:7" x14ac:dyDescent="0.25">
      <c r="A7">
        <v>1</v>
      </c>
      <c r="B7">
        <v>15.4</v>
      </c>
      <c r="C7">
        <v>94.6</v>
      </c>
      <c r="D7">
        <v>0.15</v>
      </c>
      <c r="E7">
        <v>1.1000000000000001</v>
      </c>
      <c r="F7">
        <v>0</v>
      </c>
      <c r="G7">
        <v>0</v>
      </c>
    </row>
    <row r="8" spans="1:7" x14ac:dyDescent="0.25">
      <c r="A8">
        <v>1</v>
      </c>
      <c r="B8">
        <v>27.5</v>
      </c>
      <c r="C8">
        <v>82.5</v>
      </c>
      <c r="D8">
        <v>0.31</v>
      </c>
      <c r="E8">
        <v>0.97</v>
      </c>
      <c r="F8">
        <v>0</v>
      </c>
      <c r="G8">
        <v>0</v>
      </c>
    </row>
    <row r="9" spans="1:7" x14ac:dyDescent="0.25">
      <c r="A9">
        <v>1</v>
      </c>
      <c r="B9">
        <v>46.5</v>
      </c>
      <c r="C9">
        <v>49.8</v>
      </c>
      <c r="D9">
        <v>0.47</v>
      </c>
      <c r="E9">
        <v>0.53</v>
      </c>
      <c r="F9">
        <v>0</v>
      </c>
      <c r="G9">
        <v>0</v>
      </c>
    </row>
    <row r="10" spans="1:7" x14ac:dyDescent="0.25">
      <c r="A10">
        <v>1</v>
      </c>
      <c r="B10">
        <v>57.3</v>
      </c>
      <c r="C10">
        <v>30.1</v>
      </c>
      <c r="D10">
        <v>0.46</v>
      </c>
      <c r="E10">
        <v>0.27</v>
      </c>
      <c r="F10">
        <v>0</v>
      </c>
      <c r="G10">
        <v>0</v>
      </c>
    </row>
    <row r="11" spans="1:7" x14ac:dyDescent="0.25">
      <c r="A11">
        <v>1</v>
      </c>
      <c r="B11">
        <v>81.900000000000006</v>
      </c>
      <c r="C11">
        <v>18</v>
      </c>
      <c r="D11">
        <v>0.94</v>
      </c>
      <c r="E11">
        <v>0.23</v>
      </c>
      <c r="F11">
        <v>0</v>
      </c>
      <c r="G11">
        <v>0</v>
      </c>
    </row>
    <row r="12" spans="1:7" x14ac:dyDescent="0.25">
      <c r="A12">
        <v>2</v>
      </c>
      <c r="B12">
        <v>4.2</v>
      </c>
      <c r="C12">
        <v>42.4</v>
      </c>
      <c r="D12">
        <v>0.1</v>
      </c>
      <c r="E12">
        <v>0.98</v>
      </c>
      <c r="F12">
        <v>1.74</v>
      </c>
      <c r="G12">
        <v>1.97</v>
      </c>
    </row>
    <row r="13" spans="1:7" x14ac:dyDescent="0.25">
      <c r="A13">
        <v>2</v>
      </c>
      <c r="B13">
        <v>9.1999999999999993</v>
      </c>
      <c r="C13">
        <v>36.5</v>
      </c>
      <c r="D13">
        <v>0.33</v>
      </c>
      <c r="E13">
        <v>0.96</v>
      </c>
      <c r="F13">
        <v>1.95</v>
      </c>
      <c r="G13">
        <v>2.0299999999999998</v>
      </c>
    </row>
    <row r="14" spans="1:7" x14ac:dyDescent="0.25">
      <c r="A14">
        <v>2</v>
      </c>
      <c r="B14">
        <v>23.1</v>
      </c>
      <c r="C14">
        <v>22.8</v>
      </c>
      <c r="D14">
        <v>0.52</v>
      </c>
      <c r="E14">
        <v>0.49</v>
      </c>
      <c r="F14">
        <v>1.92</v>
      </c>
      <c r="G14">
        <v>1.94</v>
      </c>
    </row>
    <row r="15" spans="1:7" x14ac:dyDescent="0.25">
      <c r="A15">
        <v>2</v>
      </c>
      <c r="B15">
        <v>36.700000000000003</v>
      </c>
      <c r="C15">
        <v>9.3000000000000007</v>
      </c>
      <c r="D15">
        <v>0.43</v>
      </c>
      <c r="E15">
        <v>0.28999999999999998</v>
      </c>
      <c r="F15">
        <v>2.0099999999999998</v>
      </c>
      <c r="G15">
        <v>1.98</v>
      </c>
    </row>
    <row r="16" spans="1:7" x14ac:dyDescent="0.25">
      <c r="A16">
        <v>2</v>
      </c>
      <c r="B16">
        <v>44.9</v>
      </c>
      <c r="C16">
        <v>6.1</v>
      </c>
      <c r="D16">
        <v>1.03</v>
      </c>
      <c r="E16">
        <v>0.23</v>
      </c>
      <c r="F16">
        <v>1.97</v>
      </c>
      <c r="G16">
        <v>1.89</v>
      </c>
    </row>
    <row r="17" spans="1:7" x14ac:dyDescent="0.25">
      <c r="A17">
        <v>2</v>
      </c>
      <c r="B17">
        <v>7.8</v>
      </c>
      <c r="C17">
        <v>52.1</v>
      </c>
      <c r="D17">
        <v>0.16</v>
      </c>
      <c r="E17">
        <v>0.93</v>
      </c>
      <c r="F17">
        <v>0</v>
      </c>
      <c r="G17">
        <v>0</v>
      </c>
    </row>
    <row r="18" spans="1:7" x14ac:dyDescent="0.25">
      <c r="A18">
        <v>2</v>
      </c>
      <c r="B18">
        <v>13.9</v>
      </c>
      <c r="C18">
        <v>44</v>
      </c>
      <c r="D18">
        <v>0.34</v>
      </c>
      <c r="E18">
        <v>1.05</v>
      </c>
      <c r="F18">
        <v>0</v>
      </c>
      <c r="G18">
        <v>0</v>
      </c>
    </row>
    <row r="19" spans="1:7" x14ac:dyDescent="0.25">
      <c r="A19">
        <v>2</v>
      </c>
      <c r="B19">
        <v>29.9</v>
      </c>
      <c r="C19">
        <v>35.700000000000003</v>
      </c>
      <c r="D19">
        <v>0.52</v>
      </c>
      <c r="E19">
        <v>0.51</v>
      </c>
      <c r="F19">
        <v>0</v>
      </c>
      <c r="G19">
        <v>0</v>
      </c>
    </row>
    <row r="20" spans="1:7" x14ac:dyDescent="0.25">
      <c r="A20">
        <v>2</v>
      </c>
      <c r="B20">
        <v>42.1</v>
      </c>
      <c r="C20">
        <v>15.3</v>
      </c>
      <c r="D20">
        <v>0.45</v>
      </c>
      <c r="E20">
        <v>0.24</v>
      </c>
      <c r="F20">
        <v>0</v>
      </c>
      <c r="G20">
        <v>0</v>
      </c>
    </row>
    <row r="21" spans="1:7" x14ac:dyDescent="0.25">
      <c r="A21">
        <v>2</v>
      </c>
      <c r="B21">
        <v>46.4</v>
      </c>
      <c r="C21">
        <v>12.1</v>
      </c>
      <c r="D21">
        <v>0.97</v>
      </c>
      <c r="E21">
        <v>0.27</v>
      </c>
      <c r="F21">
        <v>0</v>
      </c>
      <c r="G21">
        <v>0</v>
      </c>
    </row>
    <row r="22" spans="1:7" x14ac:dyDescent="0.25">
      <c r="A22">
        <v>3</v>
      </c>
      <c r="B22">
        <v>6.5</v>
      </c>
      <c r="C22">
        <v>36.700000000000003</v>
      </c>
      <c r="D22">
        <v>0.17</v>
      </c>
      <c r="E22">
        <v>0.98</v>
      </c>
      <c r="F22">
        <v>2.0499999999999998</v>
      </c>
      <c r="G22">
        <v>1.99</v>
      </c>
    </row>
    <row r="23" spans="1:7" x14ac:dyDescent="0.25">
      <c r="A23">
        <v>3</v>
      </c>
      <c r="B23">
        <v>9.6</v>
      </c>
      <c r="C23">
        <v>30.2</v>
      </c>
      <c r="D23">
        <v>0.32</v>
      </c>
      <c r="E23">
        <v>0.96</v>
      </c>
      <c r="F23">
        <v>1.98</v>
      </c>
      <c r="G23">
        <v>2.0099999999999998</v>
      </c>
    </row>
    <row r="24" spans="1:7" x14ac:dyDescent="0.25">
      <c r="A24">
        <v>3</v>
      </c>
      <c r="B24">
        <v>19.2</v>
      </c>
      <c r="C24">
        <v>21.3</v>
      </c>
      <c r="D24">
        <v>0.49</v>
      </c>
      <c r="E24">
        <v>0.5</v>
      </c>
      <c r="F24">
        <v>2.02</v>
      </c>
      <c r="G24">
        <v>1.96</v>
      </c>
    </row>
    <row r="25" spans="1:7" x14ac:dyDescent="0.25">
      <c r="A25">
        <v>3</v>
      </c>
      <c r="B25">
        <v>28.7</v>
      </c>
      <c r="C25">
        <v>14.1</v>
      </c>
      <c r="D25">
        <v>0.51</v>
      </c>
      <c r="E25">
        <v>0.23</v>
      </c>
      <c r="F25">
        <v>1.97</v>
      </c>
      <c r="G25">
        <v>2.02</v>
      </c>
    </row>
    <row r="26" spans="1:7" x14ac:dyDescent="0.25">
      <c r="A26">
        <v>3</v>
      </c>
      <c r="B26">
        <v>35.1</v>
      </c>
      <c r="C26">
        <v>4.9000000000000004</v>
      </c>
      <c r="D26">
        <v>0.98</v>
      </c>
      <c r="E26">
        <v>0.11</v>
      </c>
      <c r="F26">
        <v>2.0099999999999998</v>
      </c>
      <c r="G26">
        <v>1.9</v>
      </c>
    </row>
    <row r="27" spans="1:7" x14ac:dyDescent="0.25">
      <c r="A27">
        <v>3</v>
      </c>
      <c r="B27">
        <v>7.4</v>
      </c>
      <c r="C27">
        <v>45</v>
      </c>
      <c r="D27">
        <v>0.18</v>
      </c>
      <c r="E27">
        <v>1.03</v>
      </c>
      <c r="F27">
        <v>0</v>
      </c>
      <c r="G27">
        <v>0</v>
      </c>
    </row>
    <row r="28" spans="1:7" x14ac:dyDescent="0.25">
      <c r="A28">
        <v>3</v>
      </c>
      <c r="B28">
        <v>13.3</v>
      </c>
      <c r="C28">
        <v>39.4</v>
      </c>
      <c r="D28">
        <v>0.34</v>
      </c>
      <c r="E28">
        <v>1</v>
      </c>
      <c r="F28">
        <v>0</v>
      </c>
      <c r="G28">
        <v>0</v>
      </c>
    </row>
    <row r="29" spans="1:7" x14ac:dyDescent="0.25">
      <c r="A29">
        <v>3</v>
      </c>
      <c r="B29">
        <v>26.3</v>
      </c>
      <c r="C29">
        <v>23.2</v>
      </c>
      <c r="D29">
        <v>0.53</v>
      </c>
      <c r="E29">
        <v>0.51</v>
      </c>
      <c r="F29">
        <v>0</v>
      </c>
      <c r="G29">
        <v>0</v>
      </c>
    </row>
    <row r="30" spans="1:7" x14ac:dyDescent="0.25">
      <c r="A30">
        <v>3</v>
      </c>
      <c r="B30">
        <v>30.2</v>
      </c>
      <c r="C30">
        <v>19.600000000000001</v>
      </c>
      <c r="D30">
        <v>0.48</v>
      </c>
      <c r="E30">
        <v>0.28000000000000003</v>
      </c>
      <c r="F30">
        <v>0</v>
      </c>
      <c r="G30">
        <v>0</v>
      </c>
    </row>
    <row r="31" spans="1:7" x14ac:dyDescent="0.25">
      <c r="A31">
        <v>3</v>
      </c>
      <c r="B31">
        <v>34.5</v>
      </c>
      <c r="C31">
        <v>19.399999999999999</v>
      </c>
      <c r="D31">
        <v>0.97</v>
      </c>
      <c r="E31">
        <v>0.27</v>
      </c>
      <c r="F31">
        <v>0</v>
      </c>
      <c r="G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0" zoomScaleNormal="80" workbookViewId="0">
      <selection activeCell="A4" sqref="A4:F13"/>
    </sheetView>
  </sheetViews>
  <sheetFormatPr defaultRowHeight="15" x14ac:dyDescent="0.25"/>
  <cols>
    <col min="9" max="9" width="10.25" bestFit="1" customWidth="1"/>
    <col min="10" max="16" width="10.75" customWidth="1"/>
    <col min="18" max="18" width="12.25" customWidth="1"/>
    <col min="19" max="19" width="12.75" bestFit="1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I1" s="2"/>
      <c r="J1" s="2"/>
      <c r="K1" s="2"/>
      <c r="L1" s="2"/>
    </row>
    <row r="2" spans="1:21" x14ac:dyDescent="0.25">
      <c r="A2" t="s">
        <v>1</v>
      </c>
      <c r="C2" t="s">
        <v>2</v>
      </c>
      <c r="E2" t="s">
        <v>3</v>
      </c>
      <c r="H2" s="3" t="s">
        <v>4</v>
      </c>
      <c r="I2" s="2"/>
      <c r="J2" s="2"/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</row>
    <row r="3" spans="1:21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H3" s="3" t="s">
        <v>21</v>
      </c>
      <c r="I3" s="4" t="s">
        <v>22</v>
      </c>
      <c r="J3" s="4"/>
      <c r="K3" t="s">
        <v>23</v>
      </c>
      <c r="O3">
        <f>1-(B29/H14)</f>
        <v>0.3062800177399666</v>
      </c>
      <c r="P3">
        <f>AVERAGE(B19:B28)</f>
        <v>0.26087891682475012</v>
      </c>
      <c r="Q3">
        <f>STDEV(B19:B28)</f>
        <v>0.34697669480350118</v>
      </c>
      <c r="R3">
        <v>0.29499999999999998</v>
      </c>
      <c r="S3">
        <f>(10*LN(B29/10))+(2*COUNT(L3:N3))</f>
        <v>-17.349367763312124</v>
      </c>
      <c r="T3">
        <f t="shared" ref="T3:T10" si="0">S3+(2*COUNT(L3:N3)*(COUNT(L3:N3)+1))/(10-COUNT(L3:N3)-1)</f>
        <v>-17.349367763312124</v>
      </c>
      <c r="U3">
        <f>(10*LN(B29/10))+(LN(10)*COUNT(L3:N3))</f>
        <v>-17.349367763312124</v>
      </c>
    </row>
    <row r="4" spans="1:21" x14ac:dyDescent="0.25">
      <c r="A4">
        <v>6.3</v>
      </c>
      <c r="B4">
        <v>83.2</v>
      </c>
      <c r="C4">
        <v>0.09</v>
      </c>
      <c r="D4">
        <v>1.01</v>
      </c>
      <c r="E4">
        <v>1.65</v>
      </c>
      <c r="F4">
        <v>2.0299999999999998</v>
      </c>
      <c r="H4" s="5">
        <f>(A4/(A4+B4))</f>
        <v>7.0391061452513962E-2</v>
      </c>
      <c r="I4" s="2">
        <f>LOG(A4/B4)</f>
        <v>-1.1207827768371423</v>
      </c>
      <c r="J4" s="2"/>
      <c r="K4" t="s">
        <v>24</v>
      </c>
      <c r="O4">
        <f>1-(E29/H14)</f>
        <v>0.17102870339840148</v>
      </c>
      <c r="P4">
        <f>AVERAGE(E19:E28)</f>
        <v>0.28176563049828973</v>
      </c>
      <c r="Q4">
        <f>STDEV(E19:E28)</f>
        <v>0.38211919697201457</v>
      </c>
      <c r="R4">
        <v>0.65200000000000002</v>
      </c>
      <c r="S4">
        <f>(10*LN(E29/10))+(2*COUNT(L4:N4))</f>
        <v>-15.568196412290261</v>
      </c>
      <c r="T4">
        <f t="shared" si="0"/>
        <v>-15.568196412290261</v>
      </c>
      <c r="U4">
        <f>(10*LN(E29/10))+(LN(10)*COUNT(L4:N4))</f>
        <v>-15.568196412290261</v>
      </c>
    </row>
    <row r="5" spans="1:21" x14ac:dyDescent="0.25">
      <c r="A5">
        <v>11.7</v>
      </c>
      <c r="B5">
        <v>78.099999999999994</v>
      </c>
      <c r="C5">
        <v>0.3</v>
      </c>
      <c r="D5">
        <v>0.98</v>
      </c>
      <c r="E5">
        <v>2.0299999999999998</v>
      </c>
      <c r="F5">
        <v>1.99</v>
      </c>
      <c r="H5" s="5">
        <f t="shared" ref="H5:H8" si="1">(A5/(A5+B5))</f>
        <v>0.13028953229398663</v>
      </c>
      <c r="I5" s="2">
        <f t="shared" ref="I5:I13" si="2">LOG(A5/B5)</f>
        <v>-0.82446517213113868</v>
      </c>
      <c r="J5" s="2"/>
      <c r="K5" t="s">
        <v>25</v>
      </c>
      <c r="O5">
        <f>1-(H29/H14)</f>
        <v>-3.3884787315518361E-2</v>
      </c>
      <c r="P5">
        <f>AVERAGE(H19:H28)</f>
        <v>0.29274842728916795</v>
      </c>
      <c r="Q5">
        <f>STDEV(H19:H28)</f>
        <v>0.4437376831109342</v>
      </c>
      <c r="R5">
        <v>0.496</v>
      </c>
      <c r="S5">
        <f>(10*LN(H29/10))+(2*COUNT(L5:N5))</f>
        <v>-13.359265470407912</v>
      </c>
      <c r="T5">
        <f t="shared" si="0"/>
        <v>-13.359265470407912</v>
      </c>
      <c r="U5">
        <f>(10*LN(H29/10))+(LN(10)*COUNT(L5:N5))</f>
        <v>-13.359265470407912</v>
      </c>
    </row>
    <row r="6" spans="1:21" x14ac:dyDescent="0.25">
      <c r="A6">
        <v>40</v>
      </c>
      <c r="B6">
        <v>46.9</v>
      </c>
      <c r="C6">
        <v>0.51</v>
      </c>
      <c r="D6">
        <v>0.51</v>
      </c>
      <c r="E6">
        <v>2.1</v>
      </c>
      <c r="F6">
        <v>1.96</v>
      </c>
      <c r="H6" s="5">
        <f t="shared" si="1"/>
        <v>0.46029919447640966</v>
      </c>
      <c r="I6" s="2">
        <f t="shared" si="2"/>
        <v>-6.9112851387120838E-2</v>
      </c>
      <c r="J6" s="2"/>
      <c r="K6" t="s">
        <v>26</v>
      </c>
      <c r="L6">
        <v>1.1575513751031432</v>
      </c>
      <c r="M6">
        <v>1.1117750000502158</v>
      </c>
      <c r="O6">
        <f>1-(K29/I14)</f>
        <v>0.95633846846529014</v>
      </c>
      <c r="P6" s="2">
        <f>AVERAGE(K19:K28)</f>
        <v>2.0985584547605906E-7</v>
      </c>
      <c r="Q6" s="2">
        <f>STDEV(K19:K28)</f>
        <v>0.1437506892182438</v>
      </c>
      <c r="R6">
        <v>0.108</v>
      </c>
      <c r="S6">
        <f>(10*LN(K29/10))+(2*COUNT(L6:N6))</f>
        <v>-35.847101251644084</v>
      </c>
      <c r="T6">
        <f t="shared" si="0"/>
        <v>-34.132815537358368</v>
      </c>
      <c r="U6">
        <f>(10*LN(K29/10))+(LN(10)*COUNT(L6:N6))</f>
        <v>-35.24193106565599</v>
      </c>
    </row>
    <row r="7" spans="1:21" x14ac:dyDescent="0.25">
      <c r="A7">
        <v>56.2</v>
      </c>
      <c r="B7">
        <v>23</v>
      </c>
      <c r="C7">
        <v>0.49</v>
      </c>
      <c r="D7">
        <v>0.27</v>
      </c>
      <c r="E7">
        <v>1.98</v>
      </c>
      <c r="F7">
        <v>2.1</v>
      </c>
      <c r="H7" s="5">
        <f t="shared" si="1"/>
        <v>0.70959595959595956</v>
      </c>
      <c r="I7" s="2">
        <f t="shared" si="2"/>
        <v>0.38800847955146822</v>
      </c>
      <c r="J7" s="2"/>
      <c r="K7" t="s">
        <v>27</v>
      </c>
      <c r="L7">
        <v>1.1703024518056799</v>
      </c>
      <c r="M7">
        <v>0.93540714129707458</v>
      </c>
      <c r="O7">
        <f>1-(N29/I14)</f>
        <v>0.45874841495985952</v>
      </c>
      <c r="P7" s="2">
        <f>AVERAGE(N19:N28)</f>
        <v>-1.2072482791225525E-8</v>
      </c>
      <c r="Q7" s="2">
        <f>STDEV(N19:N28)</f>
        <v>0.50612762638308184</v>
      </c>
      <c r="R7">
        <v>0.17899999999999999</v>
      </c>
      <c r="S7">
        <f>(10*LN(N29/10))+(2*COUNT(L7:N7))</f>
        <v>-10.672933465474125</v>
      </c>
      <c r="T7">
        <f t="shared" si="0"/>
        <v>-8.9586477511884119</v>
      </c>
      <c r="U7">
        <f>(10*LN(N29/10))+(LN(10)*COUNT(L7:N7))</f>
        <v>-10.067763279486034</v>
      </c>
    </row>
    <row r="8" spans="1:21" x14ac:dyDescent="0.25">
      <c r="A8">
        <v>71.3</v>
      </c>
      <c r="B8">
        <v>7.9</v>
      </c>
      <c r="C8">
        <v>1.01</v>
      </c>
      <c r="D8">
        <v>0.26</v>
      </c>
      <c r="E8">
        <v>1.99</v>
      </c>
      <c r="F8">
        <v>1.95</v>
      </c>
      <c r="H8" s="5">
        <f t="shared" si="1"/>
        <v>0.90025252525252519</v>
      </c>
      <c r="I8" s="2">
        <f t="shared" si="2"/>
        <v>0.9554624385614241</v>
      </c>
      <c r="J8" s="2"/>
      <c r="K8" t="s">
        <v>28</v>
      </c>
      <c r="L8">
        <v>0.43547021191713259</v>
      </c>
      <c r="M8">
        <v>0.82452948219944455</v>
      </c>
      <c r="O8">
        <f>1-(Q29/I14)</f>
        <v>6.9421862056255335E-2</v>
      </c>
      <c r="P8" s="2">
        <f>AVERAGE(Q19:Q28)</f>
        <v>-3.5376946828646892E-7</v>
      </c>
      <c r="Q8" s="2">
        <f>STDEV(Q19:Q28)</f>
        <v>0.66364660273143306</v>
      </c>
      <c r="R8">
        <v>0.33200000000000002</v>
      </c>
      <c r="S8">
        <f>(10*LN(Q29/10))+(2*COUNT(L8:N8))</f>
        <v>-5.2537150763682092</v>
      </c>
      <c r="T8">
        <f t="shared" si="0"/>
        <v>-3.5394293620824948</v>
      </c>
      <c r="U8">
        <f>(10*LN(Q29/10))+(LN(10)*COUNT(L8:N8))</f>
        <v>-4.6485448903801174</v>
      </c>
    </row>
    <row r="9" spans="1:21" x14ac:dyDescent="0.25">
      <c r="A9">
        <v>15.4</v>
      </c>
      <c r="B9">
        <v>94.6</v>
      </c>
      <c r="C9">
        <v>0.15</v>
      </c>
      <c r="D9">
        <v>1.1000000000000001</v>
      </c>
      <c r="E9">
        <v>0</v>
      </c>
      <c r="F9">
        <v>0</v>
      </c>
      <c r="H9" s="6">
        <f>LOG(A9/B9)</f>
        <v>-0.78837041556532972</v>
      </c>
      <c r="I9" s="2">
        <f>LOG(A9/B9)</f>
        <v>-0.78837041556532972</v>
      </c>
      <c r="J9" s="4"/>
      <c r="K9" t="s">
        <v>29</v>
      </c>
      <c r="N9">
        <v>0</v>
      </c>
      <c r="O9">
        <f>1-(T29/H14)</f>
        <v>0.3062800177399666</v>
      </c>
      <c r="P9">
        <f>AVERAGE(T19:T28)</f>
        <v>0.26087891682475012</v>
      </c>
      <c r="Q9">
        <f>STDEV(T19:T28)</f>
        <v>0.34697669480350118</v>
      </c>
      <c r="R9">
        <v>0.29499999999999998</v>
      </c>
      <c r="S9">
        <f>(10*LN(T29/10))+(2*COUNT(L9:N9))</f>
        <v>-15.349367763312124</v>
      </c>
      <c r="T9">
        <f t="shared" si="0"/>
        <v>-14.849367763312124</v>
      </c>
      <c r="U9">
        <f>(10*LN(T29/10))+(LN(10)*COUNT(L9:N9))</f>
        <v>-15.046782670318077</v>
      </c>
    </row>
    <row r="10" spans="1:21" x14ac:dyDescent="0.25">
      <c r="A10">
        <v>27.5</v>
      </c>
      <c r="B10">
        <v>82.5</v>
      </c>
      <c r="C10">
        <v>0.31</v>
      </c>
      <c r="D10">
        <v>0.97</v>
      </c>
      <c r="E10">
        <v>0</v>
      </c>
      <c r="F10">
        <v>0</v>
      </c>
      <c r="H10" s="6">
        <f>LOG(A10/B10)</f>
        <v>-0.47712125471966244</v>
      </c>
      <c r="I10" s="2">
        <f t="shared" si="2"/>
        <v>-0.47712125471966244</v>
      </c>
      <c r="K10" t="s">
        <v>30</v>
      </c>
      <c r="N10">
        <v>5.372850975774747E-2</v>
      </c>
      <c r="O10">
        <f>1-(W29/H14)</f>
        <v>0.31303438773513703</v>
      </c>
      <c r="P10">
        <f>AVERAGE(W19:W28)</f>
        <v>0.25915232074219563</v>
      </c>
      <c r="Q10">
        <f>STDEV(W19:W28)</f>
        <v>0.34566169655857987</v>
      </c>
      <c r="R10">
        <v>0.377</v>
      </c>
      <c r="S10">
        <f>(10*LN(W29/10))+(2*COUNT(L10:N10))</f>
        <v>-15.447209355992278</v>
      </c>
      <c r="T10">
        <f t="shared" si="0"/>
        <v>-14.947209355992278</v>
      </c>
      <c r="U10">
        <f>(10*LN(W29/10))+(LN(10)*COUNT(L10:N10))</f>
        <v>-15.144624262998232</v>
      </c>
    </row>
    <row r="11" spans="1:21" x14ac:dyDescent="0.25">
      <c r="A11">
        <v>46.5</v>
      </c>
      <c r="B11">
        <v>49.8</v>
      </c>
      <c r="C11">
        <v>0.47</v>
      </c>
      <c r="D11">
        <v>0.53</v>
      </c>
      <c r="E11">
        <v>0</v>
      </c>
      <c r="F11">
        <v>0</v>
      </c>
      <c r="H11" s="6">
        <f>LOG(A11/B11)</f>
        <v>-2.9776389869763584E-2</v>
      </c>
      <c r="I11" s="2">
        <f t="shared" si="2"/>
        <v>-2.9776389869763584E-2</v>
      </c>
    </row>
    <row r="12" spans="1:21" x14ac:dyDescent="0.25">
      <c r="A12">
        <v>57.3</v>
      </c>
      <c r="B12">
        <v>30.1</v>
      </c>
      <c r="C12">
        <v>0.46</v>
      </c>
      <c r="D12">
        <v>0.27</v>
      </c>
      <c r="E12">
        <v>0</v>
      </c>
      <c r="F12">
        <v>0</v>
      </c>
      <c r="H12" s="6">
        <f>LOG(A12/B12)</f>
        <v>0.27958812637354657</v>
      </c>
      <c r="I12" s="2">
        <f t="shared" si="2"/>
        <v>0.27958812637354657</v>
      </c>
    </row>
    <row r="13" spans="1:21" x14ac:dyDescent="0.25">
      <c r="A13">
        <v>81.900000000000006</v>
      </c>
      <c r="B13">
        <v>18</v>
      </c>
      <c r="C13">
        <v>0.94</v>
      </c>
      <c r="D13">
        <v>0.23</v>
      </c>
      <c r="E13">
        <v>0</v>
      </c>
      <c r="F13">
        <v>0</v>
      </c>
      <c r="H13" s="6">
        <f>LOG(A13/B13)</f>
        <v>0.6580113966571125</v>
      </c>
      <c r="I13" s="2">
        <f t="shared" si="2"/>
        <v>0.6580113966571125</v>
      </c>
    </row>
    <row r="14" spans="1:21" x14ac:dyDescent="0.25">
      <c r="G14" t="s">
        <v>31</v>
      </c>
      <c r="H14" s="7">
        <f>DEVSQ(H4:H13)</f>
        <v>2.5429763855442009</v>
      </c>
      <c r="I14" s="7">
        <f>DEVSQ(I4:I13)</f>
        <v>4.2595470044167598</v>
      </c>
    </row>
    <row r="17" spans="1:24" x14ac:dyDescent="0.25">
      <c r="A17" s="13" t="s">
        <v>32</v>
      </c>
      <c r="B17" s="14"/>
      <c r="C17" s="15"/>
      <c r="D17" s="13" t="s">
        <v>33</v>
      </c>
      <c r="E17" s="14"/>
      <c r="F17" s="15"/>
      <c r="G17" s="13" t="s">
        <v>34</v>
      </c>
      <c r="H17" s="14"/>
      <c r="I17" s="15"/>
      <c r="J17" s="13" t="s">
        <v>35</v>
      </c>
      <c r="K17" s="14"/>
      <c r="L17" s="15"/>
      <c r="M17" s="13" t="s">
        <v>36</v>
      </c>
      <c r="N17" s="14"/>
      <c r="O17" s="15"/>
      <c r="P17" s="13" t="s">
        <v>37</v>
      </c>
      <c r="Q17" s="14"/>
      <c r="R17" s="15"/>
      <c r="S17" s="13" t="s">
        <v>38</v>
      </c>
      <c r="T17" s="14"/>
      <c r="U17" s="15"/>
      <c r="V17" s="13" t="s">
        <v>39</v>
      </c>
      <c r="W17" s="14"/>
      <c r="X17" s="14"/>
    </row>
    <row r="18" spans="1:24" x14ac:dyDescent="0.25">
      <c r="A18" s="3" t="s">
        <v>40</v>
      </c>
      <c r="B18" s="8" t="s">
        <v>41</v>
      </c>
      <c r="C18" s="9" t="s">
        <v>42</v>
      </c>
      <c r="D18" s="3" t="s">
        <v>40</v>
      </c>
      <c r="E18" s="8" t="s">
        <v>41</v>
      </c>
      <c r="F18" s="9" t="s">
        <v>42</v>
      </c>
      <c r="G18" s="3" t="s">
        <v>40</v>
      </c>
      <c r="H18" s="8" t="s">
        <v>41</v>
      </c>
      <c r="I18" s="8" t="s">
        <v>42</v>
      </c>
      <c r="J18" s="3" t="s">
        <v>40</v>
      </c>
      <c r="K18" s="8" t="s">
        <v>41</v>
      </c>
      <c r="L18" s="8" t="s">
        <v>42</v>
      </c>
      <c r="M18" s="3" t="s">
        <v>40</v>
      </c>
      <c r="N18" s="8" t="s">
        <v>41</v>
      </c>
      <c r="O18" s="8" t="s">
        <v>42</v>
      </c>
      <c r="P18" s="3" t="s">
        <v>40</v>
      </c>
      <c r="Q18" s="8" t="s">
        <v>41</v>
      </c>
      <c r="R18" s="8" t="s">
        <v>42</v>
      </c>
      <c r="S18" s="3" t="s">
        <v>40</v>
      </c>
      <c r="T18" s="8" t="s">
        <v>41</v>
      </c>
      <c r="U18" s="8" t="s">
        <v>42</v>
      </c>
      <c r="V18" s="3" t="s">
        <v>40</v>
      </c>
      <c r="W18" s="8" t="s">
        <v>41</v>
      </c>
      <c r="X18" s="8" t="s">
        <v>42</v>
      </c>
    </row>
    <row r="19" spans="1:24" x14ac:dyDescent="0.25">
      <c r="A19" s="10">
        <f>(C4)/(C4+D4)</f>
        <v>8.1818181818181804E-2</v>
      </c>
      <c r="B19" s="10">
        <f>A19-H4</f>
        <v>1.1427120365667842E-2</v>
      </c>
      <c r="C19" s="2">
        <f>(B19-$P$3)/$Q$3</f>
        <v>-0.71892954251682839</v>
      </c>
      <c r="D19" s="10">
        <f>(C4+F4)/(C4+D4+E4+F4)</f>
        <v>0.44351464435146443</v>
      </c>
      <c r="E19" s="10">
        <f>D19-H4</f>
        <v>0.37312358289895048</v>
      </c>
      <c r="F19" s="2">
        <f>(E19-$P$4)/$Q$4</f>
        <v>0.23908234164783815</v>
      </c>
      <c r="G19" s="5">
        <f xml:space="preserve"> (C4-E4)/(C4-E4+D4-F4)</f>
        <v>0.60465116279069775</v>
      </c>
      <c r="H19" s="5">
        <f>G19-H4</f>
        <v>0.5342601013381838</v>
      </c>
      <c r="I19" s="2">
        <f>(H19-$P$5)/$Q$5</f>
        <v>0.54426676669837404</v>
      </c>
      <c r="J19" s="5">
        <f xml:space="preserve"> $L$6*LOG((C4)/(D4))+LOG($M$6)</f>
        <v>-1.1695033293461821</v>
      </c>
      <c r="K19" s="5">
        <f>J19-I4</f>
        <v>-4.8720552509039727E-2</v>
      </c>
      <c r="L19" s="2">
        <f>(K19-$P$6)/$Q$6</f>
        <v>-0.33892541753950711</v>
      </c>
      <c r="M19" s="5">
        <f xml:space="preserve"> $L$7*LOG((C4+F4)/(D4+E4))+LOG($M$7)</f>
        <v>-0.14432768174506633</v>
      </c>
      <c r="N19" s="5">
        <f>M19-I4</f>
        <v>0.97645509509207606</v>
      </c>
      <c r="O19" s="2">
        <f>(N19-$P$5)/$Q$5</f>
        <v>1.5407901871430238</v>
      </c>
      <c r="P19" s="5">
        <f xml:space="preserve"> $L$8*LOG((C4-E4)/(D4-F4))+LOG($M$8)</f>
        <v>-3.438919785914471E-3</v>
      </c>
      <c r="Q19" s="5">
        <f>P19-I4</f>
        <v>1.117343857051228</v>
      </c>
      <c r="R19" s="2">
        <f>(Q19-$P$5)/$Q$5</f>
        <v>1.8582948015165788</v>
      </c>
      <c r="S19" s="5">
        <f xml:space="preserve"> (C4+($N$9*F4))/(C4+($N$9*F4)+D4+($N$9*E4))</f>
        <v>8.1818181818181804E-2</v>
      </c>
      <c r="T19" s="5">
        <f>S19-H4</f>
        <v>1.1427120365667842E-2</v>
      </c>
      <c r="U19" s="2">
        <f>(T19-$P$9)/$Q$9</f>
        <v>-0.71892954251682839</v>
      </c>
      <c r="V19" s="5">
        <f xml:space="preserve"> (C4-($N$10*E4))/(C4-($N$10*E4)+D4-($N$10*F4))</f>
        <v>1.4939489604526752E-3</v>
      </c>
      <c r="W19" s="5">
        <f>V19-H4</f>
        <v>-6.8897112492061291E-2</v>
      </c>
      <c r="X19" s="2">
        <f>(W19-$P$5)/$Q$5</f>
        <v>-0.81499848569502276</v>
      </c>
    </row>
    <row r="20" spans="1:24" x14ac:dyDescent="0.25">
      <c r="A20" s="10">
        <f>(C5)/(C5+D5)</f>
        <v>0.234375</v>
      </c>
      <c r="B20" s="10">
        <f>A20-H5</f>
        <v>0.10408546770601337</v>
      </c>
      <c r="C20" s="2">
        <f t="shared" ref="C20:C28" si="3">(B20-$P$3)/$Q$3</f>
        <v>-0.45188466968230112</v>
      </c>
      <c r="D20" s="10">
        <f>(C5+F5)/(C5+D5+E5+F5)</f>
        <v>0.43207547169811322</v>
      </c>
      <c r="E20" s="10">
        <f>D20-H5</f>
        <v>0.30178593940412657</v>
      </c>
      <c r="F20" s="2">
        <f>(E20-$P$4)/$Q$4</f>
        <v>5.2392837272980747E-2</v>
      </c>
      <c r="G20" s="5">
        <f xml:space="preserve"> (C5-E5)/(C5-E5+D5-F5)</f>
        <v>0.63138686131386856</v>
      </c>
      <c r="H20" s="5">
        <f>G20-H5</f>
        <v>0.50109732901988191</v>
      </c>
      <c r="I20" s="2">
        <f>(H20-$P$5)/$Q$5</f>
        <v>0.46953168428255132</v>
      </c>
      <c r="J20" s="5">
        <f xml:space="preserve"> $L$6*LOG((C5)/(D5))+LOG($M$6)</f>
        <v>-0.54908583842308534</v>
      </c>
      <c r="K20" s="5">
        <f>J20-I5</f>
        <v>0.27537933370805334</v>
      </c>
      <c r="L20" s="2">
        <f t="shared" ref="L20:L28" si="4">(K20-$P$5)/$Q$5</f>
        <v>-3.9142705797137217E-2</v>
      </c>
      <c r="M20" s="5">
        <f xml:space="preserve"> $L$7*LOG((C5+F5)/(D5+E5))+LOG($M$7)</f>
        <v>-0.16795051474203032</v>
      </c>
      <c r="N20" s="5">
        <f>M20-I5</f>
        <v>0.6565146573891083</v>
      </c>
      <c r="O20" s="2">
        <f t="shared" ref="O20:O28" si="5">(N20-$P$5)/$Q$5</f>
        <v>0.81977763878349497</v>
      </c>
      <c r="P20" s="5">
        <f xml:space="preserve"> $L$8*LOG((C5-E5)/(D5-F5))+LOG($M$8)</f>
        <v>1.7986346480586599E-2</v>
      </c>
      <c r="Q20" s="5">
        <f t="shared" ref="Q20:Q28" si="6">P20-I5</f>
        <v>0.84245151861172529</v>
      </c>
      <c r="R20" s="2">
        <f>(Q20-$P$5)/$Q$5</f>
        <v>1.2388019143849269</v>
      </c>
      <c r="S20" s="5">
        <f xml:space="preserve"> (C5+($N$9*F5))/(C5+($N$9*F5)+D5+($N$9*E5))</f>
        <v>0.234375</v>
      </c>
      <c r="T20" s="5">
        <f>S20-H5</f>
        <v>0.10408546770601337</v>
      </c>
      <c r="U20" s="2">
        <f t="shared" ref="U20:U28" si="7">(T20-$P$9)/$Q$9</f>
        <v>-0.45188466968230112</v>
      </c>
      <c r="V20" s="5">
        <f xml:space="preserve"> (C5-($N$10*E5))/(C5-($N$10*E5)+D5-($N$10*F5))</f>
        <v>0.17944462516788326</v>
      </c>
      <c r="W20" s="5">
        <f>V20-H5</f>
        <v>4.9155092873896633E-2</v>
      </c>
      <c r="X20" s="2">
        <f>(W20-$P$5)/$Q$5</f>
        <v>-0.54895796252303664</v>
      </c>
    </row>
    <row r="21" spans="1:24" x14ac:dyDescent="0.25">
      <c r="A21" s="10">
        <f>(C6)/(C6+D6)</f>
        <v>0.5</v>
      </c>
      <c r="B21" s="10">
        <f>A21-H6</f>
        <v>3.9700805523590343E-2</v>
      </c>
      <c r="C21" s="2">
        <f t="shared" si="3"/>
        <v>-0.63744370908373749</v>
      </c>
      <c r="D21" s="10">
        <f>(C6+F6)/(C6+D6+E6+F6)</f>
        <v>0.48622047244094485</v>
      </c>
      <c r="E21" s="10">
        <f>D21-H6</f>
        <v>2.5921277964535194E-2</v>
      </c>
      <c r="F21" s="2">
        <f>(E21-$P$4)/$Q$4</f>
        <v>-0.66954069452964937</v>
      </c>
      <c r="G21" s="5">
        <f xml:space="preserve"> (C6-E6)/(C6-E6+D6-F6)</f>
        <v>0.52302631578947367</v>
      </c>
      <c r="H21" s="5">
        <f>G21-H6</f>
        <v>6.2727121313064016E-2</v>
      </c>
      <c r="I21" s="2">
        <f>(H21-$P$5)/$Q$5</f>
        <v>-0.51837226075433107</v>
      </c>
      <c r="J21" s="5">
        <f xml:space="preserve"> $L$6*LOG((C6)/(D6))+LOG($M$6)</f>
        <v>4.6016904041172139E-2</v>
      </c>
      <c r="K21" s="5">
        <f>J21-I6</f>
        <v>0.11512975542829298</v>
      </c>
      <c r="L21" s="2">
        <f t="shared" si="4"/>
        <v>-0.40027853982477835</v>
      </c>
      <c r="M21" s="5">
        <f xml:space="preserve"> $L$7*LOG((C6+F6)/(D6+E6))+LOG($M$7)</f>
        <v>-5.7020518868699133E-2</v>
      </c>
      <c r="N21" s="5">
        <f>M21-I6</f>
        <v>1.2092332518421706E-2</v>
      </c>
      <c r="O21" s="2">
        <f t="shared" si="5"/>
        <v>-0.63248199432407093</v>
      </c>
      <c r="P21" s="5">
        <f t="shared" ref="P21:P28" si="8" xml:space="preserve"> $L$8*LOG((C6-E6)/(D6-F6))+LOG($M$8)</f>
        <v>-6.6362320660637714E-2</v>
      </c>
      <c r="Q21" s="5">
        <f t="shared" si="6"/>
        <v>2.7505307264831247E-3</v>
      </c>
      <c r="R21" s="2">
        <f>(Q21-$P$5)/$Q$5</f>
        <v>-0.65353452636607712</v>
      </c>
      <c r="S21" s="5">
        <f xml:space="preserve"> (C6+($N$9*F6))/(C6+($N$9*F6)+D6+($N$9*E6))</f>
        <v>0.5</v>
      </c>
      <c r="T21" s="5">
        <f>S21-H6</f>
        <v>3.9700805523590343E-2</v>
      </c>
      <c r="U21" s="2">
        <f t="shared" si="7"/>
        <v>-0.63744370908373749</v>
      </c>
      <c r="V21" s="5">
        <f xml:space="preserve"> (C6-($N$10*E6))/(C6-($N$10*E6)+D6-($N$10*F6))</f>
        <v>0.4953096735988714</v>
      </c>
      <c r="W21" s="5">
        <f>V21-H6</f>
        <v>3.5010479122461746E-2</v>
      </c>
      <c r="X21" s="2">
        <f>(W21-$P$5)/$Q$5</f>
        <v>-0.58083403320576643</v>
      </c>
    </row>
    <row r="22" spans="1:24" x14ac:dyDescent="0.25">
      <c r="A22" s="10">
        <f t="shared" ref="A22:A28" si="9">(C7)/(C7+D7)</f>
        <v>0.64473684210526316</v>
      </c>
      <c r="B22" s="10">
        <f>A22-H7</f>
        <v>-6.4859117490696394E-2</v>
      </c>
      <c r="C22" s="2">
        <f t="shared" si="3"/>
        <v>-0.93878937460026679</v>
      </c>
      <c r="D22" s="10">
        <f>(C7+F7)/(C7+D7+E7+F7)</f>
        <v>0.5351239669421487</v>
      </c>
      <c r="E22" s="10">
        <f>D22-H7</f>
        <v>-0.17447199265381086</v>
      </c>
      <c r="F22" s="2">
        <f>(E22-$P$4)/$Q$4</f>
        <v>-1.1939667694463261</v>
      </c>
      <c r="G22" s="5">
        <f xml:space="preserve"> (C7-E7)/(C7-E7+D7-F7)</f>
        <v>0.44879518072289154</v>
      </c>
      <c r="H22" s="5">
        <f>G22-H7</f>
        <v>-0.26080077887306802</v>
      </c>
      <c r="I22" s="11">
        <f>(H22-$P$5)/$Q$5</f>
        <v>-1.2474694560115802</v>
      </c>
      <c r="J22" s="5">
        <f xml:space="preserve"> $L$6*LOG((C7)/(D7))+LOG($M$6)</f>
        <v>0.34562860719707345</v>
      </c>
      <c r="K22" s="5">
        <f>J22-I7</f>
        <v>-4.2379872354394776E-2</v>
      </c>
      <c r="L22" s="2">
        <f t="shared" si="4"/>
        <v>-0.7552396661335179</v>
      </c>
      <c r="M22" s="5">
        <f xml:space="preserve"> $L$7*LOG((C7+F7)/(D7+E7))+LOG($M$7)</f>
        <v>4.2526343980618539E-2</v>
      </c>
      <c r="N22" s="5">
        <f>M22-I7</f>
        <v>-0.34548213557084967</v>
      </c>
      <c r="O22" s="2">
        <f t="shared" si="5"/>
        <v>-1.4383059793018755</v>
      </c>
      <c r="P22" s="5">
        <f t="shared" si="8"/>
        <v>-0.12266598159421913</v>
      </c>
      <c r="Q22" s="5">
        <f t="shared" si="6"/>
        <v>-0.51067446114568738</v>
      </c>
      <c r="R22" s="11">
        <f>(Q22-$P$5)/$Q$5</f>
        <v>-1.8105807079584899</v>
      </c>
      <c r="S22" s="5">
        <f xml:space="preserve"> (C7+($N$9*F7))/(C7+($N$9*F7)+D7+($N$9*E7))</f>
        <v>0.64473684210526316</v>
      </c>
      <c r="T22" s="5">
        <f>S22-H7</f>
        <v>-6.4859117490696394E-2</v>
      </c>
      <c r="U22" s="2">
        <f t="shared" si="7"/>
        <v>-0.93878937460026679</v>
      </c>
      <c r="V22" s="5">
        <f xml:space="preserve"> (C7-($N$10*E7))/(C7-($N$10*E7)+D7-($N$10*F7))</f>
        <v>0.70936813972171464</v>
      </c>
      <c r="W22" s="5">
        <f>V22-H7</f>
        <v>-2.2781987424491668E-4</v>
      </c>
      <c r="X22" s="11">
        <f>(W22-$P$5)/$Q$5</f>
        <v>-0.66024648866742508</v>
      </c>
    </row>
    <row r="23" spans="1:24" x14ac:dyDescent="0.25">
      <c r="A23" s="10">
        <f t="shared" si="9"/>
        <v>0.79527559055118113</v>
      </c>
      <c r="B23" s="10">
        <f>A23-H8</f>
        <v>-0.10497693470134406</v>
      </c>
      <c r="C23" s="2">
        <f t="shared" si="3"/>
        <v>-1.0544104460193922</v>
      </c>
      <c r="D23" s="10">
        <f>(C8+F8)/(C8+D8+E8+F8)</f>
        <v>0.56813819577735125</v>
      </c>
      <c r="E23" s="10">
        <f>D23-H8</f>
        <v>-0.33211432947517394</v>
      </c>
      <c r="F23" s="2">
        <f>(E23-$P$4)/$Q$4</f>
        <v>-1.6065143150042331</v>
      </c>
      <c r="G23" s="5">
        <f xml:space="preserve"> (C8-E8)/(C8-E8+D8-F8)</f>
        <v>0.36704119850187267</v>
      </c>
      <c r="H23" s="5">
        <f>G23-H8</f>
        <v>-0.53321132675065253</v>
      </c>
      <c r="I23" s="11">
        <f>(H23-$P$5)/$Q$5</f>
        <v>-1.861369420440524</v>
      </c>
      <c r="J23" s="5">
        <f xml:space="preserve"> $L$6*LOG((C8)/(D8))+LOG($M$6)</f>
        <v>0.72821752173397247</v>
      </c>
      <c r="K23" s="5">
        <f>J23-I8</f>
        <v>-0.22724491682745163</v>
      </c>
      <c r="L23" s="2">
        <f t="shared" si="4"/>
        <v>-1.1718485130022673</v>
      </c>
      <c r="M23" s="5">
        <f xml:space="preserve"> $L$7*LOG((C8+F8)/(D8+E8))+LOG($M$7)</f>
        <v>0.11039446171359039</v>
      </c>
      <c r="N23" s="5">
        <f>M23-I8</f>
        <v>-0.84506797684783375</v>
      </c>
      <c r="O23" s="2">
        <f t="shared" si="5"/>
        <v>-2.5641644769947294</v>
      </c>
      <c r="P23" s="5">
        <f t="shared" si="8"/>
        <v>-0.18685246516680457</v>
      </c>
      <c r="Q23" s="5">
        <f t="shared" si="6"/>
        <v>-1.1423149037282287</v>
      </c>
      <c r="R23" s="11">
        <f>(Q23-$P$5)/$Q$5</f>
        <v>-3.2340352997665773</v>
      </c>
      <c r="S23" s="5">
        <f xml:space="preserve"> (C8+($N$9*F8))/(C8+($N$9*F8)+D8+($N$9*E8))</f>
        <v>0.79527559055118113</v>
      </c>
      <c r="T23" s="5">
        <f>S23-H8</f>
        <v>-0.10497693470134406</v>
      </c>
      <c r="U23" s="2">
        <f t="shared" si="7"/>
        <v>-1.0544104460193922</v>
      </c>
      <c r="V23" s="5">
        <f xml:space="preserve"> (C8-($N$10*E8))/(C8-($N$10*E8)+D8-($N$10*F8))</f>
        <v>0.85332326620015952</v>
      </c>
      <c r="W23" s="5">
        <f>V23-H8</f>
        <v>-4.6929259052365668E-2</v>
      </c>
      <c r="X23" s="11">
        <f>(W23-$P$5)/$Q$5</f>
        <v>-0.76549208974125904</v>
      </c>
    </row>
    <row r="24" spans="1:24" x14ac:dyDescent="0.25">
      <c r="A24" s="10">
        <f t="shared" si="9"/>
        <v>0.12</v>
      </c>
      <c r="B24" s="10">
        <f t="shared" ref="B24:B27" si="10">A24-H9</f>
        <v>0.90837041556532971</v>
      </c>
      <c r="C24" s="2">
        <f t="shared" si="3"/>
        <v>1.8660950675873635</v>
      </c>
      <c r="D24" s="10">
        <f t="shared" ref="D24:D28" si="11">(C9+F9)/(C9+D9+E9+F9)</f>
        <v>0.12</v>
      </c>
      <c r="E24" s="10">
        <f t="shared" ref="E24:E27" si="12">D24-H9</f>
        <v>0.90837041556532971</v>
      </c>
      <c r="F24" s="2">
        <f t="shared" ref="F24:F28" si="13">(E24-$P$4)/$Q$4</f>
        <v>1.6398149845189036</v>
      </c>
      <c r="G24" s="5">
        <f t="shared" ref="G24:G28" si="14" xml:space="preserve"> (C9-E9)/(C9-E9+D9-F9)</f>
        <v>0.12</v>
      </c>
      <c r="H24" s="5">
        <f t="shared" ref="H24:H27" si="15">G24-H9</f>
        <v>0.90837041556532971</v>
      </c>
      <c r="I24" s="11">
        <f t="shared" ref="I24:I28" si="16">(H24-$P$5)/$Q$5</f>
        <v>1.3873556646354432</v>
      </c>
      <c r="J24" s="5">
        <f t="shared" ref="J24:J28" si="17" xml:space="preserve"> $L$6*LOG((C9)/(D9))+LOG($M$6)</f>
        <v>-0.95561395162253826</v>
      </c>
      <c r="K24" s="5">
        <f t="shared" ref="K24:K27" si="18">J24-I9</f>
        <v>-0.16724353605720854</v>
      </c>
      <c r="L24" s="2">
        <f t="shared" si="4"/>
        <v>-1.0366303806372441</v>
      </c>
      <c r="M24" s="5">
        <f t="shared" ref="M24:M28" si="19" xml:space="preserve"> $L$7*LOG((C9+F9)/(D9+E9))+LOG($M$7)</f>
        <v>-1.041663699344312</v>
      </c>
      <c r="N24" s="5">
        <f t="shared" ref="N24:N27" si="20">M24-I9</f>
        <v>-0.2532932837789823</v>
      </c>
      <c r="O24" s="2">
        <f t="shared" si="5"/>
        <v>-1.2305506876044154</v>
      </c>
      <c r="P24" s="5">
        <f t="shared" si="8"/>
        <v>-0.46060680633512879</v>
      </c>
      <c r="Q24" s="5">
        <f t="shared" si="6"/>
        <v>0.32776360923020093</v>
      </c>
      <c r="R24" s="11">
        <f t="shared" ref="R24:R28" si="21">(Q24-$P$5)/$Q$5</f>
        <v>7.8909642506695118E-2</v>
      </c>
      <c r="S24" s="5">
        <f t="shared" ref="S24:S28" si="22" xml:space="preserve"> (C9+($N$9*F9))/(C9+($N$9*F9)+D9+($N$9*E9))</f>
        <v>0.12</v>
      </c>
      <c r="T24" s="5">
        <f t="shared" ref="T24:T28" si="23">S24-H9</f>
        <v>0.90837041556532971</v>
      </c>
      <c r="U24" s="2">
        <f t="shared" si="7"/>
        <v>1.8660950675873635</v>
      </c>
      <c r="V24" s="5">
        <f t="shared" ref="V24:V28" si="24" xml:space="preserve"> (C9-($N$10*E9))/(C9-($N$10*E9)+D9-($N$10*F9))</f>
        <v>0.12</v>
      </c>
      <c r="W24" s="5">
        <f t="shared" ref="W24:W28" si="25">V24-H9</f>
        <v>0.90837041556532971</v>
      </c>
      <c r="X24" s="11">
        <f t="shared" ref="X24:X28" si="26">(W24-$P$5)/$Q$5</f>
        <v>1.3873556646354432</v>
      </c>
    </row>
    <row r="25" spans="1:24" x14ac:dyDescent="0.25">
      <c r="A25" s="10">
        <f t="shared" si="9"/>
        <v>0.2421875</v>
      </c>
      <c r="B25" s="10">
        <f t="shared" si="10"/>
        <v>0.71930875471966238</v>
      </c>
      <c r="C25" s="2">
        <f t="shared" si="3"/>
        <v>1.3212121873330107</v>
      </c>
      <c r="D25" s="10">
        <f t="shared" si="11"/>
        <v>0.2421875</v>
      </c>
      <c r="E25" s="10">
        <f t="shared" si="12"/>
        <v>0.71930875471966238</v>
      </c>
      <c r="F25" s="2">
        <f t="shared" si="13"/>
        <v>1.1450435562739267</v>
      </c>
      <c r="G25" s="5">
        <f t="shared" si="14"/>
        <v>0.2421875</v>
      </c>
      <c r="H25" s="5">
        <f t="shared" si="15"/>
        <v>0.71930875471966238</v>
      </c>
      <c r="I25" s="11">
        <f t="shared" si="16"/>
        <v>0.96128939160628957</v>
      </c>
      <c r="J25" s="5">
        <f t="shared" si="17"/>
        <v>-0.52744566950076099</v>
      </c>
      <c r="K25" s="5">
        <f t="shared" si="18"/>
        <v>-5.0324414781098559E-2</v>
      </c>
      <c r="L25" s="2">
        <f t="shared" si="4"/>
        <v>-0.77314335727601136</v>
      </c>
      <c r="M25" s="5">
        <f t="shared" si="19"/>
        <v>-0.60877890379224175</v>
      </c>
      <c r="N25" s="5">
        <f t="shared" si="20"/>
        <v>-0.13165764907257932</v>
      </c>
      <c r="O25" s="2">
        <f t="shared" si="5"/>
        <v>-0.95643460655931256</v>
      </c>
      <c r="P25" s="5">
        <f t="shared" si="8"/>
        <v>-0.29953012623084313</v>
      </c>
      <c r="Q25" s="5">
        <f t="shared" si="6"/>
        <v>0.17759112848881931</v>
      </c>
      <c r="R25" s="11">
        <f t="shared" si="21"/>
        <v>-0.25951660898621354</v>
      </c>
      <c r="S25" s="5">
        <f t="shared" si="22"/>
        <v>0.2421875</v>
      </c>
      <c r="T25" s="5">
        <f t="shared" si="23"/>
        <v>0.71930875471966238</v>
      </c>
      <c r="U25" s="2">
        <f t="shared" si="7"/>
        <v>1.3212121873330107</v>
      </c>
      <c r="V25" s="5">
        <f t="shared" si="24"/>
        <v>0.2421875</v>
      </c>
      <c r="W25" s="5">
        <f t="shared" si="25"/>
        <v>0.71930875471966238</v>
      </c>
      <c r="X25" s="11">
        <f t="shared" si="26"/>
        <v>0.96128939160628957</v>
      </c>
    </row>
    <row r="26" spans="1:24" x14ac:dyDescent="0.25">
      <c r="A26" s="10">
        <f t="shared" si="9"/>
        <v>0.47</v>
      </c>
      <c r="B26" s="10">
        <f t="shared" si="10"/>
        <v>0.49977638986976358</v>
      </c>
      <c r="C26" s="2">
        <f t="shared" si="3"/>
        <v>0.68851158196750128</v>
      </c>
      <c r="D26" s="10">
        <f t="shared" si="11"/>
        <v>0.47</v>
      </c>
      <c r="E26" s="10">
        <f t="shared" si="12"/>
        <v>0.49977638986976358</v>
      </c>
      <c r="F26" s="2">
        <f t="shared" si="13"/>
        <v>0.57053076919200263</v>
      </c>
      <c r="G26" s="5">
        <f t="shared" si="14"/>
        <v>0.47</v>
      </c>
      <c r="H26" s="5">
        <f t="shared" si="15"/>
        <v>0.49977638986976358</v>
      </c>
      <c r="I26" s="11">
        <f t="shared" si="16"/>
        <v>0.46655483737413112</v>
      </c>
      <c r="J26" s="5">
        <f t="shared" si="17"/>
        <v>-1.4381825111879368E-2</v>
      </c>
      <c r="K26" s="5">
        <f t="shared" si="18"/>
        <v>1.5394564757884217E-2</v>
      </c>
      <c r="L26" s="2">
        <f t="shared" si="4"/>
        <v>-0.62504013764804689</v>
      </c>
      <c r="M26" s="5">
        <f t="shared" si="19"/>
        <v>-9.0063373807532404E-2</v>
      </c>
      <c r="N26" s="5">
        <f t="shared" si="20"/>
        <v>-6.0286983937768823E-2</v>
      </c>
      <c r="O26" s="2">
        <f t="shared" si="5"/>
        <v>-0.79559484051905072</v>
      </c>
      <c r="P26" s="5">
        <f t="shared" si="8"/>
        <v>-0.10651578073526036</v>
      </c>
      <c r="Q26" s="5">
        <f t="shared" si="6"/>
        <v>-7.6739390865496776E-2</v>
      </c>
      <c r="R26" s="11">
        <f t="shared" si="21"/>
        <v>-0.83267171623621816</v>
      </c>
      <c r="S26" s="5">
        <f t="shared" si="22"/>
        <v>0.47</v>
      </c>
      <c r="T26" s="5">
        <f t="shared" si="23"/>
        <v>0.49977638986976358</v>
      </c>
      <c r="U26" s="2">
        <f t="shared" si="7"/>
        <v>0.68851158196750128</v>
      </c>
      <c r="V26" s="5">
        <f t="shared" si="24"/>
        <v>0.47</v>
      </c>
      <c r="W26" s="5">
        <f t="shared" si="25"/>
        <v>0.49977638986976358</v>
      </c>
      <c r="X26" s="11">
        <f t="shared" si="26"/>
        <v>0.46655483737413112</v>
      </c>
    </row>
    <row r="27" spans="1:24" x14ac:dyDescent="0.25">
      <c r="A27" s="10">
        <f t="shared" si="9"/>
        <v>0.63013698630136994</v>
      </c>
      <c r="B27" s="10">
        <f t="shared" si="10"/>
        <v>0.35054885992782336</v>
      </c>
      <c r="C27" s="2">
        <f t="shared" si="3"/>
        <v>0.25843217843162308</v>
      </c>
      <c r="D27" s="10">
        <f t="shared" si="11"/>
        <v>0.63013698630136994</v>
      </c>
      <c r="E27" s="10">
        <f t="shared" si="12"/>
        <v>0.35054885992782336</v>
      </c>
      <c r="F27" s="2">
        <f t="shared" si="13"/>
        <v>0.18000464246388317</v>
      </c>
      <c r="G27" s="5">
        <f t="shared" si="14"/>
        <v>0.63013698630136994</v>
      </c>
      <c r="H27" s="5">
        <f t="shared" si="15"/>
        <v>0.35054885992782336</v>
      </c>
      <c r="I27" s="11">
        <f t="shared" si="16"/>
        <v>0.13025811157941558</v>
      </c>
      <c r="J27" s="5">
        <f t="shared" si="17"/>
        <v>0.31386742509265203</v>
      </c>
      <c r="K27" s="5">
        <f t="shared" si="18"/>
        <v>3.4279298719105455E-2</v>
      </c>
      <c r="L27" s="2">
        <f t="shared" si="4"/>
        <v>-0.58248180942848915</v>
      </c>
      <c r="M27" s="5">
        <f t="shared" si="19"/>
        <v>0.2418017257294186</v>
      </c>
      <c r="N27" s="5">
        <f t="shared" si="20"/>
        <v>-3.7786400644127971E-2</v>
      </c>
      <c r="O27" s="2">
        <f t="shared" si="5"/>
        <v>-0.74488789326161953</v>
      </c>
      <c r="P27" s="5">
        <f t="shared" si="8"/>
        <v>1.6971412682371137E-2</v>
      </c>
      <c r="Q27" s="5">
        <f t="shared" si="6"/>
        <v>-0.26261671369117545</v>
      </c>
      <c r="R27" s="11">
        <f t="shared" si="21"/>
        <v>-1.251561817078092</v>
      </c>
      <c r="S27" s="5">
        <f t="shared" si="22"/>
        <v>0.63013698630136994</v>
      </c>
      <c r="T27" s="5">
        <f t="shared" si="23"/>
        <v>0.35054885992782336</v>
      </c>
      <c r="U27" s="2">
        <f t="shared" si="7"/>
        <v>0.25843217843162308</v>
      </c>
      <c r="V27" s="5">
        <f t="shared" si="24"/>
        <v>0.63013698630136994</v>
      </c>
      <c r="W27" s="5">
        <f t="shared" si="25"/>
        <v>0.35054885992782336</v>
      </c>
      <c r="X27" s="11">
        <f t="shared" si="26"/>
        <v>0.13025811157941558</v>
      </c>
    </row>
    <row r="28" spans="1:24" x14ac:dyDescent="0.25">
      <c r="A28" s="10">
        <f t="shared" si="9"/>
        <v>0.80341880341880345</v>
      </c>
      <c r="B28" s="10">
        <f>A28-H13</f>
        <v>0.14540740676169095</v>
      </c>
      <c r="C28" s="2">
        <f t="shared" si="3"/>
        <v>-0.33279327341697301</v>
      </c>
      <c r="D28" s="10">
        <f t="shared" si="11"/>
        <v>0.80341880341880345</v>
      </c>
      <c r="E28" s="10">
        <f>D28-H13</f>
        <v>0.14540740676169095</v>
      </c>
      <c r="F28" s="2">
        <f t="shared" si="13"/>
        <v>-0.35684735238932608</v>
      </c>
      <c r="G28" s="5">
        <f t="shared" si="14"/>
        <v>0.80341880341880345</v>
      </c>
      <c r="H28" s="5">
        <f>G28-H13</f>
        <v>0.14540740676169095</v>
      </c>
      <c r="I28" s="11">
        <f t="shared" si="16"/>
        <v>-0.3320453189697703</v>
      </c>
      <c r="J28" s="5">
        <f t="shared" si="17"/>
        <v>0.75374383513142451</v>
      </c>
      <c r="K28" s="5">
        <f>J28-I13</f>
        <v>9.5732438474312009E-2</v>
      </c>
      <c r="L28" s="2">
        <f t="shared" si="4"/>
        <v>-0.44399201671047178</v>
      </c>
      <c r="M28" s="5">
        <f t="shared" si="19"/>
        <v>0.68652362078482043</v>
      </c>
      <c r="N28" s="5">
        <f>M28-I13</f>
        <v>2.851222412770793E-2</v>
      </c>
      <c r="O28" s="2">
        <f t="shared" si="5"/>
        <v>-0.5954783945978307</v>
      </c>
      <c r="P28" s="5">
        <f t="shared" si="8"/>
        <v>0.18245268428456118</v>
      </c>
      <c r="Q28" s="5">
        <f t="shared" si="6"/>
        <v>-0.47555871237255132</v>
      </c>
      <c r="R28" s="11">
        <f t="shared" si="21"/>
        <v>-1.731444429680413</v>
      </c>
      <c r="S28" s="5">
        <f t="shared" si="22"/>
        <v>0.80341880341880345</v>
      </c>
      <c r="T28" s="5">
        <f t="shared" si="23"/>
        <v>0.14540740676169095</v>
      </c>
      <c r="U28" s="2">
        <f t="shared" si="7"/>
        <v>-0.33279327341697301</v>
      </c>
      <c r="V28" s="5">
        <f t="shared" si="24"/>
        <v>0.80341880341880345</v>
      </c>
      <c r="W28" s="5">
        <f t="shared" si="25"/>
        <v>0.14540740676169095</v>
      </c>
      <c r="X28" s="11">
        <f t="shared" si="26"/>
        <v>-0.3320453189697703</v>
      </c>
    </row>
    <row r="29" spans="1:24" x14ac:dyDescent="0.25">
      <c r="A29" t="s">
        <v>43</v>
      </c>
      <c r="B29" s="7">
        <f>SUMSQ(B19:B28)</f>
        <v>1.7641135330674069</v>
      </c>
      <c r="C29" s="12"/>
      <c r="D29" t="s">
        <v>43</v>
      </c>
      <c r="E29" s="7">
        <f>SUMSQ(E19:E28)</f>
        <v>2.1080544315518228</v>
      </c>
      <c r="F29" s="12"/>
      <c r="G29" t="s">
        <v>43</v>
      </c>
      <c r="H29">
        <f>SUMSQ(H19:H28)</f>
        <v>2.6291445995167515</v>
      </c>
      <c r="J29" t="s">
        <v>43</v>
      </c>
      <c r="K29">
        <f>SUMSQ(K19:K28)</f>
        <v>0.18597834585692141</v>
      </c>
      <c r="M29" t="s">
        <v>43</v>
      </c>
      <c r="N29">
        <f>SUMSQ(N19:N28)</f>
        <v>2.3054865676935536</v>
      </c>
      <c r="P29" t="s">
        <v>43</v>
      </c>
      <c r="Q29">
        <f>SUMSQ(Q19:Q28)</f>
        <v>3.9638413198540037</v>
      </c>
      <c r="S29" t="s">
        <v>43</v>
      </c>
      <c r="T29">
        <f>SUMSQ(T19:T28)</f>
        <v>1.7641135330674069</v>
      </c>
      <c r="V29" t="s">
        <v>43</v>
      </c>
      <c r="W29">
        <f>SUMSQ(W19:W28)</f>
        <v>1.7469373296704602</v>
      </c>
    </row>
    <row r="57" spans="1:7" x14ac:dyDescent="0.25">
      <c r="A57" s="1" t="s">
        <v>0</v>
      </c>
      <c r="B57" s="1"/>
      <c r="C57" s="1"/>
      <c r="D57" s="1"/>
      <c r="E57" s="1"/>
      <c r="F57" s="1" t="s">
        <v>44</v>
      </c>
      <c r="G57" s="1"/>
    </row>
    <row r="58" spans="1:7" x14ac:dyDescent="0.25">
      <c r="A58" t="s">
        <v>1</v>
      </c>
      <c r="C58" t="s">
        <v>2</v>
      </c>
      <c r="F58" t="s">
        <v>3</v>
      </c>
    </row>
    <row r="59" spans="1:7" x14ac:dyDescent="0.25">
      <c r="A59" t="s">
        <v>15</v>
      </c>
      <c r="B59" t="s">
        <v>16</v>
      </c>
      <c r="C59" t="s">
        <v>17</v>
      </c>
      <c r="D59" t="s">
        <v>18</v>
      </c>
      <c r="F59" t="s">
        <v>19</v>
      </c>
      <c r="G59" t="s">
        <v>20</v>
      </c>
    </row>
    <row r="60" spans="1:7" x14ac:dyDescent="0.25">
      <c r="A60">
        <v>15.4</v>
      </c>
      <c r="B60">
        <v>94.6</v>
      </c>
      <c r="C60">
        <v>0.15</v>
      </c>
      <c r="D60">
        <v>1.1000000000000001</v>
      </c>
      <c r="F60">
        <v>0</v>
      </c>
      <c r="G60">
        <v>0</v>
      </c>
    </row>
    <row r="61" spans="1:7" x14ac:dyDescent="0.25">
      <c r="A61">
        <v>6.3</v>
      </c>
      <c r="B61">
        <v>83.2</v>
      </c>
      <c r="C61">
        <v>0.09</v>
      </c>
      <c r="D61">
        <v>1.01</v>
      </c>
      <c r="F61">
        <v>1.65</v>
      </c>
      <c r="G61">
        <v>2.0299999999999998</v>
      </c>
    </row>
    <row r="62" spans="1:7" x14ac:dyDescent="0.25">
      <c r="A62">
        <v>27.5</v>
      </c>
      <c r="B62">
        <v>82.5</v>
      </c>
      <c r="C62">
        <v>0.31</v>
      </c>
      <c r="D62">
        <v>0.97</v>
      </c>
      <c r="F62">
        <v>0</v>
      </c>
      <c r="G62">
        <v>0</v>
      </c>
    </row>
    <row r="63" spans="1:7" x14ac:dyDescent="0.25">
      <c r="A63">
        <v>11.7</v>
      </c>
      <c r="B63">
        <v>78.099999999999994</v>
      </c>
      <c r="C63">
        <v>0.3</v>
      </c>
      <c r="D63">
        <v>0.98</v>
      </c>
      <c r="F63">
        <v>2.0299999999999998</v>
      </c>
      <c r="G63">
        <v>1.99</v>
      </c>
    </row>
    <row r="64" spans="1:7" x14ac:dyDescent="0.25">
      <c r="A64">
        <v>46.5</v>
      </c>
      <c r="B64">
        <v>49.8</v>
      </c>
      <c r="C64">
        <v>0.47</v>
      </c>
      <c r="D64">
        <v>0.53</v>
      </c>
      <c r="F64">
        <v>0</v>
      </c>
      <c r="G64">
        <v>0</v>
      </c>
    </row>
    <row r="65" spans="1:7" x14ac:dyDescent="0.25">
      <c r="A65">
        <v>40</v>
      </c>
      <c r="B65">
        <v>46.9</v>
      </c>
      <c r="C65">
        <v>0.51</v>
      </c>
      <c r="D65">
        <v>0.51</v>
      </c>
      <c r="F65">
        <v>2.1</v>
      </c>
      <c r="G65">
        <v>1.96</v>
      </c>
    </row>
    <row r="66" spans="1:7" x14ac:dyDescent="0.25">
      <c r="A66">
        <v>57.3</v>
      </c>
      <c r="B66">
        <v>30.1</v>
      </c>
      <c r="C66">
        <v>0.46</v>
      </c>
      <c r="D66">
        <v>0.27</v>
      </c>
      <c r="F66">
        <v>0</v>
      </c>
      <c r="G66">
        <v>0</v>
      </c>
    </row>
    <row r="67" spans="1:7" x14ac:dyDescent="0.25">
      <c r="A67">
        <v>56.2</v>
      </c>
      <c r="B67">
        <v>23</v>
      </c>
      <c r="C67">
        <v>0.49</v>
      </c>
      <c r="D67">
        <v>0.27</v>
      </c>
      <c r="F67">
        <v>1.98</v>
      </c>
      <c r="G67">
        <v>2.1</v>
      </c>
    </row>
    <row r="68" spans="1:7" x14ac:dyDescent="0.25">
      <c r="A68">
        <v>81.900000000000006</v>
      </c>
      <c r="B68">
        <v>18</v>
      </c>
      <c r="C68">
        <v>0.94</v>
      </c>
      <c r="D68">
        <v>0.23</v>
      </c>
      <c r="F68">
        <v>0</v>
      </c>
      <c r="G68">
        <v>0</v>
      </c>
    </row>
    <row r="69" spans="1:7" x14ac:dyDescent="0.25">
      <c r="A69">
        <v>71.3</v>
      </c>
      <c r="B69">
        <v>7.9</v>
      </c>
      <c r="C69">
        <v>1.01</v>
      </c>
      <c r="D69">
        <v>0.26</v>
      </c>
      <c r="F69">
        <v>1.99</v>
      </c>
      <c r="G69">
        <v>1.95</v>
      </c>
    </row>
  </sheetData>
  <mergeCells count="8">
    <mergeCell ref="S17:U17"/>
    <mergeCell ref="V17:X17"/>
    <mergeCell ref="A17:C17"/>
    <mergeCell ref="D17:F17"/>
    <mergeCell ref="G17:I17"/>
    <mergeCell ref="J17:L17"/>
    <mergeCell ref="M17:O17"/>
    <mergeCell ref="P17:R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0" zoomScaleNormal="80" workbookViewId="0">
      <selection activeCell="A4" sqref="A4:F13"/>
    </sheetView>
  </sheetViews>
  <sheetFormatPr defaultRowHeight="15" x14ac:dyDescent="0.25"/>
  <cols>
    <col min="9" max="9" width="10.25" bestFit="1" customWidth="1"/>
    <col min="10" max="16" width="10.75" customWidth="1"/>
    <col min="18" max="18" width="12.25" customWidth="1"/>
    <col min="19" max="19" width="12.75" bestFit="1" customWidth="1"/>
  </cols>
  <sheetData>
    <row r="1" spans="1:21" x14ac:dyDescent="0.25">
      <c r="A1" s="1" t="s">
        <v>45</v>
      </c>
      <c r="B1" s="1"/>
      <c r="C1" s="1"/>
      <c r="D1" s="1"/>
      <c r="E1" s="1"/>
      <c r="F1" s="1"/>
      <c r="I1" s="2"/>
      <c r="J1" s="2"/>
      <c r="K1" s="2"/>
      <c r="L1" s="2"/>
    </row>
    <row r="2" spans="1:21" x14ac:dyDescent="0.25">
      <c r="A2" t="s">
        <v>1</v>
      </c>
      <c r="C2" t="s">
        <v>2</v>
      </c>
      <c r="E2" t="s">
        <v>3</v>
      </c>
      <c r="H2" s="3" t="s">
        <v>4</v>
      </c>
      <c r="I2" s="2"/>
      <c r="J2" s="2"/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</row>
    <row r="3" spans="1:21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H3" s="3" t="s">
        <v>21</v>
      </c>
      <c r="I3" s="4" t="s">
        <v>22</v>
      </c>
      <c r="J3" s="4"/>
      <c r="K3" t="s">
        <v>23</v>
      </c>
      <c r="O3">
        <f>1-(B29/H14)</f>
        <v>0.28269129197709364</v>
      </c>
      <c r="P3">
        <f>AVERAGE(B19:B28)</f>
        <v>0.25145470908237699</v>
      </c>
      <c r="Q3">
        <f>STDEV(B19:B28)</f>
        <v>0.38544862540932989</v>
      </c>
      <c r="R3">
        <v>0.26900000000000002</v>
      </c>
      <c r="S3">
        <f>(10*LN(B29/10))+(2*COUNT(L3:N3))</f>
        <v>-16.24840682055725</v>
      </c>
      <c r="T3">
        <f t="shared" ref="T3:T10" si="0">S3+(2*COUNT(L3:N3)*(COUNT(L3:N3)+1))/(10-COUNT(L3:N3)-1)</f>
        <v>-16.24840682055725</v>
      </c>
      <c r="U3">
        <f>(10*LN(B29/10))+(LN(10)*COUNT(L3:N3))</f>
        <v>-16.24840682055725</v>
      </c>
    </row>
    <row r="4" spans="1:21" x14ac:dyDescent="0.25">
      <c r="A4">
        <v>4.2</v>
      </c>
      <c r="B4">
        <v>42.4</v>
      </c>
      <c r="C4">
        <v>0.1</v>
      </c>
      <c r="D4">
        <v>0.98</v>
      </c>
      <c r="E4">
        <v>1.74</v>
      </c>
      <c r="F4">
        <v>1.97</v>
      </c>
      <c r="H4" s="5">
        <f>(A4/(A4+B4))</f>
        <v>9.012875536480687E-2</v>
      </c>
      <c r="I4" s="2">
        <f>LOG(A4/B4)</f>
        <v>-1.0041165661948321</v>
      </c>
      <c r="J4" s="2"/>
      <c r="K4" t="s">
        <v>24</v>
      </c>
      <c r="O4">
        <f>1-(E29/H14)</f>
        <v>0.1703419243246751</v>
      </c>
      <c r="P4">
        <f>AVERAGE(E19:E28)</f>
        <v>0.27036979224800872</v>
      </c>
      <c r="Q4">
        <f>STDEV(E19:E28)</f>
        <v>0.4145810127240484</v>
      </c>
      <c r="R4">
        <v>0.64900000000000002</v>
      </c>
      <c r="S4">
        <f>(10*LN(E29/10))+(2*COUNT(L4:N4))</f>
        <v>-14.793333262203287</v>
      </c>
      <c r="T4">
        <f t="shared" si="0"/>
        <v>-14.793333262203287</v>
      </c>
      <c r="U4">
        <f>(10*LN(E29/10))+(LN(10)*COUNT(L4:N4))</f>
        <v>-14.793333262203287</v>
      </c>
    </row>
    <row r="5" spans="1:21" x14ac:dyDescent="0.25">
      <c r="A5">
        <v>9.1999999999999993</v>
      </c>
      <c r="B5">
        <v>36.5</v>
      </c>
      <c r="C5">
        <v>0.33</v>
      </c>
      <c r="D5">
        <v>0.96</v>
      </c>
      <c r="E5">
        <v>1.95</v>
      </c>
      <c r="F5">
        <v>2.0299999999999998</v>
      </c>
      <c r="H5" s="5">
        <f t="shared" ref="H5:H8" si="1">(A5/(A5+B5))</f>
        <v>0.20131291028446388</v>
      </c>
      <c r="I5" s="2">
        <f t="shared" ref="I5:I13" si="2">LOG(A5/B5)</f>
        <v>-0.59850503711091951</v>
      </c>
      <c r="J5" s="2"/>
      <c r="K5" t="s">
        <v>25</v>
      </c>
      <c r="O5">
        <f>1-(H29/H14)</f>
        <v>3.5731625003559975E-3</v>
      </c>
      <c r="P5">
        <f>AVERAGE(H19:H28)</f>
        <v>0.2798358107518274</v>
      </c>
      <c r="Q5">
        <f>STDEV(H19:H28)</f>
        <v>0.46579581059767922</v>
      </c>
      <c r="R5">
        <v>0.54100000000000004</v>
      </c>
      <c r="S5">
        <f>(10*LN(H29/10))+(2*COUNT(L5:N5))</f>
        <v>-12.961712676266753</v>
      </c>
      <c r="T5">
        <f t="shared" si="0"/>
        <v>-12.961712676266753</v>
      </c>
      <c r="U5">
        <f>(10*LN(H29/10))+(LN(10)*COUNT(L5:N5))</f>
        <v>-12.961712676266753</v>
      </c>
    </row>
    <row r="6" spans="1:21" x14ac:dyDescent="0.25">
      <c r="A6">
        <v>23.1</v>
      </c>
      <c r="B6">
        <v>22.8</v>
      </c>
      <c r="C6">
        <v>0.52</v>
      </c>
      <c r="D6">
        <v>0.49</v>
      </c>
      <c r="E6">
        <v>1.92</v>
      </c>
      <c r="F6">
        <v>1.94</v>
      </c>
      <c r="H6" s="5">
        <f t="shared" si="1"/>
        <v>0.50326797385620914</v>
      </c>
      <c r="I6" s="2">
        <f t="shared" si="2"/>
        <v>5.6771328916904893E-3</v>
      </c>
      <c r="J6" s="2"/>
      <c r="K6" t="s">
        <v>26</v>
      </c>
      <c r="L6">
        <v>1.1642401662251138</v>
      </c>
      <c r="M6">
        <v>1.1694304551917172</v>
      </c>
      <c r="O6">
        <f>1-(K29/I14)</f>
        <v>0.95273110528442106</v>
      </c>
      <c r="P6" s="2">
        <f>AVERAGE(K19:K28)</f>
        <v>-2.8453687396234882E-7</v>
      </c>
      <c r="Q6" s="2">
        <f>STDEV(K19:K28)</f>
        <v>0.14344452396702334</v>
      </c>
      <c r="R6">
        <v>8.5000000000000006E-2</v>
      </c>
      <c r="S6">
        <f>(10*LN(K29/10))+(2*COUNT(L6:N6))</f>
        <v>-35.889743378393121</v>
      </c>
      <c r="T6">
        <f t="shared" si="0"/>
        <v>-34.175457664107405</v>
      </c>
      <c r="U6">
        <f>(10*LN(K29/10))+(LN(10)*COUNT(L6:N6))</f>
        <v>-35.284573192405027</v>
      </c>
    </row>
    <row r="7" spans="1:21" x14ac:dyDescent="0.25">
      <c r="A7">
        <v>36.700000000000003</v>
      </c>
      <c r="B7">
        <v>9.3000000000000007</v>
      </c>
      <c r="C7">
        <v>0.43</v>
      </c>
      <c r="D7">
        <v>0.28999999999999998</v>
      </c>
      <c r="E7">
        <v>2.0099999999999998</v>
      </c>
      <c r="F7">
        <v>1.98</v>
      </c>
      <c r="H7" s="5">
        <f t="shared" si="1"/>
        <v>0.7978260869565218</v>
      </c>
      <c r="I7" s="2">
        <f t="shared" si="2"/>
        <v>0.59618311569815419</v>
      </c>
      <c r="J7" s="2"/>
      <c r="K7" t="s">
        <v>27</v>
      </c>
      <c r="L7">
        <v>1.2980748689592958</v>
      </c>
      <c r="M7">
        <v>1.0240984897409684</v>
      </c>
      <c r="O7">
        <f>1-(N29/I14)</f>
        <v>0.52582226521703335</v>
      </c>
      <c r="P7" s="2">
        <f>AVERAGE(N19:N28)</f>
        <v>-5.34851050346119E-7</v>
      </c>
      <c r="Q7" s="2">
        <f>STDEV(N19:N28)</f>
        <v>0.45432520239936686</v>
      </c>
      <c r="R7">
        <v>0.188</v>
      </c>
      <c r="S7">
        <f>(10*LN(N29/10))+(2*COUNT(L7:N7))</f>
        <v>-12.832445806967652</v>
      </c>
      <c r="T7">
        <f t="shared" si="0"/>
        <v>-11.118160092681938</v>
      </c>
      <c r="U7">
        <f>(10*LN(N29/10))+(LN(10)*COUNT(L7:N7))</f>
        <v>-12.22727562097956</v>
      </c>
    </row>
    <row r="8" spans="1:21" x14ac:dyDescent="0.25">
      <c r="A8">
        <v>44.9</v>
      </c>
      <c r="B8">
        <v>6.1</v>
      </c>
      <c r="C8">
        <v>1.03</v>
      </c>
      <c r="D8">
        <v>0.23</v>
      </c>
      <c r="E8">
        <v>1.97</v>
      </c>
      <c r="F8">
        <v>1.89</v>
      </c>
      <c r="H8" s="5">
        <f t="shared" si="1"/>
        <v>0.88039215686274508</v>
      </c>
      <c r="I8" s="2">
        <f t="shared" si="2"/>
        <v>0.8669165059925561</v>
      </c>
      <c r="J8" s="2"/>
      <c r="K8" t="s">
        <v>28</v>
      </c>
      <c r="L8">
        <v>0.55488541862852925</v>
      </c>
      <c r="M8">
        <v>0.92447292471786802</v>
      </c>
      <c r="O8">
        <f>1-(Q29/I14)</f>
        <v>0.10532471635044738</v>
      </c>
      <c r="P8" s="2">
        <f>AVERAGE(Q19:Q28)</f>
        <v>-7.1743027465487328E-7</v>
      </c>
      <c r="Q8" s="2">
        <f>STDEV(Q19:Q28)</f>
        <v>0.62406376911754724</v>
      </c>
      <c r="R8">
        <v>0.31900000000000001</v>
      </c>
      <c r="S8">
        <f>(10*LN(Q29/10))+(2*COUNT(L8:N8))</f>
        <v>-6.4836595912743213</v>
      </c>
      <c r="T8">
        <f t="shared" si="0"/>
        <v>-4.7693738769886069</v>
      </c>
      <c r="U8">
        <f>(10*LN(Q29/10))+(LN(10)*COUNT(L8:N8))</f>
        <v>-5.8784894052862295</v>
      </c>
    </row>
    <row r="9" spans="1:21" x14ac:dyDescent="0.25">
      <c r="A9">
        <v>7.8</v>
      </c>
      <c r="B9">
        <v>52.1</v>
      </c>
      <c r="C9">
        <v>0.16</v>
      </c>
      <c r="D9">
        <v>0.93</v>
      </c>
      <c r="E9">
        <v>0</v>
      </c>
      <c r="F9">
        <v>0</v>
      </c>
      <c r="H9" s="6">
        <f>LOG(A9/B9)</f>
        <v>-0.82474312060904409</v>
      </c>
      <c r="I9" s="2">
        <f>LOG(A9/B9)</f>
        <v>-0.82474312060904409</v>
      </c>
      <c r="J9" s="4"/>
      <c r="K9" t="s">
        <v>29</v>
      </c>
      <c r="N9">
        <v>0</v>
      </c>
      <c r="O9">
        <f>1-(T29/H14)</f>
        <v>0.28269129197709364</v>
      </c>
      <c r="P9">
        <f>AVERAGE(T19:T28)</f>
        <v>0.25145470908237699</v>
      </c>
      <c r="Q9">
        <f>STDEV(T19:T28)</f>
        <v>0.38544862540932989</v>
      </c>
      <c r="R9">
        <v>0.26900000000000002</v>
      </c>
      <c r="S9">
        <f>(10*LN(T29/10))+(2*COUNT(L9:N9))</f>
        <v>-14.24840682055725</v>
      </c>
      <c r="T9">
        <f t="shared" si="0"/>
        <v>-13.74840682055725</v>
      </c>
      <c r="U9">
        <f>(10*LN(T29/10))+(LN(10)*COUNT(L9:N9))</f>
        <v>-13.945821727563203</v>
      </c>
    </row>
    <row r="10" spans="1:21" x14ac:dyDescent="0.25">
      <c r="A10">
        <v>13.9</v>
      </c>
      <c r="B10">
        <v>44</v>
      </c>
      <c r="C10">
        <v>0.34</v>
      </c>
      <c r="D10">
        <v>1.05</v>
      </c>
      <c r="E10">
        <v>0</v>
      </c>
      <c r="F10">
        <v>0</v>
      </c>
      <c r="H10" s="6">
        <f>LOG(A10/B10)</f>
        <v>-0.50043787623209235</v>
      </c>
      <c r="I10" s="2">
        <f t="shared" si="2"/>
        <v>-0.50043787623209235</v>
      </c>
      <c r="K10" t="s">
        <v>30</v>
      </c>
      <c r="N10">
        <v>5.6444272584340802E-2</v>
      </c>
      <c r="O10">
        <f>1-(W29/H14)</f>
        <v>0.28789075574141487</v>
      </c>
      <c r="P10">
        <f>AVERAGE(W19:W28)</f>
        <v>0.24861786898371824</v>
      </c>
      <c r="Q10">
        <f>STDEV(W19:W28)</f>
        <v>0.38543575430992694</v>
      </c>
      <c r="R10">
        <v>0.36</v>
      </c>
      <c r="S10">
        <f>(10*LN(W29/10))+(2*COUNT(L10:N10))</f>
        <v>-14.321156525258921</v>
      </c>
      <c r="T10">
        <f t="shared" si="0"/>
        <v>-13.821156525258921</v>
      </c>
      <c r="U10">
        <f>(10*LN(W29/10))+(LN(10)*COUNT(L10:N10))</f>
        <v>-14.018571432264874</v>
      </c>
    </row>
    <row r="11" spans="1:21" x14ac:dyDescent="0.25">
      <c r="A11">
        <v>29.9</v>
      </c>
      <c r="B11">
        <v>35.700000000000003</v>
      </c>
      <c r="C11">
        <v>0.52</v>
      </c>
      <c r="D11">
        <v>0.51</v>
      </c>
      <c r="E11">
        <v>0</v>
      </c>
      <c r="F11">
        <v>0</v>
      </c>
      <c r="H11" s="6">
        <f>LOG(A11/B11)</f>
        <v>-7.69970277877636E-2</v>
      </c>
      <c r="I11" s="2">
        <f t="shared" si="2"/>
        <v>-7.69970277877636E-2</v>
      </c>
    </row>
    <row r="12" spans="1:21" x14ac:dyDescent="0.25">
      <c r="A12">
        <v>42.1</v>
      </c>
      <c r="B12">
        <v>15.3</v>
      </c>
      <c r="C12">
        <v>0.45</v>
      </c>
      <c r="D12">
        <v>0.24</v>
      </c>
      <c r="E12">
        <v>0</v>
      </c>
      <c r="F12">
        <v>0</v>
      </c>
      <c r="H12" s="6">
        <f>LOG(A12/B12)</f>
        <v>0.43959066501806948</v>
      </c>
      <c r="I12" s="2">
        <f t="shared" si="2"/>
        <v>0.43959066501806948</v>
      </c>
    </row>
    <row r="13" spans="1:21" x14ac:dyDescent="0.25">
      <c r="A13">
        <v>46.4</v>
      </c>
      <c r="B13">
        <v>12.1</v>
      </c>
      <c r="C13">
        <v>0.97</v>
      </c>
      <c r="D13">
        <v>0.27</v>
      </c>
      <c r="E13">
        <v>0</v>
      </c>
      <c r="F13">
        <v>0</v>
      </c>
      <c r="H13" s="6">
        <f>LOG(A13/B13)</f>
        <v>0.58373261023843082</v>
      </c>
      <c r="I13" s="2">
        <f t="shared" si="2"/>
        <v>0.58373261023843082</v>
      </c>
    </row>
    <row r="14" spans="1:21" x14ac:dyDescent="0.25">
      <c r="G14" t="s">
        <v>31</v>
      </c>
      <c r="H14" s="7">
        <f>DEVSQ(H4:H13)</f>
        <v>2.7455828580344162</v>
      </c>
      <c r="I14" s="7">
        <f>DEVSQ(I4:I13)</f>
        <v>3.9177345740836409</v>
      </c>
    </row>
    <row r="17" spans="1:24" x14ac:dyDescent="0.25">
      <c r="A17" s="13" t="s">
        <v>32</v>
      </c>
      <c r="B17" s="14"/>
      <c r="C17" s="15"/>
      <c r="D17" s="13" t="s">
        <v>33</v>
      </c>
      <c r="E17" s="14"/>
      <c r="F17" s="15"/>
      <c r="G17" s="13" t="s">
        <v>34</v>
      </c>
      <c r="H17" s="14"/>
      <c r="I17" s="15"/>
      <c r="J17" s="13" t="s">
        <v>35</v>
      </c>
      <c r="K17" s="14"/>
      <c r="L17" s="15"/>
      <c r="M17" s="13" t="s">
        <v>36</v>
      </c>
      <c r="N17" s="14"/>
      <c r="O17" s="15"/>
      <c r="P17" s="13" t="s">
        <v>37</v>
      </c>
      <c r="Q17" s="14"/>
      <c r="R17" s="15"/>
      <c r="S17" s="13" t="s">
        <v>38</v>
      </c>
      <c r="T17" s="14"/>
      <c r="U17" s="15"/>
      <c r="V17" s="13" t="s">
        <v>39</v>
      </c>
      <c r="W17" s="14"/>
      <c r="X17" s="14"/>
    </row>
    <row r="18" spans="1:24" x14ac:dyDescent="0.25">
      <c r="A18" s="3" t="s">
        <v>40</v>
      </c>
      <c r="B18" s="8" t="s">
        <v>41</v>
      </c>
      <c r="C18" s="9" t="s">
        <v>42</v>
      </c>
      <c r="D18" s="3" t="s">
        <v>40</v>
      </c>
      <c r="E18" s="8" t="s">
        <v>41</v>
      </c>
      <c r="F18" s="9" t="s">
        <v>42</v>
      </c>
      <c r="G18" s="3" t="s">
        <v>40</v>
      </c>
      <c r="H18" s="8" t="s">
        <v>41</v>
      </c>
      <c r="I18" s="8" t="s">
        <v>42</v>
      </c>
      <c r="J18" s="3" t="s">
        <v>40</v>
      </c>
      <c r="K18" s="8" t="s">
        <v>41</v>
      </c>
      <c r="L18" s="8" t="s">
        <v>42</v>
      </c>
      <c r="M18" s="3" t="s">
        <v>40</v>
      </c>
      <c r="N18" s="8" t="s">
        <v>41</v>
      </c>
      <c r="O18" s="8" t="s">
        <v>42</v>
      </c>
      <c r="P18" s="3" t="s">
        <v>40</v>
      </c>
      <c r="Q18" s="8" t="s">
        <v>41</v>
      </c>
      <c r="R18" s="8" t="s">
        <v>42</v>
      </c>
      <c r="S18" s="3" t="s">
        <v>40</v>
      </c>
      <c r="T18" s="8" t="s">
        <v>41</v>
      </c>
      <c r="U18" s="8" t="s">
        <v>42</v>
      </c>
      <c r="V18" s="3" t="s">
        <v>40</v>
      </c>
      <c r="W18" s="8" t="s">
        <v>41</v>
      </c>
      <c r="X18" s="8" t="s">
        <v>42</v>
      </c>
    </row>
    <row r="19" spans="1:24" x14ac:dyDescent="0.25">
      <c r="A19" s="10">
        <f>(C4)/(C4+D4)</f>
        <v>9.2592592592592587E-2</v>
      </c>
      <c r="B19" s="10">
        <f>A19-H4</f>
        <v>2.4638372277857173E-3</v>
      </c>
      <c r="C19" s="2">
        <f>(B19-$P$3)/$Q$3</f>
        <v>-0.64597680583287509</v>
      </c>
      <c r="D19" s="10">
        <f>(C4+F4)/(C4+D4+E4+F4)</f>
        <v>0.43215031315240082</v>
      </c>
      <c r="E19" s="10">
        <f>D19-H4</f>
        <v>0.34202155778759397</v>
      </c>
      <c r="F19" s="2">
        <f>(E19-$P$4)/$Q$4</f>
        <v>0.1728293465945045</v>
      </c>
      <c r="G19" s="5">
        <f xml:space="preserve"> (C4-E4)/(C4-E4+D4-F4)</f>
        <v>0.62357414448669202</v>
      </c>
      <c r="H19" s="5">
        <f>G19-H4</f>
        <v>0.53344538912188511</v>
      </c>
      <c r="I19" s="2">
        <f>(H19-$P$5)/$Q$5</f>
        <v>0.54446513386336004</v>
      </c>
      <c r="J19" s="5">
        <f xml:space="preserve"> $L$6*LOG((C4)/(D4))+LOG($M$6)</f>
        <v>-1.0860508112572371</v>
      </c>
      <c r="K19" s="5">
        <f>J19-I4</f>
        <v>-8.1934245062404987E-2</v>
      </c>
      <c r="L19" s="2">
        <f>(K19-$P$6)/$Q$6</f>
        <v>-0.57118918352273196</v>
      </c>
      <c r="M19" s="5">
        <f xml:space="preserve"> $L$7*LOG((C4+F4)/(D4+E4))+LOG($M$7)</f>
        <v>-0.14360808270689873</v>
      </c>
      <c r="N19" s="5">
        <f>M19-I4</f>
        <v>0.86050848348793341</v>
      </c>
      <c r="O19" s="2">
        <f>(N19-$P$5)/$Q$5</f>
        <v>1.2466249363450139</v>
      </c>
      <c r="P19" s="5">
        <f xml:space="preserve"> $L$8*LOG((C4-E4)/(D4-F4))+LOG($M$8)</f>
        <v>8.7529881821204414E-2</v>
      </c>
      <c r="Q19" s="5">
        <f>P19-I4</f>
        <v>1.0916464480160366</v>
      </c>
      <c r="R19" s="2">
        <f>(Q19-$P$5)/$Q$5</f>
        <v>1.7428465838336888</v>
      </c>
      <c r="S19" s="5">
        <f xml:space="preserve"> (C4+($N$9*F4))/(C4+($N$9*F4)+D4+($N$9*E4))</f>
        <v>9.2592592592592587E-2</v>
      </c>
      <c r="T19" s="5">
        <f>S19-H4</f>
        <v>2.4638372277857173E-3</v>
      </c>
      <c r="U19" s="2">
        <f>(T19-$P$9)/$Q$9</f>
        <v>-0.64597680583287509</v>
      </c>
      <c r="V19" s="5">
        <f xml:space="preserve"> (C4-($N$10*E4))/(C4-($N$10*E4)+D4-($N$10*F4))</f>
        <v>2.0525874566242491E-3</v>
      </c>
      <c r="W19" s="5">
        <f>V19-H4</f>
        <v>-8.8076167908182623E-2</v>
      </c>
      <c r="X19" s="2">
        <f>(W19-$P$5)/$Q$5</f>
        <v>-0.78985677906361806</v>
      </c>
    </row>
    <row r="20" spans="1:24" x14ac:dyDescent="0.25">
      <c r="A20" s="10">
        <f>(C5)/(C5+D5)</f>
        <v>0.2558139534883721</v>
      </c>
      <c r="B20" s="10">
        <f>A20-H5</f>
        <v>5.4501043203908223E-2</v>
      </c>
      <c r="C20" s="2">
        <f t="shared" ref="C20:C28" si="3">(B20-$P$3)/$Q$3</f>
        <v>-0.51097254703999118</v>
      </c>
      <c r="D20" s="10">
        <f>(C5+F5)/(C5+D5+E5+F5)</f>
        <v>0.44781783681214421</v>
      </c>
      <c r="E20" s="10">
        <f>D20-H5</f>
        <v>0.24650492652768033</v>
      </c>
      <c r="F20" s="2">
        <f>(E20-$P$4)/$Q$4</f>
        <v>-5.7563817415375029E-2</v>
      </c>
      <c r="G20" s="5">
        <f xml:space="preserve"> (C5-E5)/(C5-E5+D5-F5)</f>
        <v>0.60223048327137552</v>
      </c>
      <c r="H20" s="5">
        <f>G20-H5</f>
        <v>0.40091757298691166</v>
      </c>
      <c r="I20" s="2">
        <f>(H20-$P$5)/$Q$5</f>
        <v>0.25994600956097036</v>
      </c>
      <c r="J20" s="5">
        <f xml:space="preserve"> $L$6*LOG((C5)/(D5))+LOG($M$6)</f>
        <v>-0.47195046820500375</v>
      </c>
      <c r="K20" s="5">
        <f>J20-I5</f>
        <v>0.12655456890591577</v>
      </c>
      <c r="L20" s="2">
        <f t="shared" ref="L20:L28" si="4">(K20-$P$5)/$Q$5</f>
        <v>-0.32907389538182191</v>
      </c>
      <c r="M20" s="5">
        <f xml:space="preserve"> $L$7*LOG((C5+F5)/(D5+E5))+LOG($M$7)</f>
        <v>-0.10775840582318147</v>
      </c>
      <c r="N20" s="5">
        <f>M20-I5</f>
        <v>0.49074663128773804</v>
      </c>
      <c r="O20" s="2">
        <f t="shared" ref="O20:O28" si="5">(N20-$P$5)/$Q$5</f>
        <v>0.45279673139456417</v>
      </c>
      <c r="P20" s="5">
        <f xml:space="preserve"> $L$8*LOG((C5-E5)/(D5-F5))+LOG($M$8)</f>
        <v>6.5846393156227867E-2</v>
      </c>
      <c r="Q20" s="5">
        <f t="shared" ref="Q20:Q28" si="6">P20-I5</f>
        <v>0.66435143026714738</v>
      </c>
      <c r="R20" s="2">
        <f>(Q20-$P$5)/$Q$5</f>
        <v>0.82550252871947105</v>
      </c>
      <c r="S20" s="5">
        <f xml:space="preserve"> (C5+($N$9*F5))/(C5+($N$9*F5)+D5+($N$9*E5))</f>
        <v>0.2558139534883721</v>
      </c>
      <c r="T20" s="5">
        <f>S20-H5</f>
        <v>5.4501043203908223E-2</v>
      </c>
      <c r="U20" s="2">
        <f t="shared" ref="U20:U28" si="7">(T20-$P$9)/$Q$9</f>
        <v>-0.51097254703999118</v>
      </c>
      <c r="V20" s="5">
        <f xml:space="preserve"> (C5-($N$10*E5))/(C5-($N$10*E5)+D5-($N$10*F5))</f>
        <v>0.20644229396256308</v>
      </c>
      <c r="W20" s="5">
        <f>V20-H5</f>
        <v>5.129383678099203E-3</v>
      </c>
      <c r="X20" s="2">
        <f>(W20-$P$5)/$Q$5</f>
        <v>-0.58975718721308923</v>
      </c>
    </row>
    <row r="21" spans="1:24" x14ac:dyDescent="0.25">
      <c r="A21" s="10">
        <f>(C6)/(C6+D6)</f>
        <v>0.51485148514851486</v>
      </c>
      <c r="B21" s="10">
        <f>A21-H6</f>
        <v>1.1583511292305726E-2</v>
      </c>
      <c r="C21" s="2">
        <f t="shared" si="3"/>
        <v>-0.62231691067866268</v>
      </c>
      <c r="D21" s="10">
        <f>(C6+F6)/(C6+D6+E6+F6)</f>
        <v>0.50513347022587274</v>
      </c>
      <c r="E21" s="10">
        <f>D21-H6</f>
        <v>1.8654963696635996E-3</v>
      </c>
      <c r="F21" s="2">
        <f>(E21-$P$4)/$Q$4</f>
        <v>-0.64765217807277098</v>
      </c>
      <c r="G21" s="5">
        <f xml:space="preserve"> (C6-E6)/(C6-E6+D6-F6)</f>
        <v>0.49122807017543862</v>
      </c>
      <c r="H21" s="5">
        <f>G21-H6</f>
        <v>-1.2039903680770514E-2</v>
      </c>
      <c r="I21" s="2">
        <f>(H21-$P$5)/$Q$5</f>
        <v>-0.62661730267191917</v>
      </c>
      <c r="J21" s="5">
        <f xml:space="preserve"> $L$6*LOG((C6)/(D6))+LOG($M$6)</f>
        <v>9.8020252744457553E-2</v>
      </c>
      <c r="K21" s="5">
        <f>J21-I6</f>
        <v>9.2343119852767067E-2</v>
      </c>
      <c r="L21" s="2">
        <f t="shared" si="4"/>
        <v>-0.40252120485687021</v>
      </c>
      <c r="M21" s="5">
        <f xml:space="preserve"> $L$7*LOG((C6+F6)/(D6+E6))+LOG($M$7)</f>
        <v>2.1918041121283722E-2</v>
      </c>
      <c r="N21" s="5">
        <f>M21-I6</f>
        <v>1.6240908229593232E-2</v>
      </c>
      <c r="O21" s="2">
        <f t="shared" si="5"/>
        <v>-0.56590226130202015</v>
      </c>
      <c r="P21" s="5">
        <f t="shared" ref="P21:P28" si="8" xml:space="preserve"> $L$8*LOG((C6-E6)/(D6-F6))+LOG($M$8)</f>
        <v>-4.2562238838196875E-2</v>
      </c>
      <c r="Q21" s="5">
        <f t="shared" si="6"/>
        <v>-4.8239371729887362E-2</v>
      </c>
      <c r="R21" s="2">
        <f>(Q21-$P$5)/$Q$5</f>
        <v>-0.70433261746332532</v>
      </c>
      <c r="S21" s="5">
        <f xml:space="preserve"> (C6+($N$9*F6))/(C6+($N$9*F6)+D6+($N$9*E6))</f>
        <v>0.51485148514851486</v>
      </c>
      <c r="T21" s="5">
        <f>S21-H6</f>
        <v>1.1583511292305726E-2</v>
      </c>
      <c r="U21" s="2">
        <f t="shared" si="7"/>
        <v>-0.62231691067866268</v>
      </c>
      <c r="V21" s="5">
        <f xml:space="preserve"> (C6-($N$10*E6))/(C6-($N$10*E6)+D6-($N$10*F6))</f>
        <v>0.51964897031049906</v>
      </c>
      <c r="W21" s="5">
        <f>V21-H6</f>
        <v>1.638099645428992E-2</v>
      </c>
      <c r="X21" s="2">
        <f>(W21-$P$5)/$Q$5</f>
        <v>-0.56560151101292477</v>
      </c>
    </row>
    <row r="22" spans="1:24" x14ac:dyDescent="0.25">
      <c r="A22" s="10">
        <f t="shared" ref="A22:A28" si="9">(C7)/(C7+D7)</f>
        <v>0.59722222222222221</v>
      </c>
      <c r="B22" s="10">
        <f>A22-H7</f>
        <v>-0.20060386473429959</v>
      </c>
      <c r="C22" s="2">
        <f t="shared" si="3"/>
        <v>-1.1728114825590823</v>
      </c>
      <c r="D22" s="10">
        <f>(C7+F7)/(C7+D7+E7+F7)</f>
        <v>0.51167728237791943</v>
      </c>
      <c r="E22" s="10">
        <f>D22-H7</f>
        <v>-0.28614880457860237</v>
      </c>
      <c r="F22" s="2">
        <f>(E22-$P$4)/$Q$4</f>
        <v>-1.3423639282704887</v>
      </c>
      <c r="G22" s="5">
        <f xml:space="preserve"> (C7-E7)/(C7-E7+D7-F7)</f>
        <v>0.48318042813455658</v>
      </c>
      <c r="H22" s="5">
        <f>G22-H7</f>
        <v>-0.31464565882196521</v>
      </c>
      <c r="I22" s="11">
        <f>(H22-$P$5)/$Q$5</f>
        <v>-1.2762705375365917</v>
      </c>
      <c r="J22" s="5">
        <f xml:space="preserve"> $L$6*LOG((C7)/(D7))+LOG($M$6)</f>
        <v>0.26714149795996389</v>
      </c>
      <c r="K22" s="5">
        <f>J22-I7</f>
        <v>-0.3290416177381903</v>
      </c>
      <c r="L22" s="2">
        <f t="shared" si="4"/>
        <v>-1.3071766955326312</v>
      </c>
      <c r="M22" s="5">
        <f xml:space="preserve"> $L$7*LOG((C7+F7)/(D7+E7))+LOG($M$7)</f>
        <v>3.6678634820190209E-2</v>
      </c>
      <c r="N22" s="5">
        <f>M22-I7</f>
        <v>-0.55950448087796401</v>
      </c>
      <c r="O22" s="2">
        <f t="shared" si="5"/>
        <v>-1.8019489925270129</v>
      </c>
      <c r="P22" s="5">
        <f t="shared" si="8"/>
        <v>-5.0324892246682462E-2</v>
      </c>
      <c r="Q22" s="5">
        <f t="shared" si="6"/>
        <v>-0.64650800794483665</v>
      </c>
      <c r="R22" s="11">
        <f>(Q22-$P$5)/$Q$5</f>
        <v>-1.9887336846332715</v>
      </c>
      <c r="S22" s="5">
        <f xml:space="preserve"> (C7+($N$9*F7))/(C7+($N$9*F7)+D7+($N$9*E7))</f>
        <v>0.59722222222222221</v>
      </c>
      <c r="T22" s="5">
        <f>S22-H7</f>
        <v>-0.20060386473429959</v>
      </c>
      <c r="U22" s="2">
        <f t="shared" si="7"/>
        <v>-1.1728114825590823</v>
      </c>
      <c r="V22" s="5">
        <f xml:space="preserve"> (C7-($N$10*E7))/(C7-($N$10*E7)+D7-($N$10*F7))</f>
        <v>0.63976375017957088</v>
      </c>
      <c r="W22" s="5">
        <f>V22-H7</f>
        <v>-0.15806233677695092</v>
      </c>
      <c r="X22" s="11">
        <f>(W22-$P$5)/$Q$5</f>
        <v>-0.94010752687297805</v>
      </c>
    </row>
    <row r="23" spans="1:24" x14ac:dyDescent="0.25">
      <c r="A23" s="10">
        <f t="shared" si="9"/>
        <v>0.81746031746031744</v>
      </c>
      <c r="B23" s="10">
        <f>A23-H8</f>
        <v>-6.2931839402427636E-2</v>
      </c>
      <c r="C23" s="2">
        <f t="shared" si="3"/>
        <v>-0.8156380066239427</v>
      </c>
      <c r="D23" s="10">
        <f>(C8+F8)/(C8+D8+E8+F8)</f>
        <v>0.5703125</v>
      </c>
      <c r="E23" s="10">
        <f>D23-H8</f>
        <v>-0.31007965686274508</v>
      </c>
      <c r="F23" s="2">
        <f>(E23-$P$4)/$Q$4</f>
        <v>-1.4000869101477882</v>
      </c>
      <c r="G23" s="5">
        <f xml:space="preserve"> (C8-E8)/(C8-E8+D8-F8)</f>
        <v>0.36153846153846159</v>
      </c>
      <c r="H23" s="5">
        <f>G23-H8</f>
        <v>-0.51885369532428349</v>
      </c>
      <c r="I23" s="11">
        <f>(H23-$P$5)/$Q$5</f>
        <v>-1.7146773068896517</v>
      </c>
      <c r="J23" s="5">
        <f xml:space="preserve"> $L$6*LOG((C8)/(D8))+LOG($M$6)</f>
        <v>0.82602210279002009</v>
      </c>
      <c r="K23" s="5">
        <f>J23-I8</f>
        <v>-4.0894403202536012E-2</v>
      </c>
      <c r="L23" s="2">
        <f t="shared" si="4"/>
        <v>-0.68856397300530259</v>
      </c>
      <c r="M23" s="5">
        <f xml:space="preserve"> $L$7*LOG((C8+F8)/(D8+E8))+LOG($M$7)</f>
        <v>0.16995323304989948</v>
      </c>
      <c r="N23" s="5">
        <f>M23-I8</f>
        <v>-0.69696327294265659</v>
      </c>
      <c r="O23" s="2">
        <f t="shared" si="5"/>
        <v>-2.0970542488158452</v>
      </c>
      <c r="P23" s="5">
        <f t="shared" si="8"/>
        <v>-0.1711515343958866</v>
      </c>
      <c r="Q23" s="5">
        <f t="shared" si="6"/>
        <v>-1.0380680403884428</v>
      </c>
      <c r="R23" s="11">
        <f>(Q23-$P$5)/$Q$5</f>
        <v>-2.8293596059810429</v>
      </c>
      <c r="S23" s="5">
        <f xml:space="preserve"> (C8+($N$9*F8))/(C8+($N$9*F8)+D8+($N$9*E8))</f>
        <v>0.81746031746031744</v>
      </c>
      <c r="T23" s="5">
        <f>S23-H8</f>
        <v>-6.2931839402427636E-2</v>
      </c>
      <c r="U23" s="2">
        <f t="shared" si="7"/>
        <v>-0.8156380066239427</v>
      </c>
      <c r="V23" s="5">
        <f xml:space="preserve"> (C8-($N$10*E8))/(C8-($N$10*E8)+D8-($N$10*F8))</f>
        <v>0.88166456801617499</v>
      </c>
      <c r="W23" s="5">
        <f>V23-H8</f>
        <v>1.2724111534299087E-3</v>
      </c>
      <c r="X23" s="11">
        <f>(W23-$P$5)/$Q$5</f>
        <v>-0.59803758054621159</v>
      </c>
    </row>
    <row r="24" spans="1:24" x14ac:dyDescent="0.25">
      <c r="A24" s="10">
        <f t="shared" si="9"/>
        <v>0.14678899082568805</v>
      </c>
      <c r="B24" s="10">
        <f t="shared" ref="B24:B27" si="10">A24-H9</f>
        <v>0.97153211143473217</v>
      </c>
      <c r="C24" s="2">
        <f t="shared" si="3"/>
        <v>1.8681540285366536</v>
      </c>
      <c r="D24" s="10">
        <f t="shared" ref="D24:D28" si="11">(C9+F9)/(C9+D9+E9+F9)</f>
        <v>0.14678899082568805</v>
      </c>
      <c r="E24" s="10">
        <f t="shared" ref="E24:E27" si="12">D24-H9</f>
        <v>0.97153211143473217</v>
      </c>
      <c r="F24" s="2">
        <f t="shared" ref="F24:F28" si="13">(E24-$P$4)/$Q$4</f>
        <v>1.6912552617392249</v>
      </c>
      <c r="G24" s="5">
        <f t="shared" ref="G24:G28" si="14" xml:space="preserve"> (C9-E9)/(C9-E9+D9-F9)</f>
        <v>0.14678899082568805</v>
      </c>
      <c r="H24" s="5">
        <f t="shared" ref="H24:H27" si="15">G24-H9</f>
        <v>0.97153211143473217</v>
      </c>
      <c r="I24" s="11">
        <f t="shared" ref="I24:I28" si="16">(H24-$P$5)/$Q$5</f>
        <v>1.4849775050474683</v>
      </c>
      <c r="J24" s="5">
        <f t="shared" ref="J24:J28" si="17" xml:space="preserve"> $L$6*LOG((C9)/(D9))+LOG($M$6)</f>
        <v>-0.82192766659976024</v>
      </c>
      <c r="K24" s="5">
        <f t="shared" ref="K24:K27" si="18">J24-I9</f>
        <v>2.8154540092838465E-3</v>
      </c>
      <c r="L24" s="2">
        <f t="shared" si="4"/>
        <v>-0.59472487824029341</v>
      </c>
      <c r="M24" s="5">
        <f t="shared" ref="M24:M28" si="19" xml:space="preserve"> $L$7*LOG((C9+F9)/(D9+E9))+LOG($M$7)</f>
        <v>-0.98185863111833183</v>
      </c>
      <c r="N24" s="5">
        <f t="shared" ref="N24:N27" si="20">M24-I9</f>
        <v>-0.15711551050928774</v>
      </c>
      <c r="O24" s="2">
        <f t="shared" si="5"/>
        <v>-0.93807482016733323</v>
      </c>
      <c r="P24" s="5">
        <f t="shared" si="8"/>
        <v>-0.45823966793193888</v>
      </c>
      <c r="Q24" s="5">
        <f t="shared" si="6"/>
        <v>0.36650345267710521</v>
      </c>
      <c r="R24" s="11">
        <f t="shared" ref="R24:R28" si="21">(Q24-$P$5)/$Q$5</f>
        <v>0.186063592573045</v>
      </c>
      <c r="S24" s="5">
        <f t="shared" ref="S24:S28" si="22" xml:space="preserve"> (C9+($N$9*F9))/(C9+($N$9*F9)+D9+($N$9*E9))</f>
        <v>0.14678899082568805</v>
      </c>
      <c r="T24" s="5">
        <f t="shared" ref="T24:T28" si="23">S24-H9</f>
        <v>0.97153211143473217</v>
      </c>
      <c r="U24" s="2">
        <f t="shared" si="7"/>
        <v>1.8681540285366536</v>
      </c>
      <c r="V24" s="5">
        <f t="shared" ref="V24:V28" si="24" xml:space="preserve"> (C9-($N$10*E9))/(C9-($N$10*E9)+D9-($N$10*F9))</f>
        <v>0.14678899082568805</v>
      </c>
      <c r="W24" s="5">
        <f t="shared" ref="W24:W28" si="25">V24-H9</f>
        <v>0.97153211143473217</v>
      </c>
      <c r="X24" s="11">
        <f t="shared" ref="X24:X28" si="26">(W24-$P$5)/$Q$5</f>
        <v>1.4849775050474683</v>
      </c>
    </row>
    <row r="25" spans="1:24" x14ac:dyDescent="0.25">
      <c r="A25" s="10">
        <f t="shared" si="9"/>
        <v>0.2446043165467626</v>
      </c>
      <c r="B25" s="10">
        <f t="shared" si="10"/>
        <v>0.74504219277885497</v>
      </c>
      <c r="C25" s="2">
        <f t="shared" si="3"/>
        <v>1.2805532337086667</v>
      </c>
      <c r="D25" s="10">
        <f t="shared" si="11"/>
        <v>0.2446043165467626</v>
      </c>
      <c r="E25" s="10">
        <f t="shared" si="12"/>
        <v>0.74504219277885497</v>
      </c>
      <c r="F25" s="2">
        <f t="shared" si="13"/>
        <v>1.1449448623128229</v>
      </c>
      <c r="G25" s="5">
        <f t="shared" si="14"/>
        <v>0.2446043165467626</v>
      </c>
      <c r="H25" s="5">
        <f t="shared" si="15"/>
        <v>0.74504219277885497</v>
      </c>
      <c r="I25" s="11">
        <f t="shared" si="16"/>
        <v>0.99873457734646576</v>
      </c>
      <c r="J25" s="5">
        <f t="shared" si="17"/>
        <v>-0.50216609670041312</v>
      </c>
      <c r="K25" s="5">
        <f t="shared" si="18"/>
        <v>-1.7282204683207736E-3</v>
      </c>
      <c r="L25" s="2">
        <f t="shared" si="4"/>
        <v>-0.60447952689583728</v>
      </c>
      <c r="M25" s="5">
        <f t="shared" si="19"/>
        <v>-0.62533901430152461</v>
      </c>
      <c r="N25" s="5">
        <f t="shared" si="20"/>
        <v>-0.12490113806943226</v>
      </c>
      <c r="O25" s="2">
        <f t="shared" si="5"/>
        <v>-0.86891496147620406</v>
      </c>
      <c r="P25" s="5">
        <f t="shared" si="8"/>
        <v>-0.30583895395364497</v>
      </c>
      <c r="Q25" s="5">
        <f t="shared" si="6"/>
        <v>0.19459892227844738</v>
      </c>
      <c r="R25" s="11">
        <f t="shared" si="21"/>
        <v>-0.1829919602840771</v>
      </c>
      <c r="S25" s="5">
        <f t="shared" si="22"/>
        <v>0.2446043165467626</v>
      </c>
      <c r="T25" s="5">
        <f t="shared" si="23"/>
        <v>0.74504219277885497</v>
      </c>
      <c r="U25" s="2">
        <f t="shared" si="7"/>
        <v>1.2805532337086667</v>
      </c>
      <c r="V25" s="5">
        <f t="shared" si="24"/>
        <v>0.2446043165467626</v>
      </c>
      <c r="W25" s="5">
        <f t="shared" si="25"/>
        <v>0.74504219277885497</v>
      </c>
      <c r="X25" s="11">
        <f t="shared" si="26"/>
        <v>0.99873457734646576</v>
      </c>
    </row>
    <row r="26" spans="1:24" x14ac:dyDescent="0.25">
      <c r="A26" s="10">
        <f t="shared" si="9"/>
        <v>0.50485436893203883</v>
      </c>
      <c r="B26" s="10">
        <f t="shared" si="10"/>
        <v>0.58185139671980246</v>
      </c>
      <c r="C26" s="2">
        <f t="shared" si="3"/>
        <v>0.85717438293250725</v>
      </c>
      <c r="D26" s="10">
        <f t="shared" si="11"/>
        <v>0.50485436893203883</v>
      </c>
      <c r="E26" s="10">
        <f t="shared" si="12"/>
        <v>0.58185139671980246</v>
      </c>
      <c r="F26" s="2">
        <f t="shared" si="13"/>
        <v>0.75131661825313922</v>
      </c>
      <c r="G26" s="5">
        <f t="shared" si="14"/>
        <v>0.50485436893203883</v>
      </c>
      <c r="H26" s="5">
        <f t="shared" si="15"/>
        <v>0.58185139671980246</v>
      </c>
      <c r="I26" s="11">
        <f t="shared" si="16"/>
        <v>0.6483862222385558</v>
      </c>
      <c r="J26" s="5">
        <f t="shared" si="17"/>
        <v>7.7792632248581697E-2</v>
      </c>
      <c r="K26" s="5">
        <f t="shared" si="18"/>
        <v>0.15478966003634531</v>
      </c>
      <c r="L26" s="2">
        <f t="shared" si="4"/>
        <v>-0.26845701028317731</v>
      </c>
      <c r="M26" s="5">
        <f t="shared" si="19"/>
        <v>2.1288608522391558E-2</v>
      </c>
      <c r="N26" s="5">
        <f t="shared" si="20"/>
        <v>9.8285636310155161E-2</v>
      </c>
      <c r="O26" s="2">
        <f t="shared" si="5"/>
        <v>-0.38976343348541226</v>
      </c>
      <c r="P26" s="5">
        <f t="shared" si="8"/>
        <v>-2.9426361916420521E-2</v>
      </c>
      <c r="Q26" s="5">
        <f t="shared" si="6"/>
        <v>4.7570665871343079E-2</v>
      </c>
      <c r="R26" s="11">
        <f t="shared" si="21"/>
        <v>-0.49864154978649688</v>
      </c>
      <c r="S26" s="5">
        <f t="shared" si="22"/>
        <v>0.50485436893203883</v>
      </c>
      <c r="T26" s="5">
        <f t="shared" si="23"/>
        <v>0.58185139671980246</v>
      </c>
      <c r="U26" s="2">
        <f t="shared" si="7"/>
        <v>0.85717438293250725</v>
      </c>
      <c r="V26" s="5">
        <f t="shared" si="24"/>
        <v>0.50485436893203883</v>
      </c>
      <c r="W26" s="5">
        <f t="shared" si="25"/>
        <v>0.58185139671980246</v>
      </c>
      <c r="X26" s="11">
        <f t="shared" si="26"/>
        <v>0.6483862222385558</v>
      </c>
    </row>
    <row r="27" spans="1:24" x14ac:dyDescent="0.25">
      <c r="A27" s="10">
        <f t="shared" si="9"/>
        <v>0.65217391304347838</v>
      </c>
      <c r="B27" s="10">
        <f t="shared" si="10"/>
        <v>0.2125832480254089</v>
      </c>
      <c r="C27" s="2">
        <f t="shared" si="3"/>
        <v>-0.10084732048450885</v>
      </c>
      <c r="D27" s="10">
        <f t="shared" si="11"/>
        <v>0.65217391304347838</v>
      </c>
      <c r="E27" s="10">
        <f t="shared" si="12"/>
        <v>0.2125832480254089</v>
      </c>
      <c r="F27" s="2">
        <f t="shared" si="13"/>
        <v>-0.13938540948343781</v>
      </c>
      <c r="G27" s="5">
        <f t="shared" si="14"/>
        <v>0.65217391304347838</v>
      </c>
      <c r="H27" s="5">
        <f t="shared" si="15"/>
        <v>0.2125832480254089</v>
      </c>
      <c r="I27" s="11">
        <f t="shared" si="16"/>
        <v>-0.14438206870114254</v>
      </c>
      <c r="J27" s="5">
        <f t="shared" si="17"/>
        <v>0.38581344624081382</v>
      </c>
      <c r="K27" s="5">
        <f t="shared" si="18"/>
        <v>-5.3777218777255664E-2</v>
      </c>
      <c r="L27" s="2">
        <f t="shared" si="4"/>
        <v>-0.71622161886989122</v>
      </c>
      <c r="M27" s="5">
        <f t="shared" si="19"/>
        <v>0.364717816136924</v>
      </c>
      <c r="N27" s="5">
        <f t="shared" si="20"/>
        <v>-7.4872848881145482E-2</v>
      </c>
      <c r="O27" s="2">
        <f t="shared" si="5"/>
        <v>-0.76151105605229374</v>
      </c>
      <c r="P27" s="5">
        <f t="shared" si="8"/>
        <v>0.11737862151973097</v>
      </c>
      <c r="Q27" s="5">
        <f t="shared" si="6"/>
        <v>-0.32221204349833854</v>
      </c>
      <c r="R27" s="11">
        <f t="shared" si="21"/>
        <v>-1.2925145322317453</v>
      </c>
      <c r="S27" s="5">
        <f t="shared" si="22"/>
        <v>0.65217391304347838</v>
      </c>
      <c r="T27" s="5">
        <f t="shared" si="23"/>
        <v>0.2125832480254089</v>
      </c>
      <c r="U27" s="2">
        <f t="shared" si="7"/>
        <v>-0.10084732048450885</v>
      </c>
      <c r="V27" s="5">
        <f t="shared" si="24"/>
        <v>0.65217391304347838</v>
      </c>
      <c r="W27" s="5">
        <f t="shared" si="25"/>
        <v>0.2125832480254089</v>
      </c>
      <c r="X27" s="11">
        <f t="shared" si="26"/>
        <v>-0.14438206870114254</v>
      </c>
    </row>
    <row r="28" spans="1:24" x14ac:dyDescent="0.25">
      <c r="A28" s="10">
        <f t="shared" si="9"/>
        <v>0.782258064516129</v>
      </c>
      <c r="B28" s="10">
        <f>A28-H13</f>
        <v>0.19852545427769819</v>
      </c>
      <c r="C28" s="2">
        <f t="shared" si="3"/>
        <v>-0.13731857195876676</v>
      </c>
      <c r="D28" s="10">
        <f t="shared" si="11"/>
        <v>0.782258064516129</v>
      </c>
      <c r="E28" s="10">
        <f>D28-H13</f>
        <v>0.19852545427769819</v>
      </c>
      <c r="F28" s="2">
        <f t="shared" si="13"/>
        <v>-0.17329384550983101</v>
      </c>
      <c r="G28" s="5">
        <f t="shared" si="14"/>
        <v>0.782258064516129</v>
      </c>
      <c r="H28" s="5">
        <f>G28-H13</f>
        <v>0.19852545427769819</v>
      </c>
      <c r="I28" s="11">
        <f t="shared" si="16"/>
        <v>-0.17456223225751427</v>
      </c>
      <c r="J28" s="5">
        <f t="shared" si="17"/>
        <v>0.71460266731408695</v>
      </c>
      <c r="K28" s="5">
        <f>J28-I13</f>
        <v>0.13087005707565613</v>
      </c>
      <c r="L28" s="2">
        <f t="shared" si="4"/>
        <v>-0.3198091315699641</v>
      </c>
      <c r="M28" s="5">
        <f t="shared" si="19"/>
        <v>0.73130285369299342</v>
      </c>
      <c r="N28" s="5">
        <f>M28-I13</f>
        <v>0.1475702434545626</v>
      </c>
      <c r="O28" s="2">
        <f t="shared" si="5"/>
        <v>-0.28395611185843456</v>
      </c>
      <c r="P28" s="5">
        <f t="shared" si="8"/>
        <v>0.27408198038711007</v>
      </c>
      <c r="Q28" s="5">
        <f t="shared" si="6"/>
        <v>-0.30965062985132075</v>
      </c>
      <c r="R28" s="11">
        <f t="shared" si="21"/>
        <v>-1.2655468924178539</v>
      </c>
      <c r="S28" s="5">
        <f t="shared" si="22"/>
        <v>0.782258064516129</v>
      </c>
      <c r="T28" s="5">
        <f t="shared" si="23"/>
        <v>0.19852545427769819</v>
      </c>
      <c r="U28" s="2">
        <f t="shared" si="7"/>
        <v>-0.13731857195876676</v>
      </c>
      <c r="V28" s="5">
        <f t="shared" si="24"/>
        <v>0.782258064516129</v>
      </c>
      <c r="W28" s="5">
        <f t="shared" si="25"/>
        <v>0.19852545427769819</v>
      </c>
      <c r="X28" s="11">
        <f t="shared" si="26"/>
        <v>-0.17456223225751427</v>
      </c>
    </row>
    <row r="29" spans="1:24" x14ac:dyDescent="0.25">
      <c r="A29" t="s">
        <v>43</v>
      </c>
      <c r="B29" s="7">
        <f>SUMSQ(B19:B28)</f>
        <v>1.9694304926665058</v>
      </c>
      <c r="C29" s="12"/>
      <c r="D29" t="s">
        <v>43</v>
      </c>
      <c r="E29" s="7">
        <f>SUMSQ(E19:E28)</f>
        <v>2.2778949906039925</v>
      </c>
      <c r="F29" s="12"/>
      <c r="G29" t="s">
        <v>43</v>
      </c>
      <c r="H29">
        <f>SUMSQ(H19:H28)</f>
        <v>2.7357724443244673</v>
      </c>
      <c r="J29" t="s">
        <v>43</v>
      </c>
      <c r="K29">
        <f>SUMSQ(K19:K28)</f>
        <v>0.18518698310594303</v>
      </c>
      <c r="M29" t="s">
        <v>43</v>
      </c>
      <c r="N29">
        <f>SUMSQ(N19:N28)</f>
        <v>1.8577025058198915</v>
      </c>
      <c r="P29" t="s">
        <v>43</v>
      </c>
      <c r="Q29">
        <f>SUMSQ(Q19:Q28)</f>
        <v>3.5051002913319405</v>
      </c>
      <c r="S29" t="s">
        <v>43</v>
      </c>
      <c r="T29">
        <f>SUMSQ(T19:T28)</f>
        <v>1.9694304926665058</v>
      </c>
      <c r="V29" t="s">
        <v>43</v>
      </c>
      <c r="W29">
        <f>SUMSQ(W19:W28)</f>
        <v>1.9551549340842143</v>
      </c>
    </row>
    <row r="57" spans="1:7" x14ac:dyDescent="0.25">
      <c r="A57" s="1" t="s">
        <v>0</v>
      </c>
      <c r="B57" s="1"/>
      <c r="C57" s="1"/>
      <c r="D57" s="1"/>
      <c r="E57" s="1"/>
      <c r="F57" s="1" t="s">
        <v>44</v>
      </c>
      <c r="G57" s="1"/>
    </row>
    <row r="58" spans="1:7" x14ac:dyDescent="0.25">
      <c r="A58" t="s">
        <v>1</v>
      </c>
      <c r="C58" t="s">
        <v>2</v>
      </c>
      <c r="F58" t="s">
        <v>3</v>
      </c>
    </row>
    <row r="59" spans="1:7" x14ac:dyDescent="0.25">
      <c r="A59" t="s">
        <v>15</v>
      </c>
      <c r="B59" t="s">
        <v>16</v>
      </c>
      <c r="C59" t="s">
        <v>17</v>
      </c>
      <c r="D59" t="s">
        <v>18</v>
      </c>
      <c r="F59" t="s">
        <v>19</v>
      </c>
      <c r="G59" t="s">
        <v>20</v>
      </c>
    </row>
    <row r="60" spans="1:7" x14ac:dyDescent="0.25">
      <c r="A60">
        <v>15.4</v>
      </c>
      <c r="B60">
        <v>94.6</v>
      </c>
      <c r="C60">
        <v>0.15</v>
      </c>
      <c r="D60">
        <v>1.1000000000000001</v>
      </c>
      <c r="F60">
        <v>0</v>
      </c>
      <c r="G60">
        <v>0</v>
      </c>
    </row>
    <row r="61" spans="1:7" x14ac:dyDescent="0.25">
      <c r="A61">
        <v>6.3</v>
      </c>
      <c r="B61">
        <v>83.2</v>
      </c>
      <c r="C61">
        <v>0.09</v>
      </c>
      <c r="D61">
        <v>1.01</v>
      </c>
      <c r="F61">
        <v>1.65</v>
      </c>
      <c r="G61">
        <v>2.0299999999999998</v>
      </c>
    </row>
    <row r="62" spans="1:7" x14ac:dyDescent="0.25">
      <c r="A62">
        <v>27.5</v>
      </c>
      <c r="B62">
        <v>82.5</v>
      </c>
      <c r="C62">
        <v>0.31</v>
      </c>
      <c r="D62">
        <v>0.97</v>
      </c>
      <c r="F62">
        <v>0</v>
      </c>
      <c r="G62">
        <v>0</v>
      </c>
    </row>
    <row r="63" spans="1:7" x14ac:dyDescent="0.25">
      <c r="A63">
        <v>11.7</v>
      </c>
      <c r="B63">
        <v>78.099999999999994</v>
      </c>
      <c r="C63">
        <v>0.3</v>
      </c>
      <c r="D63">
        <v>0.98</v>
      </c>
      <c r="F63">
        <v>2.0299999999999998</v>
      </c>
      <c r="G63">
        <v>1.99</v>
      </c>
    </row>
    <row r="64" spans="1:7" x14ac:dyDescent="0.25">
      <c r="A64">
        <v>46.5</v>
      </c>
      <c r="B64">
        <v>49.8</v>
      </c>
      <c r="C64">
        <v>0.47</v>
      </c>
      <c r="D64">
        <v>0.53</v>
      </c>
      <c r="F64">
        <v>0</v>
      </c>
      <c r="G64">
        <v>0</v>
      </c>
    </row>
    <row r="65" spans="1:7" x14ac:dyDescent="0.25">
      <c r="A65">
        <v>40</v>
      </c>
      <c r="B65">
        <v>46.9</v>
      </c>
      <c r="C65">
        <v>0.51</v>
      </c>
      <c r="D65">
        <v>0.51</v>
      </c>
      <c r="F65">
        <v>2.1</v>
      </c>
      <c r="G65">
        <v>1.96</v>
      </c>
    </row>
    <row r="66" spans="1:7" x14ac:dyDescent="0.25">
      <c r="A66">
        <v>57.3</v>
      </c>
      <c r="B66">
        <v>30.1</v>
      </c>
      <c r="C66">
        <v>0.46</v>
      </c>
      <c r="D66">
        <v>0.27</v>
      </c>
      <c r="F66">
        <v>0</v>
      </c>
      <c r="G66">
        <v>0</v>
      </c>
    </row>
    <row r="67" spans="1:7" x14ac:dyDescent="0.25">
      <c r="A67">
        <v>56.2</v>
      </c>
      <c r="B67">
        <v>23</v>
      </c>
      <c r="C67">
        <v>0.49</v>
      </c>
      <c r="D67">
        <v>0.27</v>
      </c>
      <c r="F67">
        <v>1.98</v>
      </c>
      <c r="G67">
        <v>2.1</v>
      </c>
    </row>
    <row r="68" spans="1:7" x14ac:dyDescent="0.25">
      <c r="A68">
        <v>81.900000000000006</v>
      </c>
      <c r="B68">
        <v>18</v>
      </c>
      <c r="C68">
        <v>0.94</v>
      </c>
      <c r="D68">
        <v>0.23</v>
      </c>
      <c r="F68">
        <v>0</v>
      </c>
      <c r="G68">
        <v>0</v>
      </c>
    </row>
    <row r="69" spans="1:7" x14ac:dyDescent="0.25">
      <c r="A69">
        <v>71.3</v>
      </c>
      <c r="B69">
        <v>7.9</v>
      </c>
      <c r="C69">
        <v>1.01</v>
      </c>
      <c r="D69">
        <v>0.26</v>
      </c>
      <c r="F69">
        <v>1.99</v>
      </c>
      <c r="G69">
        <v>1.95</v>
      </c>
    </row>
  </sheetData>
  <mergeCells count="8">
    <mergeCell ref="S17:U17"/>
    <mergeCell ref="V17:X17"/>
    <mergeCell ref="A17:C17"/>
    <mergeCell ref="D17:F17"/>
    <mergeCell ref="G17:I17"/>
    <mergeCell ref="J17:L17"/>
    <mergeCell ref="M17:O17"/>
    <mergeCell ref="P17:R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zoomScale="80" zoomScaleNormal="80" workbookViewId="0">
      <selection activeCell="A4" sqref="A4:F13"/>
    </sheetView>
  </sheetViews>
  <sheetFormatPr defaultRowHeight="15" x14ac:dyDescent="0.25"/>
  <cols>
    <col min="9" max="9" width="10.25" bestFit="1" customWidth="1"/>
    <col min="10" max="16" width="10.75" customWidth="1"/>
    <col min="18" max="18" width="12.25" customWidth="1"/>
    <col min="19" max="19" width="12.75" bestFit="1" customWidth="1"/>
  </cols>
  <sheetData>
    <row r="1" spans="1:21" x14ac:dyDescent="0.25">
      <c r="A1" s="1" t="s">
        <v>46</v>
      </c>
      <c r="B1" s="1"/>
      <c r="C1" s="1"/>
      <c r="D1" s="1"/>
      <c r="E1" s="1"/>
      <c r="F1" s="1"/>
      <c r="I1" s="2"/>
      <c r="J1" s="2"/>
      <c r="K1" s="2"/>
      <c r="L1" s="2"/>
    </row>
    <row r="2" spans="1:21" x14ac:dyDescent="0.25">
      <c r="A2" t="s">
        <v>1</v>
      </c>
      <c r="C2" t="s">
        <v>2</v>
      </c>
      <c r="E2" t="s">
        <v>3</v>
      </c>
      <c r="H2" s="3" t="s">
        <v>4</v>
      </c>
      <c r="I2" s="2"/>
      <c r="J2" s="2"/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t="s">
        <v>12</v>
      </c>
      <c r="T2" t="s">
        <v>13</v>
      </c>
      <c r="U2" t="s">
        <v>14</v>
      </c>
    </row>
    <row r="3" spans="1:21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H3" s="3" t="s">
        <v>21</v>
      </c>
      <c r="I3" s="4" t="s">
        <v>22</v>
      </c>
      <c r="J3" s="4"/>
      <c r="K3" t="s">
        <v>23</v>
      </c>
      <c r="O3">
        <f>1-(B29/H14)</f>
        <v>4.8253155831428973E-2</v>
      </c>
      <c r="P3">
        <f>AVERAGE(B19:B28)</f>
        <v>0.31565769699735069</v>
      </c>
      <c r="Q3">
        <f>STDEV(B19:B28)</f>
        <v>0.34777614069084428</v>
      </c>
      <c r="R3">
        <v>0.10100000000000001</v>
      </c>
      <c r="S3">
        <f>(10*LN(B29/10))+(2*COUNT(L3:N3))</f>
        <v>-15.678488459290833</v>
      </c>
      <c r="T3">
        <f t="shared" ref="T3:T10" si="0">S3+(2*COUNT(L3:N3)*(COUNT(L3:N3)+1))/(10-COUNT(L3:N3)-1)</f>
        <v>-15.678488459290833</v>
      </c>
      <c r="U3">
        <f>(10*LN(B29/10))+(LN(10)*COUNT(L3:N3))</f>
        <v>-15.678488459290833</v>
      </c>
    </row>
    <row r="4" spans="1:21" x14ac:dyDescent="0.25">
      <c r="A4">
        <v>6.5</v>
      </c>
      <c r="B4">
        <v>36.700000000000003</v>
      </c>
      <c r="C4">
        <v>0.17</v>
      </c>
      <c r="D4">
        <v>0.98</v>
      </c>
      <c r="E4">
        <v>2.0499999999999998</v>
      </c>
      <c r="F4">
        <v>1.99</v>
      </c>
      <c r="H4" s="5">
        <f>(A4/(A4+B4))</f>
        <v>0.15046296296296297</v>
      </c>
      <c r="I4" s="2">
        <f>LOG(A4/B4)</f>
        <v>-0.75175270760923385</v>
      </c>
      <c r="J4" s="2"/>
      <c r="K4" t="s">
        <v>24</v>
      </c>
      <c r="O4">
        <f>1-(E29/H14)</f>
        <v>-5.1859687468964077E-2</v>
      </c>
      <c r="P4">
        <f>AVERAGE(E19:E28)</f>
        <v>0.31376813057699843</v>
      </c>
      <c r="Q4">
        <f>STDEV(E19:E28)</f>
        <v>0.38293291131125345</v>
      </c>
      <c r="R4">
        <v>0.66700000000000004</v>
      </c>
      <c r="S4">
        <f>(10*LN(E29/10))+(2*COUNT(L4:N4))</f>
        <v>-14.678329178949429</v>
      </c>
      <c r="T4">
        <f t="shared" si="0"/>
        <v>-14.678329178949429</v>
      </c>
      <c r="U4">
        <f>(10*LN(E29/10))+(LN(10)*COUNT(L4:N4))</f>
        <v>-14.678329178949429</v>
      </c>
    </row>
    <row r="5" spans="1:21" x14ac:dyDescent="0.25">
      <c r="A5">
        <v>9.6</v>
      </c>
      <c r="B5">
        <v>30.2</v>
      </c>
      <c r="C5">
        <v>0.32</v>
      </c>
      <c r="D5">
        <v>0.96</v>
      </c>
      <c r="E5">
        <v>1.98</v>
      </c>
      <c r="F5">
        <v>2.0099999999999998</v>
      </c>
      <c r="H5" s="5">
        <f t="shared" ref="H5:H8" si="1">(A5/(A5+B5))</f>
        <v>0.24120603015075379</v>
      </c>
      <c r="I5" s="2">
        <f t="shared" ref="I5:I13" si="2">LOG(A5/B5)</f>
        <v>-0.4977357099175822</v>
      </c>
      <c r="J5" s="2"/>
      <c r="K5" t="s">
        <v>25</v>
      </c>
      <c r="O5">
        <f>1-(H29/H14)</f>
        <v>-0.27102455367108647</v>
      </c>
      <c r="P5">
        <f>AVERAGE(H19:H28)</f>
        <v>0.32647794684739379</v>
      </c>
      <c r="Q5">
        <f>STDEV(H19:H28)</f>
        <v>0.4369687419760821</v>
      </c>
      <c r="R5">
        <v>0.63200000000000001</v>
      </c>
      <c r="S5">
        <f>(10*LN(H29/10))+(2*COUNT(L5:N5))</f>
        <v>-12.785693359756538</v>
      </c>
      <c r="T5">
        <f t="shared" si="0"/>
        <v>-12.785693359756538</v>
      </c>
      <c r="U5">
        <f>(10*LN(H29/10))+(LN(10)*COUNT(L5:N5))</f>
        <v>-12.785693359756538</v>
      </c>
    </row>
    <row r="6" spans="1:21" x14ac:dyDescent="0.25">
      <c r="A6">
        <v>19.2</v>
      </c>
      <c r="B6">
        <v>21.3</v>
      </c>
      <c r="C6">
        <v>0.49</v>
      </c>
      <c r="D6">
        <v>0.5</v>
      </c>
      <c r="E6">
        <v>2.02</v>
      </c>
      <c r="F6">
        <v>1.96</v>
      </c>
      <c r="H6" s="5">
        <f t="shared" si="1"/>
        <v>0.47407407407407404</v>
      </c>
      <c r="I6" s="2">
        <f t="shared" si="2"/>
        <v>-4.5078374735188158E-2</v>
      </c>
      <c r="J6" s="2"/>
      <c r="K6" t="s">
        <v>26</v>
      </c>
      <c r="L6">
        <v>0.90667777860747245</v>
      </c>
      <c r="M6">
        <v>0.87944562908961177</v>
      </c>
      <c r="O6">
        <f>1-(K29/I14)</f>
        <v>0.97740894695708624</v>
      </c>
      <c r="P6" s="2">
        <f>AVERAGE(K19:K28)</f>
        <v>-1.3795693328544356E-7</v>
      </c>
      <c r="Q6" s="2">
        <f>STDEV(K19:K28)</f>
        <v>7.9204650182713873E-2</v>
      </c>
      <c r="R6">
        <v>0.54</v>
      </c>
      <c r="S6">
        <f>(10*LN(K29/10))+(2*COUNT(L6:N6))</f>
        <v>-47.768010505688068</v>
      </c>
      <c r="T6">
        <f t="shared" si="0"/>
        <v>-46.053724791402352</v>
      </c>
      <c r="U6">
        <f>(10*LN(K29/10))+(LN(10)*COUNT(L6:N6))</f>
        <v>-47.162840319699974</v>
      </c>
    </row>
    <row r="7" spans="1:21" x14ac:dyDescent="0.25">
      <c r="A7">
        <v>28.7</v>
      </c>
      <c r="B7">
        <v>14.1</v>
      </c>
      <c r="C7">
        <v>0.51</v>
      </c>
      <c r="D7">
        <v>0.23</v>
      </c>
      <c r="E7">
        <v>1.97</v>
      </c>
      <c r="F7">
        <v>2.02</v>
      </c>
      <c r="H7" s="5">
        <f t="shared" si="1"/>
        <v>0.67056074766355145</v>
      </c>
      <c r="I7" s="2">
        <f t="shared" si="2"/>
        <v>0.30866278407861242</v>
      </c>
      <c r="J7" s="2"/>
      <c r="K7" t="s">
        <v>27</v>
      </c>
      <c r="L7">
        <v>1.0524981632339727</v>
      </c>
      <c r="M7">
        <v>0.91573528702515672</v>
      </c>
      <c r="O7">
        <f>1-(N29/I14)</f>
        <v>0.52596983796370167</v>
      </c>
      <c r="P7" s="2">
        <f>AVERAGE(N19:N28)</f>
        <v>1.9377790755337186E-8</v>
      </c>
      <c r="Q7" s="2">
        <f>STDEV(N19:N28)</f>
        <v>0.36281516433942756</v>
      </c>
      <c r="R7">
        <v>0.27700000000000002</v>
      </c>
      <c r="S7">
        <f>(10*LN(N29/10))+(2*COUNT(L7:N7))</f>
        <v>-17.33084042749195</v>
      </c>
      <c r="T7">
        <f t="shared" si="0"/>
        <v>-15.616554713206236</v>
      </c>
      <c r="U7">
        <f>(10*LN(N29/10))+(LN(10)*COUNT(L7:N7))</f>
        <v>-16.725670241503856</v>
      </c>
    </row>
    <row r="8" spans="1:21" x14ac:dyDescent="0.25">
      <c r="A8">
        <v>35.1</v>
      </c>
      <c r="B8">
        <v>4.9000000000000004</v>
      </c>
      <c r="C8">
        <v>0.98</v>
      </c>
      <c r="D8">
        <v>0.11</v>
      </c>
      <c r="E8">
        <v>2.0099999999999998</v>
      </c>
      <c r="F8">
        <v>1.9</v>
      </c>
      <c r="H8" s="5">
        <f t="shared" si="1"/>
        <v>0.87750000000000006</v>
      </c>
      <c r="I8" s="2">
        <f t="shared" si="2"/>
        <v>0.85511103643731046</v>
      </c>
      <c r="J8" s="2"/>
      <c r="K8" t="s">
        <v>28</v>
      </c>
      <c r="L8">
        <v>0.3312752388321632</v>
      </c>
      <c r="M8">
        <v>0.83017869420781598</v>
      </c>
      <c r="O8">
        <f>1-(Q29/I14)</f>
        <v>5.8334557564359013E-2</v>
      </c>
      <c r="P8" s="2">
        <f>AVERAGE(Q19:Q28)</f>
        <v>-5.1578950632791276E-7</v>
      </c>
      <c r="Q8" s="2">
        <f>STDEV(Q19:Q28)</f>
        <v>0.5113647164946532</v>
      </c>
      <c r="R8">
        <v>0.42199999999999999</v>
      </c>
      <c r="S8">
        <f>(10*LN(Q29/10))+(2*COUNT(L8:N8))</f>
        <v>-10.467049405645094</v>
      </c>
      <c r="T8">
        <f t="shared" si="0"/>
        <v>-8.7527636913593803</v>
      </c>
      <c r="U8">
        <f>(10*LN(Q29/10))+(LN(10)*COUNT(L8:N8))</f>
        <v>-9.861879219657002</v>
      </c>
    </row>
    <row r="9" spans="1:21" x14ac:dyDescent="0.25">
      <c r="A9">
        <v>7.4</v>
      </c>
      <c r="B9">
        <v>45</v>
      </c>
      <c r="C9">
        <v>0.18</v>
      </c>
      <c r="D9">
        <v>1.03</v>
      </c>
      <c r="E9">
        <v>0</v>
      </c>
      <c r="F9">
        <v>0</v>
      </c>
      <c r="H9" s="6">
        <f>LOG(A9/B9)</f>
        <v>-0.78398079404436749</v>
      </c>
      <c r="I9" s="2">
        <f>LOG(A9/B9)</f>
        <v>-0.78398079404436749</v>
      </c>
      <c r="J9" s="4"/>
      <c r="K9" t="s">
        <v>29</v>
      </c>
      <c r="N9">
        <v>9.1227541562307144E-3</v>
      </c>
      <c r="O9">
        <f>1-(T29/H14)</f>
        <v>4.8441480641067125E-2</v>
      </c>
      <c r="P9">
        <f>AVERAGE(T19:T28)</f>
        <v>0.31525435536208651</v>
      </c>
      <c r="Q9">
        <f>STDEV(T19:T28)</f>
        <v>0.34811657944580771</v>
      </c>
      <c r="R9">
        <v>0.13500000000000001</v>
      </c>
      <c r="S9">
        <f>(10*LN(T29/10))+(2*COUNT(L9:N9))</f>
        <v>-13.680467383050116</v>
      </c>
      <c r="T9">
        <f t="shared" si="0"/>
        <v>-13.180467383050116</v>
      </c>
      <c r="U9">
        <f>(10*LN(T29/10))+(LN(10)*COUNT(L9:N9))</f>
        <v>-13.377882290056071</v>
      </c>
    </row>
    <row r="10" spans="1:21" x14ac:dyDescent="0.25">
      <c r="A10">
        <v>13.3</v>
      </c>
      <c r="B10">
        <v>39.4</v>
      </c>
      <c r="C10">
        <v>0.34</v>
      </c>
      <c r="D10">
        <v>1</v>
      </c>
      <c r="E10">
        <v>0</v>
      </c>
      <c r="F10">
        <v>0</v>
      </c>
      <c r="H10" s="6">
        <f>LOG(A10/B10)</f>
        <v>-0.47164458085848832</v>
      </c>
      <c r="I10" s="2">
        <f t="shared" si="2"/>
        <v>-0.47164458085848832</v>
      </c>
      <c r="K10" t="s">
        <v>30</v>
      </c>
      <c r="N10">
        <v>0</v>
      </c>
      <c r="O10">
        <f>1-(W29/H14)</f>
        <v>4.8253155831428973E-2</v>
      </c>
      <c r="P10">
        <f>AVERAGE(W19:W28)</f>
        <v>0.31565769699735069</v>
      </c>
      <c r="Q10">
        <f>STDEV(W19:W28)</f>
        <v>0.34777614069084428</v>
      </c>
      <c r="R10">
        <v>0.10100000000000001</v>
      </c>
      <c r="S10">
        <f>(10*LN(W29/10))+(2*COUNT(L10:N10))</f>
        <v>-13.678488459290833</v>
      </c>
      <c r="T10">
        <f t="shared" si="0"/>
        <v>-13.178488459290833</v>
      </c>
      <c r="U10">
        <f>(10*LN(W29/10))+(LN(10)*COUNT(L10:N10))</f>
        <v>-13.375903366296786</v>
      </c>
    </row>
    <row r="11" spans="1:21" x14ac:dyDescent="0.25">
      <c r="A11">
        <v>26.3</v>
      </c>
      <c r="B11">
        <v>23.2</v>
      </c>
      <c r="C11">
        <v>0.53</v>
      </c>
      <c r="D11">
        <v>0.51</v>
      </c>
      <c r="E11">
        <v>0</v>
      </c>
      <c r="F11">
        <v>0</v>
      </c>
      <c r="H11" s="6">
        <f>LOG(A11/B11)</f>
        <v>5.4467763598858181E-2</v>
      </c>
      <c r="I11" s="2">
        <f t="shared" si="2"/>
        <v>5.4467763598858181E-2</v>
      </c>
    </row>
    <row r="12" spans="1:21" x14ac:dyDescent="0.25">
      <c r="A12">
        <v>30.2</v>
      </c>
      <c r="B12">
        <v>19.600000000000001</v>
      </c>
      <c r="C12">
        <v>0.48</v>
      </c>
      <c r="D12">
        <v>0.28000000000000003</v>
      </c>
      <c r="E12">
        <v>0</v>
      </c>
      <c r="F12">
        <v>0</v>
      </c>
      <c r="H12" s="6">
        <f>LOG(A12/B12)</f>
        <v>0.18775087160067452</v>
      </c>
      <c r="I12" s="2">
        <f t="shared" si="2"/>
        <v>0.18775087160067452</v>
      </c>
    </row>
    <row r="13" spans="1:21" x14ac:dyDescent="0.25">
      <c r="A13">
        <v>34.5</v>
      </c>
      <c r="B13">
        <v>19.399999999999999</v>
      </c>
      <c r="C13">
        <v>0.97</v>
      </c>
      <c r="D13">
        <v>0.27</v>
      </c>
      <c r="E13">
        <v>0</v>
      </c>
      <c r="F13">
        <v>0</v>
      </c>
      <c r="H13" s="6">
        <f>LOG(A13/B13)</f>
        <v>0.25001736514304812</v>
      </c>
      <c r="I13" s="2">
        <f t="shared" si="2"/>
        <v>0.25001736514304812</v>
      </c>
    </row>
    <row r="14" spans="1:21" x14ac:dyDescent="0.25">
      <c r="G14" t="s">
        <v>31</v>
      </c>
      <c r="H14" s="7">
        <f>DEVSQ(H4:H13)</f>
        <v>2.1906371697638072</v>
      </c>
      <c r="I14" s="7">
        <f>DEVSQ(I4:I13)</f>
        <v>2.4992367282761601</v>
      </c>
    </row>
    <row r="17" spans="1:24" x14ac:dyDescent="0.25">
      <c r="A17" s="13" t="s">
        <v>32</v>
      </c>
      <c r="B17" s="14"/>
      <c r="C17" s="15"/>
      <c r="D17" s="13" t="s">
        <v>33</v>
      </c>
      <c r="E17" s="14"/>
      <c r="F17" s="15"/>
      <c r="G17" s="13" t="s">
        <v>34</v>
      </c>
      <c r="H17" s="14"/>
      <c r="I17" s="15"/>
      <c r="J17" s="13" t="s">
        <v>35</v>
      </c>
      <c r="K17" s="14"/>
      <c r="L17" s="15"/>
      <c r="M17" s="13" t="s">
        <v>36</v>
      </c>
      <c r="N17" s="14"/>
      <c r="O17" s="15"/>
      <c r="P17" s="13" t="s">
        <v>37</v>
      </c>
      <c r="Q17" s="14"/>
      <c r="R17" s="15"/>
      <c r="S17" s="13" t="s">
        <v>38</v>
      </c>
      <c r="T17" s="14"/>
      <c r="U17" s="15"/>
      <c r="V17" s="13" t="s">
        <v>39</v>
      </c>
      <c r="W17" s="14"/>
      <c r="X17" s="14"/>
    </row>
    <row r="18" spans="1:24" x14ac:dyDescent="0.25">
      <c r="A18" s="3" t="s">
        <v>40</v>
      </c>
      <c r="B18" s="8" t="s">
        <v>41</v>
      </c>
      <c r="C18" s="9" t="s">
        <v>42</v>
      </c>
      <c r="D18" s="3" t="s">
        <v>40</v>
      </c>
      <c r="E18" s="8" t="s">
        <v>41</v>
      </c>
      <c r="F18" s="9" t="s">
        <v>42</v>
      </c>
      <c r="G18" s="3" t="s">
        <v>40</v>
      </c>
      <c r="H18" s="8" t="s">
        <v>41</v>
      </c>
      <c r="I18" s="8" t="s">
        <v>42</v>
      </c>
      <c r="J18" s="3" t="s">
        <v>40</v>
      </c>
      <c r="K18" s="8" t="s">
        <v>41</v>
      </c>
      <c r="L18" s="8" t="s">
        <v>42</v>
      </c>
      <c r="M18" s="3" t="s">
        <v>40</v>
      </c>
      <c r="N18" s="8" t="s">
        <v>41</v>
      </c>
      <c r="O18" s="8" t="s">
        <v>42</v>
      </c>
      <c r="P18" s="3" t="s">
        <v>40</v>
      </c>
      <c r="Q18" s="8" t="s">
        <v>41</v>
      </c>
      <c r="R18" s="8" t="s">
        <v>42</v>
      </c>
      <c r="S18" s="3" t="s">
        <v>40</v>
      </c>
      <c r="T18" s="8" t="s">
        <v>41</v>
      </c>
      <c r="U18" s="8" t="s">
        <v>42</v>
      </c>
      <c r="V18" s="3" t="s">
        <v>40</v>
      </c>
      <c r="W18" s="8" t="s">
        <v>41</v>
      </c>
      <c r="X18" s="8" t="s">
        <v>42</v>
      </c>
    </row>
    <row r="19" spans="1:24" x14ac:dyDescent="0.25">
      <c r="A19" s="10">
        <f>(C4)/(C4+D4)</f>
        <v>0.14782608695652177</v>
      </c>
      <c r="B19" s="10">
        <f>A19-H4</f>
        <v>-2.6368760064411911E-3</v>
      </c>
      <c r="C19" s="2">
        <f>(B19-$P$3)/$Q$3</f>
        <v>-0.91522832006678667</v>
      </c>
      <c r="D19" s="10">
        <f>(C4+F4)/(C4+D4+E4+F4)</f>
        <v>0.41618497109826597</v>
      </c>
      <c r="E19" s="10">
        <f>D19-H4</f>
        <v>0.265722008135303</v>
      </c>
      <c r="F19" s="2">
        <f>(E19-$P$4)/$Q$4</f>
        <v>-0.12546877278626709</v>
      </c>
      <c r="G19" s="5">
        <f xml:space="preserve"> (C4-E4)/(C4-E4+D4-F4)</f>
        <v>0.6505190311418686</v>
      </c>
      <c r="H19" s="5">
        <f>G19-H4</f>
        <v>0.50005606817890569</v>
      </c>
      <c r="I19" s="2">
        <f>(H19-$P$5)/$Q$5</f>
        <v>0.39723235247113597</v>
      </c>
      <c r="J19" s="5">
        <f xml:space="preserve"> $L$6*LOG((C4)/(D4))+LOG($M$6)</f>
        <v>-0.74557074551906555</v>
      </c>
      <c r="K19" s="5">
        <f>J19-I4</f>
        <v>6.1819620901683026E-3</v>
      </c>
      <c r="L19" s="2">
        <f>(K19-$P$6)/$Q$6</f>
        <v>7.8052235984129234E-2</v>
      </c>
      <c r="M19" s="5">
        <f xml:space="preserve"> $L$7*LOG((C4+F4)/(D4+E4))+LOG($M$7)</f>
        <v>-0.19293557377664913</v>
      </c>
      <c r="N19" s="5">
        <f>M19-I4</f>
        <v>0.55881713383258469</v>
      </c>
      <c r="O19" s="2">
        <f>(N19-$P$5)/$Q$5</f>
        <v>0.53170665236715764</v>
      </c>
      <c r="P19" s="5">
        <f xml:space="preserve"> $L$8*LOG((C4-E4)/(D4-F4))+LOG($M$8)</f>
        <v>8.5617262674660827E-3</v>
      </c>
      <c r="Q19" s="5">
        <f>P19-I4</f>
        <v>0.76031443387669995</v>
      </c>
      <c r="R19" s="2">
        <f>(Q19-$P$5)/$Q$5</f>
        <v>0.9928318558151068</v>
      </c>
      <c r="S19" s="5">
        <f xml:space="preserve"> (C4+($N$9*F4))/(C4+($N$9*F4)+D4+($N$9*E4))</f>
        <v>0.15853169413713092</v>
      </c>
      <c r="T19" s="5">
        <f>S19-H4</f>
        <v>8.0687311741679535E-3</v>
      </c>
      <c r="U19" s="2">
        <f>(T19-$P$9)/$Q$9</f>
        <v>-0.88242170102024409</v>
      </c>
      <c r="V19" s="5">
        <f xml:space="preserve"> (C4-($N$10*E4))/(C4-($N$10*E4)+D4-($N$10*F4))</f>
        <v>0.14782608695652177</v>
      </c>
      <c r="W19" s="5">
        <f>V19-H4</f>
        <v>-2.6368760064411911E-3</v>
      </c>
      <c r="X19" s="2">
        <f>(W19-$P$5)/$Q$5</f>
        <v>-0.75317703816866921</v>
      </c>
    </row>
    <row r="20" spans="1:24" x14ac:dyDescent="0.25">
      <c r="A20" s="10">
        <f>(C5)/(C5+D5)</f>
        <v>0.25</v>
      </c>
      <c r="B20" s="10">
        <f>A20-H5</f>
        <v>8.7939698492462137E-3</v>
      </c>
      <c r="C20" s="2">
        <f t="shared" ref="C20:C28" si="3">(B20-$P$3)/$Q$3</f>
        <v>-0.88235991847667061</v>
      </c>
      <c r="D20" s="10">
        <f>(C5+F5)/(C5+D5+E5+F5)</f>
        <v>0.44212523719165081</v>
      </c>
      <c r="E20" s="10">
        <f>D20-H5</f>
        <v>0.20091920704089702</v>
      </c>
      <c r="F20" s="2">
        <f>(E20-$P$4)/$Q$4</f>
        <v>-0.2946963298340689</v>
      </c>
      <c r="G20" s="5">
        <f xml:space="preserve"> (C5-E5)/(C5-E5+D5-F5)</f>
        <v>0.61254612546125464</v>
      </c>
      <c r="H20" s="5">
        <f>G20-H5</f>
        <v>0.37134009531050083</v>
      </c>
      <c r="I20" s="2">
        <f>(H20-$P$5)/$Q$5</f>
        <v>0.10266672224706319</v>
      </c>
      <c r="J20" s="5">
        <f xml:space="preserve"> $L$6*LOG((C5)/(D5))+LOG($M$6)</f>
        <v>-0.48838624458576702</v>
      </c>
      <c r="K20" s="5">
        <f>J20-I5</f>
        <v>9.3494653318151877E-3</v>
      </c>
      <c r="L20" s="2">
        <f t="shared" ref="L20:L28" si="4">(K20-$P$5)/$Q$5</f>
        <v>-0.72574637737574588</v>
      </c>
      <c r="M20" s="5">
        <f xml:space="preserve"> $L$7*LOG((C5+F5)/(D5+E5))+LOG($M$7)</f>
        <v>-0.14452332322982508</v>
      </c>
      <c r="N20" s="5">
        <f>M20-I5</f>
        <v>0.35321238668775712</v>
      </c>
      <c r="O20" s="2">
        <f t="shared" ref="O20:O28" si="5">(N20-$P$5)/$Q$5</f>
        <v>6.1181584109342699E-2</v>
      </c>
      <c r="P20" s="5">
        <f xml:space="preserve"> $L$8*LOG((C5-E5)/(D5-F5))+LOG($M$8)</f>
        <v>-1.4931547268863463E-2</v>
      </c>
      <c r="Q20" s="5">
        <f t="shared" ref="Q20:Q28" si="6">P20-I5</f>
        <v>0.48280416264871873</v>
      </c>
      <c r="R20" s="2">
        <f>(Q20-$P$5)/$Q$5</f>
        <v>0.35775148376604388</v>
      </c>
      <c r="S20" s="5">
        <f xml:space="preserve"> (C5+($N$9*F5))/(C5+($N$9*F5)+D5+($N$9*E5))</f>
        <v>0.25701670469699439</v>
      </c>
      <c r="T20" s="5">
        <f>S20-H5</f>
        <v>1.5810674546240605E-2</v>
      </c>
      <c r="U20" s="2">
        <f t="shared" ref="U20:U28" si="7">(T20-$P$9)/$Q$9</f>
        <v>-0.86018218750900133</v>
      </c>
      <c r="V20" s="5">
        <f xml:space="preserve"> (C5-($N$10*E5))/(C5-($N$10*E5)+D5-($N$10*F5))</f>
        <v>0.25</v>
      </c>
      <c r="W20" s="5">
        <f>V20-H5</f>
        <v>8.7939698492462137E-3</v>
      </c>
      <c r="X20" s="2">
        <f>(W20-$P$5)/$Q$5</f>
        <v>-0.72701762501706879</v>
      </c>
    </row>
    <row r="21" spans="1:24" x14ac:dyDescent="0.25">
      <c r="A21" s="10">
        <f>(C6)/(C6+D6)</f>
        <v>0.49494949494949497</v>
      </c>
      <c r="B21" s="10">
        <f>A21-H6</f>
        <v>2.0875420875420936E-2</v>
      </c>
      <c r="C21" s="2">
        <f t="shared" si="3"/>
        <v>-0.84762075838887563</v>
      </c>
      <c r="D21" s="10">
        <f>(C6+F6)/(C6+D6+E6+F6)</f>
        <v>0.4929577464788733</v>
      </c>
      <c r="E21" s="10">
        <f>D21-H6</f>
        <v>1.8883672404799268E-2</v>
      </c>
      <c r="F21" s="2">
        <f>(E21-$P$4)/$Q$4</f>
        <v>-0.77006820114375796</v>
      </c>
      <c r="G21" s="5">
        <f xml:space="preserve"> (C6-E6)/(C6-E6+D6-F6)</f>
        <v>0.51170568561872909</v>
      </c>
      <c r="H21" s="5">
        <f>G21-H6</f>
        <v>3.7631611544655053E-2</v>
      </c>
      <c r="I21" s="2">
        <f>(H21-$P$5)/$Q$5</f>
        <v>-0.66102287773835555</v>
      </c>
      <c r="J21" s="5">
        <f xml:space="preserve"> $L$6*LOG((C6)/(D6))+LOG($M$6)</f>
        <v>-6.3746127430932359E-2</v>
      </c>
      <c r="K21" s="5">
        <f>J21-I6</f>
        <v>-1.8667752695744201E-2</v>
      </c>
      <c r="L21" s="2">
        <f t="shared" si="4"/>
        <v>-0.78986359065937461</v>
      </c>
      <c r="M21" s="5">
        <f xml:space="preserve"> $L$7*LOG((C6+F6)/(D6+E6))+LOG($M$7)</f>
        <v>-5.1106793255575031E-2</v>
      </c>
      <c r="N21" s="5">
        <f>M21-I6</f>
        <v>-6.0284185203868731E-3</v>
      </c>
      <c r="O21" s="2">
        <f t="shared" si="5"/>
        <v>-0.76093856019106443</v>
      </c>
      <c r="P21" s="5">
        <f t="shared" ref="P21:P28" si="8" xml:space="preserve"> $L$8*LOG((C6-E6)/(D6-F6))+LOG($M$8)</f>
        <v>-7.409075029152716E-2</v>
      </c>
      <c r="Q21" s="5">
        <f t="shared" si="6"/>
        <v>-2.9012375556339003E-2</v>
      </c>
      <c r="R21" s="2">
        <f>(Q21-$P$5)/$Q$5</f>
        <v>-0.81353718985966028</v>
      </c>
      <c r="S21" s="5">
        <f xml:space="preserve"> (C6+($N$9*F6))/(C6+($N$9*F6)+D6+($N$9*E6))</f>
        <v>0.4948615038183406</v>
      </c>
      <c r="T21" s="5">
        <f>S21-H6</f>
        <v>2.0787429744266561E-2</v>
      </c>
      <c r="U21" s="2">
        <f t="shared" si="7"/>
        <v>-0.845885956039794</v>
      </c>
      <c r="V21" s="5">
        <f xml:space="preserve"> (C6-($N$10*E6))/(C6-($N$10*E6)+D6-($N$10*F6))</f>
        <v>0.49494949494949497</v>
      </c>
      <c r="W21" s="5">
        <f>V21-H6</f>
        <v>2.0875420875420936E-2</v>
      </c>
      <c r="X21" s="2">
        <f>(W21-$P$5)/$Q$5</f>
        <v>-0.69936930634892025</v>
      </c>
    </row>
    <row r="22" spans="1:24" x14ac:dyDescent="0.25">
      <c r="A22" s="10">
        <f t="shared" ref="A22:A28" si="9">(C7)/(C7+D7)</f>
        <v>0.68918918918918926</v>
      </c>
      <c r="B22" s="10">
        <f>A22-H7</f>
        <v>1.8628441525637807E-2</v>
      </c>
      <c r="C22" s="2">
        <f t="shared" si="3"/>
        <v>-0.85408175178916934</v>
      </c>
      <c r="D22" s="10">
        <f>(C7+F7)/(C7+D7+E7+F7)</f>
        <v>0.53488372093023251</v>
      </c>
      <c r="E22" s="10">
        <f>D22-H7</f>
        <v>-0.13567702673331894</v>
      </c>
      <c r="F22" s="2">
        <f>(E22-$P$4)/$Q$4</f>
        <v>-1.1736916416280601</v>
      </c>
      <c r="G22" s="5">
        <f xml:space="preserve"> (C7-E7)/(C7-E7+D7-F7)</f>
        <v>0.44923076923076921</v>
      </c>
      <c r="H22" s="5">
        <f>G22-H7</f>
        <v>-0.22132997843278224</v>
      </c>
      <c r="I22" s="11">
        <f>(H22-$P$5)/$Q$5</f>
        <v>-1.2536547186484126</v>
      </c>
      <c r="J22" s="5">
        <f xml:space="preserve"> $L$6*LOG((C7)/(D7))+LOG($M$6)</f>
        <v>0.25777655942232242</v>
      </c>
      <c r="K22" s="5">
        <f>J22-I7</f>
        <v>-5.0886224656290002E-2</v>
      </c>
      <c r="L22" s="2">
        <f t="shared" si="4"/>
        <v>-0.86359534505179592</v>
      </c>
      <c r="M22" s="5">
        <f xml:space="preserve"> $L$7*LOG((C7+F7)/(D7+E7))+LOG($M$7)</f>
        <v>2.5654315135940929E-2</v>
      </c>
      <c r="N22" s="5">
        <f>M22-I7</f>
        <v>-0.28300846894267151</v>
      </c>
      <c r="O22" s="2">
        <f t="shared" si="5"/>
        <v>-1.3948055255252698</v>
      </c>
      <c r="P22" s="5">
        <f t="shared" si="8"/>
        <v>-0.11014633326770669</v>
      </c>
      <c r="Q22" s="5">
        <f t="shared" si="6"/>
        <v>-0.41880911734631909</v>
      </c>
      <c r="R22" s="11">
        <f>(Q22-$P$5)/$Q$5</f>
        <v>-1.7055843876231009</v>
      </c>
      <c r="S22" s="5">
        <f xml:space="preserve"> (C7+($N$9*F7))/(C7+($N$9*F7)+D7+($N$9*E7))</f>
        <v>0.68061322378701694</v>
      </c>
      <c r="T22" s="5">
        <f>S22-H7</f>
        <v>1.0052476123465492E-2</v>
      </c>
      <c r="U22" s="2">
        <f t="shared" si="7"/>
        <v>-0.87672319349022176</v>
      </c>
      <c r="V22" s="5">
        <f xml:space="preserve"> (C7-($N$10*E7))/(C7-($N$10*E7)+D7-($N$10*F7))</f>
        <v>0.68918918918918926</v>
      </c>
      <c r="W22" s="5">
        <f>V22-H7</f>
        <v>1.8628441525637807E-2</v>
      </c>
      <c r="X22" s="11">
        <f>(W22-$P$5)/$Q$5</f>
        <v>-0.70451150333907964</v>
      </c>
    </row>
    <row r="23" spans="1:24" x14ac:dyDescent="0.25">
      <c r="A23" s="10">
        <f t="shared" si="9"/>
        <v>0.89908256880733939</v>
      </c>
      <c r="B23" s="10">
        <f>A23-H8</f>
        <v>2.1582568807339331E-2</v>
      </c>
      <c r="C23" s="2">
        <f t="shared" si="3"/>
        <v>-0.84558741610578037</v>
      </c>
      <c r="D23" s="10">
        <f>(C8+F8)/(C8+D8+E8+F8)</f>
        <v>0.57599999999999996</v>
      </c>
      <c r="E23" s="10">
        <f>D23-H8</f>
        <v>-0.3015000000000001</v>
      </c>
      <c r="F23" s="2">
        <f>(E23-$P$4)/$Q$4</f>
        <v>-1.6067256493315603</v>
      </c>
      <c r="G23" s="5">
        <f xml:space="preserve"> (C8-E8)/(C8-E8+D8-F8)</f>
        <v>0.36524822695035458</v>
      </c>
      <c r="H23" s="5">
        <f>G23-H8</f>
        <v>-0.51225177304964542</v>
      </c>
      <c r="I23" s="11">
        <f>(H23-$P$5)/$Q$5</f>
        <v>-1.9194272709395488</v>
      </c>
      <c r="J23" s="5">
        <f xml:space="preserve"> $L$6*LOG((C8)/(D8))+LOG($M$6)</f>
        <v>0.80540182334668209</v>
      </c>
      <c r="K23" s="5">
        <f>J23-I8</f>
        <v>-4.9709213090628368E-2</v>
      </c>
      <c r="L23" s="2">
        <f t="shared" si="4"/>
        <v>-0.86090176207297942</v>
      </c>
      <c r="M23" s="5">
        <f xml:space="preserve"> $L$7*LOG((C8+F8)/(D8+E8))+LOG($M$7)</f>
        <v>0.10181180499668352</v>
      </c>
      <c r="N23" s="5">
        <f>M23-I8</f>
        <v>-0.75329923144062694</v>
      </c>
      <c r="O23" s="2">
        <f t="shared" si="5"/>
        <v>-2.4710627433097341</v>
      </c>
      <c r="P23" s="5">
        <f t="shared" si="8"/>
        <v>-0.16033971014029608</v>
      </c>
      <c r="Q23" s="5">
        <f t="shared" si="6"/>
        <v>-1.0154507465776066</v>
      </c>
      <c r="R23" s="11">
        <f>(Q23-$P$5)/$Q$5</f>
        <v>-3.0709947062951519</v>
      </c>
      <c r="S23" s="5">
        <f xml:space="preserve"> (C8+($N$9*F8))/(C8+($N$9*F8)+D8+($N$9*E8))</f>
        <v>0.88599079711042039</v>
      </c>
      <c r="T23" s="5">
        <f>S23-H8</f>
        <v>8.4907971104203339E-3</v>
      </c>
      <c r="U23" s="2">
        <f t="shared" si="7"/>
        <v>-0.88120927403120408</v>
      </c>
      <c r="V23" s="5">
        <f xml:space="preserve"> (C8-($N$10*E8))/(C8-($N$10*E8)+D8-($N$10*F8))</f>
        <v>0.89908256880733939</v>
      </c>
      <c r="W23" s="5">
        <f>V23-H8</f>
        <v>2.1582568807339331E-2</v>
      </c>
      <c r="X23" s="11">
        <f>(W23-$P$5)/$Q$5</f>
        <v>-0.69775100310663229</v>
      </c>
    </row>
    <row r="24" spans="1:24" x14ac:dyDescent="0.25">
      <c r="A24" s="10">
        <f t="shared" si="9"/>
        <v>0.1487603305785124</v>
      </c>
      <c r="B24" s="10">
        <f t="shared" ref="B24:B27" si="10">A24-H9</f>
        <v>0.93274112462287984</v>
      </c>
      <c r="C24" s="2">
        <f t="shared" si="3"/>
        <v>1.7743696459444172</v>
      </c>
      <c r="D24" s="10">
        <f t="shared" ref="D24:D28" si="11">(C9+F9)/(C9+D9+E9+F9)</f>
        <v>0.1487603305785124</v>
      </c>
      <c r="E24" s="10">
        <f t="shared" ref="E24:E27" si="12">D24-H9</f>
        <v>0.93274112462287984</v>
      </c>
      <c r="F24" s="2">
        <f t="shared" ref="F24:F28" si="13">(E24-$P$4)/$Q$4</f>
        <v>1.6164006168244212</v>
      </c>
      <c r="G24" s="5">
        <f t="shared" ref="G24:G28" si="14" xml:space="preserve"> (C9-E9)/(C9-E9+D9-F9)</f>
        <v>0.1487603305785124</v>
      </c>
      <c r="H24" s="5">
        <f t="shared" ref="H24:H27" si="15">G24-H9</f>
        <v>0.93274112462287984</v>
      </c>
      <c r="I24" s="11">
        <f t="shared" ref="I24:I28" si="16">(H24-$P$5)/$Q$5</f>
        <v>1.3874291672072747</v>
      </c>
      <c r="J24" s="5">
        <f t="shared" ref="J24:J28" si="17" xml:space="preserve"> $L$6*LOG((C9)/(D9))+LOG($M$6)</f>
        <v>-0.74265810235014629</v>
      </c>
      <c r="K24" s="5">
        <f t="shared" ref="K24:K27" si="18">J24-I9</f>
        <v>4.1322691694221203E-2</v>
      </c>
      <c r="L24" s="2">
        <f t="shared" si="4"/>
        <v>-0.65257586587001415</v>
      </c>
      <c r="M24" s="5">
        <f t="shared" ref="M24:M28" si="19" xml:space="preserve"> $L$7*LOG((C9+F9)/(D9+E9))+LOG($M$7)</f>
        <v>-0.83556552626032798</v>
      </c>
      <c r="N24" s="5">
        <f t="shared" ref="N24:N27" si="20">M24-I9</f>
        <v>-5.1584732215960494E-2</v>
      </c>
      <c r="O24" s="2">
        <f t="shared" si="5"/>
        <v>-0.86519387486084276</v>
      </c>
      <c r="P24" s="5">
        <f t="shared" si="8"/>
        <v>-0.33179085001007264</v>
      </c>
      <c r="Q24" s="5">
        <f t="shared" si="6"/>
        <v>0.45218994403429486</v>
      </c>
      <c r="R24" s="11">
        <f t="shared" ref="R24:R28" si="21">(Q24-$P$5)/$Q$5</f>
        <v>0.28769105226703384</v>
      </c>
      <c r="S24" s="5">
        <f t="shared" ref="S24:S28" si="22" xml:space="preserve"> (C9+($N$9*F9))/(C9+($N$9*F9)+D9+($N$9*E9))</f>
        <v>0.1487603305785124</v>
      </c>
      <c r="T24" s="5">
        <f t="shared" ref="T24:T28" si="23">S24-H9</f>
        <v>0.93274112462287984</v>
      </c>
      <c r="U24" s="2">
        <f t="shared" si="7"/>
        <v>1.7737930501437642</v>
      </c>
      <c r="V24" s="5">
        <f t="shared" ref="V24:V28" si="24" xml:space="preserve"> (C9-($N$10*E9))/(C9-($N$10*E9)+D9-($N$10*F9))</f>
        <v>0.1487603305785124</v>
      </c>
      <c r="W24" s="5">
        <f t="shared" ref="W24:W28" si="25">V24-H9</f>
        <v>0.93274112462287984</v>
      </c>
      <c r="X24" s="11">
        <f t="shared" ref="X24:X28" si="26">(W24-$P$5)/$Q$5</f>
        <v>1.3874291672072747</v>
      </c>
    </row>
    <row r="25" spans="1:24" x14ac:dyDescent="0.25">
      <c r="A25" s="10">
        <f t="shared" si="9"/>
        <v>0.2537313432835821</v>
      </c>
      <c r="B25" s="10">
        <f t="shared" si="10"/>
        <v>0.72537592414207042</v>
      </c>
      <c r="C25" s="2">
        <f t="shared" si="3"/>
        <v>1.1781090742189209</v>
      </c>
      <c r="D25" s="10">
        <f t="shared" si="11"/>
        <v>0.2537313432835821</v>
      </c>
      <c r="E25" s="10">
        <f t="shared" si="12"/>
        <v>0.72537592414207042</v>
      </c>
      <c r="F25" s="2">
        <f t="shared" si="13"/>
        <v>1.0748822611136475</v>
      </c>
      <c r="G25" s="5">
        <f t="shared" si="14"/>
        <v>0.2537313432835821</v>
      </c>
      <c r="H25" s="5">
        <f t="shared" si="15"/>
        <v>0.72537592414207042</v>
      </c>
      <c r="I25" s="11">
        <f t="shared" si="16"/>
        <v>0.91287531343949246</v>
      </c>
      <c r="J25" s="5">
        <f t="shared" si="17"/>
        <v>-0.48058865995702887</v>
      </c>
      <c r="K25" s="5">
        <f t="shared" si="18"/>
        <v>-8.9440790985405583E-3</v>
      </c>
      <c r="L25" s="2">
        <f t="shared" si="4"/>
        <v>-0.767611029633543</v>
      </c>
      <c r="M25" s="5">
        <f t="shared" si="19"/>
        <v>-0.53134762959792248</v>
      </c>
      <c r="N25" s="5">
        <f t="shared" si="20"/>
        <v>-5.9703048739434161E-2</v>
      </c>
      <c r="O25" s="2">
        <f t="shared" si="5"/>
        <v>-0.88377258712012385</v>
      </c>
      <c r="P25" s="5">
        <f t="shared" si="8"/>
        <v>-0.23603785024787433</v>
      </c>
      <c r="Q25" s="5">
        <f t="shared" si="6"/>
        <v>0.23560673061061399</v>
      </c>
      <c r="R25" s="11">
        <f t="shared" si="21"/>
        <v>-0.20795816155141303</v>
      </c>
      <c r="S25" s="5">
        <f t="shared" si="22"/>
        <v>0.2537313432835821</v>
      </c>
      <c r="T25" s="5">
        <f t="shared" si="23"/>
        <v>0.72537592414207042</v>
      </c>
      <c r="U25" s="2">
        <f t="shared" si="7"/>
        <v>1.1781155882689831</v>
      </c>
      <c r="V25" s="5">
        <f t="shared" si="24"/>
        <v>0.2537313432835821</v>
      </c>
      <c r="W25" s="5">
        <f t="shared" si="25"/>
        <v>0.72537592414207042</v>
      </c>
      <c r="X25" s="11">
        <f t="shared" si="26"/>
        <v>0.91287531343949246</v>
      </c>
    </row>
    <row r="26" spans="1:24" x14ac:dyDescent="0.25">
      <c r="A26" s="10">
        <f t="shared" si="9"/>
        <v>0.50961538461538458</v>
      </c>
      <c r="B26" s="10">
        <f t="shared" si="10"/>
        <v>0.45514762101652639</v>
      </c>
      <c r="C26" s="2">
        <f t="shared" si="3"/>
        <v>0.40109112644152123</v>
      </c>
      <c r="D26" s="10">
        <f t="shared" si="11"/>
        <v>0.50961538461538458</v>
      </c>
      <c r="E26" s="10">
        <f t="shared" si="12"/>
        <v>0.45514762101652639</v>
      </c>
      <c r="F26" s="2">
        <f t="shared" si="13"/>
        <v>0.36920172245161936</v>
      </c>
      <c r="G26" s="5">
        <f t="shared" si="14"/>
        <v>0.50961538461538458</v>
      </c>
      <c r="H26" s="5">
        <f t="shared" si="15"/>
        <v>0.45514762101652639</v>
      </c>
      <c r="I26" s="11">
        <f t="shared" si="16"/>
        <v>0.29445967596504985</v>
      </c>
      <c r="J26" s="5">
        <f t="shared" si="17"/>
        <v>-4.0644324154869696E-2</v>
      </c>
      <c r="K26" s="5">
        <f t="shared" si="18"/>
        <v>-9.511208775372787E-2</v>
      </c>
      <c r="L26" s="2">
        <f t="shared" si="4"/>
        <v>-0.96480593255843872</v>
      </c>
      <c r="M26" s="5">
        <f t="shared" si="19"/>
        <v>-2.0647338621202053E-2</v>
      </c>
      <c r="N26" s="5">
        <f t="shared" si="20"/>
        <v>-7.5115102220060237E-2</v>
      </c>
      <c r="O26" s="2">
        <f t="shared" si="5"/>
        <v>-0.91904296689815768</v>
      </c>
      <c r="P26" s="5">
        <f t="shared" si="8"/>
        <v>-7.5294233988129219E-2</v>
      </c>
      <c r="Q26" s="5">
        <f t="shared" si="6"/>
        <v>-0.12976199758698739</v>
      </c>
      <c r="R26" s="11">
        <f t="shared" si="21"/>
        <v>-1.0441020160186971</v>
      </c>
      <c r="S26" s="5">
        <f t="shared" si="22"/>
        <v>0.50961538461538458</v>
      </c>
      <c r="T26" s="5">
        <f t="shared" si="23"/>
        <v>0.45514762101652639</v>
      </c>
      <c r="U26" s="2">
        <f t="shared" si="7"/>
        <v>0.4018575210555792</v>
      </c>
      <c r="V26" s="5">
        <f t="shared" si="24"/>
        <v>0.50961538461538458</v>
      </c>
      <c r="W26" s="5">
        <f t="shared" si="25"/>
        <v>0.45514762101652639</v>
      </c>
      <c r="X26" s="11">
        <f t="shared" si="26"/>
        <v>0.29445967596504985</v>
      </c>
    </row>
    <row r="27" spans="1:24" x14ac:dyDescent="0.25">
      <c r="A27" s="10">
        <f t="shared" si="9"/>
        <v>0.63157894736842102</v>
      </c>
      <c r="B27" s="10">
        <f t="shared" si="10"/>
        <v>0.44382807576774652</v>
      </c>
      <c r="C27" s="2">
        <f t="shared" si="3"/>
        <v>0.3685427600518833</v>
      </c>
      <c r="D27" s="10">
        <f t="shared" si="11"/>
        <v>0.63157894736842102</v>
      </c>
      <c r="E27" s="10">
        <f t="shared" si="12"/>
        <v>0.44382807576774652</v>
      </c>
      <c r="F27" s="2">
        <f t="shared" si="13"/>
        <v>0.33964159608374189</v>
      </c>
      <c r="G27" s="5">
        <f t="shared" si="14"/>
        <v>0.63157894736842102</v>
      </c>
      <c r="H27" s="5">
        <f t="shared" si="15"/>
        <v>0.44382807576774652</v>
      </c>
      <c r="I27" s="11">
        <f t="shared" si="16"/>
        <v>0.26855497349688234</v>
      </c>
      <c r="J27" s="5">
        <f t="shared" si="17"/>
        <v>0.15644703602551582</v>
      </c>
      <c r="K27" s="5">
        <f t="shared" si="18"/>
        <v>-3.1303835575158701E-2</v>
      </c>
      <c r="L27" s="2">
        <f t="shared" si="4"/>
        <v>-0.81878118055898841</v>
      </c>
      <c r="M27" s="5">
        <f t="shared" si="19"/>
        <v>0.20814209404553508</v>
      </c>
      <c r="N27" s="5">
        <f t="shared" si="20"/>
        <v>2.0391222444860552E-2</v>
      </c>
      <c r="O27" s="2">
        <f t="shared" si="5"/>
        <v>-0.70047739117066454</v>
      </c>
      <c r="P27" s="5">
        <f t="shared" si="8"/>
        <v>-3.2824466078412579E-3</v>
      </c>
      <c r="Q27" s="5">
        <f t="shared" si="6"/>
        <v>-0.19103331820851577</v>
      </c>
      <c r="R27" s="11">
        <f t="shared" si="21"/>
        <v>-1.1843210173697869</v>
      </c>
      <c r="S27" s="5">
        <f t="shared" si="22"/>
        <v>0.63157894736842102</v>
      </c>
      <c r="T27" s="5">
        <f t="shared" si="23"/>
        <v>0.44382807576774652</v>
      </c>
      <c r="U27" s="2">
        <f t="shared" si="7"/>
        <v>0.36934098516751468</v>
      </c>
      <c r="V27" s="5">
        <f t="shared" si="24"/>
        <v>0.63157894736842102</v>
      </c>
      <c r="W27" s="5">
        <f t="shared" si="25"/>
        <v>0.44382807576774652</v>
      </c>
      <c r="X27" s="11">
        <f t="shared" si="26"/>
        <v>0.26855497349688234</v>
      </c>
    </row>
    <row r="28" spans="1:24" x14ac:dyDescent="0.25">
      <c r="A28" s="10">
        <f t="shared" si="9"/>
        <v>0.782258064516129</v>
      </c>
      <c r="B28" s="10">
        <f>A28-H13</f>
        <v>0.53224069937308083</v>
      </c>
      <c r="C28" s="2">
        <f t="shared" si="3"/>
        <v>0.62276555817054069</v>
      </c>
      <c r="D28" s="10">
        <f t="shared" si="11"/>
        <v>0.782258064516129</v>
      </c>
      <c r="E28" s="10">
        <f>D28-H13</f>
        <v>0.53224069937308083</v>
      </c>
      <c r="F28" s="2">
        <f t="shared" si="13"/>
        <v>0.57052439825028445</v>
      </c>
      <c r="G28" s="5">
        <f t="shared" si="14"/>
        <v>0.782258064516129</v>
      </c>
      <c r="H28" s="5">
        <f>G28-H13</f>
        <v>0.53224069937308083</v>
      </c>
      <c r="I28" s="11">
        <f t="shared" si="16"/>
        <v>0.47088666249941891</v>
      </c>
      <c r="J28" s="5">
        <f t="shared" si="17"/>
        <v>0.44778505932760027</v>
      </c>
      <c r="K28" s="5">
        <f>J28-I13</f>
        <v>0.19776769418455215</v>
      </c>
      <c r="L28" s="2">
        <f t="shared" si="4"/>
        <v>-0.29455253957246835</v>
      </c>
      <c r="M28" s="5">
        <f t="shared" si="19"/>
        <v>0.54633581803489351</v>
      </c>
      <c r="N28" s="5">
        <f>M28-I13</f>
        <v>0.29631845289184539</v>
      </c>
      <c r="O28" s="2">
        <f t="shared" si="5"/>
        <v>-6.9019797203707559E-2</v>
      </c>
      <c r="P28" s="5">
        <f t="shared" si="8"/>
        <v>0.10316449135342502</v>
      </c>
      <c r="Q28" s="5">
        <f t="shared" si="6"/>
        <v>-0.14685287378962308</v>
      </c>
      <c r="R28" s="11">
        <f t="shared" si="21"/>
        <v>-1.0832143702007067</v>
      </c>
      <c r="S28" s="5">
        <f t="shared" si="22"/>
        <v>0.782258064516129</v>
      </c>
      <c r="T28" s="5">
        <f t="shared" si="23"/>
        <v>0.53224069937308083</v>
      </c>
      <c r="U28" s="2">
        <f t="shared" si="7"/>
        <v>0.62331516745462334</v>
      </c>
      <c r="V28" s="5">
        <f t="shared" si="24"/>
        <v>0.782258064516129</v>
      </c>
      <c r="W28" s="5">
        <f t="shared" si="25"/>
        <v>0.53224069937308083</v>
      </c>
      <c r="X28" s="11">
        <f t="shared" si="26"/>
        <v>0.47088666249941891</v>
      </c>
    </row>
    <row r="29" spans="1:24" x14ac:dyDescent="0.25">
      <c r="A29" t="s">
        <v>43</v>
      </c>
      <c r="B29" s="7">
        <f>SUMSQ(B19:B28)</f>
        <v>2.0849320130410738</v>
      </c>
      <c r="C29" s="12"/>
      <c r="D29" t="s">
        <v>43</v>
      </c>
      <c r="E29" s="7">
        <f>SUMSQ(E19:E28)</f>
        <v>2.3042429287456541</v>
      </c>
      <c r="F29" s="12"/>
      <c r="G29" t="s">
        <v>43</v>
      </c>
      <c r="H29">
        <f>SUMSQ(H19:H28)</f>
        <v>2.7843536309543349</v>
      </c>
      <c r="J29" t="s">
        <v>43</v>
      </c>
      <c r="K29">
        <f>SUMSQ(K19:K28)</f>
        <v>5.6460389495285021E-2</v>
      </c>
      <c r="M29" t="s">
        <v>43</v>
      </c>
      <c r="N29">
        <f>SUMSQ(N19:N28)</f>
        <v>1.1847135912718161</v>
      </c>
      <c r="P29" t="s">
        <v>43</v>
      </c>
      <c r="Q29">
        <f>SUMSQ(Q19:Q28)</f>
        <v>2.3534448594835742</v>
      </c>
      <c r="S29" t="s">
        <v>43</v>
      </c>
      <c r="T29">
        <f>SUMSQ(T19:T28)</f>
        <v>2.0845194617130915</v>
      </c>
      <c r="V29" t="s">
        <v>43</v>
      </c>
      <c r="W29">
        <f>SUMSQ(W19:W28)</f>
        <v>2.0849320130410738</v>
      </c>
    </row>
    <row r="57" spans="1:7" x14ac:dyDescent="0.25">
      <c r="A57" s="1" t="s">
        <v>0</v>
      </c>
      <c r="B57" s="1"/>
      <c r="C57" s="1"/>
      <c r="D57" s="1"/>
      <c r="E57" s="1"/>
      <c r="F57" s="1" t="s">
        <v>44</v>
      </c>
      <c r="G57" s="1"/>
    </row>
    <row r="58" spans="1:7" x14ac:dyDescent="0.25">
      <c r="A58" t="s">
        <v>1</v>
      </c>
      <c r="C58" t="s">
        <v>2</v>
      </c>
      <c r="F58" t="s">
        <v>3</v>
      </c>
    </row>
    <row r="59" spans="1:7" x14ac:dyDescent="0.25">
      <c r="A59" t="s">
        <v>15</v>
      </c>
      <c r="B59" t="s">
        <v>16</v>
      </c>
      <c r="C59" t="s">
        <v>17</v>
      </c>
      <c r="D59" t="s">
        <v>18</v>
      </c>
      <c r="F59" t="s">
        <v>19</v>
      </c>
      <c r="G59" t="s">
        <v>20</v>
      </c>
    </row>
    <row r="60" spans="1:7" x14ac:dyDescent="0.25">
      <c r="A60">
        <v>15.4</v>
      </c>
      <c r="B60">
        <v>94.6</v>
      </c>
      <c r="C60">
        <v>0.15</v>
      </c>
      <c r="D60">
        <v>1.1000000000000001</v>
      </c>
      <c r="F60">
        <v>0</v>
      </c>
      <c r="G60">
        <v>0</v>
      </c>
    </row>
    <row r="61" spans="1:7" x14ac:dyDescent="0.25">
      <c r="A61">
        <v>6.3</v>
      </c>
      <c r="B61">
        <v>83.2</v>
      </c>
      <c r="C61">
        <v>0.09</v>
      </c>
      <c r="D61">
        <v>1.01</v>
      </c>
      <c r="F61">
        <v>1.65</v>
      </c>
      <c r="G61">
        <v>2.0299999999999998</v>
      </c>
    </row>
    <row r="62" spans="1:7" x14ac:dyDescent="0.25">
      <c r="A62">
        <v>27.5</v>
      </c>
      <c r="B62">
        <v>82.5</v>
      </c>
      <c r="C62">
        <v>0.31</v>
      </c>
      <c r="D62">
        <v>0.97</v>
      </c>
      <c r="F62">
        <v>0</v>
      </c>
      <c r="G62">
        <v>0</v>
      </c>
    </row>
    <row r="63" spans="1:7" x14ac:dyDescent="0.25">
      <c r="A63">
        <v>11.7</v>
      </c>
      <c r="B63">
        <v>78.099999999999994</v>
      </c>
      <c r="C63">
        <v>0.3</v>
      </c>
      <c r="D63">
        <v>0.98</v>
      </c>
      <c r="F63">
        <v>2.0299999999999998</v>
      </c>
      <c r="G63">
        <v>1.99</v>
      </c>
    </row>
    <row r="64" spans="1:7" x14ac:dyDescent="0.25">
      <c r="A64">
        <v>46.5</v>
      </c>
      <c r="B64">
        <v>49.8</v>
      </c>
      <c r="C64">
        <v>0.47</v>
      </c>
      <c r="D64">
        <v>0.53</v>
      </c>
      <c r="F64">
        <v>0</v>
      </c>
      <c r="G64">
        <v>0</v>
      </c>
    </row>
    <row r="65" spans="1:7" x14ac:dyDescent="0.25">
      <c r="A65">
        <v>40</v>
      </c>
      <c r="B65">
        <v>46.9</v>
      </c>
      <c r="C65">
        <v>0.51</v>
      </c>
      <c r="D65">
        <v>0.51</v>
      </c>
      <c r="F65">
        <v>2.1</v>
      </c>
      <c r="G65">
        <v>1.96</v>
      </c>
    </row>
    <row r="66" spans="1:7" x14ac:dyDescent="0.25">
      <c r="A66">
        <v>57.3</v>
      </c>
      <c r="B66">
        <v>30.1</v>
      </c>
      <c r="C66">
        <v>0.46</v>
      </c>
      <c r="D66">
        <v>0.27</v>
      </c>
      <c r="F66">
        <v>0</v>
      </c>
      <c r="G66">
        <v>0</v>
      </c>
    </row>
    <row r="67" spans="1:7" x14ac:dyDescent="0.25">
      <c r="A67">
        <v>56.2</v>
      </c>
      <c r="B67">
        <v>23</v>
      </c>
      <c r="C67">
        <v>0.49</v>
      </c>
      <c r="D67">
        <v>0.27</v>
      </c>
      <c r="F67">
        <v>1.98</v>
      </c>
      <c r="G67">
        <v>2.1</v>
      </c>
    </row>
    <row r="68" spans="1:7" x14ac:dyDescent="0.25">
      <c r="A68">
        <v>81.900000000000006</v>
      </c>
      <c r="B68">
        <v>18</v>
      </c>
      <c r="C68">
        <v>0.94</v>
      </c>
      <c r="D68">
        <v>0.23</v>
      </c>
      <c r="F68">
        <v>0</v>
      </c>
      <c r="G68">
        <v>0</v>
      </c>
    </row>
    <row r="69" spans="1:7" x14ac:dyDescent="0.25">
      <c r="A69">
        <v>71.3</v>
      </c>
      <c r="B69">
        <v>7.9</v>
      </c>
      <c r="C69">
        <v>1.01</v>
      </c>
      <c r="D69">
        <v>0.26</v>
      </c>
      <c r="F69">
        <v>1.99</v>
      </c>
      <c r="G69">
        <v>1.95</v>
      </c>
    </row>
  </sheetData>
  <mergeCells count="8">
    <mergeCell ref="S17:U17"/>
    <mergeCell ref="V17:X17"/>
    <mergeCell ref="A17:C17"/>
    <mergeCell ref="D17:F17"/>
    <mergeCell ref="G17:I17"/>
    <mergeCell ref="J17:L17"/>
    <mergeCell ref="M17:O17"/>
    <mergeCell ref="P17:R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Bird 1</vt:lpstr>
      <vt:lpstr>Bird 2</vt:lpstr>
      <vt:lpstr>Bird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Klapes</dc:creator>
  <cp:lastModifiedBy>Ringo</cp:lastModifiedBy>
  <dcterms:created xsi:type="dcterms:W3CDTF">2016-10-02T20:30:15Z</dcterms:created>
  <dcterms:modified xsi:type="dcterms:W3CDTF">2016-10-02T21:10:16Z</dcterms:modified>
</cp:coreProperties>
</file>