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iddhimistry/Desktop/"/>
    </mc:Choice>
  </mc:AlternateContent>
  <xr:revisionPtr revIDLastSave="0" documentId="13_ncr:1_{2B4DEA8F-A1A9-1347-BE03-82ADC9BA8CE3}" xr6:coauthVersionLast="47" xr6:coauthVersionMax="47" xr10:uidLastSave="{00000000-0000-0000-0000-000000000000}"/>
  <bookViews>
    <workbookView xWindow="0" yWindow="500" windowWidth="28800" windowHeight="16440" activeTab="5" xr2:uid="{00000000-000D-0000-FFFF-FFFF00000000}"/>
  </bookViews>
  <sheets>
    <sheet name="Category vs Outcome" sheetId="3" r:id="rId1"/>
    <sheet name="Sub Category vs Outcome" sheetId="4" r:id="rId2"/>
    <sheet name="Month vs Outcome" sheetId="6" r:id="rId3"/>
    <sheet name=" Outcomes Based on Goals" sheetId="7" r:id="rId4"/>
    <sheet name="Success vs Fail" sheetId="8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I7" i="8"/>
  <c r="J6" i="8"/>
  <c r="I2" i="8"/>
  <c r="B4" i="7"/>
  <c r="B3" i="7"/>
  <c r="B2" i="7"/>
  <c r="N2" i="1"/>
  <c r="S2" i="1"/>
  <c r="I2" i="1"/>
  <c r="I4" i="1"/>
  <c r="F2" i="1"/>
  <c r="J7" i="8"/>
  <c r="J5" i="8"/>
  <c r="J4" i="8"/>
  <c r="J3" i="8"/>
  <c r="J2" i="8"/>
  <c r="I5" i="8"/>
  <c r="I4" i="8"/>
  <c r="I3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13" i="7"/>
  <c r="B12" i="7"/>
  <c r="B11" i="7"/>
  <c r="B10" i="7"/>
  <c r="B9" i="7"/>
  <c r="B8" i="7"/>
  <c r="B7" i="7"/>
  <c r="B6" i="7"/>
  <c r="B5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7" l="1"/>
  <c r="F2" i="7" s="1"/>
  <c r="E13" i="7"/>
  <c r="G13" i="7" s="1"/>
  <c r="E12" i="7"/>
  <c r="G12" i="7" s="1"/>
  <c r="E11" i="7"/>
  <c r="G11" i="7" s="1"/>
  <c r="E10" i="7"/>
  <c r="F10" i="7" s="1"/>
  <c r="E9" i="7"/>
  <c r="F9" i="7" s="1"/>
  <c r="E8" i="7"/>
  <c r="G8" i="7" s="1"/>
  <c r="E7" i="7"/>
  <c r="G7" i="7" s="1"/>
  <c r="E6" i="7"/>
  <c r="F6" i="7" s="1"/>
  <c r="E5" i="7"/>
  <c r="F5" i="7" s="1"/>
  <c r="E4" i="7"/>
  <c r="G4" i="7" s="1"/>
  <c r="E3" i="7"/>
  <c r="F3" i="7" s="1"/>
  <c r="F11" i="7" l="1"/>
  <c r="H11" i="7"/>
  <c r="F12" i="7"/>
  <c r="H12" i="7"/>
  <c r="H5" i="7"/>
  <c r="H13" i="7"/>
  <c r="H7" i="7"/>
  <c r="G9" i="7"/>
  <c r="H10" i="7"/>
  <c r="H9" i="7"/>
  <c r="F13" i="7"/>
  <c r="H2" i="7"/>
  <c r="G2" i="7"/>
  <c r="F8" i="7"/>
  <c r="H3" i="7"/>
  <c r="G5" i="7"/>
  <c r="F4" i="7"/>
  <c r="F7" i="7"/>
  <c r="G3" i="7"/>
  <c r="H8" i="7"/>
  <c r="H6" i="7"/>
  <c r="H4" i="7"/>
  <c r="G10" i="7"/>
  <c r="G6" i="7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<sst xmlns="http://schemas.openxmlformats.org/spreadsheetml/2006/main" count="7062" uniqueCount="2114">
  <si>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</si>
  <si>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</si>
  <si>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</si>
  <si>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</si>
  <si>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</si>
  <si>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</si>
  <si>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</si>
  <si>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</si>
  <si>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</si>
  <si>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</si>
  <si>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</si>
  <si>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</si>
  <si>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</si>
  <si>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</si>
  <si>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</si>
  <si>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</si>
  <si>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</si>
  <si>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</si>
  <si>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</si>
  <si>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</si>
  <si>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</si>
  <si>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</si>
  <si>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</si>
  <si>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</si>
  <si>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</si>
  <si>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</si>
  <si>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</si>
  <si>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</si>
  <si>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</si>
  <si>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</si>
  <si>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</si>
  <si>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</si>
  <si>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</si>
  <si>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</si>
  <si>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</si>
  <si>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</si>
  <si>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</si>
  <si>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</si>
  <si>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</si>
  <si>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</si>
  <si>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</si>
  <si>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</si>
  <si>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</si>
  <si>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</si>
  <si>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</si>
  <si>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</si>
  <si>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</si>
  <si>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</si>
  <si>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</si>
  <si>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</si>
  <si>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</si>
  <si>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</si>
  <si>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</si>
  <si>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</si>
  <si>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</si>
  <si>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</si>
  <si>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</si>
  <si>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</si>
  <si>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</si>
  <si>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</si>
  <si>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</si>
  <si>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</si>
  <si>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</si>
  <si>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</si>
  <si>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</si>
  <si>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</si>
  <si>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</si>
  <si>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</si>
  <si>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</si>
  <si>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</si>
  <si>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</si>
  <si>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</si>
  <si>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</si>
  <si>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</si>
  <si>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</si>
  <si>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</si>
  <si>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</si>
  <si>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</si>
  <si>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</si>
  <si>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</si>
  <si>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</si>
  <si>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</si>
  <si>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</si>
  <si>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</si>
  <si>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</si>
  <si>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</si>
  <si>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</si>
  <si>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</si>
  <si>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</si>
  <si>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</si>
  <si>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</si>
  <si>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</si>
  <si>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</si>
  <si>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</si>
  <si>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</si>
  <si>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</si>
  <si>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</si>
  <si>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</si>
  <si>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</si>
  <si>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</si>
  <si>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</si>
  <si>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</si>
  <si>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</si>
  <si>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</si>
  <si>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</si>
  <si>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</si>
  <si>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</si>
  <si>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</si>
  <si>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</si>
  <si>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</si>
  <si>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</si>
  <si>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</si>
  <si>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</si>
  <si>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</si>
  <si>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</si>
  <si>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</si>
  <si>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</si>
  <si>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</si>
  <si>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</si>
  <si>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</si>
  <si>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</si>
  <si>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</si>
  <si>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</si>
  <si>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</si>
  <si>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</si>
  <si>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</si>
  <si>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</si>
  <si>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</si>
  <si>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</si>
  <si>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</si>
  <si>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</si>
  <si>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</si>
  <si>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</si>
  <si>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</si>
  <si>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</si>
  <si>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</si>
  <si>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</si>
  <si>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</si>
  <si>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</si>
  <si>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</si>
  <si>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</si>
  <si>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</si>
  <si>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</si>
  <si>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</si>
  <si>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</si>
  <si>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</si>
  <si>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</si>
  <si>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</si>
  <si>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</si>
  <si>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</si>
  <si>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</si>
  <si>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</si>
  <si>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</si>
  <si>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</si>
  <si>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</si>
  <si>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</si>
  <si>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</si>
  <si>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</si>
  <si>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</si>
  <si>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</si>
  <si>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</si>
  <si>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</si>
  <si>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</si>
  <si>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</si>
  <si>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</si>
  <si>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</si>
  <si>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</si>
  <si>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</si>
  <si>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</si>
  <si>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</si>
  <si>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</si>
  <si>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</si>
  <si>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</si>
  <si>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</si>
  <si>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</si>
  <si>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</si>
  <si>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</si>
  <si>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</si>
  <si>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</si>
  <si>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</si>
  <si>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</si>
  <si>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</si>
  <si>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</si>
  <si>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</si>
  <si>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</si>
  <si>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</si>
  <si>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</si>
  <si>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</si>
  <si>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</si>
  <si>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</si>
  <si>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</si>
  <si>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</si>
  <si>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</si>
  <si>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</si>
  <si>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</si>
  <si>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</si>
  <si>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</si>
  <si>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</si>
  <si>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</si>
  <si>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</si>
  <si>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</si>
  <si>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</si>
  <si>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</si>
  <si>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</si>
  <si>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</si>
  <si>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</si>
  <si>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</si>
  <si>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</si>
  <si>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</si>
  <si>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</si>
  <si>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</si>
  <si>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</si>
  <si>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</si>
  <si>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</si>
  <si>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</si>
  <si>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</si>
  <si>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</si>
  <si>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</si>
  <si>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</si>
  <si>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</si>
  <si>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</si>
  <si>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</si>
  <si>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</si>
  <si>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</si>
  <si>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</si>
  <si>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</si>
  <si>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</si>
  <si>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</si>
  <si>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</si>
  <si>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</si>
  <si>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</si>
  <si>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</si>
  <si>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</si>
  <si>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</si>
  <si>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</si>
  <si>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</si>
  <si>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</si>
  <si>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</si>
  <si>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</si>
  <si>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</si>
  <si>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</si>
  <si>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</si>
  <si>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</si>
  <si>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</si>
  <si>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</si>
  <si>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</si>
  <si>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</si>
  <si>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</si>
  <si>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</si>
  <si>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</si>
  <si>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</si>
  <si>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</si>
  <si>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</si>
  <si>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</si>
  <si>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</si>
  <si>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</si>
  <si>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</si>
  <si>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</si>
  <si>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</si>
  <si>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</si>
  <si>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</si>
  <si>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</si>
  <si>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</si>
  <si>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</si>
  <si>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</si>
  <si>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</si>
  <si>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</si>
  <si>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</si>
  <si>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</si>
  <si>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</si>
  <si>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</si>
  <si>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</si>
  <si>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</si>
  <si>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</si>
  <si>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</si>
  <si>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</si>
  <si>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</si>
  <si>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</si>
  <si>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</si>
  <si>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</si>
  <si>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</si>
  <si>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</si>
  <si>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</si>
  <si>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</si>
  <si>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</si>
  <si>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</si>
  <si>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</si>
  <si>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</si>
  <si>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</si>
  <si>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</si>
  <si>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</si>
  <si>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</si>
  <si>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</si>
  <si>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</si>
  <si>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</si>
  <si>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</si>
  <si>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</si>
  <si>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</si>
  <si>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</si>
  <si>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</si>
  <si>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</si>
  <si>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</si>
  <si>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</si>
  <si>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</si>
  <si>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</si>
  <si>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</si>
  <si>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</si>
  <si>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</si>
  <si>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</si>
  <si>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</si>
  <si>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</si>
  <si>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</si>
  <si>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</si>
  <si>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</si>
  <si>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</si>
  <si>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</si>
  <si>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</si>
  <si>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</si>
  <si>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</si>
  <si>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</si>
  <si>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</si>
  <si>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</si>
  <si>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</si>
  <si>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</si>
  <si>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</si>
  <si>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</si>
  <si>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</si>
  <si>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</si>
  <si>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</si>
  <si>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</si>
  <si>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</si>
  <si>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</si>
  <si>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</si>
  <si>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</si>
  <si>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</si>
  <si>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</si>
  <si>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</si>
  <si>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</si>
  <si>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</si>
  <si>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</si>
  <si>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</si>
  <si>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</si>
  <si>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</si>
  <si>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</si>
  <si>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</si>
  <si>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</si>
  <si>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</si>
  <si>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</si>
  <si>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</si>
  <si>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</si>
  <si>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</si>
  <si>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</si>
  <si>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</si>
  <si>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</si>
  <si>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</si>
  <si>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</si>
  <si>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</si>
  <si>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</si>
  <si>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</si>
  <si>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</si>
  <si>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</si>
  <si>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</si>
  <si>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</si>
  <si>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</si>
  <si>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</si>
  <si>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</si>
  <si>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</si>
  <si>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</si>
  <si>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</si>
  <si>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</si>
  <si>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</si>
  <si>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</si>
  <si>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</si>
  <si>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</si>
  <si>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</si>
  <si>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</si>
  <si>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</si>
  <si>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</si>
  <si>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</si>
  <si>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</si>
  <si>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</si>
  <si>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</si>
  <si>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</si>
  <si>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</si>
  <si>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</si>
  <si>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</si>
  <si>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</si>
  <si>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</si>
  <si>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</si>
  <si>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</si>
  <si>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</si>
  <si>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</si>
  <si>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</si>
  <si>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</si>
  <si>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</si>
  <si>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</si>
  <si>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</si>
  <si>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</si>
  <si>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</si>
  <si>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</si>
  <si>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</si>
  <si>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</si>
  <si>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</si>
  <si>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</si>
  <si>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</si>
  <si>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</si>
  <si>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</si>
  <si>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</si>
  <si>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</si>
  <si>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</si>
  <si>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</si>
  <si>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</si>
  <si>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</si>
  <si>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</si>
  <si>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</si>
  <si>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</si>
  <si>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</si>
  <si>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</si>
  <si>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</si>
  <si>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</si>
  <si>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</si>
  <si>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</si>
  <si>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</si>
  <si>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</si>
  <si>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</si>
  <si>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</si>
  <si>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</si>
  <si>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</si>
  <si>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</si>
  <si>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</si>
  <si>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</si>
  <si>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</si>
  <si>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</si>
  <si>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</si>
  <si>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</si>
  <si>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</si>
  <si>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</si>
  <si>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</si>
  <si>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</si>
  <si>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</si>
  <si>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</si>
  <si>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</si>
  <si>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</si>
  <si>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</si>
  <si>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</si>
  <si>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</si>
  <si>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</si>
  <si>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</si>
  <si>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</si>
  <si>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</si>
  <si>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</si>
  <si>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</si>
  <si>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</si>
  <si>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</si>
  <si>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</si>
  <si>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</si>
  <si>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</si>
  <si>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</si>
  <si>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</si>
  <si>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</si>
  <si>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</si>
  <si>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</si>
  <si>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</si>
  <si>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</si>
  <si>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</si>
  <si>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</si>
  <si>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</si>
  <si>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</si>
  <si>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</si>
  <si>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</si>
  <si>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</si>
  <si>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</si>
  <si>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</si>
  <si>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</si>
  <si>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</si>
  <si>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</si>
  <si>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</si>
  <si>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</si>
  <si>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</si>
  <si>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</si>
  <si>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</si>
  <si>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</si>
  <si>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</si>
  <si>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</si>
  <si>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</si>
  <si>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</si>
  <si>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</si>
  <si>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</si>
  <si>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</si>
  <si>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</si>
  <si>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</si>
  <si>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</si>
  <si>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</si>
  <si>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</si>
  <si>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</si>
  <si>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</si>
  <si>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</si>
  <si>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</si>
  <si>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</si>
  <si>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</si>
  <si>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</si>
  <si>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</si>
  <si>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</si>
  <si>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</si>
  <si>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</si>
  <si>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</si>
  <si>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</si>
  <si>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</si>
  <si>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</si>
  <si>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</si>
  <si>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</si>
  <si>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</si>
  <si>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</si>
  <si>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</si>
  <si>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</si>
  <si>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</si>
  <si>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</si>
  <si>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</si>
  <si>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</si>
  <si>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</si>
  <si>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</si>
  <si>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</si>
  <si>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</si>
  <si>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</si>
  <si>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</si>
  <si>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</si>
  <si>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</si>
  <si>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</si>
  <si>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</si>
  <si>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</si>
  <si>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</si>
  <si>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</si>
  <si>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</si>
  <si>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</si>
  <si>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</si>
  <si>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</si>
  <si>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</si>
  <si>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</si>
  <si>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</si>
  <si>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</si>
  <si>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</si>
  <si>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</si>
  <si>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</si>
  <si>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</si>
  <si>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</si>
  <si>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</si>
  <si>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</si>
  <si>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</si>
  <si>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</si>
  <si>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</si>
  <si>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</si>
  <si>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</si>
  <si>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</si>
  <si>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</si>
  <si>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</si>
  <si>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</si>
  <si>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</si>
  <si>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</si>
  <si>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</si>
  <si>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</si>
  <si>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</si>
  <si>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</si>
  <si>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</si>
  <si>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</si>
  <si>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</si>
  <si>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</si>
  <si>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</si>
  <si>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</si>
  <si>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</si>
  <si>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</si>
  <si>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</si>
  <si>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</si>
  <si>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</si>
  <si>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</si>
  <si>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</si>
  <si>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</si>
  <si>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</si>
  <si>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</si>
  <si>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</si>
  <si>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</si>
  <si>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</si>
  <si>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</si>
  <si>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</si>
  <si>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</si>
  <si>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</si>
  <si>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</si>
  <si>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</si>
  <si>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</si>
  <si>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</si>
  <si>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</si>
  <si>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</si>
  <si>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</si>
  <si>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</si>
  <si>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</si>
  <si>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</si>
  <si>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</si>
  <si>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</si>
  <si>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</si>
  <si>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</si>
  <si>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</si>
  <si>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</si>
  <si>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</si>
  <si>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</si>
  <si>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</si>
  <si>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</si>
  <si>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</si>
  <si>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</si>
  <si>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</si>
  <si>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</si>
  <si>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</si>
  <si>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</si>
  <si>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</si>
  <si>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</si>
  <si>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</si>
  <si>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</si>
  <si>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</si>
  <si>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</si>
  <si>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</si>
  <si>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</si>
  <si>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</si>
  <si>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</si>
  <si>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</si>
  <si>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</si>
  <si>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</si>
  <si>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</si>
  <si>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</si>
  <si>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</si>
  <si>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</si>
  <si>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</si>
  <si>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</si>
  <si>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</si>
  <si>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</si>
  <si>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</si>
  <si>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</si>
  <si>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</si>
  <si>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</si>
  <si>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</si>
  <si>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</si>
  <si>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</si>
  <si>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</si>
  <si>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</si>
  <si>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</si>
  <si>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</si>
  <si>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</si>
  <si>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</si>
  <si>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</si>
  <si>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</si>
  <si>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</si>
  <si>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</si>
  <si>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</si>
  <si>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</si>
  <si>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</si>
  <si>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</si>
  <si>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</si>
  <si>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</si>
  <si>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</si>
  <si>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</si>
  <si>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</si>
  <si>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</si>
  <si>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</si>
  <si>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</si>
  <si>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</si>
  <si>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</si>
  <si>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</si>
  <si>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</si>
  <si>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</si>
  <si>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</si>
  <si>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</si>
  <si>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</si>
  <si>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</si>
  <si>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</si>
  <si>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</si>
  <si>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</si>
  <si>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</si>
  <si>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</si>
  <si>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</si>
  <si>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</si>
  <si>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</si>
  <si>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</si>
  <si>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</si>
  <si>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</si>
  <si>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</si>
  <si>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</si>
  <si>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</si>
  <si>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</si>
  <si>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</si>
  <si>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</si>
  <si>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</si>
  <si>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</si>
  <si>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</si>
  <si>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</si>
  <si>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</si>
  <si>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</si>
  <si>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</si>
  <si>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</si>
  <si>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</si>
  <si>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</si>
  <si>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</si>
  <si>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</si>
  <si>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</si>
  <si>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</si>
  <si>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</si>
  <si>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</si>
  <si>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</si>
  <si>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</si>
  <si>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</si>
  <si>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</si>
  <si>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</si>
  <si>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</si>
  <si>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</si>
  <si>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</si>
  <si>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</si>
  <si>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</si>
  <si>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</si>
  <si>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</si>
  <si>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</si>
  <si>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</si>
  <si>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</si>
  <si>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</si>
  <si>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</si>
  <si>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</si>
  <si>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</si>
  <si>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</si>
  <si>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</si>
  <si>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</si>
  <si>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</si>
  <si>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</si>
  <si>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</si>
  <si>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</si>
  <si>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</si>
  <si>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</si>
  <si>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</si>
  <si>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</si>
  <si>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</si>
  <si>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</si>
  <si>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</si>
  <si>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</si>
  <si>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</si>
  <si>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</si>
  <si>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</si>
  <si>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</si>
  <si>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</si>
  <si>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</si>
  <si>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</si>
  <si>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</si>
  <si>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</si>
  <si>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</si>
  <si>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</si>
  <si>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</si>
  <si>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</si>
  <si>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</si>
  <si>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</si>
  <si>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</si>
  <si>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</si>
  <si>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</si>
  <si>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</si>
  <si>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</si>
  <si>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</si>
  <si>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</si>
  <si>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</si>
  <si>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</si>
  <si>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</si>
  <si>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</si>
  <si>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</si>
  <si>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</si>
  <si>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</si>
  <si>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</si>
  <si>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</si>
  <si>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</si>
  <si>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</si>
  <si>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</si>
  <si>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</si>
  <si>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</si>
  <si>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</si>
  <si>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</si>
  <si>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</si>
  <si>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</si>
  <si>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</si>
  <si>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</si>
  <si>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</si>
  <si>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</si>
  <si>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</si>
  <si>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</si>
  <si>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</si>
  <si>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</si>
  <si>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</si>
  <si>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</si>
  <si>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</si>
  <si>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</si>
  <si>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</si>
  <si>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</si>
  <si>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</si>
  <si>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</si>
  <si>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</si>
  <si>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</si>
  <si>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</si>
  <si>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</si>
  <si>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</si>
  <si>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</si>
  <si>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</si>
  <si>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</si>
  <si>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</si>
  <si>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</si>
  <si>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</si>
  <si>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</si>
  <si>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</si>
  <si>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</si>
  <si>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</si>
  <si>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</si>
  <si>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</si>
  <si>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</si>
  <si>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</si>
  <si>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</si>
  <si>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</si>
  <si>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</si>
  <si>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</si>
  <si>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</si>
  <si>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</si>
  <si>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</si>
  <si>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</si>
  <si>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</si>
  <si>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</si>
  <si>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</si>
  <si>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</si>
  <si>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</si>
  <si>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</si>
  <si>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</si>
  <si>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</si>
  <si>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</si>
  <si>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</si>
  <si>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</si>
  <si>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</si>
  <si>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</si>
  <si>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</si>
  <si>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</si>
  <si>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</si>
  <si>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</si>
  <si>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</si>
  <si>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</si>
  <si>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</si>
  <si>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</si>
  <si>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</si>
  <si>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</si>
  <si>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</si>
  <si>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</si>
  <si>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</si>
  <si>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</si>
  <si>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</si>
  <si>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</si>
  <si>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</si>
  <si>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</si>
  <si>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</si>
  <si>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</si>
  <si>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</si>
  <si>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</si>
  <si>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</si>
  <si>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</si>
  <si>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</si>
  <si>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</si>
  <si>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</si>
  <si>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</si>
  <si>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</si>
  <si>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</si>
  <si>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</si>
  <si>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</si>
  <si>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</si>
  <si>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</si>
  <si>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</si>
  <si>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</si>
  <si>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</si>
  <si>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</si>
  <si>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</si>
  <si>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</si>
  <si>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</si>
  <si>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</si>
  <si>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</si>
  <si>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</si>
  <si>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</si>
  <si>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</si>
  <si>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</si>
  <si>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</si>
  <si>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</si>
  <si>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</si>
  <si>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</si>
  <si>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</si>
  <si>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</si>
  <si>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</si>
  <si>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</si>
  <si>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</si>
  <si>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</si>
  <si>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</si>
  <si>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</si>
  <si>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</si>
  <si>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</si>
  <si>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</si>
  <si>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</si>
  <si>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</si>
  <si>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</si>
  <si>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</si>
  <si>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</si>
  <si>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</si>
  <si>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</si>
  <si>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</si>
  <si>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</si>
  <si>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</si>
  <si>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</si>
  <si>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</si>
  <si>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</si>
  <si>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</si>
  <si>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</si>
  <si>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</si>
  <si>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</si>
  <si>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</si>
  <si>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</si>
  <si>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</si>
  <si>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</si>
  <si>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</si>
  <si>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</si>
  <si>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</si>
  <si>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</si>
  <si>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</si>
  <si>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</si>
  <si>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</si>
  <si>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</si>
  <si>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</si>
  <si>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</si>
  <si>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</si>
  <si>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</si>
  <si>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</si>
  <si>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</si>
  <si>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</si>
  <si>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</si>
  <si>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</si>
  <si>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</si>
  <si>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</si>
  <si>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</si>
  <si>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</si>
  <si>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</si>
  <si>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</si>
  <si>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</si>
  <si>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</si>
  <si>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</si>
  <si>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</si>
  <si>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</si>
  <si>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</si>
  <si>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</si>
  <si>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</si>
  <si>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</si>
  <si>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</si>
  <si>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</si>
  <si>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</si>
  <si>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</si>
  <si>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</si>
  <si>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</si>
  <si>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</si>
  <si>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</si>
  <si>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</si>
  <si>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</si>
  <si>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</si>
  <si>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</si>
  <si>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</si>
  <si>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</si>
  <si>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</si>
  <si>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</si>
  <si>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</si>
  <si>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</si>
  <si>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</si>
  <si>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</si>
  <si>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</si>
  <si>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</si>
  <si>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</si>
  <si>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</si>
  <si>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</si>
  <si>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</si>
  <si>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</si>
  <si>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</si>
  <si>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</si>
  <si>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</si>
  <si>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</si>
  <si>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</si>
  <si>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</si>
  <si>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</si>
  <si>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</si>
  <si>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</si>
  <si>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</si>
  <si>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</si>
  <si>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</si>
  <si>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</si>
  <si>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</si>
  <si>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</si>
  <si>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</si>
  <si>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</si>
  <si>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</si>
  <si>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</si>
  <si>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</si>
  <si>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</si>
  <si>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</si>
  <si>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</si>
  <si>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</si>
  <si>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</si>
  <si>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</si>
  <si>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</si>
  <si>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</si>
  <si>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</si>
  <si>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</si>
  <si>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</si>
  <si>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</si>
  <si>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</si>
  <si>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</si>
  <si>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</si>
  <si>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</si>
  <si>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</si>
  <si>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</si>
  <si>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</si>
  <si>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</si>
  <si>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</si>
  <si>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</si>
  <si>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</si>
  <si>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</si>
  <si>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</si>
  <si>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</si>
  <si>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</si>
  <si>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</si>
  <si>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</si>
  <si>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</si>
  <si>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</si>
  <si>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</si>
  <si>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</si>
  <si>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</si>
  <si>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</si>
  <si>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</si>
  <si>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</si>
  <si>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</si>
  <si>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</si>
  <si>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</si>
  <si>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</si>
  <si>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</si>
  <si>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</si>
  <si>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</si>
  <si>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</si>
  <si>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</si>
  <si>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</si>
  <si>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</si>
  <si>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</si>
  <si>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</si>
  <si>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</si>
  <si>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</si>
  <si>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</si>
  <si>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</si>
  <si>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</si>
  <si>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</si>
  <si>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</si>
  <si>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</si>
  <si>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</si>
  <si>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</si>
  <si>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</si>
  <si>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</si>
  <si>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</si>
  <si>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</si>
  <si>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</si>
  <si>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</si>
  <si>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</si>
  <si>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</si>
  <si>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</si>
  <si>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</si>
  <si>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</si>
  <si>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</si>
  <si>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</si>
  <si>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</si>
  <si>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</si>
  <si>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</si>
  <si>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</si>
  <si>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</si>
  <si>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</si>
  <si>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</si>
  <si>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</si>
  <si>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</si>
  <si>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</si>
  <si>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</si>
  <si>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</si>
  <si>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</si>
  <si>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</si>
  <si>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</si>
  <si>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</si>
  <si>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</si>
  <si>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</si>
  <si>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</si>
  <si>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</si>
  <si>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</si>
  <si>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</si>
  <si>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</si>
  <si>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</si>
  <si>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</si>
  <si>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</si>
  <si>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</si>
  <si>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</si>
  <si>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</si>
  <si>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</si>
  <si>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</si>
  <si>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</si>
  <si>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</si>
  <si>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</si>
  <si>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</si>
  <si>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</si>
  <si>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</si>
  <si>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</si>
  <si>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</si>
  <si>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</si>
  <si>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</si>
  <si>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</si>
  <si>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</si>
  <si>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</si>
  <si>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</si>
  <si>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</si>
  <si>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</si>
  <si>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</si>
  <si>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</si>
  <si>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</si>
  <si>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</si>
  <si>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</si>
  <si>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</si>
  <si>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</si>
  <si>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</si>
  <si>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</si>
  <si>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</si>
  <si>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</si>
  <si>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</si>
  <si>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</si>
  <si>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</si>
  <si>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</si>
  <si>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</si>
  <si>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</si>
  <si>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</si>
  <si>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</si>
  <si>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</si>
  <si>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</si>
  <si>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</si>
  <si>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</si>
  <si>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</si>
  <si>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</si>
  <si>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</si>
  <si>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</si>
  <si>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</si>
  <si>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</si>
  <si>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</si>
  <si>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</si>
  <si>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</si>
  <si>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</si>
  <si>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</si>
  <si>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</si>
  <si>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</si>
  <si>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</si>
  <si>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</si>
  <si>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</si>
  <si>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</si>
  <si>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</si>
  <si>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</si>
  <si>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</si>
  <si>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</si>
  <si>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</si>
  <si>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</si>
  <si>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</si>
  <si>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</si>
  <si>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</si>
  <si>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</si>
  <si>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</si>
  <si>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</si>
  <si>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</si>
  <si>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</si>
  <si>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</si>
  <si>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</si>
  <si>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</si>
  <si>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</si>
  <si>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</si>
  <si>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</si>
  <si>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</si>
  <si>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</si>
  <si>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</si>
  <si>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</si>
  <si>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</si>
  <si>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</si>
  <si>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</si>
  <si>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</si>
  <si>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</si>
  <si>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</si>
  <si>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</si>
  <si>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</si>
  <si>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</si>
  <si>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</si>
  <si>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</si>
  <si>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</si>
  <si>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</si>
  <si>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</si>
  <si>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</si>
  <si>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</si>
  <si>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</si>
  <si>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</si>
  <si>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</si>
  <si>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</si>
  <si>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</si>
  <si>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</si>
  <si>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</si>
  <si>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</si>
  <si>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</si>
  <si>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</si>
  <si>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</si>
  <si>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</si>
  <si>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</si>
  <si>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</si>
  <si>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</si>
  <si>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</si>
  <si>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</si>
  <si>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</si>
  <si>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</si>
  <si>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</si>
  <si>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</si>
  <si>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</si>
  <si>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</si>
  <si>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</si>
  <si>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</si>
  <si>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</si>
  <si>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</si>
  <si>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</si>
  <si>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</si>
  <si>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</si>
  <si>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</si>
  <si>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</si>
  <si>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</si>
  <si>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</si>
  <si>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</si>
  <si>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</si>
  <si>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</si>
  <si>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</si>
  <si>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</si>
  <si>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</si>
  <si>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</si>
  <si>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</si>
  <si>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</si>
  <si>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</si>
  <si>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</si>
  <si>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</si>
  <si>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</si>
  <si>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</si>
  <si>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</si>
  <si>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</si>
  <si>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</si>
  <si>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</si>
  <si>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</si>
  <si>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</si>
  <si>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</si>
  <si>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</si>
  <si>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</si>
  <si>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</si>
  <si>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</si>
  <si>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</si>
  <si>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</si>
  <si>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</si>
  <si>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</si>
  <si>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</si>
  <si>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</si>
  <si>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</si>
  <si>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</si>
  <si>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</si>
  <si>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</si>
  <si>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</si>
  <si>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</si>
  <si>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</si>
  <si>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</si>
  <si>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</si>
  <si>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</si>
  <si>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</si>
  <si>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</si>
  <si>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</si>
  <si>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</si>
  <si>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</si>
  <si>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</si>
  <si>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</si>
  <si>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</si>
  <si>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</si>
  <si>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</si>
  <si>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</si>
  <si>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</si>
  <si>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</si>
  <si>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</si>
  <si>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</si>
  <si>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</si>
  <si>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</si>
  <si>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</si>
  <si>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</si>
  <si>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</si>
  <si>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</si>
  <si>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</si>
  <si>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</si>
  <si>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</si>
  <si>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</si>
  <si>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</si>
  <si>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</si>
  <si>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</si>
  <si>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</si>
  <si>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</si>
  <si>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</si>
  <si>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</si>
  <si>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</si>
  <si>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</si>
  <si>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</si>
  <si>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</si>
  <si>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</si>
  <si>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</si>
  <si>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</si>
  <si>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</si>
  <si>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</si>
  <si>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</si>
  <si>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</si>
  <si>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</si>
  <si>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</si>
  <si>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</si>
  <si>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</si>
  <si>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</si>
  <si>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</si>
  <si>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</si>
  <si>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</si>
  <si>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</si>
  <si>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</si>
  <si>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</si>
  <si>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</si>
  <si>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</si>
  <si>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</si>
  <si>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</si>
  <si>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</si>
  <si>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</si>
  <si>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</si>
  <si>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</si>
  <si>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</si>
  <si>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</si>
  <si>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</si>
  <si>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</si>
  <si>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</si>
  <si>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</si>
  <si>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</si>
  <si>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</si>
  <si>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</si>
  <si>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</si>
  <si>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</si>
  <si>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</si>
  <si>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</si>
  <si>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</si>
  <si>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</si>
  <si>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</si>
  <si>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</si>
  <si>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</si>
  <si>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</si>
  <si>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</si>
  <si>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</si>
  <si>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</si>
  <si>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</si>
  <si>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</si>
  <si>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</si>
  <si>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</si>
  <si>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</si>
  <si>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</si>
  <si>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</si>
  <si>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</si>
  <si>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</si>
  <si>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</si>
  <si>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</si>
  <si>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</si>
  <si>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</si>
  <si>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</si>
  <si>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</si>
  <si>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</si>
  <si>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</si>
  <si>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</si>
  <si>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</si>
  <si>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</si>
  <si>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</si>
  <si>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</si>
  <si>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</si>
  <si>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</si>
  <si>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</si>
  <si>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</si>
  <si>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</si>
  <si>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</si>
  <si>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</si>
  <si>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</si>
  <si>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</si>
  <si>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</si>
  <si>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</si>
  <si>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</si>
  <si>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</si>
  <si>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</si>
  <si>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</si>
  <si>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</si>
  <si>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</si>
  <si>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</si>
  <si>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</si>
  <si>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</si>
  <si>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</si>
  <si>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</si>
  <si>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</si>
  <si>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</si>
  <si>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</si>
  <si>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</si>
  <si>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</si>
  <si>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</si>
  <si>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</si>
  <si>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</si>
  <si>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</si>
  <si>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</si>
  <si>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</si>
  <si>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</si>
  <si>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</si>
  <si>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</si>
  <si>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</si>
  <si>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</si>
  <si>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</si>
  <si>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</si>
  <si>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</si>
  <si>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</si>
  <si>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</si>
  <si>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</si>
  <si>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</si>
  <si>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</si>
  <si>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</si>
  <si>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</si>
  <si>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</si>
  <si>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</si>
  <si>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</si>
  <si>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</si>
  <si>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</si>
  <si>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</si>
  <si>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</si>
  <si>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</si>
  <si>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</si>
  <si>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</si>
  <si>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</si>
  <si>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</si>
  <si>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</si>
  <si>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</si>
  <si>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</si>
  <si>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</si>
  <si>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</si>
  <si>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</si>
  <si>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</si>
  <si>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</si>
  <si>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</si>
  <si>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</si>
  <si>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</si>
  <si>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</si>
  <si>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</si>
  <si>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</si>
  <si>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</si>
  <si>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</si>
  <si>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</si>
  <si>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</si>
  <si>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</si>
  <si>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</si>
  <si>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</si>
  <si>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</si>
  <si>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</si>
  <si>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</si>
  <si>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</si>
  <si>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</si>
  <si>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</si>
  <si>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</si>
  <si>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</si>
  <si>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</si>
  <si>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</si>
  <si>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</si>
  <si>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</si>
  <si>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</si>
  <si>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</si>
  <si>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</si>
  <si>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</si>
  <si>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</si>
  <si>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</si>
  <si>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</si>
  <si>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</si>
  <si>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</si>
  <si>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</si>
  <si>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</si>
  <si>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</si>
  <si>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</si>
  <si>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</si>
  <si>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</si>
  <si>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</si>
  <si>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</si>
  <si>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</si>
  <si>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</si>
  <si>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</si>
  <si>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</si>
  <si>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</si>
  <si>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</si>
  <si>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</si>
  <si>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</si>
  <si>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</si>
  <si>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</si>
  <si>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</si>
  <si>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</si>
  <si>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</si>
  <si>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</si>
  <si>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</si>
  <si>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</si>
  <si>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</si>
  <si>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</si>
  <si>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</si>
  <si>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</si>
  <si>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</si>
  <si>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</si>
  <si>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</si>
  <si>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</si>
  <si>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</si>
  <si>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</si>
  <si>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</si>
  <si>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</si>
  <si>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</si>
  <si>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</si>
  <si>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</si>
  <si>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</si>
  <si>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</si>
  <si>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</si>
  <si>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</si>
  <si>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</si>
  <si>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</si>
  <si>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</si>
  <si>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</si>
  <si>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</si>
  <si>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</si>
  <si>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</si>
  <si>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</si>
  <si>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</si>
  <si>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</si>
  <si>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</si>
  <si>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</si>
  <si>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</si>
  <si>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</si>
  <si>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</si>
  <si>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</si>
  <si>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</si>
  <si>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</si>
  <si>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</si>
  <si>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</si>
  <si>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</si>
  <si>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</si>
  <si>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</si>
  <si>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</si>
  <si>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</si>
  <si>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</si>
  <si>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</si>
  <si>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</si>
  <si>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</si>
  <si>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</si>
  <si>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</si>
  <si>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</si>
  <si>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</si>
  <si>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</si>
  <si>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</si>
  <si>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</si>
  <si>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</si>
  <si>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</si>
  <si>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</si>
  <si>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</si>
  <si>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</si>
  <si>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</si>
  <si>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</si>
  <si>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</si>
  <si>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</si>
  <si>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</si>
  <si>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</si>
  <si>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</si>
  <si>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</si>
  <si>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</si>
  <si>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</si>
  <si>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</si>
  <si>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</si>
  <si>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</si>
  <si>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</si>
  <si>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</si>
  <si>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</si>
  <si>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</si>
  <si>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</si>
  <si>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</si>
  <si>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</si>
  <si>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</si>
  <si>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</si>
  <si>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</si>
  <si>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</si>
  <si>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</si>
  <si>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</si>
  <si>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</si>
  <si>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</si>
  <si>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</si>
  <si>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</si>
  <si>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</si>
  <si>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</si>
  <si>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</si>
  <si>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</si>
  <si>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</si>
  <si>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</si>
  <si>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</si>
  <si>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</si>
  <si>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</si>
  <si>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</si>
  <si>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</si>
  <si>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</si>
  <si>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</si>
  <si>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</si>
  <si>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</si>
  <si>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</si>
  <si>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</si>
  <si>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</si>
  <si>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</si>
  <si>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</si>
  <si>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</si>
  <si>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</si>
  <si>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</si>
  <si>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</si>
  <si>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</si>
  <si>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</si>
  <si>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</si>
  <si>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</si>
  <si>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</si>
  <si>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</si>
  <si>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</si>
  <si>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</si>
  <si>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</si>
  <si>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</si>
  <si>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</si>
  <si>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</si>
  <si>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</si>
  <si>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</si>
  <si>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</si>
  <si>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</si>
  <si>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</si>
  <si>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</si>
  <si>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</si>
  <si>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</si>
  <si>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</si>
  <si>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</si>
  <si>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</si>
  <si>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</si>
  <si>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</si>
  <si>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</si>
  <si>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</si>
  <si>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</si>
  <si>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</si>
  <si>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</si>
  <si>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</si>
  <si>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</si>
  <si>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</si>
  <si>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</si>
  <si>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</si>
  <si>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</si>
  <si>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</si>
  <si>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</si>
  <si>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</si>
  <si>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</si>
  <si>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</si>
  <si>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</si>
  <si>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</si>
  <si>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</si>
  <si>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</si>
  <si>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</si>
  <si>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</si>
  <si>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</si>
  <si>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</si>
  <si>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</si>
  <si>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</si>
  <si>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</si>
  <si>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</si>
  <si>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</si>
  <si>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</si>
  <si>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</si>
  <si>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</si>
  <si>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</si>
  <si>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</si>
  <si>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</si>
  <si>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</si>
  <si>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</si>
  <si>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</si>
  <si>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</si>
  <si>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</si>
  <si>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</si>
  <si>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</si>
  <si>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</si>
  <si>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</si>
  <si>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</si>
  <si>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</si>
  <si>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</si>
  <si>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</si>
  <si>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</si>
  <si>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</si>
  <si>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</si>
  <si>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</si>
  <si>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</si>
  <si>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</si>
  <si>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</si>
  <si>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</si>
  <si>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</si>
  <si>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</si>
  <si>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</si>
  <si>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</si>
  <si>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</si>
  <si>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</si>
  <si>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</si>
  <si>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</si>
  <si>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</si>
  <si>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</si>
  <si>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</si>
  <si>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</si>
  <si>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</si>
  <si>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</si>
  <si>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</si>
  <si>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</si>
  <si>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</si>
  <si>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</si>
  <si>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</si>
  <si>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</si>
  <si>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</si>
  <si>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</si>
  <si>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</si>
  <si>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</si>
  <si>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</si>
  <si>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</si>
  <si>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</si>
  <si>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</si>
  <si>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</si>
  <si>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</si>
  <si>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</si>
  <si>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</si>
  <si>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</si>
  <si>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</si>
  <si>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</si>
  <si>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</si>
  <si>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</si>
  <si>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</si>
  <si>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</si>
  <si>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</si>
  <si>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</si>
  <si>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</si>
  <si>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</si>
  <si>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</si>
  <si>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</si>
  <si>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</si>
  <si>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</si>
  <si>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</si>
  <si>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</si>
  <si>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</si>
  <si>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</si>
  <si>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</si>
  <si>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</si>
  <si>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</si>
  <si>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</si>
  <si>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</si>
  <si>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</si>
  <si>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</si>
  <si>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</si>
  <si>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</si>
  <si>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</si>
  <si>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</si>
  <si>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</si>
  <si>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</si>
  <si>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</si>
  <si>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</si>
  <si>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</si>
  <si>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</si>
  <si>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</si>
  <si>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</si>
  <si>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</si>
  <si>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</si>
  <si>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</si>
  <si>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</si>
  <si>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</si>
  <si>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</si>
  <si>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</si>
  <si>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</si>
  <si>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</si>
  <si>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</si>
  <si>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</si>
  <si>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</si>
  <si>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</si>
  <si>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</si>
  <si>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</si>
  <si>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</si>
  <si>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</si>
  <si>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</si>
  <si>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</si>
  <si>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</si>
  <si>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</si>
  <si>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</si>
  <si>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</si>
  <si>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</si>
  <si>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</si>
  <si>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</si>
  <si>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</si>
  <si>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</si>
  <si>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</si>
  <si>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</si>
  <si>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</si>
  <si>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</si>
  <si>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</si>
  <si>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</si>
  <si>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</si>
  <si>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</si>
  <si>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</si>
  <si>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</si>
  <si>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</si>
  <si>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</si>
  <si>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</si>
  <si>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</si>
  <si>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</si>
  <si>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</si>
  <si>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</si>
  <si>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</si>
  <si>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</si>
  <si>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</si>
  <si>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</si>
  <si>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</si>
  <si>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</si>
  <si>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</si>
  <si>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</si>
  <si>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</si>
  <si>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</si>
  <si>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</si>
  <si>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</si>
  <si>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</si>
  <si>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</si>
  <si>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</si>
  <si>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</si>
  <si>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</si>
  <si>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</si>
  <si>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</si>
  <si>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</si>
  <si>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</si>
  <si>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</si>
  <si>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</si>
  <si>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</si>
  <si>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</si>
  <si>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</si>
  <si>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</si>
  <si>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</si>
  <si>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</si>
  <si>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</si>
  <si>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</si>
  <si>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</si>
  <si>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</si>
  <si>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</si>
  <si>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</si>
  <si>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</si>
  <si>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</si>
  <si>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</si>
  <si>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</si>
  <si>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</si>
  <si>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</si>
  <si>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</si>
  <si>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</si>
  <si>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</si>
  <si>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</si>
  <si>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</si>
  <si>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</si>
  <si>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</si>
  <si>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</si>
  <si>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</si>
  <si>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</si>
  <si>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</si>
  <si>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</si>
  <si>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</si>
  <si>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</si>
  <si>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</si>
  <si>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</si>
  <si>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</si>
  <si>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</si>
  <si>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</si>
  <si>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</si>
  <si>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</si>
  <si>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</si>
  <si>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</si>
  <si>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</si>
  <si>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</si>
  <si>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</si>
  <si>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</si>
  <si>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</si>
  <si>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</si>
  <si>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</si>
  <si>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</si>
  <si>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</si>
  <si>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</si>
  <si>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</si>
  <si>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</si>
  <si>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</si>
  <si>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</si>
  <si>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</si>
  <si>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</si>
  <si>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</si>
  <si>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</si>
  <si>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</si>
  <si>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</si>
  <si>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</si>
  <si>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</si>
  <si>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</si>
  <si>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</si>
  <si>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</si>
  <si>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</si>
  <si>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</si>
  <si>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</si>
  <si>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</si>
  <si>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</si>
  <si>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</si>
  <si>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</si>
  <si>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</si>
  <si>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</si>
  <si>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</si>
  <si>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</si>
  <si>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</si>
  <si>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</si>
  <si>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</si>
  <si>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</si>
  <si>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</si>
  <si>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</si>
  <si>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</si>
  <si>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</si>
  <si>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</si>
  <si>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</si>
  <si>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</si>
  <si>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</si>
  <si>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</si>
  <si>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</si>
  <si>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</si>
  <si>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</si>
  <si>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</si>
  <si>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</si>
  <si>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</si>
  <si>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</si>
  <si>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</si>
  <si>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</si>
  <si>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</si>
  <si>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</si>
  <si>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</si>
  <si>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</si>
  <si>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</si>
  <si>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</si>
  <si>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</si>
  <si>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</si>
  <si>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</si>
  <si>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</si>
  <si>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</si>
  <si>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</si>
  <si>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</si>
  <si>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</si>
  <si>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</si>
  <si>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</si>
  <si>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</si>
  <si>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</si>
  <si>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</si>
  <si>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</si>
  <si>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</si>
  <si>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</si>
  <si>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</si>
  <si>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</si>
  <si>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</si>
  <si>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</si>
  <si>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</si>
  <si>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</si>
  <si>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</si>
  <si>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</si>
  <si>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</si>
  <si>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</si>
  <si>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</si>
  <si>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</si>
  <si>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</si>
  <si>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</si>
  <si>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</si>
  <si>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</si>
  <si>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</si>
  <si>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</si>
  <si>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</si>
  <si>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</si>
  <si>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</si>
  <si>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</si>
  <si>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</si>
  <si>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</si>
  <si>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</si>
  <si>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</si>
  <si>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</si>
  <si>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</si>
  <si>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</si>
  <si>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</si>
  <si>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</si>
  <si>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</si>
  <si>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</si>
  <si>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</si>
  <si>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</si>
  <si>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</si>
  <si>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</si>
  <si>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</si>
  <si>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</si>
  <si>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</si>
  <si>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</si>
  <si>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</si>
  <si>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</si>
  <si>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</si>
  <si>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</si>
  <si>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</si>
  <si>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</si>
  <si>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</si>
  <si>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</si>
  <si>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</si>
  <si>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</si>
  <si>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</si>
  <si>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</si>
  <si>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</si>
  <si>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</si>
  <si>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</si>
  <si>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</si>
  <si>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</si>
  <si>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</si>
  <si>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</si>
  <si>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</si>
  <si>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</si>
  <si>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</si>
  <si>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</si>
  <si>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</si>
  <si>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</si>
  <si>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</si>
  <si>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</si>
  <si>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</si>
  <si>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</si>
  <si>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</si>
  <si>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</si>
  <si>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</si>
  <si>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</si>
  <si>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</si>
  <si>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</si>
  <si>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</si>
  <si>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</si>
  <si>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</si>
  <si>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</si>
  <si>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</si>
  <si>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</si>
  <si>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</si>
  <si>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</si>
  <si>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</si>
  <si>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</si>
  <si>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</si>
  <si>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</si>
  <si>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</si>
  <si>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</si>
  <si>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</si>
  <si>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</si>
  <si>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</si>
  <si>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</si>
  <si>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</si>
  <si>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</si>
  <si>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</si>
  <si>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</si>
  <si>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</si>
  <si>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</si>
  <si>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</si>
  <si>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</si>
  <si>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</si>
  <si>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</si>
  <si>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</si>
  <si>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</si>
  <si>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</si>
  <si>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</si>
  <si>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</si>
  <si>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</si>
  <si>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</si>
  <si>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</si>
  <si>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</si>
  <si>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</si>
  <si>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</si>
  <si>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</si>
  <si>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</si>
  <si>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</si>
  <si>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</si>
  <si>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</si>
  <si>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</si>
  <si>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</si>
  <si>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</si>
  <si>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</si>
  <si>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</si>
  <si>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</si>
  <si>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</si>
  <si>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</si>
  <si>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</si>
  <si>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</si>
  <si>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</si>
  <si>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</si>
  <si>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</si>
  <si>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</si>
  <si>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</si>
  <si>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</si>
  <si>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</si>
  <si>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</si>
  <si>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</si>
  <si>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</si>
  <si>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</si>
  <si>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</si>
  <si>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</si>
  <si>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</si>
  <si>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</si>
  <si>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</si>
  <si>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</si>
  <si>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</si>
  <si>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</si>
  <si>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</t>
  </si>
  <si>
    <t>Mean</t>
  </si>
  <si>
    <t>Median</t>
  </si>
  <si>
    <t>Maximum</t>
  </si>
  <si>
    <t>Minimum</t>
  </si>
  <si>
    <t>Variance</t>
  </si>
  <si>
    <t>Standard Deviation</t>
  </si>
  <si>
    <t>Failed</t>
  </si>
  <si>
    <t>Soto LLC.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</si>
</sst>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d/yy;@"/>
    <numFmt numFmtId="165" formatCode="yyyy\/mm\/dd;@"/>
    <numFmt numFmtId="166" formatCode="yyyy\/mm\/dd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44" fontId="16" fillId="0" borderId="0" xfId="0" applyNumberFormat="1" applyFont="1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9" fontId="18" fillId="0" borderId="0" xfId="42" applyFont="1"/>
    <xf numFmtId="0" fontId="6" fillId="2" borderId="0" xfId="6"/>
    <xf numFmtId="0" fontId="7" fillId="3" borderId="0" xfId="7"/>
    <xf numFmtId="0" fontId="10" fillId="6" borderId="5" xfId="10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vs Outcome!Category vs Outcome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4-3545-869D-51F7CC67469F}"/>
            </c:ext>
          </c:extLst>
        </c:ser>
        <c:ser>
          <c:idx val="1"/>
          <c:order val="1"/>
          <c:tx>
            <c:strRef>
              <c:f>'Category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4-3545-869D-51F7CC67469F}"/>
            </c:ext>
          </c:extLst>
        </c:ser>
        <c:ser>
          <c:idx val="2"/>
          <c:order val="2"/>
          <c:tx>
            <c:strRef>
              <c:f>'Category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4-3545-869D-51F7CC67469F}"/>
            </c:ext>
          </c:extLst>
        </c:ser>
        <c:ser>
          <c:idx val="3"/>
          <c:order val="3"/>
          <c:tx>
            <c:strRef>
              <c:f>'Category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4-3545-869D-51F7CC67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9503"/>
        <c:axId val="1903198352"/>
      </c:barChart>
      <c:catAx>
        <c:axId val="68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98352"/>
        <c:crosses val="autoZero"/>
        <c:auto val="1"/>
        <c:lblAlgn val="ctr"/>
        <c:lblOffset val="100"/>
        <c:noMultiLvlLbl val="0"/>
      </c:catAx>
      <c:valAx>
        <c:axId val="1903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vs Outcome!PivotTable5</c:name>
    <c:fmtId val="5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 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9F4D-ABF1-41CF4B1F11CC}"/>
            </c:ext>
          </c:extLst>
        </c:ser>
        <c:ser>
          <c:idx val="1"/>
          <c:order val="1"/>
          <c:tx>
            <c:strRef>
              <c:f>'Sub 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 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A5-9F4D-ABF1-41CF4B1F11CC}"/>
            </c:ext>
          </c:extLst>
        </c:ser>
        <c:ser>
          <c:idx val="2"/>
          <c:order val="2"/>
          <c:tx>
            <c:strRef>
              <c:f>'Sub 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A5-9F4D-ABF1-41CF4B1F11CC}"/>
            </c:ext>
          </c:extLst>
        </c:ser>
        <c:ser>
          <c:idx val="3"/>
          <c:order val="3"/>
          <c:tx>
            <c:strRef>
              <c:f>'Sub 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A5-9F4D-ABF1-41CF4B1F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981007"/>
        <c:axId val="335982735"/>
      </c:barChart>
      <c:catAx>
        <c:axId val="3359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2735"/>
        <c:crosses val="autoZero"/>
        <c:auto val="1"/>
        <c:lblAlgn val="ctr"/>
        <c:lblOffset val="100"/>
        <c:noMultiLvlLbl val="0"/>
      </c:catAx>
      <c:valAx>
        <c:axId val="3359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 vs Outcome!PivotTable7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vs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'Month vs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 Outcome'!$B$7:$B$19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E-1341-AF5D-20DC62601C15}"/>
            </c:ext>
          </c:extLst>
        </c:ser>
        <c:ser>
          <c:idx val="1"/>
          <c:order val="1"/>
          <c:tx>
            <c:strRef>
              <c:f>'Month vs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vs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 Outcome'!$C$7:$C$19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E-1341-AF5D-20DC62601C15}"/>
            </c:ext>
          </c:extLst>
        </c:ser>
        <c:ser>
          <c:idx val="2"/>
          <c:order val="2"/>
          <c:tx>
            <c:strRef>
              <c:f>'Month vs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'Month vs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vs Outcome'!$D$7:$D$19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E-1341-AF5D-20DC6260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49519"/>
        <c:axId val="154725359"/>
      </c:lineChart>
      <c:catAx>
        <c:axId val="1188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5359"/>
        <c:crosses val="autoZero"/>
        <c:auto val="1"/>
        <c:lblAlgn val="ctr"/>
        <c:lblOffset val="100"/>
        <c:noMultiLvlLbl val="0"/>
      </c:catAx>
      <c:valAx>
        <c:axId val="1547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 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Outcomes Based on Goals'!$F$2:$F$13</c:f>
              <c:numCache>
                <c:formatCode>0%</c:formatCode>
                <c:ptCount val="12"/>
                <c:pt idx="0">
                  <c:v>0.38961038961038963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1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0-F243-BB69-D4655FDCDF75}"/>
            </c:ext>
          </c:extLst>
        </c:ser>
        <c:ser>
          <c:idx val="1"/>
          <c:order val="1"/>
          <c:tx>
            <c:strRef>
              <c:f>' 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 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Outcomes Based on Goals'!$G$2:$G$13</c:f>
              <c:numCache>
                <c:formatCode>0%</c:formatCode>
                <c:ptCount val="12"/>
                <c:pt idx="0">
                  <c:v>0.58441558441558439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0-F243-BB69-D4655FDCDF75}"/>
            </c:ext>
          </c:extLst>
        </c:ser>
        <c:ser>
          <c:idx val="2"/>
          <c:order val="2"/>
          <c:tx>
            <c:strRef>
              <c:f>' 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 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 Outcomes Based on Goals'!$H$2:$H$13</c:f>
              <c:numCache>
                <c:formatCode>0%</c:formatCode>
                <c:ptCount val="12"/>
                <c:pt idx="0">
                  <c:v>2.5974025974025976E-2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0-F243-BB69-D4655FDC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09120"/>
        <c:axId val="1913673104"/>
      </c:lineChart>
      <c:catAx>
        <c:axId val="19144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3104"/>
        <c:crosses val="autoZero"/>
        <c:auto val="1"/>
        <c:lblAlgn val="ctr"/>
        <c:lblOffset val="100"/>
        <c:noMultiLvlLbl val="0"/>
      </c:catAx>
      <c:valAx>
        <c:axId val="19136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25400</xdr:rowOff>
    </xdr:from>
    <xdr:to>
      <xdr:col>12</xdr:col>
      <xdr:colOff>711200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7AA21-9BEC-AE45-7D87-6FD4DAEF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120650</xdr:rowOff>
    </xdr:from>
    <xdr:to>
      <xdr:col>18</xdr:col>
      <xdr:colOff>25400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E39C8-D26D-6A75-8C89-E16C90D6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4</xdr:row>
      <xdr:rowOff>38100</xdr:rowOff>
    </xdr:from>
    <xdr:to>
      <xdr:col>10</xdr:col>
      <xdr:colOff>38100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9CAD0-F840-DBB9-FF96-ED045063C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1620520</xdr:colOff>
      <xdr:row>14</xdr:row>
      <xdr:rowOff>91440</xdr:rowOff>
    </xdr:from>
    <xdr:to>
      <xdr:col>7</xdr:col>
      <xdr:colOff>132080</xdr:colOff>
      <xdr:row>27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3EC80-612B-C7ED-0359-A2BD441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am Jansari" refreshedDate="45057.501259375" createdVersion="8" refreshedVersion="8" minRefreshableVersion="3" recordCount="1001" xr:uid="{CD75E7FF-8D91-0A4C-95EB-6BA85D5FB3D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4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1970-01-01T00:00:00" maxDate="2020-01-27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4-08-19T05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3-11-17T06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9-08-11T05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1-20T06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2-08-28T05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7-09-13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5-08-13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0-08-09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3-09-19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0-08-14T05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09-2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9-10-22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6-06-11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2-03-06T06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9-12-10T06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4-01-22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1-01-12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8-09-08T05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9-03-04T06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4-07-28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1-08-15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8-04-03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9-02-14T06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4-06-21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1-05-18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8-07-31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5-10-03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0-02-09T06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8-07-20T05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9-05-24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6-01-05T06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8-01-10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4-10-05T05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7-03-23T05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9-01-19T06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1-02-26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9-10-06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0-10-18T05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3-02-25T06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0-06-05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2-09-0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1-07-04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4-07-24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9-03-17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6-11-02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0-07-08T05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4-03-29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5-06-25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9-10-20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3-08-01T05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2-03-27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0-09-15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4-05-20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8-03-11T06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7-30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5-01-10T06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7-09-01T05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5-09-21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7-06-12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2-07-1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1-02-21T06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5-06-05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7-04-28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8-07-02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1-01-27T06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5-04-08T05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0-01-25T06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7-07-27T05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0-12-19T06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0-11-02T05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9-11-30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5-07-01T05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6-11-27T06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03-27T05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8-07-15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5-01-23T06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0-09-27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8-04-16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6-16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7-08-29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11-23T06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9-01-17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6-07-28T05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2-07-28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1-09-11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5-05-04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1-03-08T06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5-04-16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0-04-15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6-02-25T06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8-06T05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0-06-2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2-10-20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9-04-07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10-14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1-03-10T06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5-06-25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7-27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4-11-25T06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1-10-19T05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5-02-21T06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8-05-14T05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0-10-24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7-05-23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3-04-02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9-09-08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8-04-2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2-04-06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4-01-12T06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8-09-11T05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2-09-22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4-08-24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7-09-12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9-04-0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7-11-17T06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5-09-18T05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1-09-22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4-01-26T06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6-16T05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5-04-17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4-10-05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1-27T06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5-11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9-05-13T05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8-09-19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6-08-14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0-05-12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8-27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5-02-03T06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1-10-26T05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3-11-29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8-01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1-08-12T05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6-19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3-03-07T06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4-06-07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0-10-06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2-09-28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5-04-21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8-02-25T06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5-06-12T05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2-04-06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0-06-28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9-06-17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4-09-07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1-11-08T06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6-06-13T05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7-07-25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3-01-01T06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8-12-16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4-06-09T05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7-02-17T06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2-10-19T05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6-05-12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0-03-25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9-10-05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3-12-30T06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5-12-08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9-03-27T05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27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5-09-2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8-12-08T06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7-10-20T05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0-08T05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08-01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0-12-22T06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3-06-10T05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9-02-22T06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2-06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7-08-03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4-03-2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7-19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3-05-18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5-10-05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6-08-31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03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0-11-15T06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7-09-21T05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3-03-17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0-03-22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7-10-04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9-06-15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0-09-09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9-05-03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8-05-13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4-05-23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3-02-23T06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4-12-02T06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6-03-04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3-06-04T05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9-03-12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4-06-27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8-04-08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5-09-14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8-07-29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6-09-03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7-06-23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0-08-06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5-07-07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0-03-25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4-07-2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1-10-0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7-01-17T06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1-04-03T05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8-10-17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0-02-27T06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8-08-28T05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7-11-09T06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6-05-06T05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7-03-03T06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3-08-27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9-12-15T06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10-11-06T05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08-19T05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9-02-13T06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1-11-22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9-04-28T05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1-11-11T06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2-08-16T05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1-07-01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2-06-21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4-10-02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6-03-16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4-09-24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05-03T05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0-04-08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5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6-08-3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7-06-01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9-12-06T06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3-05-21T05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6-07-25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1-06-12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7-08-22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2-13T06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9-06-25T05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4-04-25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7-12-14T06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5-08-29T05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0-08-06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4-04-13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7-05-10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8-03-04T06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4-07-14T05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4-07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3-08-05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6-12-22T06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4-12-31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2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0-01-25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2-12-09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3-10-25T05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1-04-08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7-02-21T06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1-02-16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6-01-24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3-03-05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6-12-08T06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2-12-0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09-28T05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0-08-25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1-04-05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0-01-09T06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3-02-12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6-01-03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4-11-07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2-10-24T05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0-04T05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9-01-31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0-12-02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5-12-07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9-07-10T05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7-09-17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11-06T06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9-04-06T05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2-04-19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0-07-19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2-11-26T06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8-09-03T05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7-11-21T06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2-03-11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6-11-27T06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05-30T05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2-05-01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6-09-10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1-23T06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5-04-28T05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2-03-14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5-08-03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3-05-10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1-10-15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2-03-16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0-10-05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8-10-26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3-10-15T05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9-01-28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4-01-14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6-02-26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03T06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7-08-30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5-02-26T06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8-09-02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6-01-07T06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8-07T05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3-19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7-07-14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2-06-06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1-04-18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9-21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0-04-09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1-02-16T06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3-10-25T05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2-02-27T06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9-03-12T05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4-05-24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9-11-19T06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7-05-14T05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4-02-14T06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0-08-12T05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1-05-10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4-01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0-11-25T06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4-03-27T05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5-06-21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8-06-16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5-12-26T06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9-08-28T05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8-11-30T06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6-12-12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7-12-08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1-12-1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3-03-28T05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8-11-20T06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01-10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9-11-15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0-12-15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9-11-11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1-10-05T05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7-08-02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1-12-12T06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5-08-28T05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3-07-20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11-19T06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8-01-22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5-07-09T05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7-08-24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5-02-11T06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7-02-16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7-14T05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5-05-20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8-24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11-07T06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9-07-05T05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3-09-03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7-01-22T06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2-01-14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5-09-03T05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8-08-10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1-08-27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1-01T06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7-10-07T05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1-01-27T06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12-27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8-03-05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6-12-29T06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1-01-03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4-10-18T05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0-10-13T05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3-02-03T06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9-04-15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5-02-08T06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1-08T06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7-08-17T05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9-01-11T06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5-10-16T05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4-07-06T05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9-10-2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8-05-21T05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1-10-27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3-06-23T05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5-06-0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7-10-16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9-02-13T06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7-02-10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9-03-29T05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0-06-26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2-06-12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1-04T06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0-10-28T05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3-09-13T05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4-01-14T06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1-01-0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7-07-17T05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3-07-29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1-12-08T06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8-10-05T05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3-05-2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8-05-08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1-02-02T06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3-08-16T05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9-10-2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2-01-06T06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0-05-12T05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7-11-14T06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8-06-04T05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3-01-30T06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9-10-13T05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6-06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7-04-18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5-04-28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7-05-29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4-01-03T06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8-11-27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0-04-20T05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2-01-13T06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1-01-17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8-11-03T05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2-05-06T05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1-12-22T06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7-06-25T05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6-2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0-04-17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1-09-22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8-04-18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5-07-28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3-02-27T06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4-09-13T05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1-02-11T06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4-02-10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9-09-29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8-06-2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4-05-02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3-11-25T06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6-12-0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4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9-04-20T05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5-09-13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3-03-04T06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6-11-06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7-06-30T05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2-04-26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7-09-02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0-09-30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1-07-24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0-12-03T06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2-12-18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7-12-19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3-04-14T05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9-03-06T06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8-10-21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7-07-19T05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0-07-06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6-12-01T06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3-10-21T05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1-09-23T05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8-02-10T06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6-10-14T05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0-03-28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4-12-28T06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0-08-09T05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4-04-28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3-01-30T06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12-31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8-02-11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1-27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3-05-15T05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5-11-23T06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9-04-14T05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5-05-18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6-12-12T06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2-05-02T05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9-03-11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8-06-26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4-12-16T06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3-06-25T05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8-08-10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1-06-2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5-03-09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7-07-29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0-03-11T06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4-10-01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2-02-24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9-12-12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4-08-04T05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9-06-10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8-03-09T06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7-04-20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6-02-03T06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0-08-16T05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9-11-17T06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3-07-01T05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0-06-0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9-06-29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2-03-2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4-06-10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7-05-21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6-12-20T06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5-01-01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6-03-15T05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3-05-01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3-12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2-07-27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5-07-01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5-18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3-03-08T06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7-11-23T06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3-04-09T05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8-07-29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2-05-05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8-05-31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9-07-25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4-07-05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0-09-09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3-12-06T06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1-12-23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0-08-06T05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7-05-05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8-02-23T06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5-01-08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9-04-19T05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6-08-23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2-07-03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0-03-04T06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4-26T05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11-23T06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5-12-26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5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3-11-23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5-10T05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0-08-31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3-11-11T06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8-01-25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3-07-24T05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8-08-17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6-0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0-08-24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8-08-30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3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9-07-01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8-05-05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5-06-10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6-01-22T06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3-09-11T05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6-01-08T06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9-12-25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18-09-17T05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5-01-25T06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6-04-01T05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3-05-28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2-02-29T06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4-12-20T06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6-11-26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1-01-02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6-12-19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4-04-02T05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1-09-06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5-10-02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6-02-24T06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8-02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1-11-18T06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0-17T05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9-03-12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8-11-13T06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5-03-15T05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1-11-15T06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6-02-24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4-07-10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0-07-15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1-01-11T06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4-12-20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5-06-19T05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9-28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4-05-02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9-12-07T06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4-05-20T05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7-11-01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1-03-11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12-01T06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08-07T05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4-02-26T06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1-04-29T05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5-06-10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2-02-20T06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4-25T05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0-03-18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11-17T06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9-01-19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0-03-25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5-07-0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4-12-21T06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0-07-14T05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4-05-30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3-26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6-06-27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0-03-16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6-03-05T06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9-11-17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0-06-15T05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5-02-12T06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3-07-30T05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4-05-30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5-06-05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9-04-18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1-01-22T06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5-10-03T05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6-03-07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4-03-23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9-03-06T06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1-16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2-12-16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3-07-25T05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0-10-23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7-08-26T05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1-11T06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6-04-29T05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3-09-20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4-06-04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3-05-02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1-05-06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6-07-08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9-13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8-04-15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5-07-16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1-25T06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20-01-27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10-09-28T05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06-16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10-04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6-07-06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9-05-01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3-26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4-11-02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5-11-07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7-03-25T05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3-02-09T06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2-01-18T06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6-11-14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0-07-27T05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8-07-2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6-01-18T06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7-02-20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8-12-17T06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7-03-01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8-12-18T06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8-09-26T05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3-03-13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8-04-09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7-07-06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0-10-20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4-07-08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2-22T06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6-08-05T05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4-08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5-08-24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7-03-02T06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12-28T06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7-12-27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5-08-30T05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1-01-27T06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5-08-21T05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2-03-28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8-12-09T06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0-10-07T05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2-02-20T06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1-07-09T05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3-08-30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4-09-10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2-08-01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7-06-26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6-02-25T06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0-07-31T05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8-03-21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6-04-15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1-08-19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9-09-11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2-09-26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6-07-10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9-01-19T06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10-18T05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2-14T06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1-12-21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3-12-11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8-09-16T05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0-06-29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5-08-23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8-03-27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7-03-12T06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9-01-10T06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3-10-29T05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1-11-27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2-10-03T05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9-07-09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7-10-1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27T06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5-11-14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04-20T05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8-03-3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1-11-24T06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9-06-25T05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0-01-25T06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1-03-27T05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3-07-22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2-04-21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6-07-04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3-12-11T06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9-01-06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8-12-08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7-05-22T05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2-04-19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8-07-14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6-01-24T06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7-08T05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22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4-08-19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0-08-07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3-07-10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1-08-22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3-06-17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2-05-29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8-02-21T06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4-04T05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7-11-06T06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6-03-02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4-10-22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1-15T06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0-10-25T05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9-01-20T06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6-05-25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3-02-04T06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5-05-23T05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7-07-23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3-22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4-07-2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7-01-28T06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6-03-30T05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5-02-20T06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6-11-11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4-11-16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2-06-29T05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7-02-03T06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0-05-23T05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1-19T06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5-10-21T05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8-08-10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0-05-30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1-10-09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0-09-02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3-01T06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4-10-08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0-07-01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6-03-17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0-08-05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5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2-10-28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7-12-27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5-01-20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1-05-12T05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4-10-24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8-02-05T06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9-08-01T05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7-07-22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2-11-28T06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05-08T05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1-05-13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7-04-15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8-09-19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5-10-06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3-12-11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08-15T05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4-04-14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9-01-26T06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09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7-04-13T05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6-05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4-11-06T06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9-07-04T05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1-09-23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08-13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5-08-14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6-07-22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0-10-31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1-03-0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3-12-17T06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6-03-06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9-04-2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8-03-27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1-05-21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2-10-2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4-05-27T05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0-02-14T06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6-12-11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3-06-26T05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6-25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7-12-22T06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6-11-01T05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4-08-08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8-12-30T06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2-05-31T05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6-01-30T06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5-06-12T05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9-12-31T06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19-07-04T05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1-27T06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8-01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4-11-15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2-03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9-10-15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6-05-17T05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2-08-14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7-11-28T06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6-01-09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8-04-16T05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2-08-27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6-05-27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7-11-29T06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4-02-10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9-05-04T05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1-21T06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2-11-24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8-07-29T05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7-02-28T06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4-02-28T06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9-10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0-06-19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7-07-25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0-12-13T06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5-03T05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8-08-28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5-06-09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8-01-03T06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2-03-26T05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5-10-22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1-02-14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3-06-23T05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5-02-28T06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0-02-05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1-03-27T05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8-09-27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4-03-17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7-16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6-02-19T06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8-06-15T05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8-26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2-01-22T06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8-05-15T05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7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1-07T06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0-06-12T05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2-02-09T06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1-11-19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2-05-02T05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1-07-16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6-20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9-11-18T06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1-06-18T05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2-04-24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2-05T06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8-04-21T05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3-03-01T06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9-02-19T06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0-03-21T05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1-08-01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5-06-17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6-08-19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4-09-15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1-05-08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8-10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3-10-12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0-06-21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5-08-24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7-11-01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8-09-03T05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4-01-08T06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0-04-23T05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1-01-13T06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9-06-08T05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6-07-26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20-01-15T06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17-02-22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9-07-21T05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5-07-09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1-21T06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0-05-25T05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4-05-04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0-06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8-26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5-07-17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7-04-11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4-03-12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9-06-24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1-12-03T06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0-05-21T05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5-06-15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3-07-11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8-02-03T06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1-07-14T05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9-04-28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12-16T06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3-10-07T05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4-09-19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8-07-17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6-01-30T06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2-05-05T05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10-04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3-09-19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7-05-13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1-04-27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2-05-02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8-06-04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5-01-22T06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9-09-09T05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2-09-05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9-05-12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3-08-04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7-08-29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4-12-18T06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1-06-28T05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2-07-27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7-10-14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9-02-07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2-02-12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8-12-09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0-07-14T05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9-10-31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7-09-22T05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6-05-12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2-07-12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3-12-29T06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7-05-03T05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5-02-25T06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4-06-28T05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3-11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3-04-08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6-02-22T06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5-07-24T05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9-07-22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5-11-26T06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8-06-12T05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1-05-07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2-12-01T06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1-01-09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1-25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4-09-24T05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7-02-10T06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2-04-05T05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1-06-16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4-09-26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2-12T06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5-04-18T05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9-04-16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6-12-26T06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08-09T05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5-12-20T06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2-09-22T05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1-25T06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5-12-22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2-02-1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0-06-21T05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6-28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6-02-08T06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1-02-17T06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3-11-14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1-03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5-05-11T05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0-01-25T06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7-06-15T05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2-04-06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1-01-01T06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9-12-22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1-05-09T05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3-10-08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4-06-02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0-12-10T06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3-05-18T05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5-11-29T06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1-01-28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8-02-07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6-11-12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5-03-15T05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10-30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7-12-25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1-07-19T05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9-08-04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9-08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3-12-06T06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1-04-05T05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7-04-27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6-11-12T06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9-04-16T05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6-03-03T06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4-09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8-05-07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5-12-24T06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4-10-17T05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8-11-04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3-01-02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4-01-20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0-02-11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6-06-29T05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1970-01-01T00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8D626-21BE-8B48-9915-8AB324814E83}" name="Category vs Outcome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F14" firstHeaderRow="1" firstDataRow="2" firstDataCol="1" rowPageCount="1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h="1"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A0200-318D-B74D-9939-C86D5A637ADA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4:F30" firstHeaderRow="1" firstDataRow="2" firstDataCol="1" rowPageCount="2" colPageCount="1"/>
  <pivotFields count="2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3"/>
        <item x="0"/>
        <item x="2"/>
        <item x="1"/>
        <item x="4"/>
        <item t="default"/>
      </items>
    </pivotField>
    <pivotField compact="0" outline="0" showAll="0"/>
    <pivotField compact="0" outline="0" showAll="0"/>
    <pivotField axis="axisPage" compact="0" outline="0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compact="0" outline="0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F4D21-3E51-DF49-BA8A-08042029B2AE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B59E-AB9E-2647-8523-1E24E5FC154B}">
  <dimension ref="A1:F48"/>
  <sheetViews>
    <sheetView workbookViewId="0">
      <selection activeCell="F4" sqref="F4"/>
    </sheetView>
  </sheetViews>
  <sheetFormatPr baseColWidth="10" defaultRowHeight="16" x14ac:dyDescent="0.2"/>
  <cols>
    <col min="1" max="1" width="16.83203125" bestFit="1" customWidth="1"/>
    <col min="2" max="5" width="10.83203125" bestFit="1" customWidth="1"/>
    <col min="6" max="6" width="10.83203125" customWidth="1"/>
    <col min="7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6.83203125" bestFit="1" customWidth="1"/>
    <col min="13" max="13" width="20.5" bestFit="1" customWidth="1"/>
  </cols>
  <sheetData>
    <row r="1" spans="1:6" x14ac:dyDescent="0.2">
      <c r="A1" s="8" t="s">
        <v>6</v>
      </c>
      <c r="B1" t="s">
        <v>2045</v>
      </c>
    </row>
    <row r="3" spans="1:6" x14ac:dyDescent="0.2">
      <c r="A3" s="8" t="s">
        <v>2032</v>
      </c>
      <c r="B3" s="8" t="s">
        <v>4</v>
      </c>
    </row>
    <row r="4" spans="1:6" x14ac:dyDescent="0.2">
      <c r="A4" s="8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t="s">
        <v>2037</v>
      </c>
      <c r="E8">
        <v>4</v>
      </c>
      <c r="F8">
        <v>4</v>
      </c>
    </row>
    <row r="9" spans="1:6" x14ac:dyDescent="0.2">
      <c r="A9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48" hidden="1" x14ac:dyDescent="0.2"/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0946-4EDC-7C42-ACC5-F44C5DC15C15}">
  <dimension ref="A1:F30"/>
  <sheetViews>
    <sheetView workbookViewId="0">
      <selection activeCell="B2" sqref="B2:B3"/>
    </sheetView>
  </sheetViews>
  <sheetFormatPr baseColWidth="10" defaultRowHeight="16" x14ac:dyDescent="0.2"/>
  <cols>
    <col min="1" max="1" width="16.6640625" bestFit="1" customWidth="1"/>
    <col min="2" max="5" width="10.83203125" bestFit="1" customWidth="1"/>
    <col min="6" max="6" width="10.83203125" customWidth="1"/>
  </cols>
  <sheetData>
    <row r="1" spans="1:6" x14ac:dyDescent="0.2">
      <c r="A1" s="8" t="s">
        <v>6</v>
      </c>
      <c r="B1" t="s">
        <v>2045</v>
      </c>
    </row>
    <row r="2" spans="1:6" x14ac:dyDescent="0.2">
      <c r="A2" s="8" t="s">
        <v>2030</v>
      </c>
      <c r="B2" t="s">
        <v>2045</v>
      </c>
    </row>
    <row r="4" spans="1:6" x14ac:dyDescent="0.2">
      <c r="A4" s="8" t="s">
        <v>2032</v>
      </c>
      <c r="B4" s="8" t="s">
        <v>4</v>
      </c>
    </row>
    <row r="5" spans="1:6" x14ac:dyDescent="0.2">
      <c r="A5" s="8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t="s">
        <v>2055</v>
      </c>
      <c r="E7">
        <v>4</v>
      </c>
      <c r="F7">
        <v>4</v>
      </c>
    </row>
    <row r="8" spans="1:6" x14ac:dyDescent="0.2">
      <c r="A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t="s">
        <v>2056</v>
      </c>
      <c r="C10">
        <v>8</v>
      </c>
      <c r="E10">
        <v>10</v>
      </c>
      <c r="F10">
        <v>18</v>
      </c>
    </row>
    <row r="11" spans="1:6" x14ac:dyDescent="0.2">
      <c r="A11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t="s">
        <v>2059</v>
      </c>
      <c r="C15">
        <v>3</v>
      </c>
      <c r="E15">
        <v>4</v>
      </c>
      <c r="F15">
        <v>7</v>
      </c>
    </row>
    <row r="16" spans="1:6" x14ac:dyDescent="0.2">
      <c r="A16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t="s">
        <v>2065</v>
      </c>
      <c r="C20">
        <v>4</v>
      </c>
      <c r="E20">
        <v>4</v>
      </c>
      <c r="F20">
        <v>8</v>
      </c>
    </row>
    <row r="21" spans="1:6" x14ac:dyDescent="0.2">
      <c r="A21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t="s">
        <v>2049</v>
      </c>
      <c r="C22">
        <v>9</v>
      </c>
      <c r="E22">
        <v>5</v>
      </c>
      <c r="F22">
        <v>14</v>
      </c>
    </row>
    <row r="23" spans="1:6" x14ac:dyDescent="0.2">
      <c r="A23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t="s">
        <v>2066</v>
      </c>
      <c r="C25">
        <v>7</v>
      </c>
      <c r="E25">
        <v>14</v>
      </c>
      <c r="F25">
        <v>21</v>
      </c>
    </row>
    <row r="26" spans="1:6" x14ac:dyDescent="0.2">
      <c r="A26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t="s">
        <v>2061</v>
      </c>
      <c r="E29">
        <v>3</v>
      </c>
      <c r="F29">
        <v>3</v>
      </c>
    </row>
    <row r="30" spans="1:6" x14ac:dyDescent="0.2">
      <c r="A30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6281-5693-C94B-8982-A5764B5E6323}">
  <dimension ref="A2:E19"/>
  <sheetViews>
    <sheetView zoomScale="125" workbookViewId="0">
      <selection activeCell="A5" sqref="A5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001" width="15.5" bestFit="1" customWidth="1"/>
  </cols>
  <sheetData>
    <row r="2" spans="1:5" x14ac:dyDescent="0.2">
      <c r="A2" s="8" t="s">
        <v>2084</v>
      </c>
      <c r="B2" t="s">
        <v>2045</v>
      </c>
    </row>
    <row r="3" spans="1:5" x14ac:dyDescent="0.2">
      <c r="A3" s="8" t="s">
        <v>2030</v>
      </c>
      <c r="B3" t="s">
        <v>2045</v>
      </c>
    </row>
    <row r="5" spans="1:5" x14ac:dyDescent="0.2">
      <c r="A5" s="8" t="s">
        <v>2032</v>
      </c>
      <c r="B5" s="8" t="s">
        <v>2044</v>
      </c>
    </row>
    <row r="6" spans="1:5" x14ac:dyDescent="0.2">
      <c r="A6" s="8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hidden="1" x14ac:dyDescent="0.2">
      <c r="A7" s="9" t="s">
        <v>2072</v>
      </c>
      <c r="B7">
        <v>6</v>
      </c>
      <c r="C7">
        <v>36</v>
      </c>
      <c r="D7">
        <v>49</v>
      </c>
      <c r="E7">
        <v>91</v>
      </c>
    </row>
    <row r="8" spans="1:5" x14ac:dyDescent="0.2">
      <c r="A8" s="9" t="s">
        <v>2073</v>
      </c>
      <c r="B8">
        <v>7</v>
      </c>
      <c r="C8">
        <v>28</v>
      </c>
      <c r="D8">
        <v>44</v>
      </c>
      <c r="E8">
        <v>79</v>
      </c>
    </row>
    <row r="9" spans="1:5" x14ac:dyDescent="0.2">
      <c r="A9" s="9" t="s">
        <v>2074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9" t="s">
        <v>2075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9" t="s">
        <v>2076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9" t="s">
        <v>2077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9" t="s">
        <v>2078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9" t="s">
        <v>2079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9" t="s">
        <v>2080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9" t="s">
        <v>2081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9" t="s">
        <v>2082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9" t="s">
        <v>2083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9" t="s">
        <v>2043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1E3-338C-174A-97AB-1DFCCA6E26BD}">
  <dimension ref="A1:H13"/>
  <sheetViews>
    <sheetView zoomScale="125" workbookViewId="0">
      <selection activeCell="H17" sqref="H17"/>
    </sheetView>
  </sheetViews>
  <sheetFormatPr baseColWidth="10" defaultRowHeight="16" x14ac:dyDescent="0.2"/>
  <cols>
    <col min="1" max="1" width="27" bestFit="1" customWidth="1"/>
    <col min="2" max="2" width="18.33203125" bestFit="1" customWidth="1"/>
    <col min="3" max="3" width="14.1640625" bestFit="1" customWidth="1"/>
    <col min="4" max="4" width="16.33203125" bestFit="1" customWidth="1"/>
    <col min="5" max="5" width="15.1640625" bestFit="1" customWidth="1"/>
    <col min="6" max="6" width="22.5" style="5" bestFit="1" customWidth="1"/>
    <col min="7" max="7" width="18.33203125" bestFit="1" customWidth="1"/>
    <col min="8" max="8" width="20.33203125" bestFit="1" customWidth="1"/>
  </cols>
  <sheetData>
    <row r="1" spans="1:8" x14ac:dyDescent="0.2">
      <c r="A1" s="11" t="s">
        <v>2085</v>
      </c>
      <c r="B1" s="11" t="s">
        <v>2086</v>
      </c>
      <c r="C1" s="11" t="s">
        <v>2087</v>
      </c>
      <c r="D1" s="11" t="s">
        <v>2088</v>
      </c>
      <c r="E1" s="11" t="s">
        <v>2089</v>
      </c>
      <c r="F1" s="12" t="s">
        <v>2090</v>
      </c>
      <c r="G1" s="11" t="s">
        <v>2091</v>
      </c>
      <c r="H1" s="11" t="s">
        <v>2092</v>
      </c>
    </row>
    <row r="2" spans="1:8" x14ac:dyDescent="0.2">
      <c r="A2" t="s">
        <v>2093</v>
      </c>
      <c r="B2">
        <f>COUNTIFS(Crowdfunding!G:G,"successful", Crowdfunding!D:D,"&lt;1000")</f>
        <v>30</v>
      </c>
      <c r="C2">
        <f>COUNTIFS(Crowdfunding!G:G,"failed", Crowdfunding!E:E,"&lt;1000")</f>
        <v>45</v>
      </c>
      <c r="D2">
        <f>COUNTIFS(Crowdfunding!G:G,"canceled", Crowdfunding!E:E,"&lt;1000")</f>
        <v>2</v>
      </c>
      <c r="E2">
        <f>SUM(B2:D2)</f>
        <v>77</v>
      </c>
      <c r="F2" s="5">
        <f>B2/E2</f>
        <v>0.38961038961038963</v>
      </c>
      <c r="G2" s="5">
        <f>C2/E2</f>
        <v>0.58441558441558439</v>
      </c>
      <c r="H2" s="5">
        <f>D2/E2</f>
        <v>2.5974025974025976E-2</v>
      </c>
    </row>
    <row r="3" spans="1:8" x14ac:dyDescent="0.2">
      <c r="A3" t="s">
        <v>2094</v>
      </c>
      <c r="B3">
        <f>COUNTIFS(Crowdfunding!G:G,"successful", Crowdfunding!D:D,"&gt;=1000", Crowdfunding!D:D,"&lt;5000")</f>
        <v>191</v>
      </c>
      <c r="C3">
        <f>COUNTIFS(Crowdfunding!G:G,"failed", Crowdfunding!D:D,"&gt;=1000", Crowdfunding!D:D,"&lt;5000")</f>
        <v>38</v>
      </c>
      <c r="D3">
        <f>COUNTIFS(Crowdfunding!G:G,"canceled", Crowdfunding!D:D,"&gt;=1000", Crowdfunding!D:D,"&lt;5000")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2095</v>
      </c>
      <c r="B4">
        <f>COUNTIFS(Crowdfunding!G:G,"successful", Crowdfunding!D:D,"&gt;=5000", Crowdfunding!D:D,"&lt;10000")</f>
        <v>164</v>
      </c>
      <c r="C4">
        <f>COUNTIFS(Crowdfunding!G:G,"failed", Crowdfunding!D:D,"&gt;=5000", Crowdfunding!D:D,"&lt;10000")</f>
        <v>126</v>
      </c>
      <c r="D4">
        <f>COUNTIFS(Crowdfunding!G:G,"canceled", Crowdfunding!D:D,"&gt;=5000", Crowdfunding!D:D,"&lt;10000")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2096</v>
      </c>
      <c r="B5">
        <f>COUNTIFS(Crowdfunding!G:G,"successful", Crowdfunding!D:D,"&gt;=10000", Crowdfunding!D:D,"&lt;15000")</f>
        <v>4</v>
      </c>
      <c r="C5">
        <f>COUNTIFS(Crowdfunding!G:G,"failed", Crowdfunding!D:D,"&gt;=10000", Crowdfunding!D:D,"&lt;15000")</f>
        <v>5</v>
      </c>
      <c r="D5">
        <f>COUNTIFS(Crowdfunding!G:G,"canceled", Crowdfunding!D:D,"&gt;=10000", Crowdfunding!D:D,"&lt;15000")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2097</v>
      </c>
      <c r="B6">
        <f>COUNTIFS(Crowdfunding!G:G,"successful", Crowdfunding!D:D,"&gt;=15000", Crowdfunding!D:D,"&lt;20000")</f>
        <v>10</v>
      </c>
      <c r="C6">
        <f>COUNTIFS(Crowdfunding!G:G,"failed", Crowdfunding!D:D,"&gt;=15000", Crowdfunding!D:D,"&lt;20000")</f>
        <v>0</v>
      </c>
      <c r="D6">
        <f>COUNTIFS(Crowdfunding!G:G,"canceled", Crowdfunding!D:D,"&gt;=15000", Crowdfunding!D:D,"&lt;20000")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2098</v>
      </c>
      <c r="B7">
        <f>COUNTIFS(Crowdfunding!G:G,"successful", Crowdfunding!D:D,"&gt;=20000", Crowdfunding!D:D,"&lt;25000")</f>
        <v>7</v>
      </c>
      <c r="C7">
        <f>COUNTIFS(Crowdfunding!G:G,"failed", Crowdfunding!D:D,"&gt;=20000", Crowdfunding!D:D,"&lt;25000")</f>
        <v>0</v>
      </c>
      <c r="D7">
        <f>COUNTIFS(Crowdfunding!G:G,"canceled", Crowdfunding!D:D,"&gt;=20000", Crowdfunding!D:D,"&lt;25000")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2099</v>
      </c>
      <c r="B8">
        <f>COUNTIFS(Crowdfunding!G:G,"successful", Crowdfunding!D:D,"&gt;=25000", Crowdfunding!D:D,"&lt;30000")</f>
        <v>11</v>
      </c>
      <c r="C8">
        <f>COUNTIFS(Crowdfunding!G:G,"failed", Crowdfunding!D:D,"&gt;=25000", Crowdfunding!D:D,"&lt;30000")</f>
        <v>3</v>
      </c>
      <c r="D8">
        <f>COUNTIFS(Crowdfunding!G:G,"canceled", Crowdfunding!D:D,"&gt;=25000", Crowdfunding!D:D,"&lt;30000")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2100</v>
      </c>
      <c r="B9">
        <f>COUNTIFS(Crowdfunding!G:G,"successful", Crowdfunding!D:D,"&gt;=30000", Crowdfunding!D:D,"&lt;35000")</f>
        <v>7</v>
      </c>
      <c r="C9">
        <f>COUNTIFS(Crowdfunding!G:G,"failed", Crowdfunding!D:D,"&gt;=30000", Crowdfunding!D:D,"&lt;35000")</f>
        <v>0</v>
      </c>
      <c r="D9">
        <f>COUNTIFS(Crowdfunding!G:G,"canceled", Crowdfunding!D:D,"&gt;=30000", Crowdfunding!D:D,"&lt;35000")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2101</v>
      </c>
      <c r="B10">
        <f>COUNTIFS(Crowdfunding!G:G,"successful", Crowdfunding!D:D,"=35000", Crowdfunding!D:D,"&lt;40000")</f>
        <v>1</v>
      </c>
      <c r="C10">
        <f>COUNTIFS(Crowdfunding!G:G,"failed", Crowdfunding!D:D,"=35000", Crowdfunding!D:D,"&lt;40000")</f>
        <v>0</v>
      </c>
      <c r="D10">
        <f>COUNTIFS(Crowdfunding!G:G,"canceled", Crowdfunding!D:D,"=35000", Crowdfunding!D:D,"&lt;40000")</f>
        <v>0</v>
      </c>
      <c r="E10">
        <f t="shared" si="0"/>
        <v>1</v>
      </c>
      <c r="F10" s="5">
        <f t="shared" si="1"/>
        <v>1</v>
      </c>
      <c r="G10" s="5">
        <f t="shared" si="2"/>
        <v>0</v>
      </c>
      <c r="H10" s="5">
        <f t="shared" si="3"/>
        <v>0</v>
      </c>
    </row>
    <row r="11" spans="1:8" x14ac:dyDescent="0.2">
      <c r="A11" t="s">
        <v>2102</v>
      </c>
      <c r="B11">
        <f>COUNTIFS(Crowdfunding!G:G,"successful", Crowdfunding!D:D,"&gt;=40000", Crowdfunding!D:D,"&lt;45000")</f>
        <v>11</v>
      </c>
      <c r="C11">
        <f>COUNTIFS(Crowdfunding!G:G,"failed", Crowdfunding!D:D,"&gt;=40000", Crowdfunding!D:D,"&lt;45000")</f>
        <v>3</v>
      </c>
      <c r="D11">
        <f>COUNTIFS(Crowdfunding!G:G,"canceled", Crowdfunding!D:D,"&gt;=40000", Crowdfunding!D:D,"&lt;45000")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2103</v>
      </c>
      <c r="B12">
        <f>COUNTIFS(Crowdfunding!G:G,"successful", Crowdfunding!D:D,"&gt;=45000", Crowdfunding!D:D,"&lt;50000")</f>
        <v>8</v>
      </c>
      <c r="C12">
        <f>COUNTIFS(Crowdfunding!G:G,"failed", Crowdfunding!D:D,"&gt;=45000", Crowdfunding!D:D,"&lt;50000")</f>
        <v>3</v>
      </c>
      <c r="D12">
        <f>COUNTIFS(Crowdfunding!G:G,"canceled", Crowdfunding!D:D,"&gt;=45000", Crowdfunding!D:D,"&lt;50000")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2104</v>
      </c>
      <c r="B13">
        <f>COUNTIFS(Crowdfunding!G:G,"successful", Crowdfunding!D:D,"&gt;=50000")</f>
        <v>114</v>
      </c>
      <c r="C13">
        <f>COUNTIFS(Crowdfunding!G:G,"failed", Crowdfunding!D:D,"&gt;=50000")</f>
        <v>163</v>
      </c>
      <c r="D13">
        <f>COUNTIFS(Crowdfunding!G:G,"canceled", 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6B42-7C39-7A46-85DA-DCAC6472638D}">
  <dimension ref="A1:J566"/>
  <sheetViews>
    <sheetView workbookViewId="0">
      <selection activeCell="M24" sqref="M24"/>
    </sheetView>
  </sheetViews>
  <sheetFormatPr baseColWidth="10" defaultRowHeight="16" x14ac:dyDescent="0.2"/>
  <cols>
    <col min="2" max="2" width="13" bestFit="1" customWidth="1"/>
    <col min="8" max="8" width="16.83203125" bestFit="1" customWidth="1"/>
    <col min="9" max="9" width="12.1640625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I1" s="13" t="s">
        <v>2105</v>
      </c>
      <c r="J1" s="14" t="s">
        <v>2112</v>
      </c>
    </row>
    <row r="2" spans="1:10" x14ac:dyDescent="0.2">
      <c r="A2" t="s">
        <v>20</v>
      </c>
      <c r="B2">
        <v>158</v>
      </c>
      <c r="D2" t="s">
        <v>14</v>
      </c>
      <c r="E2">
        <v>0</v>
      </c>
      <c r="H2" s="15" t="s">
        <v>2106</v>
      </c>
      <c r="I2">
        <f>AVERAGE(B:B)</f>
        <v>851.14690265486729</v>
      </c>
      <c r="J2">
        <f>AVERAGE(E:E)</f>
        <v>585.61538461538464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  <c r="H3" s="15" t="s">
        <v>2107</v>
      </c>
      <c r="I3">
        <f>MEDIAN(B:B)</f>
        <v>201</v>
      </c>
      <c r="J3">
        <f>MEDIAN(E:E)</f>
        <v>114.5</v>
      </c>
    </row>
    <row r="4" spans="1:10" x14ac:dyDescent="0.2">
      <c r="A4" t="s">
        <v>20</v>
      </c>
      <c r="B4">
        <v>174</v>
      </c>
      <c r="D4" t="s">
        <v>14</v>
      </c>
      <c r="E4">
        <v>53</v>
      </c>
      <c r="H4" s="15" t="s">
        <v>2108</v>
      </c>
      <c r="I4">
        <f>MAX(B:B)</f>
        <v>7295</v>
      </c>
      <c r="J4">
        <f>MAX(E:E)</f>
        <v>6080</v>
      </c>
    </row>
    <row r="5" spans="1:10" x14ac:dyDescent="0.2">
      <c r="A5" t="s">
        <v>20</v>
      </c>
      <c r="B5">
        <v>227</v>
      </c>
      <c r="D5" t="s">
        <v>14</v>
      </c>
      <c r="E5">
        <v>18</v>
      </c>
      <c r="H5" s="15" t="s">
        <v>2109</v>
      </c>
      <c r="I5">
        <f>MIN(B:B)</f>
        <v>16</v>
      </c>
      <c r="J5">
        <f>MIN(E:E)</f>
        <v>0</v>
      </c>
    </row>
    <row r="6" spans="1:10" x14ac:dyDescent="0.2">
      <c r="A6" t="s">
        <v>20</v>
      </c>
      <c r="B6">
        <v>220</v>
      </c>
      <c r="D6" t="s">
        <v>14</v>
      </c>
      <c r="E6">
        <v>44</v>
      </c>
      <c r="H6" s="15" t="s">
        <v>2110</v>
      </c>
      <c r="I6">
        <f>_xlfn.VAR.P(B:B)</f>
        <v>1603373.7324019109</v>
      </c>
      <c r="J6">
        <f>_xlfn.VAR.P(E:E)</f>
        <v>921574.68174133555</v>
      </c>
    </row>
    <row r="7" spans="1:10" x14ac:dyDescent="0.2">
      <c r="A7" t="s">
        <v>20</v>
      </c>
      <c r="B7">
        <v>98</v>
      </c>
      <c r="D7" t="s">
        <v>14</v>
      </c>
      <c r="E7">
        <v>27</v>
      </c>
      <c r="H7" s="15" t="s">
        <v>2111</v>
      </c>
      <c r="I7">
        <f>_xlfn.STDEV.P(B:B)</f>
        <v>1266.2439466397898</v>
      </c>
      <c r="J7">
        <f>_xlfn.STDEV.P(E:E)</f>
        <v>959.98681331637863</v>
      </c>
    </row>
    <row r="8" spans="1:10" x14ac:dyDescent="0.2">
      <c r="A8" t="s">
        <v>20</v>
      </c>
      <c r="B8">
        <v>100</v>
      </c>
      <c r="D8" t="s">
        <v>14</v>
      </c>
      <c r="E8">
        <v>55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11" priority="5" operator="containsText" text="canceled">
      <formula>NOT(ISERROR(SEARCH("canceled",A1)))</formula>
    </cfRule>
    <cfRule type="containsText" dxfId="10" priority="6" operator="containsText" text="live">
      <formula>NOT(ISERROR(SEARCH("live",A1)))</formula>
    </cfRule>
    <cfRule type="containsText" dxfId="9" priority="7" operator="containsText" text="failed">
      <formula>NOT(ISERROR(SEARCH("failed",A1)))</formula>
    </cfRule>
    <cfRule type="containsText" dxfId="8" priority="8" operator="containsText" text="successful">
      <formula>NOT(ISERROR(SEARCH("successful",A1)))</formula>
    </cfRule>
  </conditionalFormatting>
  <conditionalFormatting sqref="D1:D365">
    <cfRule type="containsText" dxfId="7" priority="1" operator="containsText" text="canceled">
      <formula>NOT(ISERROR(SEARCH("canceled",D1)))</formula>
    </cfRule>
    <cfRule type="containsText" dxfId="6" priority="2" operator="containsText" text="live">
      <formula>NOT(ISERROR(SEARCH("live",D1)))</formula>
    </cfRule>
    <cfRule type="containsText" dxfId="5" priority="3" operator="containsText" text="failed">
      <formula>NOT(ISERROR(SEARCH("failed",D1)))</formula>
    </cfRule>
    <cfRule type="containsText" dxfId="4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130" zoomScaleNormal="130" workbookViewId="0">
      <selection activeCell="C57" sqref="C5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9.33203125" style="5" bestFit="1" customWidth="1"/>
    <col min="8" max="8" width="13" bestFit="1" customWidth="1"/>
    <col min="9" max="9" width="13" style="7" customWidth="1"/>
    <col min="12" max="12" width="16.1640625" bestFit="1" customWidth="1"/>
    <col min="13" max="13" width="13.1640625" bestFit="1" customWidth="1"/>
    <col min="14" max="14" width="26.83203125" style="17" bestFit="1" customWidth="1"/>
    <col min="15" max="15" width="25.33203125" style="19" bestFit="1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6" t="s">
        <v>2070</v>
      </c>
      <c r="O1" s="18" t="s">
        <v>2071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(((L3/60)/60)/24)+DATE(1970,1,1)</f>
        <v>41870.208333333336</v>
      </c>
      <c r="P2" t="b">
        <v>0</v>
      </c>
      <c r="Q2" t="b">
        <v>0</v>
      </c>
      <c r="R2" t="s">
        <v>17</v>
      </c>
      <c r="S2" t="str">
        <f>_xlfn.TEXTBEFORE(R:R,"/")</f>
        <v>food</v>
      </c>
      <c r="T2" t="str">
        <f>_xlfn.TEXTAFTER(R:R,"/")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7">
        <f t="shared" ref="N3:N66" si="2">(((L3/60)/60)/24)+DATE(1970,1,1)</f>
        <v>41870.208333333336</v>
      </c>
      <c r="O3" s="19">
        <f t="shared" ref="O3:O66" si="3">(((L4/60)/60)/24)+DATE(1970,1,1)</f>
        <v>41595.25</v>
      </c>
      <c r="P3" t="b">
        <v>0</v>
      </c>
      <c r="Q3" t="b">
        <v>1</v>
      </c>
      <c r="R3" t="s">
        <v>23</v>
      </c>
      <c r="S3" t="str">
        <f t="shared" ref="S3:S66" si="4">_xlfn.TEXTBEFORE(R:R,"/")</f>
        <v>music</v>
      </c>
      <c r="T3" t="str">
        <f t="shared" ref="T3:T66" si="5">_xlfn.TEXTAFTER(R:R,"/")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>IF(H4=0, 0, 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7">
        <f t="shared" si="2"/>
        <v>41595.25</v>
      </c>
      <c r="O4" s="19">
        <f t="shared" si="3"/>
        <v>43688.208333333328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43485.25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41149.208333333336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7">
        <f t="shared" si="2"/>
        <v>41149.208333333336</v>
      </c>
      <c r="O7" s="19">
        <f t="shared" si="3"/>
        <v>42991.208333333328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42229.208333333328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7">
        <f t="shared" si="2"/>
        <v>42229.208333333328</v>
      </c>
      <c r="O9" s="19">
        <f t="shared" si="3"/>
        <v>40399.208333333336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41536.208333333336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40404.208333333336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7">
        <f t="shared" si="2"/>
        <v>40404.208333333336</v>
      </c>
      <c r="O12" s="19">
        <f t="shared" si="3"/>
        <v>40442.208333333336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43760.208333333328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42532.208333333328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7">
        <f t="shared" si="2"/>
        <v>42532.208333333328</v>
      </c>
      <c r="O15" s="19">
        <f t="shared" si="3"/>
        <v>40974.25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43809.25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41661.25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7">
        <f t="shared" si="2"/>
        <v>41661.25</v>
      </c>
      <c r="O18" s="19">
        <f t="shared" si="3"/>
        <v>40555.25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7">
        <f t="shared" si="2"/>
        <v>40555.25</v>
      </c>
      <c r="O19" s="19">
        <f t="shared" si="3"/>
        <v>43351.208333333328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43528.25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41848.208333333336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7">
        <f t="shared" si="2"/>
        <v>41848.208333333336</v>
      </c>
      <c r="O22" s="19">
        <f t="shared" si="3"/>
        <v>40770.208333333336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43193.208333333328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7">
        <f t="shared" si="2"/>
        <v>43193.208333333328</v>
      </c>
      <c r="O24" s="19">
        <f t="shared" si="3"/>
        <v>43510.25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7">
        <f t="shared" si="2"/>
        <v>43510.25</v>
      </c>
      <c r="O25" s="19">
        <f t="shared" si="3"/>
        <v>41811.208333333336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7">
        <f t="shared" si="2"/>
        <v>41811.208333333336</v>
      </c>
      <c r="O26" s="19">
        <f t="shared" si="3"/>
        <v>40681.208333333336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7">
        <f t="shared" si="2"/>
        <v>40681.208333333336</v>
      </c>
      <c r="O27" s="19">
        <f t="shared" si="3"/>
        <v>43312.208333333328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42280.208333333328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40218.25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7">
        <f t="shared" si="2"/>
        <v>40218.25</v>
      </c>
      <c r="O30" s="19">
        <f t="shared" si="3"/>
        <v>43301.208333333328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7">
        <f t="shared" si="2"/>
        <v>43301.208333333328</v>
      </c>
      <c r="O31" s="19">
        <f t="shared" si="3"/>
        <v>43609.208333333328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7">
        <f t="shared" si="2"/>
        <v>43609.208333333328</v>
      </c>
      <c r="O32" s="19">
        <f t="shared" si="3"/>
        <v>42374.25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7">
        <f t="shared" si="2"/>
        <v>42374.25</v>
      </c>
      <c r="O33" s="19">
        <f t="shared" si="3"/>
        <v>43110.25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41917.208333333336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7">
        <f t="shared" si="2"/>
        <v>41917.208333333336</v>
      </c>
      <c r="O35" s="19">
        <f t="shared" si="3"/>
        <v>42817.208333333328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7">
        <f t="shared" si="2"/>
        <v>42817.208333333328</v>
      </c>
      <c r="O36" s="19">
        <f t="shared" si="3"/>
        <v>43484.25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7">
        <f t="shared" si="2"/>
        <v>43484.25</v>
      </c>
      <c r="O37" s="19">
        <f t="shared" si="3"/>
        <v>40600.25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7">
        <f t="shared" si="2"/>
        <v>40600.25</v>
      </c>
      <c r="O38" s="19">
        <f t="shared" si="3"/>
        <v>43744.208333333328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7">
        <f t="shared" si="2"/>
        <v>43744.208333333328</v>
      </c>
      <c r="O39" s="19">
        <f t="shared" si="3"/>
        <v>40469.208333333336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7">
        <f t="shared" si="2"/>
        <v>40469.208333333336</v>
      </c>
      <c r="O40" s="19">
        <f t="shared" si="3"/>
        <v>41330.25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40334.208333333336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7">
        <f t="shared" si="2"/>
        <v>40334.208333333336</v>
      </c>
      <c r="O42" s="19">
        <f t="shared" si="3"/>
        <v>41156.208333333336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7">
        <f t="shared" si="2"/>
        <v>41156.208333333336</v>
      </c>
      <c r="O43" s="19">
        <f t="shared" si="3"/>
        <v>40728.208333333336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7">
        <f t="shared" si="2"/>
        <v>40728.208333333336</v>
      </c>
      <c r="O44" s="19">
        <f t="shared" si="3"/>
        <v>41844.208333333336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7">
        <f t="shared" si="2"/>
        <v>41844.208333333336</v>
      </c>
      <c r="O45" s="19">
        <f t="shared" si="3"/>
        <v>43541.208333333328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7">
        <f t="shared" si="2"/>
        <v>43541.208333333328</v>
      </c>
      <c r="O46" s="19">
        <f t="shared" si="3"/>
        <v>42676.208333333328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40367.208333333336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7">
        <f t="shared" si="2"/>
        <v>40367.208333333336</v>
      </c>
      <c r="O48" s="19">
        <f t="shared" si="3"/>
        <v>41727.208333333336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7">
        <f t="shared" si="2"/>
        <v>41727.208333333336</v>
      </c>
      <c r="O49" s="19">
        <f t="shared" si="3"/>
        <v>42180.208333333328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7">
        <f t="shared" si="2"/>
        <v>42180.208333333328</v>
      </c>
      <c r="O50" s="19">
        <f t="shared" si="3"/>
        <v>43758.208333333328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7">
        <f t="shared" si="2"/>
        <v>43758.208333333328</v>
      </c>
      <c r="O51" s="19">
        <f t="shared" si="3"/>
        <v>41487.208333333336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40995.208333333336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40436.208333333336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41779.208333333336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7">
        <f t="shared" si="2"/>
        <v>41779.208333333336</v>
      </c>
      <c r="O55" s="19">
        <f t="shared" si="3"/>
        <v>43170.25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43311.208333333328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7">
        <f t="shared" si="2"/>
        <v>43311.208333333328</v>
      </c>
      <c r="O57" s="19">
        <f t="shared" si="3"/>
        <v>42014.25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7">
        <f t="shared" si="2"/>
        <v>42014.25</v>
      </c>
      <c r="O58" s="19">
        <f t="shared" si="3"/>
        <v>42979.208333333328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7">
        <f t="shared" si="2"/>
        <v>42979.208333333328</v>
      </c>
      <c r="O59" s="19">
        <f t="shared" si="3"/>
        <v>42268.208333333328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7">
        <f t="shared" si="2"/>
        <v>42268.208333333328</v>
      </c>
      <c r="O60" s="19">
        <f t="shared" si="3"/>
        <v>42898.208333333328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7">
        <f t="shared" si="2"/>
        <v>42898.208333333328</v>
      </c>
      <c r="O61" s="19">
        <f t="shared" si="3"/>
        <v>41107.208333333336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7">
        <f t="shared" si="2"/>
        <v>41107.208333333336</v>
      </c>
      <c r="O62" s="19">
        <f t="shared" si="3"/>
        <v>40595.25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42160.208333333328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7">
        <f t="shared" si="2"/>
        <v>42160.208333333328</v>
      </c>
      <c r="O64" s="19">
        <f t="shared" si="3"/>
        <v>42853.208333333328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43283.208333333328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40570.25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7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7">
        <f t="shared" ref="N67:N130" si="8">(((L67/60)/60)/24)+DATE(1970,1,1)</f>
        <v>40570.25</v>
      </c>
      <c r="O67" s="19">
        <f t="shared" ref="O67:O130" si="9">(((L68/60)/60)/24)+DATE(1970,1,1)</f>
        <v>42102.208333333328</v>
      </c>
      <c r="P67" t="b">
        <v>0</v>
      </c>
      <c r="Q67" t="b">
        <v>0</v>
      </c>
      <c r="R67" t="s">
        <v>33</v>
      </c>
      <c r="S67" t="str">
        <f t="shared" ref="S67:S130" si="10">_xlfn.TEXTBEFORE(R:R,"/")</f>
        <v>theater</v>
      </c>
      <c r="T67" t="str">
        <f t="shared" ref="T67:T130" si="11">_xlfn.TEXTAFTER(R:R,"/")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40203.25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7">
        <f t="shared" si="8"/>
        <v>40203.25</v>
      </c>
      <c r="O69" s="19">
        <f t="shared" si="9"/>
        <v>42943.208333333328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7">
        <f t="shared" si="8"/>
        <v>42943.208333333328</v>
      </c>
      <c r="O70" s="19">
        <f t="shared" si="9"/>
        <v>40531.25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40484.208333333336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7">
        <f t="shared" si="8"/>
        <v>40484.208333333336</v>
      </c>
      <c r="O72" s="19">
        <f t="shared" si="9"/>
        <v>43799.25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7">
        <f t="shared" si="8"/>
        <v>43799.25</v>
      </c>
      <c r="O73" s="19">
        <f t="shared" si="9"/>
        <v>42186.208333333328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7">
        <f t="shared" si="8"/>
        <v>42186.208333333328</v>
      </c>
      <c r="O74" s="19">
        <f t="shared" si="9"/>
        <v>42701.25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7">
        <f t="shared" si="8"/>
        <v>42701.25</v>
      </c>
      <c r="O75" s="19">
        <f t="shared" si="9"/>
        <v>42456.208333333328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7">
        <f t="shared" si="8"/>
        <v>42456.208333333328</v>
      </c>
      <c r="O76" s="19">
        <f t="shared" si="9"/>
        <v>43296.208333333328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7">
        <f t="shared" si="8"/>
        <v>43296.208333333328</v>
      </c>
      <c r="O77" s="19">
        <f t="shared" si="9"/>
        <v>42027.25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40448.208333333336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43206.208333333328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7">
        <f t="shared" si="8"/>
        <v>43206.208333333328</v>
      </c>
      <c r="O80" s="19">
        <f t="shared" si="9"/>
        <v>43267.208333333328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2113</v>
      </c>
      <c r="C81" s="3" t="s">
        <v>207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42976.208333333328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7">
        <f t="shared" si="8"/>
        <v>42976.208333333328</v>
      </c>
      <c r="O82" s="19">
        <f t="shared" si="9"/>
        <v>43062.25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7">
        <f t="shared" si="8"/>
        <v>43062.25</v>
      </c>
      <c r="O83" s="19">
        <f t="shared" si="9"/>
        <v>43482.25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7">
        <f t="shared" si="8"/>
        <v>43482.25</v>
      </c>
      <c r="O84" s="19">
        <f t="shared" si="9"/>
        <v>42579.208333333328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41118.208333333336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7">
        <f t="shared" si="8"/>
        <v>41118.208333333336</v>
      </c>
      <c r="O86" s="19">
        <f t="shared" si="9"/>
        <v>40797.208333333336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7">
        <f t="shared" si="8"/>
        <v>40797.208333333336</v>
      </c>
      <c r="O87" s="19">
        <f t="shared" si="9"/>
        <v>42128.208333333328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7">
        <f t="shared" si="8"/>
        <v>42128.208333333328</v>
      </c>
      <c r="O88" s="19">
        <f t="shared" si="9"/>
        <v>40610.25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42110.208333333328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7">
        <f t="shared" si="8"/>
        <v>42110.208333333328</v>
      </c>
      <c r="O90" s="19">
        <f t="shared" si="9"/>
        <v>40283.208333333336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7">
        <f t="shared" si="8"/>
        <v>40283.208333333336</v>
      </c>
      <c r="O91" s="19">
        <f t="shared" si="9"/>
        <v>42425.25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42588.208333333328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40352.208333333336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7">
        <f t="shared" si="8"/>
        <v>40352.208333333336</v>
      </c>
      <c r="O94" s="19">
        <f t="shared" si="9"/>
        <v>41202.208333333336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43562.208333333328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7">
        <f t="shared" si="8"/>
        <v>43562.208333333328</v>
      </c>
      <c r="O96" s="19">
        <f t="shared" si="9"/>
        <v>43752.208333333328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7">
        <f t="shared" si="8"/>
        <v>43752.208333333328</v>
      </c>
      <c r="O97" s="19">
        <f t="shared" si="9"/>
        <v>40612.25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7">
        <f t="shared" si="8"/>
        <v>40612.25</v>
      </c>
      <c r="O98" s="19">
        <f t="shared" si="9"/>
        <v>42180.208333333328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7">
        <f t="shared" si="8"/>
        <v>42180.208333333328</v>
      </c>
      <c r="O99" s="19">
        <f t="shared" si="9"/>
        <v>42212.208333333328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41968.25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7">
        <f t="shared" si="8"/>
        <v>41968.25</v>
      </c>
      <c r="O101" s="19">
        <f t="shared" si="9"/>
        <v>40835.208333333336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42056.25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7">
        <f t="shared" si="8"/>
        <v>42056.25</v>
      </c>
      <c r="O103" s="19">
        <f t="shared" si="9"/>
        <v>43234.208333333328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7">
        <f t="shared" si="8"/>
        <v>43234.208333333328</v>
      </c>
      <c r="O104" s="19">
        <f t="shared" si="9"/>
        <v>40475.208333333336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42878.208333333328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7">
        <f t="shared" si="8"/>
        <v>42878.208333333328</v>
      </c>
      <c r="O106" s="19">
        <f t="shared" si="9"/>
        <v>41366.208333333336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7">
        <f t="shared" si="8"/>
        <v>41366.208333333336</v>
      </c>
      <c r="O107" s="19">
        <f t="shared" si="9"/>
        <v>43716.208333333328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7">
        <f t="shared" si="8"/>
        <v>43716.208333333328</v>
      </c>
      <c r="O108" s="19">
        <f t="shared" si="9"/>
        <v>43213.208333333328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7">
        <f t="shared" si="8"/>
        <v>43213.208333333328</v>
      </c>
      <c r="O109" s="19">
        <f t="shared" si="9"/>
        <v>41005.208333333336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7">
        <f t="shared" si="8"/>
        <v>41005.208333333336</v>
      </c>
      <c r="O110" s="19">
        <f t="shared" si="9"/>
        <v>41651.25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43354.208333333328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41174.208333333336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7">
        <f t="shared" si="8"/>
        <v>41174.208333333336</v>
      </c>
      <c r="O113" s="19">
        <f t="shared" si="9"/>
        <v>41875.208333333336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7">
        <f t="shared" si="8"/>
        <v>41875.208333333336</v>
      </c>
      <c r="O114" s="19">
        <f t="shared" si="9"/>
        <v>42990.208333333328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7">
        <f t="shared" si="8"/>
        <v>42990.208333333328</v>
      </c>
      <c r="O115" s="19">
        <f t="shared" si="9"/>
        <v>43564.208333333328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7">
        <f t="shared" si="8"/>
        <v>43564.208333333328</v>
      </c>
      <c r="O116" s="19">
        <f t="shared" si="9"/>
        <v>43056.25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42265.208333333328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40808.208333333336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7">
        <f t="shared" si="8"/>
        <v>40808.208333333336</v>
      </c>
      <c r="O119" s="19">
        <f t="shared" si="9"/>
        <v>41665.25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7">
        <f t="shared" si="8"/>
        <v>41665.25</v>
      </c>
      <c r="O120" s="19">
        <f t="shared" si="9"/>
        <v>41806.208333333336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7">
        <f t="shared" si="8"/>
        <v>41806.208333333336</v>
      </c>
      <c r="O121" s="19">
        <f t="shared" si="9"/>
        <v>42111.208333333328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7">
        <f t="shared" si="8"/>
        <v>42111.208333333328</v>
      </c>
      <c r="O122" s="19">
        <f t="shared" si="9"/>
        <v>41917.208333333336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7">
        <f t="shared" si="8"/>
        <v>41917.208333333336</v>
      </c>
      <c r="O123" s="19">
        <f t="shared" si="9"/>
        <v>41970.25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42332.25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43598.208333333328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7">
        <f t="shared" si="8"/>
        <v>43598.208333333328</v>
      </c>
      <c r="O126" s="19">
        <f t="shared" si="9"/>
        <v>43362.208333333328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7">
        <f t="shared" si="8"/>
        <v>43362.208333333328</v>
      </c>
      <c r="O127" s="19">
        <f t="shared" si="9"/>
        <v>42596.208333333328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40310.208333333336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40417.208333333336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42038.25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(((L132/60)/60)/24)+DATE(1970,1,1)</f>
        <v>40842.208333333336</v>
      </c>
      <c r="P131" t="b">
        <v>0</v>
      </c>
      <c r="Q131" t="b">
        <v>0</v>
      </c>
      <c r="R131" t="s">
        <v>17</v>
      </c>
      <c r="S131" t="str">
        <f t="shared" ref="S131:S194" si="16">_xlfn.TEXTBEFORE(R:R,"/")</f>
        <v>food</v>
      </c>
      <c r="T131" t="str">
        <f t="shared" ref="T131:T194" si="17">_xlfn.TEXTAFTER(R:R,"/")</f>
        <v>food trucks</v>
      </c>
    </row>
    <row r="132" spans="1:20" ht="17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7">
        <f t="shared" si="14"/>
        <v>40842.208333333336</v>
      </c>
      <c r="O132" s="19">
        <f t="shared" si="15"/>
        <v>41607.25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7">
        <f t="shared" si="14"/>
        <v>41607.25</v>
      </c>
      <c r="O133" s="19">
        <f t="shared" si="15"/>
        <v>43112.25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7">
        <f t="shared" si="14"/>
        <v>43112.25</v>
      </c>
      <c r="O134" s="19">
        <f t="shared" si="15"/>
        <v>40767.208333333336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7">
        <f t="shared" si="14"/>
        <v>40767.208333333336</v>
      </c>
      <c r="O135" s="19">
        <f t="shared" si="15"/>
        <v>40713.208333333336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41340.25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41797.208333333336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40457.208333333336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7">
        <f t="shared" si="14"/>
        <v>40457.208333333336</v>
      </c>
      <c r="O139" s="19">
        <f t="shared" si="15"/>
        <v>41180.208333333336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42115.208333333328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43156.25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7">
        <f t="shared" si="14"/>
        <v>43156.25</v>
      </c>
      <c r="O142" s="19">
        <f t="shared" si="15"/>
        <v>42167.208333333328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7">
        <f t="shared" si="14"/>
        <v>42167.208333333328</v>
      </c>
      <c r="O143" s="19">
        <f t="shared" si="15"/>
        <v>41005.208333333336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7">
        <f t="shared" si="14"/>
        <v>41005.208333333336</v>
      </c>
      <c r="O144" s="19">
        <f t="shared" si="15"/>
        <v>40357.208333333336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7">
        <f t="shared" si="14"/>
        <v>40357.208333333336</v>
      </c>
      <c r="O145" s="19">
        <f t="shared" si="15"/>
        <v>43633.208333333328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7">
        <f t="shared" si="14"/>
        <v>43633.208333333328</v>
      </c>
      <c r="O146" s="19">
        <f t="shared" si="15"/>
        <v>41889.208333333336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7">
        <f t="shared" si="14"/>
        <v>41889.208333333336</v>
      </c>
      <c r="O147" s="19">
        <f t="shared" si="15"/>
        <v>40855.25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42534.208333333328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7">
        <f t="shared" si="14"/>
        <v>42534.208333333328</v>
      </c>
      <c r="O149" s="19">
        <f t="shared" si="15"/>
        <v>42941.208333333328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7">
        <f t="shared" si="14"/>
        <v>42941.208333333328</v>
      </c>
      <c r="O150" s="19">
        <f t="shared" si="15"/>
        <v>41275.25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7">
        <f t="shared" si="14"/>
        <v>41275.25</v>
      </c>
      <c r="O151" s="19">
        <f t="shared" si="15"/>
        <v>43450.25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41799.208333333336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42783.25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7">
        <f t="shared" si="14"/>
        <v>42783.25</v>
      </c>
      <c r="O154" s="19">
        <f t="shared" si="15"/>
        <v>41201.208333333336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42502.208333333328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40262.208333333336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43743.208333333328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41638.25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42346.25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7">
        <f t="shared" si="14"/>
        <v>42346.25</v>
      </c>
      <c r="O160" s="19">
        <f t="shared" si="15"/>
        <v>43551.208333333328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7">
        <f t="shared" si="14"/>
        <v>43551.208333333328</v>
      </c>
      <c r="O161" s="19">
        <f t="shared" si="15"/>
        <v>43582.208333333328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7">
        <f t="shared" si="14"/>
        <v>43582.208333333328</v>
      </c>
      <c r="O162" s="19">
        <f t="shared" si="15"/>
        <v>42270.208333333328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43442.25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7">
        <f t="shared" si="14"/>
        <v>43442.25</v>
      </c>
      <c r="O164" s="19">
        <f t="shared" si="15"/>
        <v>43028.208333333328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7">
        <f t="shared" si="14"/>
        <v>43028.208333333328</v>
      </c>
      <c r="O165" s="19">
        <f t="shared" si="15"/>
        <v>43016.208333333328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7">
        <f t="shared" si="14"/>
        <v>43016.208333333328</v>
      </c>
      <c r="O166" s="19">
        <f t="shared" si="15"/>
        <v>42948.208333333328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7">
        <f t="shared" si="14"/>
        <v>42948.208333333328</v>
      </c>
      <c r="O167" s="19">
        <f t="shared" si="15"/>
        <v>40534.25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7">
        <f t="shared" si="14"/>
        <v>40534.25</v>
      </c>
      <c r="O168" s="19">
        <f t="shared" si="15"/>
        <v>41435.208333333336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7">
        <f t="shared" si="14"/>
        <v>41435.208333333336</v>
      </c>
      <c r="O169" s="19">
        <f t="shared" si="15"/>
        <v>43518.25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41077.208333333336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7">
        <f t="shared" si="14"/>
        <v>41077.208333333336</v>
      </c>
      <c r="O171" s="19">
        <f t="shared" si="15"/>
        <v>42950.208333333328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41718.208333333336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41839.208333333336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41412.208333333336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7">
        <f t="shared" si="14"/>
        <v>41412.208333333336</v>
      </c>
      <c r="O175" s="19">
        <f t="shared" si="15"/>
        <v>42282.208333333328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7">
        <f t="shared" si="14"/>
        <v>42282.208333333328</v>
      </c>
      <c r="O176" s="19">
        <f t="shared" si="15"/>
        <v>42613.208333333328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42616.208333333328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40497.25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7">
        <f t="shared" si="14"/>
        <v>40497.25</v>
      </c>
      <c r="O179" s="19">
        <f t="shared" si="15"/>
        <v>42999.208333333328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41350.208333333336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7">
        <f t="shared" si="14"/>
        <v>41350.208333333336</v>
      </c>
      <c r="O181" s="19">
        <f t="shared" si="15"/>
        <v>40259.208333333336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7">
        <f t="shared" si="14"/>
        <v>40259.208333333336</v>
      </c>
      <c r="O182" s="19">
        <f t="shared" si="15"/>
        <v>43012.208333333328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43631.208333333328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7">
        <f t="shared" si="14"/>
        <v>43631.208333333328</v>
      </c>
      <c r="O184" s="19">
        <f t="shared" si="15"/>
        <v>40430.208333333336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43588.208333333328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7">
        <f t="shared" si="14"/>
        <v>43588.208333333328</v>
      </c>
      <c r="O186" s="19">
        <f t="shared" si="15"/>
        <v>43233.208333333328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41782.208333333336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41328.25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7">
        <f t="shared" si="14"/>
        <v>41328.25</v>
      </c>
      <c r="O189" s="19">
        <f t="shared" si="15"/>
        <v>41975.25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42433.25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41429.208333333336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43536.208333333328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41817.208333333336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43198.208333333328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(((L196/60)/60)/24)+DATE(1970,1,1)</f>
        <v>42261.208333333328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_xlfn.TEXTBEFORE(R:R,"/")</f>
        <v>music</v>
      </c>
      <c r="T195" t="str">
        <f t="shared" ref="T195:T258" si="23">_xlfn.TEXTAFTER(R:R,"/")</f>
        <v>indie rock</v>
      </c>
    </row>
    <row r="196" spans="1:20" ht="17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7">
        <f t="shared" si="20"/>
        <v>42261.208333333328</v>
      </c>
      <c r="O196" s="19">
        <f t="shared" si="21"/>
        <v>43310.208333333328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7">
        <f t="shared" si="20"/>
        <v>43310.208333333328</v>
      </c>
      <c r="O197" s="19">
        <f t="shared" si="21"/>
        <v>42616.208333333328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42909.208333333328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7">
        <f t="shared" si="20"/>
        <v>42909.208333333328</v>
      </c>
      <c r="O199" s="19">
        <f t="shared" si="21"/>
        <v>40396.208333333336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42192.208333333328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40262.208333333336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41845.208333333336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7">
        <f t="shared" si="20"/>
        <v>41845.208333333336</v>
      </c>
      <c r="O203" s="19">
        <f t="shared" si="21"/>
        <v>40818.208333333336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42752.25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7">
        <f t="shared" si="20"/>
        <v>42752.25</v>
      </c>
      <c r="O205" s="19">
        <f t="shared" si="21"/>
        <v>40636.208333333336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43390.208333333328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7">
        <f t="shared" si="20"/>
        <v>43390.208333333328</v>
      </c>
      <c r="O207" s="19">
        <f t="shared" si="21"/>
        <v>40236.25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43340.208333333328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7">
        <f t="shared" si="20"/>
        <v>43340.208333333328</v>
      </c>
      <c r="O209" s="19">
        <f t="shared" si="21"/>
        <v>43048.25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7">
        <f t="shared" si="20"/>
        <v>43048.25</v>
      </c>
      <c r="O210" s="19">
        <f t="shared" si="21"/>
        <v>42496.208333333328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42797.25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41513.208333333336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43814.25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7">
        <f t="shared" si="20"/>
        <v>43814.25</v>
      </c>
      <c r="O214" s="19">
        <f t="shared" si="21"/>
        <v>40488.208333333336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7">
        <f t="shared" si="20"/>
        <v>40488.208333333336</v>
      </c>
      <c r="O215" s="19">
        <f t="shared" si="21"/>
        <v>40409.208333333336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7">
        <f t="shared" si="20"/>
        <v>40409.208333333336</v>
      </c>
      <c r="O216" s="19">
        <f t="shared" si="21"/>
        <v>43509.25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40869.25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7">
        <f t="shared" si="20"/>
        <v>40869.25</v>
      </c>
      <c r="O218" s="19">
        <f t="shared" si="21"/>
        <v>43583.208333333328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40858.25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7">
        <f t="shared" si="20"/>
        <v>40858.25</v>
      </c>
      <c r="O220" s="19">
        <f t="shared" si="21"/>
        <v>41137.208333333336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7">
        <f t="shared" si="20"/>
        <v>41137.208333333336</v>
      </c>
      <c r="O221" s="19">
        <f t="shared" si="21"/>
        <v>40725.208333333336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41081.208333333336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41914.208333333336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7">
        <f t="shared" si="20"/>
        <v>41914.208333333336</v>
      </c>
      <c r="O224" s="19">
        <f t="shared" si="21"/>
        <v>42445.208333333328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41906.208333333336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7">
        <f t="shared" si="20"/>
        <v>41906.208333333336</v>
      </c>
      <c r="O226" s="19">
        <f t="shared" si="21"/>
        <v>41762.208333333336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7">
        <f t="shared" si="20"/>
        <v>41762.208333333336</v>
      </c>
      <c r="O227" s="19">
        <f t="shared" si="21"/>
        <v>40276.208333333336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7">
        <f t="shared" si="20"/>
        <v>40276.208333333336</v>
      </c>
      <c r="O228" s="19">
        <f t="shared" si="21"/>
        <v>42139.208333333328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7">
        <f t="shared" si="20"/>
        <v>42139.208333333328</v>
      </c>
      <c r="O229" s="19">
        <f t="shared" si="21"/>
        <v>42613.208333333328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7">
        <f t="shared" si="20"/>
        <v>42613.208333333328</v>
      </c>
      <c r="O230" s="19">
        <f t="shared" si="21"/>
        <v>42887.208333333328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7">
        <f t="shared" si="20"/>
        <v>42887.208333333328</v>
      </c>
      <c r="O231" s="19">
        <f t="shared" si="21"/>
        <v>43805.25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7">
        <f t="shared" si="20"/>
        <v>43805.25</v>
      </c>
      <c r="O232" s="19">
        <f t="shared" si="21"/>
        <v>41415.208333333336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42576.208333333328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7">
        <f t="shared" si="20"/>
        <v>42576.208333333328</v>
      </c>
      <c r="O234" s="19">
        <f t="shared" si="21"/>
        <v>40706.208333333336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7">
        <f t="shared" si="20"/>
        <v>40706.208333333336</v>
      </c>
      <c r="O235" s="19">
        <f t="shared" si="21"/>
        <v>42969.208333333328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7">
        <f t="shared" si="20"/>
        <v>42969.208333333328</v>
      </c>
      <c r="O236" s="19">
        <f t="shared" si="21"/>
        <v>42779.25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43641.208333333328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41754.208333333336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7">
        <f t="shared" si="20"/>
        <v>41754.208333333336</v>
      </c>
      <c r="O239" s="19">
        <f t="shared" si="21"/>
        <v>43083.25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7">
        <f t="shared" si="20"/>
        <v>43083.25</v>
      </c>
      <c r="O240" s="19">
        <f t="shared" si="21"/>
        <v>42245.208333333328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40396.208333333336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7">
        <f t="shared" si="20"/>
        <v>40396.208333333336</v>
      </c>
      <c r="O242" s="19">
        <f t="shared" si="21"/>
        <v>41742.208333333336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7">
        <f t="shared" si="20"/>
        <v>41742.208333333336</v>
      </c>
      <c r="O243" s="19">
        <f t="shared" si="21"/>
        <v>42865.208333333328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7">
        <f t="shared" si="20"/>
        <v>42865.208333333328</v>
      </c>
      <c r="O244" s="19">
        <f t="shared" si="21"/>
        <v>43163.25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7">
        <f t="shared" si="20"/>
        <v>43163.25</v>
      </c>
      <c r="O245" s="19">
        <f t="shared" si="21"/>
        <v>41834.208333333336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7">
        <f t="shared" si="20"/>
        <v>41834.208333333336</v>
      </c>
      <c r="O246" s="19">
        <f t="shared" si="21"/>
        <v>41736.208333333336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7">
        <f t="shared" si="20"/>
        <v>41736.208333333336</v>
      </c>
      <c r="O247" s="19">
        <f t="shared" si="21"/>
        <v>41491.208333333336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7">
        <f t="shared" si="20"/>
        <v>41491.208333333336</v>
      </c>
      <c r="O248" s="19">
        <f t="shared" si="21"/>
        <v>42726.25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7">
        <f t="shared" si="20"/>
        <v>42726.25</v>
      </c>
      <c r="O249" s="19">
        <f t="shared" si="21"/>
        <v>42004.25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7">
        <f t="shared" si="20"/>
        <v>42004.25</v>
      </c>
      <c r="O250" s="19">
        <f t="shared" si="21"/>
        <v>42006.25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7">
        <f t="shared" si="20"/>
        <v>42006.25</v>
      </c>
      <c r="O251" s="19">
        <f t="shared" si="21"/>
        <v>40203.25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41252.25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41572.208333333336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7">
        <f t="shared" si="20"/>
        <v>41572.208333333336</v>
      </c>
      <c r="O254" s="19">
        <f t="shared" si="21"/>
        <v>40641.208333333336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42787.25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7">
        <f t="shared" si="20"/>
        <v>42787.25</v>
      </c>
      <c r="O256" s="19">
        <f t="shared" si="21"/>
        <v>40590.25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7">
        <f t="shared" si="20"/>
        <v>40590.25</v>
      </c>
      <c r="O257" s="19">
        <f t="shared" si="21"/>
        <v>42393.25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41338.25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7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7">
        <f t="shared" ref="N259:N322" si="26">(((L259/60)/60)/24)+DATE(1970,1,1)</f>
        <v>41338.25</v>
      </c>
      <c r="O259" s="19">
        <f t="shared" ref="O259:O322" si="27">(((L260/60)/60)/24)+DATE(1970,1,1)</f>
        <v>42712.25</v>
      </c>
      <c r="P259" t="b">
        <v>0</v>
      </c>
      <c r="Q259" t="b">
        <v>0</v>
      </c>
      <c r="R259" t="s">
        <v>33</v>
      </c>
      <c r="S259" t="str">
        <f t="shared" ref="S259:S322" si="28">_xlfn.TEXTBEFORE(R:R,"/")</f>
        <v>theater</v>
      </c>
      <c r="T259" t="str">
        <f t="shared" ref="T259:T322" si="29">_xlfn.TEXTAFTER(R:R,"/")</f>
        <v>plays</v>
      </c>
    </row>
    <row r="260" spans="1:20" ht="17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7">
        <f t="shared" si="26"/>
        <v>42712.25</v>
      </c>
      <c r="O260" s="19">
        <f t="shared" si="27"/>
        <v>41251.25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7">
        <f t="shared" si="26"/>
        <v>41251.25</v>
      </c>
      <c r="O261" s="19">
        <f t="shared" si="27"/>
        <v>41180.208333333336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7">
        <f t="shared" si="26"/>
        <v>41180.208333333336</v>
      </c>
      <c r="O262" s="19">
        <f t="shared" si="27"/>
        <v>40415.208333333336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40638.208333333336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7">
        <f t="shared" si="26"/>
        <v>40638.208333333336</v>
      </c>
      <c r="O264" s="19">
        <f t="shared" si="27"/>
        <v>40187.25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7">
        <f t="shared" si="26"/>
        <v>40187.25</v>
      </c>
      <c r="O265" s="19">
        <f t="shared" si="27"/>
        <v>41317.25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7">
        <f t="shared" si="26"/>
        <v>41317.25</v>
      </c>
      <c r="O266" s="19">
        <f t="shared" si="27"/>
        <v>42372.25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7">
        <f t="shared" si="26"/>
        <v>42372.25</v>
      </c>
      <c r="O267" s="19">
        <f t="shared" si="27"/>
        <v>41950.25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41206.208333333336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7">
        <f t="shared" si="26"/>
        <v>41206.208333333336</v>
      </c>
      <c r="O269" s="19">
        <f t="shared" si="27"/>
        <v>41186.208333333336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7">
        <f t="shared" si="26"/>
        <v>41186.208333333336</v>
      </c>
      <c r="O270" s="19">
        <f t="shared" si="27"/>
        <v>43496.25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7">
        <f t="shared" si="26"/>
        <v>43496.25</v>
      </c>
      <c r="O271" s="19">
        <f t="shared" si="27"/>
        <v>40514.25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42345.25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43656.208333333328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7">
        <f t="shared" si="26"/>
        <v>43656.208333333328</v>
      </c>
      <c r="O274" s="19">
        <f t="shared" si="27"/>
        <v>42995.208333333328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7">
        <f t="shared" si="26"/>
        <v>42995.208333333328</v>
      </c>
      <c r="O275" s="19">
        <f t="shared" si="27"/>
        <v>43045.25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43561.208333333328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7">
        <f t="shared" si="26"/>
        <v>43561.208333333328</v>
      </c>
      <c r="O277" s="19">
        <f t="shared" si="27"/>
        <v>41018.208333333336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40378.208333333336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7">
        <f t="shared" si="26"/>
        <v>40378.208333333336</v>
      </c>
      <c r="O279" s="19">
        <f t="shared" si="27"/>
        <v>41239.25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7">
        <f t="shared" si="26"/>
        <v>41239.25</v>
      </c>
      <c r="O280" s="19">
        <f t="shared" si="27"/>
        <v>43346.208333333328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7">
        <f t="shared" si="26"/>
        <v>43346.208333333328</v>
      </c>
      <c r="O281" s="19">
        <f t="shared" si="27"/>
        <v>43060.25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7">
        <f t="shared" si="26"/>
        <v>43060.25</v>
      </c>
      <c r="O282" s="19">
        <f t="shared" si="27"/>
        <v>40979.25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42701.25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7">
        <f t="shared" si="26"/>
        <v>42701.25</v>
      </c>
      <c r="O284" s="19">
        <f t="shared" si="27"/>
        <v>42520.208333333328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41030.208333333336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42623.208333333328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7">
        <f t="shared" si="26"/>
        <v>42623.208333333328</v>
      </c>
      <c r="O287" s="19">
        <f t="shared" si="27"/>
        <v>42697.25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42122.208333333328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7">
        <f t="shared" si="26"/>
        <v>42122.208333333328</v>
      </c>
      <c r="O289" s="19">
        <f t="shared" si="27"/>
        <v>40982.208333333336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42219.208333333328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7">
        <f t="shared" si="26"/>
        <v>42219.208333333328</v>
      </c>
      <c r="O291" s="19">
        <f t="shared" si="27"/>
        <v>41404.208333333336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40831.208333333336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7">
        <f t="shared" si="26"/>
        <v>40831.208333333336</v>
      </c>
      <c r="O293" s="19">
        <f t="shared" si="27"/>
        <v>40984.208333333336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40456.208333333336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43399.208333333328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7">
        <f t="shared" si="26"/>
        <v>43399.208333333328</v>
      </c>
      <c r="O296" s="19">
        <f t="shared" si="27"/>
        <v>41562.208333333336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43493.25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41653.25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42426.25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7">
        <f t="shared" si="26"/>
        <v>42426.25</v>
      </c>
      <c r="O300" s="19">
        <f t="shared" si="27"/>
        <v>42432.25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42977.208333333328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42061.25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7">
        <f t="shared" si="26"/>
        <v>42061.25</v>
      </c>
      <c r="O303" s="19">
        <f t="shared" si="27"/>
        <v>43345.208333333328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42376.25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42589.208333333328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7">
        <f t="shared" si="26"/>
        <v>42589.208333333328</v>
      </c>
      <c r="O306" s="19">
        <f t="shared" si="27"/>
        <v>42448.208333333328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7">
        <f t="shared" si="26"/>
        <v>42448.208333333328</v>
      </c>
      <c r="O307" s="19">
        <f t="shared" si="27"/>
        <v>42930.208333333328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41066.208333333336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7">
        <f t="shared" si="26"/>
        <v>41066.208333333336</v>
      </c>
      <c r="O309" s="19">
        <f t="shared" si="27"/>
        <v>40651.208333333336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40807.208333333336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40277.208333333336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40590.25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7">
        <f t="shared" si="26"/>
        <v>40590.25</v>
      </c>
      <c r="O313" s="19">
        <f t="shared" si="27"/>
        <v>41572.208333333336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7">
        <f t="shared" si="26"/>
        <v>41572.208333333336</v>
      </c>
      <c r="O314" s="19">
        <f t="shared" si="27"/>
        <v>40966.25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7">
        <f t="shared" si="26"/>
        <v>40966.25</v>
      </c>
      <c r="O315" s="19">
        <f t="shared" si="27"/>
        <v>43536.208333333328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7">
        <f t="shared" si="26"/>
        <v>43536.208333333328</v>
      </c>
      <c r="O316" s="19">
        <f t="shared" si="27"/>
        <v>41783.208333333336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43788.25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42869.208333333328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41684.25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40402.208333333336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40673.208333333336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40634.208333333336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(((L324/60)/60)/24)+DATE(1970,1,1)</f>
        <v>40507.25</v>
      </c>
      <c r="P323" t="b">
        <v>0</v>
      </c>
      <c r="Q323" t="b">
        <v>0</v>
      </c>
      <c r="R323" t="s">
        <v>100</v>
      </c>
      <c r="S323" t="str">
        <f t="shared" ref="S323:S386" si="34">_xlfn.TEXTBEFORE(R:R,"/")</f>
        <v>film &amp; video</v>
      </c>
      <c r="T323" t="str">
        <f t="shared" ref="T323:T386" si="35">_xlfn.TEXTAFTER(R:R,"/")</f>
        <v>shorts</v>
      </c>
    </row>
    <row r="324" spans="1:20" ht="34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7">
        <f t="shared" si="32"/>
        <v>40507.25</v>
      </c>
      <c r="O324" s="19">
        <f t="shared" si="33"/>
        <v>41725.208333333336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42176.208333333328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7">
        <f t="shared" si="32"/>
        <v>42176.208333333328</v>
      </c>
      <c r="O326" s="19">
        <f t="shared" si="33"/>
        <v>43267.208333333328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42364.25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43705.208333333328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43434.25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7">
        <f t="shared" si="32"/>
        <v>43434.25</v>
      </c>
      <c r="O330" s="19">
        <f t="shared" si="33"/>
        <v>42716.25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43077.25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7">
        <f t="shared" si="32"/>
        <v>43077.25</v>
      </c>
      <c r="O332" s="19">
        <f t="shared" si="33"/>
        <v>40896.25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7">
        <f t="shared" si="32"/>
        <v>40896.25</v>
      </c>
      <c r="O333" s="19">
        <f t="shared" si="33"/>
        <v>41361.208333333336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7">
        <f t="shared" si="32"/>
        <v>41361.208333333336</v>
      </c>
      <c r="O334" s="19">
        <f t="shared" si="33"/>
        <v>43424.25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7">
        <f t="shared" si="32"/>
        <v>43424.25</v>
      </c>
      <c r="O335" s="19">
        <f t="shared" si="33"/>
        <v>43110.25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7">
        <f t="shared" si="32"/>
        <v>43110.25</v>
      </c>
      <c r="O336" s="19">
        <f t="shared" si="33"/>
        <v>43784.25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7">
        <f t="shared" si="32"/>
        <v>43784.25</v>
      </c>
      <c r="O337" s="19">
        <f t="shared" si="33"/>
        <v>40527.25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43780.25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7">
        <f t="shared" si="32"/>
        <v>43780.25</v>
      </c>
      <c r="O339" s="19">
        <f t="shared" si="33"/>
        <v>40821.208333333336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7">
        <f t="shared" si="32"/>
        <v>40821.208333333336</v>
      </c>
      <c r="O340" s="19">
        <f t="shared" si="33"/>
        <v>42949.208333333328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40889.25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42244.208333333328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41475.208333333336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41597.25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43122.25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42194.208333333328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42971.208333333328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42046.25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7">
        <f t="shared" si="32"/>
        <v>42046.25</v>
      </c>
      <c r="O349" s="19">
        <f t="shared" si="33"/>
        <v>42782.25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42930.208333333328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42144.208333333328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42240.208333333328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7">
        <f t="shared" si="32"/>
        <v>42240.208333333328</v>
      </c>
      <c r="O353" s="19">
        <f t="shared" si="33"/>
        <v>42315.25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43651.208333333328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7">
        <f t="shared" si="32"/>
        <v>43651.208333333328</v>
      </c>
      <c r="O355" s="19">
        <f t="shared" si="33"/>
        <v>41520.208333333336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7">
        <f t="shared" si="32"/>
        <v>41520.208333333336</v>
      </c>
      <c r="O356" s="19">
        <f t="shared" si="33"/>
        <v>42757.25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40922.25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42250.208333333328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7">
        <f t="shared" si="32"/>
        <v>42250.208333333328</v>
      </c>
      <c r="O359" s="19">
        <f t="shared" si="33"/>
        <v>43322.208333333328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40782.208333333336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7">
        <f t="shared" si="32"/>
        <v>40782.208333333336</v>
      </c>
      <c r="O361" s="19">
        <f t="shared" si="33"/>
        <v>40544.25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7">
        <f t="shared" si="32"/>
        <v>40544.25</v>
      </c>
      <c r="O362" s="19">
        <f t="shared" si="33"/>
        <v>43015.208333333328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7">
        <f t="shared" si="32"/>
        <v>43015.208333333328</v>
      </c>
      <c r="O363" s="19">
        <f t="shared" si="33"/>
        <v>40570.25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7">
        <f t="shared" si="32"/>
        <v>40570.25</v>
      </c>
      <c r="O364" s="19">
        <f t="shared" si="33"/>
        <v>40904.25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7">
        <f t="shared" si="32"/>
        <v>40904.25</v>
      </c>
      <c r="O365" s="19">
        <f t="shared" si="33"/>
        <v>43164.25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7">
        <f t="shared" si="32"/>
        <v>43164.25</v>
      </c>
      <c r="O366" s="19">
        <f t="shared" si="33"/>
        <v>42733.25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7">
        <f t="shared" si="32"/>
        <v>42733.25</v>
      </c>
      <c r="O367" s="19">
        <f t="shared" si="33"/>
        <v>40546.25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7">
        <f t="shared" si="32"/>
        <v>40546.25</v>
      </c>
      <c r="O368" s="19">
        <f t="shared" si="33"/>
        <v>41930.208333333336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40464.208333333336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7">
        <f t="shared" si="32"/>
        <v>40464.208333333336</v>
      </c>
      <c r="O370" s="19">
        <f t="shared" si="33"/>
        <v>41308.25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7">
        <f t="shared" si="32"/>
        <v>41308.25</v>
      </c>
      <c r="O371" s="19">
        <f t="shared" si="33"/>
        <v>43570.208333333328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7">
        <f t="shared" si="32"/>
        <v>43570.208333333328</v>
      </c>
      <c r="O372" s="19">
        <f t="shared" si="33"/>
        <v>42043.25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42012.25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7">
        <f t="shared" si="32"/>
        <v>42012.25</v>
      </c>
      <c r="O374" s="19">
        <f t="shared" si="33"/>
        <v>42964.208333333328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7">
        <f t="shared" si="32"/>
        <v>42964.208333333328</v>
      </c>
      <c r="O375" s="19">
        <f t="shared" si="33"/>
        <v>43476.25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42293.208333333328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41826.208333333336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7">
        <f t="shared" si="32"/>
        <v>41826.208333333336</v>
      </c>
      <c r="O378" s="19">
        <f t="shared" si="33"/>
        <v>43760.208333333328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43241.208333333328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40843.208333333336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41448.208333333336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7">
        <f t="shared" si="32"/>
        <v>41448.208333333336</v>
      </c>
      <c r="O382" s="19">
        <f t="shared" si="33"/>
        <v>42163.208333333328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7">
        <f t="shared" si="32"/>
        <v>42163.208333333328</v>
      </c>
      <c r="O383" s="19">
        <f t="shared" si="33"/>
        <v>43024.208333333328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43509.25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7">
        <f t="shared" si="32"/>
        <v>43509.25</v>
      </c>
      <c r="O385" s="19">
        <f t="shared" si="33"/>
        <v>42776.25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7">
        <f t="shared" si="32"/>
        <v>42776.25</v>
      </c>
      <c r="O386" s="19">
        <f t="shared" si="33"/>
        <v>43553.208333333328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7">
        <f t="shared" ref="N387:N450" si="38">(((L387/60)/60)/24)+DATE(1970,1,1)</f>
        <v>43553.208333333328</v>
      </c>
      <c r="O387" s="19">
        <f t="shared" ref="O387:O450" si="39">(((L388/60)/60)/24)+DATE(1970,1,1)</f>
        <v>40355.208333333336</v>
      </c>
      <c r="P387" t="b">
        <v>0</v>
      </c>
      <c r="Q387" t="b">
        <v>0</v>
      </c>
      <c r="R387" t="s">
        <v>68</v>
      </c>
      <c r="S387" t="str">
        <f t="shared" ref="S387:S450" si="40">_xlfn.TEXTBEFORE(R:R,"/")</f>
        <v>publishing</v>
      </c>
      <c r="T387" t="str">
        <f t="shared" ref="T387:T450" si="41">_xlfn.TEXTAFTER(R:R,"/")</f>
        <v>nonfiction</v>
      </c>
    </row>
    <row r="388" spans="1:20" ht="34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41072.208333333336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40912.25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40479.208333333336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7">
        <f t="shared" si="38"/>
        <v>40479.208333333336</v>
      </c>
      <c r="O391" s="19">
        <f t="shared" si="39"/>
        <v>41530.208333333336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7">
        <f t="shared" si="38"/>
        <v>41530.208333333336</v>
      </c>
      <c r="O392" s="19">
        <f t="shared" si="39"/>
        <v>41653.25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40549.25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42933.208333333328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7">
        <f t="shared" si="38"/>
        <v>42933.208333333328</v>
      </c>
      <c r="O395" s="19">
        <f t="shared" si="39"/>
        <v>41484.208333333336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7">
        <f t="shared" si="38"/>
        <v>41484.208333333336</v>
      </c>
      <c r="O396" s="19">
        <f t="shared" si="39"/>
        <v>40885.25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7">
        <f t="shared" si="38"/>
        <v>40885.25</v>
      </c>
      <c r="O397" s="19">
        <f t="shared" si="39"/>
        <v>43378.208333333328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7">
        <f t="shared" si="38"/>
        <v>43378.208333333328</v>
      </c>
      <c r="O398" s="19">
        <f t="shared" si="39"/>
        <v>41417.208333333336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7">
        <f t="shared" si="38"/>
        <v>41417.208333333336</v>
      </c>
      <c r="O399" s="19">
        <f t="shared" si="39"/>
        <v>43228.208333333328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7">
        <f t="shared" si="38"/>
        <v>43228.208333333328</v>
      </c>
      <c r="O400" s="19">
        <f t="shared" si="39"/>
        <v>40576.25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41502.208333333336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43765.208333333328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7">
        <f t="shared" si="38"/>
        <v>43765.208333333328</v>
      </c>
      <c r="O403" s="19">
        <f t="shared" si="39"/>
        <v>40914.25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40310.208333333336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43053.25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7">
        <f t="shared" si="38"/>
        <v>43053.25</v>
      </c>
      <c r="O406" s="19">
        <f t="shared" si="39"/>
        <v>43255.208333333328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41304.25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7">
        <f t="shared" si="38"/>
        <v>41304.25</v>
      </c>
      <c r="O408" s="19">
        <f t="shared" si="39"/>
        <v>43751.208333333328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7">
        <f t="shared" si="38"/>
        <v>43751.208333333328</v>
      </c>
      <c r="O409" s="19">
        <f t="shared" si="39"/>
        <v>42541.208333333328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7">
        <f t="shared" si="38"/>
        <v>42541.208333333328</v>
      </c>
      <c r="O410" s="19">
        <f t="shared" si="39"/>
        <v>42843.208333333328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42122.208333333328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42884.208333333328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7">
        <f t="shared" si="38"/>
        <v>42884.208333333328</v>
      </c>
      <c r="O413" s="19">
        <f t="shared" si="39"/>
        <v>41642.25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7">
        <f t="shared" si="38"/>
        <v>41642.25</v>
      </c>
      <c r="O414" s="19">
        <f t="shared" si="39"/>
        <v>43431.25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40288.208333333336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40921.25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40560.25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43407.208333333328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41035.208333333336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885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40899.25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7">
        <f t="shared" si="38"/>
        <v>40899.25</v>
      </c>
      <c r="O421" s="19">
        <f t="shared" si="39"/>
        <v>42911.208333333328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7">
        <f t="shared" si="38"/>
        <v>42911.208333333328</v>
      </c>
      <c r="O422" s="19">
        <f t="shared" si="39"/>
        <v>42915.208333333328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40285.208333333336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7">
        <f t="shared" si="38"/>
        <v>40285.208333333336</v>
      </c>
      <c r="O424" s="19">
        <f t="shared" si="39"/>
        <v>40808.208333333336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43208.208333333328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42213.208333333328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7">
        <f t="shared" si="38"/>
        <v>42213.208333333328</v>
      </c>
      <c r="O427" s="19">
        <f t="shared" si="39"/>
        <v>41332.25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7">
        <f t="shared" si="38"/>
        <v>41332.25</v>
      </c>
      <c r="O428" s="19">
        <f t="shared" si="39"/>
        <v>41895.208333333336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7">
        <f t="shared" si="38"/>
        <v>41895.208333333336</v>
      </c>
      <c r="O429" s="19">
        <f t="shared" si="39"/>
        <v>40585.25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41680.25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43737.208333333328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43273.208333333328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7">
        <f t="shared" si="38"/>
        <v>43273.208333333328</v>
      </c>
      <c r="O433" s="19">
        <f t="shared" si="39"/>
        <v>41761.208333333336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41603.25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42705.25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41988.25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7">
        <f t="shared" si="38"/>
        <v>41988.25</v>
      </c>
      <c r="O437" s="19">
        <f t="shared" si="39"/>
        <v>43575.208333333328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7">
        <f t="shared" si="38"/>
        <v>43575.208333333328</v>
      </c>
      <c r="O438" s="19">
        <f t="shared" si="39"/>
        <v>42260.208333333328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7">
        <f t="shared" si="38"/>
        <v>42260.208333333328</v>
      </c>
      <c r="O439" s="19">
        <f t="shared" si="39"/>
        <v>41337.25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7">
        <f t="shared" si="38"/>
        <v>41337.25</v>
      </c>
      <c r="O440" s="19">
        <f t="shared" si="39"/>
        <v>42680.208333333328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7">
        <f t="shared" si="38"/>
        <v>42680.208333333328</v>
      </c>
      <c r="O441" s="19">
        <f t="shared" si="39"/>
        <v>42916.208333333328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7">
        <f t="shared" si="38"/>
        <v>42916.208333333328</v>
      </c>
      <c r="O442" s="19">
        <f t="shared" si="39"/>
        <v>41025.208333333336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42980.208333333328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7">
        <f t="shared" si="38"/>
        <v>42980.208333333328</v>
      </c>
      <c r="O444" s="19">
        <f t="shared" si="39"/>
        <v>40451.208333333336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40748.208333333336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7">
        <f t="shared" si="38"/>
        <v>40748.208333333336</v>
      </c>
      <c r="O446" s="19">
        <f t="shared" si="39"/>
        <v>40515.25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7">
        <f t="shared" si="38"/>
        <v>40515.25</v>
      </c>
      <c r="O447" s="19">
        <f t="shared" si="39"/>
        <v>41261.25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43088.25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41378.208333333336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43530.25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7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7">
        <f t="shared" ref="N451:N514" si="44">(((L451/60)/60)/24)+DATE(1970,1,1)</f>
        <v>43530.25</v>
      </c>
      <c r="O451" s="19">
        <f t="shared" ref="O451:O514" si="45">(((L452/60)/60)/24)+DATE(1970,1,1)</f>
        <v>43394.208333333328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_xlfn.TEXTBEFORE(R:R,"/")</f>
        <v>games</v>
      </c>
      <c r="T451" t="str">
        <f t="shared" ref="T451:T514" si="47">_xlfn.TEXTAFTER(R:R,"/")</f>
        <v>video games</v>
      </c>
    </row>
    <row r="452" spans="1:20" ht="17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42935.208333333328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7">
        <f t="shared" si="44"/>
        <v>42935.208333333328</v>
      </c>
      <c r="O453" s="19">
        <f t="shared" si="45"/>
        <v>40365.208333333336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42705.25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41568.208333333336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40809.208333333336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7">
        <f t="shared" si="44"/>
        <v>40809.208333333336</v>
      </c>
      <c r="O457" s="19">
        <f t="shared" si="45"/>
        <v>43141.25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7">
        <f t="shared" si="44"/>
        <v>43141.25</v>
      </c>
      <c r="O458" s="19">
        <f t="shared" si="45"/>
        <v>42657.208333333328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40265.208333333336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7">
        <f t="shared" si="44"/>
        <v>40265.208333333336</v>
      </c>
      <c r="O460" s="19">
        <f t="shared" si="45"/>
        <v>42001.25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40399.208333333336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7">
        <f t="shared" si="44"/>
        <v>40399.208333333336</v>
      </c>
      <c r="O462" s="19">
        <f t="shared" si="45"/>
        <v>41757.208333333336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7">
        <f t="shared" si="44"/>
        <v>41757.208333333336</v>
      </c>
      <c r="O463" s="19">
        <f t="shared" si="45"/>
        <v>41304.25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41639.25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7">
        <f t="shared" si="44"/>
        <v>41639.25</v>
      </c>
      <c r="O465" s="19">
        <f t="shared" si="45"/>
        <v>43142.25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7">
        <f t="shared" si="44"/>
        <v>43142.25</v>
      </c>
      <c r="O466" s="19">
        <f t="shared" si="45"/>
        <v>43127.25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7">
        <f t="shared" si="44"/>
        <v>43127.25</v>
      </c>
      <c r="O467" s="19">
        <f t="shared" si="45"/>
        <v>41409.208333333336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7">
        <f t="shared" si="44"/>
        <v>41409.208333333336</v>
      </c>
      <c r="O468" s="19">
        <f t="shared" si="45"/>
        <v>42331.25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7">
        <f t="shared" si="44"/>
        <v>42331.25</v>
      </c>
      <c r="O469" s="19">
        <f t="shared" si="45"/>
        <v>43569.208333333328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42142.208333333328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7">
        <f t="shared" si="44"/>
        <v>42142.208333333328</v>
      </c>
      <c r="O471" s="19">
        <f t="shared" si="45"/>
        <v>42716.25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7">
        <f t="shared" si="44"/>
        <v>42716.25</v>
      </c>
      <c r="O472" s="19">
        <f t="shared" si="45"/>
        <v>41031.208333333336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7">
        <f t="shared" si="44"/>
        <v>41031.208333333336</v>
      </c>
      <c r="O473" s="19">
        <f t="shared" si="45"/>
        <v>43535.208333333328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43277.208333333328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7">
        <f t="shared" si="44"/>
        <v>43277.208333333328</v>
      </c>
      <c r="O475" s="19">
        <f t="shared" si="45"/>
        <v>41989.25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7">
        <f t="shared" si="44"/>
        <v>41989.25</v>
      </c>
      <c r="O476" s="19">
        <f t="shared" si="45"/>
        <v>41450.208333333336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7">
        <f t="shared" si="44"/>
        <v>41450.208333333336</v>
      </c>
      <c r="O477" s="19">
        <f t="shared" si="45"/>
        <v>43322.208333333328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40720.208333333336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42072.208333333328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7">
        <f t="shared" si="44"/>
        <v>42072.208333333328</v>
      </c>
      <c r="O480" s="19">
        <f t="shared" si="45"/>
        <v>42945.208333333328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7">
        <f t="shared" si="44"/>
        <v>42945.208333333328</v>
      </c>
      <c r="O481" s="19">
        <f t="shared" si="45"/>
        <v>40248.25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7">
        <f t="shared" si="44"/>
        <v>40248.25</v>
      </c>
      <c r="O482" s="19">
        <f t="shared" si="45"/>
        <v>41913.208333333336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40963.25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43811.25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41855.208333333336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7">
        <f t="shared" si="44"/>
        <v>41855.208333333336</v>
      </c>
      <c r="O486" s="19">
        <f t="shared" si="45"/>
        <v>43626.208333333328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43168.25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42845.208333333328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7">
        <f t="shared" si="44"/>
        <v>42845.208333333328</v>
      </c>
      <c r="O489" s="19">
        <f t="shared" si="45"/>
        <v>42403.25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7">
        <f t="shared" si="44"/>
        <v>42403.25</v>
      </c>
      <c r="O490" s="19">
        <f t="shared" si="45"/>
        <v>40406.208333333336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7">
        <f t="shared" si="44"/>
        <v>40406.208333333336</v>
      </c>
      <c r="O491" s="19">
        <f t="shared" si="45"/>
        <v>43786.25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7">
        <f t="shared" si="44"/>
        <v>43786.25</v>
      </c>
      <c r="O492" s="19">
        <f t="shared" si="45"/>
        <v>41456.208333333336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7">
        <f t="shared" si="44"/>
        <v>41456.208333333336</v>
      </c>
      <c r="O493" s="19">
        <f t="shared" si="45"/>
        <v>40336.208333333336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43645.208333333328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7">
        <f t="shared" si="44"/>
        <v>43645.208333333328</v>
      </c>
      <c r="O495" s="19">
        <f t="shared" si="45"/>
        <v>40990.208333333336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7">
        <f t="shared" si="44"/>
        <v>40990.208333333336</v>
      </c>
      <c r="O496" s="19">
        <f t="shared" si="45"/>
        <v>41800.208333333336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7">
        <f t="shared" si="44"/>
        <v>41800.208333333336</v>
      </c>
      <c r="O497" s="19">
        <f t="shared" si="45"/>
        <v>42876.208333333328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42724.25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42005.25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42444.208333333328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41395.208333333336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41345.208333333336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41117.208333333336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7">
        <f t="shared" si="44"/>
        <v>41117.208333333336</v>
      </c>
      <c r="O504" s="19">
        <f t="shared" si="45"/>
        <v>42186.208333333328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7">
        <f t="shared" si="44"/>
        <v>42186.208333333328</v>
      </c>
      <c r="O505" s="19">
        <f t="shared" si="45"/>
        <v>42142.208333333328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41341.25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43062.25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7">
        <f t="shared" si="44"/>
        <v>43062.25</v>
      </c>
      <c r="O508" s="19">
        <f t="shared" si="45"/>
        <v>41373.208333333336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43310.208333333328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7">
        <f t="shared" si="44"/>
        <v>43310.208333333328</v>
      </c>
      <c r="O510" s="19">
        <f t="shared" si="45"/>
        <v>41034.208333333336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43251.208333333328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7">
        <f t="shared" si="44"/>
        <v>43251.208333333328</v>
      </c>
      <c r="O512" s="19">
        <f t="shared" si="45"/>
        <v>43671.208333333328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41825.208333333336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7">
        <f t="shared" si="44"/>
        <v>41825.208333333336</v>
      </c>
      <c r="O514" s="19">
        <f t="shared" si="45"/>
        <v>40430.208333333336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(((L516/60)/60)/24)+DATE(1970,1,1)</f>
        <v>41614.25</v>
      </c>
      <c r="P515" t="b">
        <v>0</v>
      </c>
      <c r="Q515" t="b">
        <v>0</v>
      </c>
      <c r="R515" t="s">
        <v>268</v>
      </c>
      <c r="S515" t="str">
        <f t="shared" ref="S515:S578" si="52">_xlfn.TEXTBEFORE(R:R,"/")</f>
        <v>film &amp; video</v>
      </c>
      <c r="T515" t="str">
        <f t="shared" ref="T515:T578" si="53">_xlfn.TEXTAFTER(R:R,"/")</f>
        <v>television</v>
      </c>
    </row>
    <row r="516" spans="1:20" ht="17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40900.25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40396.208333333336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42860.208333333328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7">
        <f t="shared" si="50"/>
        <v>42860.208333333328</v>
      </c>
      <c r="O519" s="19">
        <f t="shared" si="51"/>
        <v>43154.25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42012.25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7">
        <f t="shared" si="50"/>
        <v>42012.25</v>
      </c>
      <c r="O521" s="19">
        <f t="shared" si="51"/>
        <v>43574.208333333328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7">
        <f t="shared" si="50"/>
        <v>43574.208333333328</v>
      </c>
      <c r="O522" s="19">
        <f t="shared" si="51"/>
        <v>42605.208333333328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1087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7">
        <f t="shared" si="50"/>
        <v>42605.208333333328</v>
      </c>
      <c r="O523" s="19">
        <f t="shared" si="51"/>
        <v>41093.208333333336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40241.25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7">
        <f t="shared" si="50"/>
        <v>40241.25</v>
      </c>
      <c r="O525" s="19">
        <f t="shared" si="51"/>
        <v>40294.208333333336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40505.25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42364.25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7">
        <f t="shared" si="50"/>
        <v>42364.25</v>
      </c>
      <c r="O528" s="19">
        <f t="shared" si="51"/>
        <v>42405.25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41601.25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41769.208333333336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40421.208333333336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41589.25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43125.25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7">
        <f t="shared" si="50"/>
        <v>43125.25</v>
      </c>
      <c r="O534" s="19">
        <f t="shared" si="51"/>
        <v>41479.208333333336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7">
        <f t="shared" si="50"/>
        <v>41479.208333333336</v>
      </c>
      <c r="O535" s="19">
        <f t="shared" si="51"/>
        <v>43329.208333333328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43259.208333333328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7">
        <f t="shared" si="50"/>
        <v>43259.208333333328</v>
      </c>
      <c r="O537" s="19">
        <f t="shared" si="51"/>
        <v>40414.208333333336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7">
        <f t="shared" si="50"/>
        <v>40414.208333333336</v>
      </c>
      <c r="O538" s="19">
        <f t="shared" si="51"/>
        <v>43342.208333333328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7">
        <f t="shared" si="50"/>
        <v>43342.208333333328</v>
      </c>
      <c r="O539" s="19">
        <f t="shared" si="51"/>
        <v>41539.208333333336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43647.208333333328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43225.208333333328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7">
        <f t="shared" si="50"/>
        <v>43225.208333333328</v>
      </c>
      <c r="O542" s="19">
        <f t="shared" si="51"/>
        <v>42165.208333333328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42391.25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41528.208333333336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42377.25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7">
        <f t="shared" si="50"/>
        <v>42377.25</v>
      </c>
      <c r="O546" s="19">
        <f t="shared" si="51"/>
        <v>43824.25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43360.208333333328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7">
        <f t="shared" si="50"/>
        <v>43360.208333333328</v>
      </c>
      <c r="O548" s="19">
        <f t="shared" si="51"/>
        <v>42029.25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7">
        <f t="shared" si="50"/>
        <v>42029.25</v>
      </c>
      <c r="O549" s="19">
        <f t="shared" si="51"/>
        <v>42461.208333333328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7">
        <f t="shared" si="50"/>
        <v>42461.208333333328</v>
      </c>
      <c r="O550" s="19">
        <f t="shared" si="51"/>
        <v>41422.208333333336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7">
        <f t="shared" si="50"/>
        <v>41422.208333333336</v>
      </c>
      <c r="O551" s="19">
        <f t="shared" si="51"/>
        <v>40968.25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41993.25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42700.25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40545.25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42723.25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7">
        <f t="shared" si="50"/>
        <v>42723.25</v>
      </c>
      <c r="O556" s="19">
        <f t="shared" si="51"/>
        <v>41731.208333333336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7">
        <f t="shared" si="50"/>
        <v>41731.208333333336</v>
      </c>
      <c r="O557" s="19">
        <f t="shared" si="51"/>
        <v>40792.208333333336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7">
        <f t="shared" si="50"/>
        <v>40792.208333333336</v>
      </c>
      <c r="O558" s="19">
        <f t="shared" si="51"/>
        <v>42279.208333333328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7">
        <f t="shared" si="50"/>
        <v>42279.208333333328</v>
      </c>
      <c r="O559" s="19">
        <f t="shared" si="51"/>
        <v>42424.25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7">
        <f t="shared" si="50"/>
        <v>42424.25</v>
      </c>
      <c r="O560" s="19">
        <f t="shared" si="51"/>
        <v>42584.208333333328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7">
        <f t="shared" si="50"/>
        <v>42584.208333333328</v>
      </c>
      <c r="O561" s="19">
        <f t="shared" si="51"/>
        <v>40865.25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7">
        <f t="shared" si="50"/>
        <v>40865.25</v>
      </c>
      <c r="O562" s="19">
        <f t="shared" si="51"/>
        <v>40833.208333333336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7">
        <f t="shared" si="50"/>
        <v>40833.208333333336</v>
      </c>
      <c r="O563" s="19">
        <f t="shared" si="51"/>
        <v>43536.208333333328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43417.25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7">
        <f t="shared" si="50"/>
        <v>43417.25</v>
      </c>
      <c r="O565" s="19">
        <f t="shared" si="51"/>
        <v>42078.208333333328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40862.25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7">
        <f t="shared" si="50"/>
        <v>40862.25</v>
      </c>
      <c r="O567" s="19">
        <f t="shared" si="51"/>
        <v>42424.25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41830.208333333336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7">
        <f t="shared" si="50"/>
        <v>41830.208333333336</v>
      </c>
      <c r="O569" s="19">
        <f t="shared" si="51"/>
        <v>40374.208333333336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7">
        <f t="shared" si="50"/>
        <v>40374.208333333336</v>
      </c>
      <c r="O570" s="19">
        <f t="shared" si="51"/>
        <v>40554.25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7">
        <f t="shared" si="50"/>
        <v>40554.25</v>
      </c>
      <c r="O571" s="19">
        <f t="shared" si="51"/>
        <v>41993.25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7">
        <f t="shared" si="50"/>
        <v>41993.25</v>
      </c>
      <c r="O572" s="19">
        <f t="shared" si="51"/>
        <v>42174.208333333328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42275.208333333328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41761.208333333336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7">
        <f t="shared" si="50"/>
        <v>41761.208333333336</v>
      </c>
      <c r="O575" s="19">
        <f t="shared" si="51"/>
        <v>43806.25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7">
        <f t="shared" si="50"/>
        <v>43806.25</v>
      </c>
      <c r="O576" s="19">
        <f t="shared" si="51"/>
        <v>41779.208333333336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43040.208333333328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40613.25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(((L580/60)/60)/24)+DATE(1970,1,1)</f>
        <v>40878.25</v>
      </c>
      <c r="P579" t="b">
        <v>0</v>
      </c>
      <c r="Q579" t="b">
        <v>0</v>
      </c>
      <c r="R579" t="s">
        <v>159</v>
      </c>
      <c r="S579" t="str">
        <f t="shared" ref="S579:S642" si="58">_xlfn.TEXTBEFORE(R:R,"/")</f>
        <v>music</v>
      </c>
      <c r="T579" t="str">
        <f t="shared" ref="T579:T642" si="59">_xlfn.TEXTAFTER(R:R,"/")</f>
        <v>jazz</v>
      </c>
    </row>
    <row r="580" spans="1:20" ht="17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40762.208333333336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7">
        <f t="shared" si="56"/>
        <v>40762.208333333336</v>
      </c>
      <c r="O581" s="19">
        <f t="shared" si="57"/>
        <v>41696.25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7">
        <f t="shared" si="56"/>
        <v>41696.25</v>
      </c>
      <c r="O582" s="19">
        <f t="shared" si="57"/>
        <v>40662.208333333336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42165.208333333328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40959.25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7">
        <f t="shared" si="56"/>
        <v>40959.25</v>
      </c>
      <c r="O585" s="19">
        <f t="shared" si="57"/>
        <v>41024.208333333336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1210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7">
        <f t="shared" si="56"/>
        <v>41024.208333333336</v>
      </c>
      <c r="O586" s="19">
        <f t="shared" si="57"/>
        <v>40255.208333333336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7">
        <f t="shared" si="56"/>
        <v>40255.208333333336</v>
      </c>
      <c r="O587" s="19">
        <f t="shared" si="57"/>
        <v>40499.25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7">
        <f t="shared" si="56"/>
        <v>40499.25</v>
      </c>
      <c r="O588" s="19">
        <f t="shared" si="57"/>
        <v>43484.25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40262.208333333336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42190.208333333328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41994.25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40373.208333333336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7">
        <f t="shared" si="56"/>
        <v>40373.208333333336</v>
      </c>
      <c r="O593" s="19">
        <f t="shared" si="57"/>
        <v>41789.208333333336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41724.208333333336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7">
        <f t="shared" si="56"/>
        <v>41724.208333333336</v>
      </c>
      <c r="O595" s="19">
        <f t="shared" si="57"/>
        <v>42548.208333333328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40253.208333333336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7">
        <f t="shared" si="56"/>
        <v>40253.208333333336</v>
      </c>
      <c r="O597" s="19">
        <f t="shared" si="57"/>
        <v>42434.25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43786.25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7">
        <f t="shared" si="56"/>
        <v>43786.25</v>
      </c>
      <c r="O599" s="19">
        <f t="shared" si="57"/>
        <v>40344.208333333336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7">
        <f t="shared" si="56"/>
        <v>40344.208333333336</v>
      </c>
      <c r="O600" s="19">
        <f t="shared" si="57"/>
        <v>42047.25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41485.208333333336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41789.208333333336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7">
        <f t="shared" si="56"/>
        <v>41789.208333333336</v>
      </c>
      <c r="O603" s="19">
        <f t="shared" si="57"/>
        <v>42160.208333333328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7">
        <f t="shared" si="56"/>
        <v>42160.208333333328</v>
      </c>
      <c r="O604" s="19">
        <f t="shared" si="57"/>
        <v>43573.208333333328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7">
        <f t="shared" si="56"/>
        <v>43573.208333333328</v>
      </c>
      <c r="O605" s="19">
        <f t="shared" si="57"/>
        <v>40565.25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7">
        <f t="shared" si="56"/>
        <v>40565.25</v>
      </c>
      <c r="O606" s="19">
        <f t="shared" si="57"/>
        <v>42280.208333333328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7">
        <f t="shared" si="56"/>
        <v>42280.208333333328</v>
      </c>
      <c r="O607" s="19">
        <f t="shared" si="57"/>
        <v>42436.25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7">
        <f t="shared" si="56"/>
        <v>42436.25</v>
      </c>
      <c r="O608" s="19">
        <f t="shared" si="57"/>
        <v>41721.208333333336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7">
        <f t="shared" si="56"/>
        <v>41721.208333333336</v>
      </c>
      <c r="O609" s="19">
        <f t="shared" si="57"/>
        <v>43530.25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7">
        <f t="shared" si="56"/>
        <v>43530.25</v>
      </c>
      <c r="O610" s="19">
        <f t="shared" si="57"/>
        <v>43481.25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7">
        <f t="shared" si="56"/>
        <v>43481.25</v>
      </c>
      <c r="O611" s="19">
        <f t="shared" si="57"/>
        <v>41259.25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7">
        <f t="shared" si="56"/>
        <v>41259.25</v>
      </c>
      <c r="O612" s="19">
        <f t="shared" si="57"/>
        <v>41480.208333333336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40474.208333333336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7">
        <f t="shared" si="56"/>
        <v>40474.208333333336</v>
      </c>
      <c r="O614" s="19">
        <f t="shared" si="57"/>
        <v>42973.208333333328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7">
        <f t="shared" si="56"/>
        <v>42973.208333333328</v>
      </c>
      <c r="O615" s="19">
        <f t="shared" si="57"/>
        <v>42746.25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7">
        <f t="shared" si="56"/>
        <v>42746.25</v>
      </c>
      <c r="O616" s="19">
        <f t="shared" si="57"/>
        <v>42489.208333333328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7">
        <f t="shared" si="56"/>
        <v>42489.208333333328</v>
      </c>
      <c r="O617" s="19">
        <f t="shared" si="57"/>
        <v>41537.208333333336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7">
        <f t="shared" si="56"/>
        <v>41537.208333333336</v>
      </c>
      <c r="O618" s="19">
        <f t="shared" si="57"/>
        <v>41794.208333333336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7">
        <f t="shared" si="56"/>
        <v>41794.208333333336</v>
      </c>
      <c r="O619" s="19">
        <f t="shared" si="57"/>
        <v>41396.208333333336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40669.208333333336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42559.208333333328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7">
        <f t="shared" si="56"/>
        <v>42559.208333333328</v>
      </c>
      <c r="O622" s="19">
        <f t="shared" si="57"/>
        <v>42626.208333333328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7">
        <f t="shared" si="56"/>
        <v>42626.208333333328</v>
      </c>
      <c r="O623" s="19">
        <f t="shared" si="57"/>
        <v>43205.208333333328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42201.208333333328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7">
        <f t="shared" si="56"/>
        <v>42201.208333333328</v>
      </c>
      <c r="O625" s="19">
        <f t="shared" si="57"/>
        <v>42029.25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7">
        <f t="shared" si="56"/>
        <v>42029.25</v>
      </c>
      <c r="O626" s="19">
        <f t="shared" si="57"/>
        <v>43857.25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40449.208333333336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7">
        <f t="shared" si="56"/>
        <v>40449.208333333336</v>
      </c>
      <c r="O628" s="19">
        <f t="shared" si="57"/>
        <v>40345.208333333336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7">
        <f t="shared" si="56"/>
        <v>40345.208333333336</v>
      </c>
      <c r="O629" s="19">
        <f t="shared" si="57"/>
        <v>40455.208333333336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7">
        <f t="shared" si="56"/>
        <v>40455.208333333336</v>
      </c>
      <c r="O630" s="19">
        <f t="shared" si="57"/>
        <v>42557.208333333328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43586.208333333328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43550.208333333328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7">
        <f t="shared" si="56"/>
        <v>43550.208333333328</v>
      </c>
      <c r="O633" s="19">
        <f t="shared" si="57"/>
        <v>41945.208333333336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42315.25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42819.208333333328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41314.25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7">
        <f t="shared" si="56"/>
        <v>41314.25</v>
      </c>
      <c r="O637" s="19">
        <f t="shared" si="57"/>
        <v>40926.25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42688.25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40386.208333333336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43309.208333333328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42387.25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42786.25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7">
        <f t="shared" ref="N643:N706" si="62">(((L643/60)/60)/24)+DATE(1970,1,1)</f>
        <v>42786.25</v>
      </c>
      <c r="O643" s="19">
        <f t="shared" ref="O643:O706" si="63">(((L644/60)/60)/24)+DATE(1970,1,1)</f>
        <v>43451.25</v>
      </c>
      <c r="P643" t="b">
        <v>0</v>
      </c>
      <c r="Q643" t="b">
        <v>0</v>
      </c>
      <c r="R643" t="s">
        <v>33</v>
      </c>
      <c r="S643" t="str">
        <f t="shared" ref="S643:S706" si="64">_xlfn.TEXTBEFORE(R:R,"/")</f>
        <v>theater</v>
      </c>
      <c r="T643" t="str">
        <f t="shared" ref="T643:T706" si="65">_xlfn.TEXTAFTER(R:R,"/")</f>
        <v>plays</v>
      </c>
    </row>
    <row r="644" spans="1:20" ht="17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7">
        <f t="shared" si="62"/>
        <v>43451.25</v>
      </c>
      <c r="O644" s="19">
        <f t="shared" si="63"/>
        <v>42795.25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7">
        <f t="shared" si="62"/>
        <v>42795.25</v>
      </c>
      <c r="O645" s="19">
        <f t="shared" si="63"/>
        <v>43452.25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43369.208333333328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41346.208333333336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43199.208333333328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42922.208333333328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40471.208333333336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41828.208333333336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41692.25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42587.208333333328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7">
        <f t="shared" si="62"/>
        <v>42587.208333333328</v>
      </c>
      <c r="O654" s="19">
        <f t="shared" si="63"/>
        <v>42468.208333333328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7">
        <f t="shared" si="62"/>
        <v>42468.208333333328</v>
      </c>
      <c r="O655" s="19">
        <f t="shared" si="63"/>
        <v>42240.208333333328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7">
        <f t="shared" si="62"/>
        <v>42240.208333333328</v>
      </c>
      <c r="O656" s="19">
        <f t="shared" si="63"/>
        <v>42796.25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7">
        <f t="shared" si="62"/>
        <v>42796.25</v>
      </c>
      <c r="O657" s="19">
        <f t="shared" si="63"/>
        <v>43097.25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43096.25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42246.208333333328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40570.25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42237.208333333328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40996.208333333336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43443.25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40458.208333333336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40959.25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40733.208333333336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7">
        <f t="shared" si="62"/>
        <v>40733.208333333336</v>
      </c>
      <c r="O667" s="19">
        <f t="shared" si="63"/>
        <v>41516.208333333336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41892.208333333336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7">
        <f t="shared" si="62"/>
        <v>41892.208333333336</v>
      </c>
      <c r="O669" s="19">
        <f t="shared" si="63"/>
        <v>41122.208333333336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42912.208333333328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7">
        <f t="shared" si="62"/>
        <v>42912.208333333328</v>
      </c>
      <c r="O671" s="19">
        <f t="shared" si="63"/>
        <v>42425.25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7">
        <f t="shared" si="62"/>
        <v>42425.25</v>
      </c>
      <c r="O672" s="19">
        <f t="shared" si="63"/>
        <v>40390.208333333336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7">
        <f t="shared" si="62"/>
        <v>40390.208333333336</v>
      </c>
      <c r="O673" s="19">
        <f t="shared" si="63"/>
        <v>43180.208333333328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42475.208333333328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40774.208333333336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43719.208333333328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7">
        <f t="shared" si="62"/>
        <v>43719.208333333328</v>
      </c>
      <c r="O677" s="19">
        <f t="shared" si="63"/>
        <v>41178.208333333336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7">
        <f t="shared" si="62"/>
        <v>41178.208333333336</v>
      </c>
      <c r="O678" s="19">
        <f t="shared" si="63"/>
        <v>42561.208333333328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43484.25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43756.208333333328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7">
        <f t="shared" si="62"/>
        <v>43756.208333333328</v>
      </c>
      <c r="O681" s="19">
        <f t="shared" si="63"/>
        <v>43813.25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40898.25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41619.25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7">
        <f t="shared" si="62"/>
        <v>41619.25</v>
      </c>
      <c r="O684" s="19">
        <f t="shared" si="63"/>
        <v>43359.208333333328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7">
        <f t="shared" si="62"/>
        <v>43359.208333333328</v>
      </c>
      <c r="O685" s="19">
        <f t="shared" si="63"/>
        <v>40358.208333333336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7">
        <f t="shared" si="62"/>
        <v>40358.208333333336</v>
      </c>
      <c r="O686" s="19">
        <f t="shared" si="63"/>
        <v>42239.208333333328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43186.208333333328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7">
        <f t="shared" si="62"/>
        <v>43186.208333333328</v>
      </c>
      <c r="O688" s="19">
        <f t="shared" si="63"/>
        <v>42806.25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7">
        <f t="shared" si="62"/>
        <v>42806.25</v>
      </c>
      <c r="O689" s="19">
        <f t="shared" si="63"/>
        <v>43475.25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7">
        <f t="shared" si="62"/>
        <v>43475.25</v>
      </c>
      <c r="O690" s="19">
        <f t="shared" si="63"/>
        <v>41576.208333333336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7">
        <f t="shared" si="62"/>
        <v>41576.208333333336</v>
      </c>
      <c r="O691" s="19">
        <f t="shared" si="63"/>
        <v>40874.25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7">
        <f t="shared" si="62"/>
        <v>40874.25</v>
      </c>
      <c r="O692" s="19">
        <f t="shared" si="63"/>
        <v>41185.208333333336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7">
        <f t="shared" si="62"/>
        <v>41185.208333333336</v>
      </c>
      <c r="O693" s="19">
        <f t="shared" si="63"/>
        <v>43655.208333333328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43025.208333333328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43066.25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42322.25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7">
        <f t="shared" si="62"/>
        <v>42322.25</v>
      </c>
      <c r="O697" s="19">
        <f t="shared" si="63"/>
        <v>42114.208333333328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43190.208333333328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7">
        <f t="shared" si="62"/>
        <v>43190.208333333328</v>
      </c>
      <c r="O699" s="19">
        <f t="shared" si="63"/>
        <v>40871.25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7">
        <f t="shared" si="62"/>
        <v>40871.25</v>
      </c>
      <c r="O700" s="19">
        <f t="shared" si="63"/>
        <v>43641.208333333328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40203.25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40629.208333333336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7">
        <f t="shared" si="62"/>
        <v>40629.208333333336</v>
      </c>
      <c r="O703" s="19">
        <f t="shared" si="63"/>
        <v>41477.208333333336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41020.208333333336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7">
        <f t="shared" si="62"/>
        <v>41020.208333333336</v>
      </c>
      <c r="O705" s="19">
        <f t="shared" si="63"/>
        <v>42555.208333333328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7">
        <f t="shared" si="62"/>
        <v>42555.208333333328</v>
      </c>
      <c r="O706" s="19">
        <f t="shared" si="63"/>
        <v>41619.25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(((L708/60)/60)/24)+DATE(1970,1,1)</f>
        <v>43471.25</v>
      </c>
      <c r="P707" t="b">
        <v>0</v>
      </c>
      <c r="Q707" t="b">
        <v>0</v>
      </c>
      <c r="R707" t="s">
        <v>68</v>
      </c>
      <c r="S707" t="str">
        <f t="shared" ref="S707:S770" si="70">_xlfn.TEXTBEFORE(R:R,"/")</f>
        <v>publishing</v>
      </c>
      <c r="T707" t="str">
        <f t="shared" ref="T707:T770" si="71">_xlfn.TEXTAFTER(R:R,"/")</f>
        <v>nonfiction</v>
      </c>
    </row>
    <row r="708" spans="1:20" ht="34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7">
        <f t="shared" si="68"/>
        <v>43471.25</v>
      </c>
      <c r="O708" s="19">
        <f t="shared" si="69"/>
        <v>43442.25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7">
        <f t="shared" si="68"/>
        <v>43442.25</v>
      </c>
      <c r="O709" s="19">
        <f t="shared" si="69"/>
        <v>42877.208333333328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7">
        <f t="shared" si="68"/>
        <v>42877.208333333328</v>
      </c>
      <c r="O710" s="19">
        <f t="shared" si="69"/>
        <v>41018.208333333336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7">
        <f t="shared" si="68"/>
        <v>41018.208333333336</v>
      </c>
      <c r="O711" s="19">
        <f t="shared" si="69"/>
        <v>43295.208333333328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7">
        <f t="shared" si="68"/>
        <v>43295.208333333328</v>
      </c>
      <c r="O712" s="19">
        <f t="shared" si="69"/>
        <v>42393.25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42559.208333333328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7">
        <f t="shared" si="68"/>
        <v>42559.208333333328</v>
      </c>
      <c r="O714" s="19">
        <f t="shared" si="69"/>
        <v>42604.208333333328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7">
        <f t="shared" si="68"/>
        <v>42604.208333333328</v>
      </c>
      <c r="O715" s="19">
        <f t="shared" si="69"/>
        <v>41870.208333333336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7">
        <f t="shared" si="68"/>
        <v>41870.208333333336</v>
      </c>
      <c r="O716" s="19">
        <f t="shared" si="69"/>
        <v>40397.208333333336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41465.208333333336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7">
        <f t="shared" si="68"/>
        <v>41465.208333333336</v>
      </c>
      <c r="O718" s="19">
        <f t="shared" si="69"/>
        <v>40777.208333333336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7">
        <f t="shared" si="68"/>
        <v>40777.208333333336</v>
      </c>
      <c r="O719" s="19">
        <f t="shared" si="69"/>
        <v>41442.208333333336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7">
        <f t="shared" si="68"/>
        <v>41442.208333333336</v>
      </c>
      <c r="O720" s="19">
        <f t="shared" si="69"/>
        <v>41058.208333333336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7">
        <f t="shared" si="68"/>
        <v>41058.208333333336</v>
      </c>
      <c r="O721" s="19">
        <f t="shared" si="69"/>
        <v>43152.25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43194.208333333328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43045.25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7">
        <f t="shared" si="68"/>
        <v>43045.25</v>
      </c>
      <c r="O724" s="19">
        <f t="shared" si="69"/>
        <v>42431.25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7">
        <f t="shared" si="68"/>
        <v>42431.25</v>
      </c>
      <c r="O725" s="19">
        <f t="shared" si="69"/>
        <v>41934.208333333336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7">
        <f t="shared" si="68"/>
        <v>41934.208333333336</v>
      </c>
      <c r="O726" s="19">
        <f t="shared" si="69"/>
        <v>41958.25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40476.208333333336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43485.25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7">
        <f t="shared" si="68"/>
        <v>43485.25</v>
      </c>
      <c r="O729" s="19">
        <f t="shared" si="69"/>
        <v>42515.208333333328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41309.25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7">
        <f t="shared" si="68"/>
        <v>41309.25</v>
      </c>
      <c r="O731" s="19">
        <f t="shared" si="69"/>
        <v>42147.208333333328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7">
        <f t="shared" si="68"/>
        <v>42147.208333333328</v>
      </c>
      <c r="O732" s="19">
        <f t="shared" si="69"/>
        <v>42939.208333333328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42816.208333333328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41844.208333333336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7">
        <f t="shared" si="68"/>
        <v>41844.208333333336</v>
      </c>
      <c r="O735" s="19">
        <f t="shared" si="69"/>
        <v>42763.25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7">
        <f t="shared" si="68"/>
        <v>42763.25</v>
      </c>
      <c r="O736" s="19">
        <f t="shared" si="69"/>
        <v>42459.208333333328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7">
        <f t="shared" si="68"/>
        <v>42459.208333333328</v>
      </c>
      <c r="O737" s="19">
        <f t="shared" si="69"/>
        <v>42055.25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42685.25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7">
        <f t="shared" si="68"/>
        <v>42685.25</v>
      </c>
      <c r="O739" s="19">
        <f t="shared" si="69"/>
        <v>41959.25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41089.208333333336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42769.25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40321.208333333336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7">
        <f t="shared" si="68"/>
        <v>40321.208333333336</v>
      </c>
      <c r="O743" s="19">
        <f t="shared" si="69"/>
        <v>40197.25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7">
        <f t="shared" si="68"/>
        <v>40197.25</v>
      </c>
      <c r="O744" s="19">
        <f t="shared" si="69"/>
        <v>42298.208333333328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43322.208333333328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7">
        <f t="shared" si="68"/>
        <v>43322.208333333328</v>
      </c>
      <c r="O746" s="19">
        <f t="shared" si="69"/>
        <v>40328.208333333336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40825.208333333336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7">
        <f t="shared" si="68"/>
        <v>40825.208333333336</v>
      </c>
      <c r="O748" s="19">
        <f t="shared" si="69"/>
        <v>40423.208333333336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7">
        <f t="shared" si="68"/>
        <v>40423.208333333336</v>
      </c>
      <c r="O749" s="19">
        <f t="shared" si="69"/>
        <v>40238.25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41920.208333333336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7">
        <f t="shared" si="68"/>
        <v>41920.208333333336</v>
      </c>
      <c r="O751" s="19">
        <f t="shared" si="69"/>
        <v>40360.208333333336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42446.208333333328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7">
        <f t="shared" si="68"/>
        <v>42446.208333333328</v>
      </c>
      <c r="O753" s="19">
        <f t="shared" si="69"/>
        <v>40395.208333333336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40321.208333333336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7">
        <f t="shared" si="68"/>
        <v>40321.208333333336</v>
      </c>
      <c r="O755" s="19">
        <f t="shared" si="69"/>
        <v>41210.208333333336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7">
        <f t="shared" si="68"/>
        <v>41210.208333333336</v>
      </c>
      <c r="O756" s="19">
        <f t="shared" si="69"/>
        <v>43096.25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7">
        <f t="shared" si="68"/>
        <v>43096.25</v>
      </c>
      <c r="O757" s="19">
        <f t="shared" si="69"/>
        <v>42024.25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7">
        <f t="shared" si="68"/>
        <v>42024.25</v>
      </c>
      <c r="O758" s="19">
        <f t="shared" si="69"/>
        <v>40675.208333333336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7">
        <f t="shared" si="68"/>
        <v>40675.208333333336</v>
      </c>
      <c r="O759" s="19">
        <f t="shared" si="69"/>
        <v>41936.208333333336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7">
        <f t="shared" si="68"/>
        <v>41936.208333333336</v>
      </c>
      <c r="O760" s="19">
        <f t="shared" si="69"/>
        <v>43136.25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43678.208333333328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42938.208333333328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7">
        <f t="shared" si="68"/>
        <v>42938.208333333328</v>
      </c>
      <c r="O763" s="19">
        <f t="shared" si="69"/>
        <v>41241.25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7">
        <f t="shared" si="68"/>
        <v>41241.25</v>
      </c>
      <c r="O764" s="19">
        <f t="shared" si="69"/>
        <v>41037.208333333336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7">
        <f t="shared" si="68"/>
        <v>41037.208333333336</v>
      </c>
      <c r="O765" s="19">
        <f t="shared" si="69"/>
        <v>40676.208333333336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7">
        <f t="shared" si="68"/>
        <v>40676.208333333336</v>
      </c>
      <c r="O766" s="19">
        <f t="shared" si="69"/>
        <v>42840.208333333328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7">
        <f t="shared" si="68"/>
        <v>42840.208333333328</v>
      </c>
      <c r="O767" s="19">
        <f t="shared" si="69"/>
        <v>43362.208333333328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42283.208333333328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41619.25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7">
        <f t="shared" si="68"/>
        <v>41619.25</v>
      </c>
      <c r="O770" s="19">
        <f t="shared" si="69"/>
        <v>41501.208333333336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(((L772/60)/60)/24)+DATE(1970,1,1)</f>
        <v>41743.208333333336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_xlfn.TEXTBEFORE(R:R,"/")</f>
        <v>games</v>
      </c>
      <c r="T771" t="str">
        <f t="shared" ref="T771:T834" si="77">_xlfn.TEXTAFTER(R:R,"/")</f>
        <v>video games</v>
      </c>
    </row>
    <row r="772" spans="1:20" ht="17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7">
        <f t="shared" si="74"/>
        <v>41743.208333333336</v>
      </c>
      <c r="O772" s="19">
        <f t="shared" si="75"/>
        <v>43491.25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43505.25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7">
        <f t="shared" si="74"/>
        <v>43505.25</v>
      </c>
      <c r="O774" s="19">
        <f t="shared" si="75"/>
        <v>42838.208333333328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7">
        <f t="shared" si="74"/>
        <v>42838.208333333328</v>
      </c>
      <c r="O775" s="19">
        <f t="shared" si="75"/>
        <v>42513.208333333328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7">
        <f t="shared" si="74"/>
        <v>42513.208333333328</v>
      </c>
      <c r="O776" s="19">
        <f t="shared" si="75"/>
        <v>41949.25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43650.208333333328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40809.208333333336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40768.208333333336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7">
        <f t="shared" si="74"/>
        <v>40768.208333333336</v>
      </c>
      <c r="O780" s="19">
        <f t="shared" si="75"/>
        <v>42230.208333333328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42573.208333333328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7">
        <f t="shared" si="74"/>
        <v>42573.208333333328</v>
      </c>
      <c r="O782" s="19">
        <f t="shared" si="75"/>
        <v>40482.208333333336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40603.25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7">
        <f t="shared" si="74"/>
        <v>40603.25</v>
      </c>
      <c r="O784" s="19">
        <f t="shared" si="75"/>
        <v>41625.25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7">
        <f t="shared" si="74"/>
        <v>41625.25</v>
      </c>
      <c r="O785" s="19">
        <f t="shared" si="75"/>
        <v>42435.25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7">
        <f t="shared" si="74"/>
        <v>42435.25</v>
      </c>
      <c r="O786" s="19">
        <f t="shared" si="75"/>
        <v>43582.208333333328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7">
        <f t="shared" si="74"/>
        <v>43582.208333333328</v>
      </c>
      <c r="O787" s="19">
        <f t="shared" si="75"/>
        <v>43186.208333333328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7">
        <f t="shared" si="74"/>
        <v>43186.208333333328</v>
      </c>
      <c r="O788" s="19">
        <f t="shared" si="75"/>
        <v>40684.208333333336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41202.208333333336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41786.208333333336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40223.25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42715.25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41451.208333333336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41450.208333333336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7">
        <f t="shared" si="74"/>
        <v>41450.208333333336</v>
      </c>
      <c r="O795" s="19">
        <f t="shared" si="75"/>
        <v>43091.25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7">
        <f t="shared" si="74"/>
        <v>43091.25</v>
      </c>
      <c r="O796" s="19">
        <f t="shared" si="75"/>
        <v>42675.208333333328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41859.208333333336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43464.25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7">
        <f t="shared" si="74"/>
        <v>43464.25</v>
      </c>
      <c r="O799" s="19">
        <f t="shared" si="75"/>
        <v>41060.208333333336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7">
        <f t="shared" si="74"/>
        <v>41060.208333333336</v>
      </c>
      <c r="O800" s="19">
        <f t="shared" si="75"/>
        <v>42399.25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42167.208333333328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43830.25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7">
        <f t="shared" si="74"/>
        <v>43830.25</v>
      </c>
      <c r="O803" s="19">
        <f t="shared" si="75"/>
        <v>43650.208333333328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7">
        <f t="shared" si="74"/>
        <v>43650.208333333328</v>
      </c>
      <c r="O804" s="19">
        <f t="shared" si="75"/>
        <v>43492.25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7">
        <f t="shared" si="74"/>
        <v>43492.25</v>
      </c>
      <c r="O805" s="19">
        <f t="shared" si="75"/>
        <v>43102.25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7">
        <f t="shared" si="74"/>
        <v>43102.25</v>
      </c>
      <c r="O806" s="19">
        <f t="shared" si="75"/>
        <v>41958.25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40973.25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7">
        <f t="shared" si="74"/>
        <v>40973.25</v>
      </c>
      <c r="O808" s="19">
        <f t="shared" si="75"/>
        <v>43753.208333333328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7">
        <f t="shared" si="74"/>
        <v>43753.208333333328</v>
      </c>
      <c r="O809" s="19">
        <f t="shared" si="75"/>
        <v>42507.208333333328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41135.208333333336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43067.25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7">
        <f t="shared" si="74"/>
        <v>43067.25</v>
      </c>
      <c r="O812" s="19">
        <f t="shared" si="75"/>
        <v>42378.25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43206.208333333328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7">
        <f t="shared" si="74"/>
        <v>43206.208333333328</v>
      </c>
      <c r="O814" s="19">
        <f t="shared" si="75"/>
        <v>41148.208333333336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7">
        <f t="shared" si="74"/>
        <v>41148.208333333336</v>
      </c>
      <c r="O815" s="19">
        <f t="shared" si="75"/>
        <v>42517.208333333328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43068.25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7">
        <f t="shared" si="74"/>
        <v>43068.25</v>
      </c>
      <c r="O817" s="19">
        <f t="shared" si="75"/>
        <v>41680.25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7">
        <f t="shared" si="74"/>
        <v>41680.25</v>
      </c>
      <c r="O818" s="19">
        <f t="shared" si="75"/>
        <v>43589.208333333328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7">
        <f t="shared" si="74"/>
        <v>43589.208333333328</v>
      </c>
      <c r="O819" s="19">
        <f t="shared" si="75"/>
        <v>43486.25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7">
        <f t="shared" si="74"/>
        <v>43486.25</v>
      </c>
      <c r="O820" s="19">
        <f t="shared" si="75"/>
        <v>41237.25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43310.208333333328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7">
        <f t="shared" si="74"/>
        <v>43310.208333333328</v>
      </c>
      <c r="O822" s="19">
        <f t="shared" si="75"/>
        <v>42794.25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7">
        <f t="shared" si="74"/>
        <v>42794.25</v>
      </c>
      <c r="O823" s="19">
        <f t="shared" si="75"/>
        <v>41698.25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7">
        <f t="shared" si="74"/>
        <v>41698.25</v>
      </c>
      <c r="O824" s="19">
        <f t="shared" si="75"/>
        <v>41892.208333333336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7">
        <f t="shared" si="74"/>
        <v>41892.208333333336</v>
      </c>
      <c r="O825" s="19">
        <f t="shared" si="75"/>
        <v>40348.208333333336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7">
        <f t="shared" si="74"/>
        <v>40348.208333333336</v>
      </c>
      <c r="O826" s="19">
        <f t="shared" si="75"/>
        <v>42941.208333333328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7">
        <f t="shared" si="74"/>
        <v>42941.208333333328</v>
      </c>
      <c r="O827" s="19">
        <f t="shared" si="75"/>
        <v>40525.25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7">
        <f t="shared" si="74"/>
        <v>40525.25</v>
      </c>
      <c r="O828" s="19">
        <f t="shared" si="75"/>
        <v>40666.208333333336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7">
        <f t="shared" si="74"/>
        <v>40666.208333333336</v>
      </c>
      <c r="O829" s="19">
        <f t="shared" si="75"/>
        <v>43340.208333333328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42164.208333333328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43103.25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40994.208333333336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7">
        <f t="shared" si="74"/>
        <v>40994.208333333336</v>
      </c>
      <c r="O833" s="19">
        <f t="shared" si="75"/>
        <v>42299.208333333328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7">
        <f t="shared" si="74"/>
        <v>42299.208333333328</v>
      </c>
      <c r="O834" s="19">
        <f t="shared" si="75"/>
        <v>40588.25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7">
        <f t="shared" ref="N835:N898" si="80">(((L835/60)/60)/24)+DATE(1970,1,1)</f>
        <v>40588.25</v>
      </c>
      <c r="O835" s="19">
        <f t="shared" ref="O835:O898" si="81">(((L836/60)/60)/24)+DATE(1970,1,1)</f>
        <v>41448.208333333336</v>
      </c>
      <c r="P835" t="b">
        <v>0</v>
      </c>
      <c r="Q835" t="b">
        <v>0</v>
      </c>
      <c r="R835" t="s">
        <v>206</v>
      </c>
      <c r="S835" t="str">
        <f t="shared" ref="S835:S898" si="82">_xlfn.TEXTBEFORE(R:R,"/")</f>
        <v>publishing</v>
      </c>
      <c r="T835" t="str">
        <f t="shared" ref="T835:T898" si="83">_xlfn.TEXTAFTER(R:R,"/")</f>
        <v>translations</v>
      </c>
    </row>
    <row r="836" spans="1:20" ht="17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7">
        <f t="shared" si="80"/>
        <v>41448.208333333336</v>
      </c>
      <c r="O836" s="19">
        <f t="shared" si="81"/>
        <v>42063.25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40214.25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40629.208333333336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7">
        <f t="shared" si="80"/>
        <v>40629.208333333336</v>
      </c>
      <c r="O839" s="19">
        <f t="shared" si="81"/>
        <v>43370.208333333328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7">
        <f t="shared" si="80"/>
        <v>43370.208333333328</v>
      </c>
      <c r="O840" s="19">
        <f t="shared" si="81"/>
        <v>41715.208333333336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7">
        <f t="shared" si="80"/>
        <v>41715.208333333336</v>
      </c>
      <c r="O841" s="19">
        <f t="shared" si="81"/>
        <v>41836.208333333336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7">
        <f t="shared" si="80"/>
        <v>41836.208333333336</v>
      </c>
      <c r="O842" s="19">
        <f t="shared" si="81"/>
        <v>42419.25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7">
        <f t="shared" si="80"/>
        <v>42419.25</v>
      </c>
      <c r="O843" s="19">
        <f t="shared" si="81"/>
        <v>43266.208333333328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7">
        <f t="shared" si="80"/>
        <v>43266.208333333328</v>
      </c>
      <c r="O844" s="19">
        <f t="shared" si="81"/>
        <v>43338.208333333328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40930.25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43235.208333333328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7">
        <f t="shared" si="80"/>
        <v>43235.208333333328</v>
      </c>
      <c r="O847" s="19">
        <f t="shared" si="81"/>
        <v>43302.208333333328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7">
        <f t="shared" si="80"/>
        <v>43302.208333333328</v>
      </c>
      <c r="O848" s="19">
        <f t="shared" si="81"/>
        <v>43107.25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7">
        <f t="shared" si="80"/>
        <v>43107.25</v>
      </c>
      <c r="O849" s="19">
        <f t="shared" si="81"/>
        <v>40341.208333333336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7">
        <f t="shared" si="80"/>
        <v>40341.208333333336</v>
      </c>
      <c r="O850" s="19">
        <f t="shared" si="81"/>
        <v>40948.25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7">
        <f t="shared" si="80"/>
        <v>40948.25</v>
      </c>
      <c r="O851" s="19">
        <f t="shared" si="81"/>
        <v>40866.25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41031.208333333336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7">
        <f t="shared" si="80"/>
        <v>41031.208333333336</v>
      </c>
      <c r="O853" s="19">
        <f t="shared" si="81"/>
        <v>40740.208333333336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40714.208333333336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7">
        <f t="shared" si="80"/>
        <v>40714.208333333336</v>
      </c>
      <c r="O855" s="19">
        <f t="shared" si="81"/>
        <v>43787.25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7">
        <f t="shared" si="80"/>
        <v>43787.25</v>
      </c>
      <c r="O856" s="19">
        <f t="shared" si="81"/>
        <v>40712.208333333336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7">
        <f t="shared" si="80"/>
        <v>40712.208333333336</v>
      </c>
      <c r="O857" s="19">
        <f t="shared" si="81"/>
        <v>41023.208333333336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7">
        <f t="shared" si="80"/>
        <v>41023.208333333336</v>
      </c>
      <c r="O858" s="19">
        <f t="shared" si="81"/>
        <v>40944.25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7">
        <f t="shared" si="80"/>
        <v>40944.25</v>
      </c>
      <c r="O859" s="19">
        <f t="shared" si="81"/>
        <v>43211.208333333328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41334.25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43515.25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7">
        <f t="shared" si="80"/>
        <v>43515.25</v>
      </c>
      <c r="O862" s="19">
        <f t="shared" si="81"/>
        <v>40258.208333333336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7">
        <f t="shared" si="80"/>
        <v>40258.208333333336</v>
      </c>
      <c r="O863" s="19">
        <f t="shared" si="81"/>
        <v>40756.208333333336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7">
        <f t="shared" si="80"/>
        <v>40756.208333333336</v>
      </c>
      <c r="O864" s="19">
        <f t="shared" si="81"/>
        <v>42172.208333333328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7">
        <f t="shared" si="80"/>
        <v>42172.208333333328</v>
      </c>
      <c r="O865" s="19">
        <f t="shared" si="81"/>
        <v>42601.208333333328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7">
        <f t="shared" si="80"/>
        <v>42601.208333333328</v>
      </c>
      <c r="O866" s="19">
        <f t="shared" si="81"/>
        <v>41897.208333333336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7">
        <f t="shared" si="80"/>
        <v>41897.208333333336</v>
      </c>
      <c r="O867" s="19">
        <f t="shared" si="81"/>
        <v>40671.208333333336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43382.208333333328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7">
        <f t="shared" si="80"/>
        <v>43382.208333333328</v>
      </c>
      <c r="O869" s="19">
        <f t="shared" si="81"/>
        <v>41559.208333333336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7">
        <f t="shared" si="80"/>
        <v>41559.208333333336</v>
      </c>
      <c r="O870" s="19">
        <f t="shared" si="81"/>
        <v>40350.208333333336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42240.208333333328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43040.208333333328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7">
        <f t="shared" si="80"/>
        <v>43040.208333333328</v>
      </c>
      <c r="O873" s="19">
        <f t="shared" si="81"/>
        <v>43346.208333333328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7">
        <f t="shared" si="80"/>
        <v>43346.208333333328</v>
      </c>
      <c r="O874" s="19">
        <f t="shared" si="81"/>
        <v>41647.25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7">
        <f t="shared" si="80"/>
        <v>41647.25</v>
      </c>
      <c r="O875" s="19">
        <f t="shared" si="81"/>
        <v>40291.208333333336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7">
        <f t="shared" si="80"/>
        <v>40291.208333333336</v>
      </c>
      <c r="O876" s="19">
        <f t="shared" si="81"/>
        <v>40556.25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43624.208333333328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42577.208333333328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43845.25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42788.25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7">
        <f t="shared" si="80"/>
        <v>42788.25</v>
      </c>
      <c r="O881" s="19">
        <f t="shared" si="81"/>
        <v>43667.208333333328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7">
        <f t="shared" si="80"/>
        <v>43667.208333333328</v>
      </c>
      <c r="O882" s="19">
        <f t="shared" si="81"/>
        <v>42194.208333333328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42025.25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7">
        <f t="shared" si="80"/>
        <v>42025.25</v>
      </c>
      <c r="O884" s="19">
        <f t="shared" si="81"/>
        <v>40323.208333333336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7">
        <f t="shared" si="80"/>
        <v>40323.208333333336</v>
      </c>
      <c r="O885" s="19">
        <f t="shared" si="81"/>
        <v>41763.208333333336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40335.208333333336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7">
        <f t="shared" si="80"/>
        <v>40335.208333333336</v>
      </c>
      <c r="O887" s="19">
        <f t="shared" si="81"/>
        <v>40416.208333333336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42202.208333333328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42836.208333333328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7">
        <f t="shared" si="80"/>
        <v>42836.208333333328</v>
      </c>
      <c r="O890" s="19">
        <f t="shared" si="81"/>
        <v>41710.208333333336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7">
        <f t="shared" si="80"/>
        <v>41710.208333333336</v>
      </c>
      <c r="O891" s="19">
        <f t="shared" si="81"/>
        <v>43640.208333333328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7">
        <f t="shared" si="80"/>
        <v>43640.208333333328</v>
      </c>
      <c r="O892" s="19">
        <f t="shared" si="81"/>
        <v>40880.25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7">
        <f t="shared" si="80"/>
        <v>40880.25</v>
      </c>
      <c r="O893" s="19">
        <f t="shared" si="81"/>
        <v>40319.208333333336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7">
        <f t="shared" si="80"/>
        <v>40319.208333333336</v>
      </c>
      <c r="O894" s="19">
        <f t="shared" si="81"/>
        <v>42170.208333333328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7">
        <f t="shared" si="80"/>
        <v>42170.208333333328</v>
      </c>
      <c r="O895" s="19">
        <f t="shared" si="81"/>
        <v>41466.208333333336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7">
        <f t="shared" si="80"/>
        <v>41466.208333333336</v>
      </c>
      <c r="O896" s="19">
        <f t="shared" si="81"/>
        <v>43134.25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40738.208333333336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7">
        <f t="shared" si="80"/>
        <v>40738.208333333336</v>
      </c>
      <c r="O898" s="19">
        <f t="shared" si="81"/>
        <v>43583.208333333328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(((L900/60)/60)/24)+DATE(1970,1,1)</f>
        <v>43815.25</v>
      </c>
      <c r="P899" t="b">
        <v>0</v>
      </c>
      <c r="Q899" t="b">
        <v>0</v>
      </c>
      <c r="R899" t="s">
        <v>33</v>
      </c>
      <c r="S899" t="str">
        <f t="shared" ref="S899:S962" si="88">_xlfn.TEXTBEFORE(R:R,"/")</f>
        <v>theater</v>
      </c>
      <c r="T899" t="str">
        <f t="shared" ref="T899:T962" si="89">_xlfn.TEXTAFTER(R:R,"/")</f>
        <v>plays</v>
      </c>
    </row>
    <row r="900" spans="1:20" ht="17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41554.208333333336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7">
        <f t="shared" si="86"/>
        <v>41554.208333333336</v>
      </c>
      <c r="O901" s="19">
        <f t="shared" si="87"/>
        <v>41901.208333333336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43298.208333333328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7">
        <f t="shared" si="86"/>
        <v>43298.208333333328</v>
      </c>
      <c r="O903" s="19">
        <f t="shared" si="87"/>
        <v>42399.25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7">
        <f t="shared" si="86"/>
        <v>42399.25</v>
      </c>
      <c r="O904" s="19">
        <f t="shared" si="87"/>
        <v>41034.208333333336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41186.208333333336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41536.208333333336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7">
        <f t="shared" si="86"/>
        <v>41536.208333333336</v>
      </c>
      <c r="O907" s="19">
        <f t="shared" si="87"/>
        <v>42868.208333333328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7">
        <f t="shared" si="86"/>
        <v>42868.208333333328</v>
      </c>
      <c r="O908" s="19">
        <f t="shared" si="87"/>
        <v>40660.208333333336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41031.208333333336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7">
        <f t="shared" si="86"/>
        <v>41031.208333333336</v>
      </c>
      <c r="O910" s="19">
        <f t="shared" si="87"/>
        <v>43255.208333333328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7">
        <f t="shared" si="86"/>
        <v>43255.208333333328</v>
      </c>
      <c r="O911" s="19">
        <f t="shared" si="87"/>
        <v>42026.25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43717.208333333328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7">
        <f t="shared" si="86"/>
        <v>43717.208333333328</v>
      </c>
      <c r="O913" s="19">
        <f t="shared" si="87"/>
        <v>41157.208333333336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7">
        <f t="shared" si="86"/>
        <v>41157.208333333336</v>
      </c>
      <c r="O914" s="19">
        <f t="shared" si="87"/>
        <v>43597.208333333328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41490.208333333336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42976.208333333328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7">
        <f t="shared" si="86"/>
        <v>42976.208333333328</v>
      </c>
      <c r="O917" s="19">
        <f t="shared" si="87"/>
        <v>41991.25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40722.208333333336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41117.208333333336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7">
        <f t="shared" si="86"/>
        <v>41117.208333333336</v>
      </c>
      <c r="O920" s="19">
        <f t="shared" si="87"/>
        <v>43022.208333333328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43503.25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7">
        <f t="shared" si="86"/>
        <v>43503.25</v>
      </c>
      <c r="O922" s="19">
        <f t="shared" si="87"/>
        <v>40951.25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43443.25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7">
        <f t="shared" si="86"/>
        <v>43443.25</v>
      </c>
      <c r="O924" s="19">
        <f t="shared" si="87"/>
        <v>40373.208333333336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7">
        <f t="shared" si="86"/>
        <v>40373.208333333336</v>
      </c>
      <c r="O925" s="19">
        <f t="shared" si="87"/>
        <v>43769.208333333328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7">
        <f t="shared" si="86"/>
        <v>43769.208333333328</v>
      </c>
      <c r="O926" s="19">
        <f t="shared" si="87"/>
        <v>43000.208333333328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7">
        <f t="shared" si="86"/>
        <v>43000.208333333328</v>
      </c>
      <c r="O927" s="19">
        <f t="shared" si="87"/>
        <v>42502.208333333328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41102.208333333336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41637.25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7">
        <f t="shared" si="86"/>
        <v>41637.25</v>
      </c>
      <c r="O930" s="19">
        <f t="shared" si="87"/>
        <v>42858.208333333328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7">
        <f t="shared" si="86"/>
        <v>42858.208333333328</v>
      </c>
      <c r="O931" s="19">
        <f t="shared" si="87"/>
        <v>42060.25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7">
        <f t="shared" si="86"/>
        <v>42060.25</v>
      </c>
      <c r="O932" s="19">
        <f t="shared" si="87"/>
        <v>41818.208333333336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41709.208333333336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7">
        <f t="shared" si="86"/>
        <v>41709.208333333336</v>
      </c>
      <c r="O934" s="19">
        <f t="shared" si="87"/>
        <v>41372.208333333336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7">
        <f t="shared" si="86"/>
        <v>41372.208333333336</v>
      </c>
      <c r="O935" s="19">
        <f t="shared" si="87"/>
        <v>42422.25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7">
        <f t="shared" si="86"/>
        <v>42422.25</v>
      </c>
      <c r="O936" s="19">
        <f t="shared" si="87"/>
        <v>42209.208333333328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7">
        <f t="shared" si="86"/>
        <v>42209.208333333328</v>
      </c>
      <c r="O937" s="19">
        <f t="shared" si="87"/>
        <v>43668.208333333328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42334.25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43263.208333333328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7">
        <f t="shared" si="86"/>
        <v>43263.208333333328</v>
      </c>
      <c r="O940" s="19">
        <f t="shared" si="87"/>
        <v>40670.208333333336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41244.25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40552.25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40568.25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41906.208333333336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7">
        <f t="shared" si="86"/>
        <v>41906.208333333336</v>
      </c>
      <c r="O945" s="19">
        <f t="shared" si="87"/>
        <v>42776.25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41004.208333333336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40710.208333333336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41908.208333333336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41985.25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42112.208333333328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7">
        <f t="shared" si="86"/>
        <v>42112.208333333328</v>
      </c>
      <c r="O951" s="19">
        <f t="shared" si="87"/>
        <v>43571.208333333328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42730.25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7">
        <f t="shared" si="86"/>
        <v>42730.25</v>
      </c>
      <c r="O953" s="19">
        <f t="shared" si="87"/>
        <v>42591.208333333328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42358.25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41174.208333333336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7">
        <f t="shared" si="86"/>
        <v>41174.208333333336</v>
      </c>
      <c r="O956" s="19">
        <f t="shared" si="87"/>
        <v>41238.25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7">
        <f t="shared" si="86"/>
        <v>41238.25</v>
      </c>
      <c r="O957" s="19">
        <f t="shared" si="87"/>
        <v>42360.25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40955.25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7">
        <f t="shared" si="86"/>
        <v>40955.25</v>
      </c>
      <c r="O959" s="19">
        <f t="shared" si="87"/>
        <v>40350.208333333336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7">
        <f t="shared" si="86"/>
        <v>40350.208333333336</v>
      </c>
      <c r="O960" s="19">
        <f t="shared" si="87"/>
        <v>40357.208333333336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42408.25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40591.25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7">
        <f t="shared" ref="N963:N1001" si="92">(((L963/60)/60)/24)+DATE(1970,1,1)</f>
        <v>40591.25</v>
      </c>
      <c r="O963" s="19">
        <f t="shared" ref="O963:O1001" si="93">(((L964/60)/60)/24)+DATE(1970,1,1)</f>
        <v>41592.25</v>
      </c>
      <c r="P963" t="b">
        <v>0</v>
      </c>
      <c r="Q963" t="b">
        <v>0</v>
      </c>
      <c r="R963" t="s">
        <v>206</v>
      </c>
      <c r="S963" t="str">
        <f t="shared" ref="S963:S1001" si="94">_xlfn.TEXTBEFORE(R:R,"/")</f>
        <v>publishing</v>
      </c>
      <c r="T963" t="str">
        <f t="shared" ref="T963:T1001" si="95">_xlfn.TEXTAFTER(R:R,"/")</f>
        <v>translations</v>
      </c>
    </row>
    <row r="964" spans="1:20" ht="17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7">
        <f t="shared" si="92"/>
        <v>41592.25</v>
      </c>
      <c r="O964" s="19">
        <f t="shared" si="93"/>
        <v>40607.25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42135.208333333328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7">
        <f t="shared" si="92"/>
        <v>42135.208333333328</v>
      </c>
      <c r="O966" s="19">
        <f t="shared" si="93"/>
        <v>40203.25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7">
        <f t="shared" si="92"/>
        <v>40203.25</v>
      </c>
      <c r="O967" s="19">
        <f t="shared" si="93"/>
        <v>42901.208333333328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7">
        <f t="shared" si="92"/>
        <v>42901.208333333328</v>
      </c>
      <c r="O968" s="19">
        <f t="shared" si="93"/>
        <v>41005.208333333336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7">
        <f t="shared" si="92"/>
        <v>41005.208333333336</v>
      </c>
      <c r="O969" s="19">
        <f t="shared" si="93"/>
        <v>40544.25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7">
        <f t="shared" si="92"/>
        <v>40544.25</v>
      </c>
      <c r="O970" s="19">
        <f t="shared" si="93"/>
        <v>43821.25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7">
        <f t="shared" si="92"/>
        <v>43821.25</v>
      </c>
      <c r="O971" s="19">
        <f t="shared" si="93"/>
        <v>40672.208333333336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41555.208333333336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41792.208333333336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7">
        <f t="shared" si="92"/>
        <v>41792.208333333336</v>
      </c>
      <c r="O974" s="19">
        <f t="shared" si="93"/>
        <v>40522.25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41412.208333333336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7">
        <f t="shared" si="92"/>
        <v>41412.208333333336</v>
      </c>
      <c r="O976" s="19">
        <f t="shared" si="93"/>
        <v>42337.25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7">
        <f t="shared" si="92"/>
        <v>42337.25</v>
      </c>
      <c r="O977" s="19">
        <f t="shared" si="93"/>
        <v>40571.25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7">
        <f t="shared" si="92"/>
        <v>40571.25</v>
      </c>
      <c r="O978" s="19">
        <f t="shared" si="93"/>
        <v>43138.25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42686.25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7">
        <f t="shared" si="92"/>
        <v>42686.25</v>
      </c>
      <c r="O980" s="19">
        <f t="shared" si="93"/>
        <v>42078.208333333328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7">
        <f t="shared" si="92"/>
        <v>42078.208333333328</v>
      </c>
      <c r="O981" s="19">
        <f t="shared" si="93"/>
        <v>42307.208333333328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43094.25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7">
        <f t="shared" si="92"/>
        <v>43094.25</v>
      </c>
      <c r="O983" s="19">
        <f t="shared" si="93"/>
        <v>40743.208333333336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43681.208333333328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7">
        <f t="shared" si="92"/>
        <v>43681.208333333328</v>
      </c>
      <c r="O985" s="19">
        <f t="shared" si="93"/>
        <v>43716.208333333328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7">
        <f t="shared" si="92"/>
        <v>43716.208333333328</v>
      </c>
      <c r="O986" s="19">
        <f t="shared" si="93"/>
        <v>41614.25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40638.208333333336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42852.208333333328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7">
        <f t="shared" si="92"/>
        <v>42852.208333333328</v>
      </c>
      <c r="O989" s="19">
        <f t="shared" si="93"/>
        <v>42686.25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43571.208333333328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7">
        <f t="shared" si="92"/>
        <v>43571.208333333328</v>
      </c>
      <c r="O991" s="19">
        <f t="shared" si="93"/>
        <v>42432.25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41907.208333333336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7">
        <f t="shared" si="92"/>
        <v>41907.208333333336</v>
      </c>
      <c r="O993" s="19">
        <f t="shared" si="93"/>
        <v>43227.208333333328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7">
        <f t="shared" si="92"/>
        <v>43227.208333333328</v>
      </c>
      <c r="O994" s="19">
        <f t="shared" si="93"/>
        <v>42362.25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41929.208333333336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43408.208333333328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7">
        <f t="shared" si="92"/>
        <v>43408.208333333328</v>
      </c>
      <c r="O997" s="19">
        <f t="shared" si="93"/>
        <v>41276.25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41659.25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40220.25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42550.208333333328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25569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01">
    <cfRule type="containsText" dxfId="3" priority="6" operator="containsText" text="canceled">
      <formula>NOT(ISERROR(SEARCH("canceled",G1)))</formula>
    </cfRule>
    <cfRule type="containsText" dxfId="2" priority="7" operator="containsText" text="live">
      <formula>NOT(ISERROR(SEARCH("live",G1)))</formula>
    </cfRule>
    <cfRule type="containsText" dxfId="1" priority="8" operator="containsText" text="failed">
      <formula>NOT(ISERROR(SEARCH("failed",G1)))</formula>
    </cfRule>
    <cfRule type="containsText" dxfId="0" priority="9" operator="containsText" text="successful">
      <formula>NOT(ISERROR(SEARCH("successful",G1)))</formula>
    </cfRule>
  </conditionalFormatting>
  <conditionalFormatting sqref="F1:F1048576">
    <cfRule type="colorScale" priority="2">
      <colorScale>
        <cfvo type="percent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vs Outcome</vt:lpstr>
      <vt:lpstr>Sub Category vs Outcome</vt:lpstr>
      <vt:lpstr>Month vs Outcome</vt:lpstr>
      <vt:lpstr> Outcomes Based on Goals</vt:lpstr>
      <vt:lpstr>Success vs Fail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2023-05-12T04:07:48Z</dcterms:modified>
</cp:coreProperties>
</file>