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<sst xmlns="http://schemas.openxmlformats.org/spreadsheetml/2006/main" count="110" uniqueCount="110">
  <si>
    <t>https://worldweather.wmo.int/en/json/</t>
  </si>
  <si>
    <t>RAIN</t>
  </si>
  <si>
    <t>raw-id</t>
  </si>
  <si>
    <t>city</t>
  </si>
  <si>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</si>
  <si>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</si>
  <si>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</si>
  <si>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</si>
  <si>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</si>
  <si>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</si>
  <si>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</si>
  <si>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</si>
  <si>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</si>
  <si>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</si>
  <si>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</si>
  <si>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</si>
  <si>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</si>
  <si>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</si>
  <si>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India;Agartala;1560</t>
  </si>
  <si>
    <t>India;Agra;1561</t>
  </si>
  <si>
    <t>India;Ahmedabad;522</t>
  </si>
  <si>
    <t>India;Aizwal;1562</t>
  </si>
  <si>
    <t>India;Ajmer;1563</t>
  </si>
  <si>
    <t>India;Akola;1564</t>
  </si>
  <si>
    <t>India;Allahabad;1565</t>
  </si>
  <si>
    <t>India;Ambikapur;1566</t>
  </si>
  <si>
    <t>India;Amritsar;1567</t>
  </si>
  <si>
    <t>India;Aurangabad;1568</t>
  </si>
  <si>
    <t>India;Balasore;1569</t>
  </si>
  <si>
    <t>India;Bangalore;523</t>
  </si>
  <si>
    <t>India;Bareilly;1570</t>
  </si>
  <si>
    <t>India;Baroda;1571</t>
  </si>
  <si>
    <t>India;Bhagalpur;1573</t>
  </si>
  <si>
    <t>India;Bhopal;524</t>
  </si>
  <si>
    <t>India;Bhubaneshwar;525</t>
  </si>
  <si>
    <t>India;Bhuj;1574</t>
  </si>
  <si>
    <t>India;Bikaner;1575</t>
  </si>
  <si>
    <t>India;Chandigarh;526</t>
  </si>
  <si>
    <t>India;Chennai;527</t>
  </si>
  <si>
    <t>India;Coimbatore;1576</t>
  </si>
  <si>
    <t>India;Cooch Behar;1577</t>
  </si>
  <si>
    <t>India;Dehradun;1578</t>
  </si>
  <si>
    <t>India;Dharamsala;1579</t>
  </si>
  <si>
    <t>India;Dibrugarh;1580</t>
  </si>
  <si>
    <t>India;Gadag;1581</t>
  </si>
  <si>
    <t>India;Gangtok;1582</t>
  </si>
  <si>
    <t>India;Gaya;1583</t>
  </si>
  <si>
    <t>India;Goa;528</t>
  </si>
  <si>
    <t>India;Gopalpur;1584</t>
  </si>
  <si>
    <t>India;Gorakhpur;1585</t>
  </si>
  <si>
    <t>India;Gulbarga;1586</t>
  </si>
  <si>
    <t>India;Guwahati;529</t>
  </si>
  <si>
    <t>India;Gwalior;1587</t>
  </si>
  <si>
    <t>India;Hissar;1588</t>
  </si>
  <si>
    <t>India;Hyderabad;530</t>
  </si>
  <si>
    <t>India;Imphal;1589</t>
  </si>
  <si>
    <t>India;Indore;1590</t>
  </si>
  <si>
    <t>India;Jabalpur;1591</t>
  </si>
  <si>
    <t>India;Jagdalpur;1592</t>
  </si>
  <si>
    <t>India;Jaipur;531</t>
  </si>
  <si>
    <t>India;Jaisalmer;1593</t>
  </si>
  <si>
    <t>India;Jammu;1594</t>
  </si>
  <si>
    <t>India;Jamshedpur;1595</t>
  </si>
  <si>
    <t>India;Jharsuguda;1596</t>
  </si>
  <si>
    <t>India;Jodhpur;1640</t>
  </si>
  <si>
    <t>India;Kanpur;1639</t>
  </si>
  <si>
    <t>India;Kanyakumari;1597</t>
  </si>
  <si>
    <t>India;Karnal;1598</t>
  </si>
  <si>
    <t>India;Kochi;1599</t>
  </si>
  <si>
    <t>India;Kodaikanal;1600</t>
  </si>
  <si>
    <t>India;Kohima;1601</t>
  </si>
  <si>
    <t>India;Kolkata;225</t>
  </si>
  <si>
    <t>India;Kota;1602</t>
  </si>
  <si>
    <t>India;Kozhikode;1603</t>
  </si>
  <si>
    <t>India;Lucknow;532</t>
  </si>
  <si>
    <t>India;Ludhiana;1604</t>
  </si>
  <si>
    <t>India;Madurai;1605</t>
  </si>
  <si>
    <t>India;Malda;1606</t>
  </si>
  <si>
    <t>India;Mangalore;1607</t>
  </si>
  <si>
    <t>India;Minicoy;1608</t>
  </si>
  <si>
    <t>India;Mukteshwar;1609</t>
  </si>
  <si>
    <t>India;Mumbai;226</t>
  </si>
  <si>
    <t>India;Mysore;1610</t>
  </si>
  <si>
    <t>India;Nagpur;533</t>
  </si>
  <si>
    <t>India;Nasik;1611</t>
  </si>
  <si>
    <t>India;New Delhi (Palam);1612</t>
  </si>
  <si>
    <t>India;New Delhi (SFD);224</t>
  </si>
  <si>
    <t>India;Parbhani;1613</t>
  </si>
  <si>
    <t>India;Passighat;1614</t>
  </si>
  <si>
    <t>India;Patna;534</t>
  </si>
  <si>
    <t>India;Port Blair;1616</t>
  </si>
  <si>
    <t>India;Puducherry;1615</t>
  </si>
  <si>
    <t>India;Pune;535</t>
  </si>
  <si>
    <t>India;Raipur;1617</t>
  </si>
  <si>
    <t>India;Rajkot;1618</t>
  </si>
  <si>
    <t>India;Ranchi;1619</t>
  </si>
  <si>
    <t>India;Shillong;1621</t>
  </si>
  <si>
    <t>India;Shimla;1622</t>
  </si>
  <si>
    <t>India;Silchar;1620</t>
  </si>
  <si>
    <t>India;Solapur;1623</t>
  </si>
  <si>
    <t>India;Srinagar;536</t>
  </si>
  <si>
    <t>India;Sriniketan;1624</t>
  </si>
  <si>
    <t>India;Surat;1625</t>
  </si>
  <si>
    <t>India;Thiruvananthapuram;537</t>
  </si>
  <si>
    <t>India;Tiruchirapalli;1626</t>
  </si>
  <si>
    <t>India;Udaipur;1627</t>
  </si>
  <si>
    <t>India;Varanasi;1628</t>
  </si>
  <si>
    <t>India;Vellore;1632</t>
  </si>
  <si>
    <t>India;Vijayawada;1629</t>
  </si>
  <si>
    <t>India;Vishakhapatnam;1630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</si>
</sst>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  <color rgb="FF0000FF"/>
    </font>
    <font/>
    <font>
      <b/>
      <color theme="1"/>
      <name val="Arial"/>
    </font>
    <font>
      <b/>
      <color rgb="FF20124D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FEBE2"/>
        <bgColor rgb="FFAFEBE2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2" fontId="4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3" fontId="5" numFmtId="0" xfId="0" applyAlignment="1" applyBorder="1" applyFill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orldweather.wmo.int/en/jso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7" t="s">
        <v>17</v>
      </c>
    </row>
    <row r="3">
      <c r="A3" s="8" t="s">
        <v>18</v>
      </c>
      <c r="B3" s="9" t="str">
        <f>IFERROR(__xludf.DUMMYFUNCTION("REGEXREPLACE(A3,""India;(.*?);.*"",""$1"")"),"Agartala")</f>
        <v>Agartala</v>
      </c>
      <c r="C3" s="9" t="str">
        <f>IFERROR(__xludf.DUMMYFUNCTION("REGEXREPLACE(A3,""India;.*?;(.*)"",""$1"")"),"1560")</f>
        <v>1560</v>
      </c>
      <c r="D3" s="10">
        <v>27.5</v>
      </c>
      <c r="E3" s="10">
        <v>21.5</v>
      </c>
      <c r="F3" s="10">
        <v>60.7</v>
      </c>
      <c r="G3" s="10">
        <v>199.7</v>
      </c>
      <c r="H3" s="10">
        <v>329.9</v>
      </c>
      <c r="I3" s="10">
        <v>393.4</v>
      </c>
      <c r="J3" s="10">
        <v>363.1</v>
      </c>
      <c r="K3" s="10">
        <v>298.7</v>
      </c>
      <c r="L3" s="10">
        <v>232.4</v>
      </c>
      <c r="M3" s="10">
        <v>162.5</v>
      </c>
      <c r="N3" s="10">
        <v>46.0</v>
      </c>
      <c r="O3" s="10">
        <v>10.6</v>
      </c>
      <c r="P3" s="11">
        <f t="shared" ref="P3:P94" si="1">SUM(D3:O3)</f>
        <v>2146</v>
      </c>
    </row>
    <row r="4">
      <c r="A4" s="8" t="s">
        <v>19</v>
      </c>
      <c r="B4" s="9" t="str">
        <f>IFERROR(__xludf.DUMMYFUNCTION("REGEXREPLACE(A4,""India;(.*?);.*"",""$1"")"),"Agra")</f>
        <v>Agra</v>
      </c>
      <c r="C4" s="9" t="str">
        <f>IFERROR(__xludf.DUMMYFUNCTION("REGEXREPLACE(A4,""India;.*?;(.*)"",""$1"")"),"1561")</f>
        <v>1561</v>
      </c>
      <c r="D4" s="10">
        <v>13.2</v>
      </c>
      <c r="E4" s="10">
        <v>17.6</v>
      </c>
      <c r="F4" s="10">
        <v>9.3</v>
      </c>
      <c r="G4" s="10">
        <v>6.3</v>
      </c>
      <c r="H4" s="10">
        <v>11.3</v>
      </c>
      <c r="I4" s="10">
        <v>55.7</v>
      </c>
      <c r="J4" s="10">
        <v>203.3</v>
      </c>
      <c r="K4" s="10">
        <v>243.2</v>
      </c>
      <c r="L4" s="10">
        <v>129.7</v>
      </c>
      <c r="M4" s="10">
        <v>24.8</v>
      </c>
      <c r="N4" s="10">
        <v>4.3</v>
      </c>
      <c r="O4" s="10">
        <v>6.1</v>
      </c>
      <c r="P4" s="11">
        <f t="shared" si="1"/>
        <v>724.8</v>
      </c>
    </row>
    <row r="5">
      <c r="A5" s="8" t="s">
        <v>20</v>
      </c>
      <c r="B5" s="9" t="str">
        <f>IFERROR(__xludf.DUMMYFUNCTION("REGEXREPLACE(A5,""India;(.*?);.*"",""$1"")"),"Ahmedabad")</f>
        <v>Ahmedabad</v>
      </c>
      <c r="C5" s="9" t="str">
        <f>IFERROR(__xludf.DUMMYFUNCTION("REGEXREPLACE(A5,""India;.*?;(.*)"",""$1"")"),"522")</f>
        <v>522</v>
      </c>
      <c r="D5" s="10">
        <v>2.1</v>
      </c>
      <c r="E5" s="10">
        <v>1.2</v>
      </c>
      <c r="F5" s="10">
        <v>1.1</v>
      </c>
      <c r="G5" s="10">
        <v>1.9</v>
      </c>
      <c r="H5" s="10">
        <v>9.1</v>
      </c>
      <c r="I5" s="10">
        <v>97.4</v>
      </c>
      <c r="J5" s="10">
        <v>309.8</v>
      </c>
      <c r="K5" s="10">
        <v>213.8</v>
      </c>
      <c r="L5" s="10">
        <v>126.6</v>
      </c>
      <c r="M5" s="10">
        <v>13.5</v>
      </c>
      <c r="N5" s="10">
        <v>6.1</v>
      </c>
      <c r="O5" s="10">
        <v>1.7</v>
      </c>
      <c r="P5" s="11">
        <f t="shared" si="1"/>
        <v>784.3</v>
      </c>
    </row>
    <row r="6">
      <c r="A6" s="8" t="s">
        <v>21</v>
      </c>
      <c r="B6" s="9" t="str">
        <f>IFERROR(__xludf.DUMMYFUNCTION("REGEXREPLACE(A6,""India;(.*?);.*"",""$1"")"),"Aizwal")</f>
        <v>Aizwal</v>
      </c>
      <c r="C6" s="9" t="str">
        <f>IFERROR(__xludf.DUMMYFUNCTION("REGEXREPLACE(A6,""India;.*?;(.*)"",""$1"")"),"1562")</f>
        <v>1562</v>
      </c>
      <c r="D6" s="10">
        <v>13.4</v>
      </c>
      <c r="E6" s="10">
        <v>23.4</v>
      </c>
      <c r="F6" s="10">
        <v>73.4</v>
      </c>
      <c r="G6" s="10">
        <v>167.7</v>
      </c>
      <c r="H6" s="10">
        <v>289.0</v>
      </c>
      <c r="I6" s="10">
        <v>406.1</v>
      </c>
      <c r="J6" s="10">
        <v>320.4</v>
      </c>
      <c r="K6" s="10">
        <v>320.6</v>
      </c>
      <c r="L6" s="10">
        <v>305.2</v>
      </c>
      <c r="M6" s="10">
        <v>183.7</v>
      </c>
      <c r="N6" s="10">
        <v>43.2</v>
      </c>
      <c r="O6" s="10">
        <v>15.3</v>
      </c>
      <c r="P6" s="11">
        <f t="shared" si="1"/>
        <v>2161.4</v>
      </c>
    </row>
    <row r="7">
      <c r="A7" s="8" t="s">
        <v>22</v>
      </c>
      <c r="B7" s="9" t="str">
        <f>IFERROR(__xludf.DUMMYFUNCTION("REGEXREPLACE(A7,""India;(.*?);.*"",""$1"")"),"Ajmer")</f>
        <v>Ajmer</v>
      </c>
      <c r="C7" s="9" t="str">
        <f>IFERROR(__xludf.DUMMYFUNCTION("REGEXREPLACE(A7,""India;.*?;(.*)"",""$1"")"),"1563")</f>
        <v>1563</v>
      </c>
      <c r="D7" s="10">
        <v>7.3</v>
      </c>
      <c r="E7" s="10">
        <v>6.0</v>
      </c>
      <c r="F7" s="10">
        <v>5.0</v>
      </c>
      <c r="G7" s="10">
        <v>4.0</v>
      </c>
      <c r="H7" s="10">
        <v>15.7</v>
      </c>
      <c r="I7" s="10">
        <v>58.1</v>
      </c>
      <c r="J7" s="10">
        <v>181.5</v>
      </c>
      <c r="K7" s="10">
        <v>157.5</v>
      </c>
      <c r="L7" s="10">
        <v>73.0</v>
      </c>
      <c r="M7" s="10">
        <v>13.1</v>
      </c>
      <c r="N7" s="10">
        <v>4.0</v>
      </c>
      <c r="O7" s="10">
        <v>3.8</v>
      </c>
      <c r="P7" s="11">
        <f t="shared" si="1"/>
        <v>529</v>
      </c>
    </row>
    <row r="8">
      <c r="A8" s="8" t="s">
        <v>23</v>
      </c>
      <c r="B8" s="9" t="str">
        <f>IFERROR(__xludf.DUMMYFUNCTION("REGEXREPLACE(A8,""India;(.*?);.*"",""$1"")"),"Akola")</f>
        <v>Akola</v>
      </c>
      <c r="C8" s="9" t="str">
        <f>IFERROR(__xludf.DUMMYFUNCTION("REGEXREPLACE(A8,""India;.*?;(.*)"",""$1"")"),"1564")</f>
        <v>1564</v>
      </c>
      <c r="D8" s="10">
        <v>10.4</v>
      </c>
      <c r="E8" s="10">
        <v>8.1</v>
      </c>
      <c r="F8" s="10">
        <v>10.0</v>
      </c>
      <c r="G8" s="10">
        <v>4.1</v>
      </c>
      <c r="H8" s="10">
        <v>9.8</v>
      </c>
      <c r="I8" s="10">
        <v>144.9</v>
      </c>
      <c r="J8" s="10">
        <v>217.2</v>
      </c>
      <c r="K8" s="10">
        <v>196.6</v>
      </c>
      <c r="L8" s="10">
        <v>122.7</v>
      </c>
      <c r="M8" s="10">
        <v>47.7</v>
      </c>
      <c r="N8" s="10">
        <v>18.7</v>
      </c>
      <c r="O8" s="10">
        <v>12.1</v>
      </c>
      <c r="P8" s="11">
        <f t="shared" si="1"/>
        <v>802.3</v>
      </c>
    </row>
    <row r="9">
      <c r="A9" s="8" t="s">
        <v>24</v>
      </c>
      <c r="B9" s="9" t="str">
        <f>IFERROR(__xludf.DUMMYFUNCTION("REGEXREPLACE(A9,""India;(.*?);.*"",""$1"")"),"Allahabad")</f>
        <v>Allahabad</v>
      </c>
      <c r="C9" s="9" t="str">
        <f>IFERROR(__xludf.DUMMYFUNCTION("REGEXREPLACE(A9,""India;.*?;(.*)"",""$1"")"),"1565")</f>
        <v>1565</v>
      </c>
      <c r="D9" s="10">
        <v>17.9</v>
      </c>
      <c r="E9" s="10">
        <v>17.3</v>
      </c>
      <c r="F9" s="10">
        <v>9.6</v>
      </c>
      <c r="G9" s="10">
        <v>5.5</v>
      </c>
      <c r="H9" s="10">
        <v>8.8</v>
      </c>
      <c r="I9" s="10">
        <v>88.8</v>
      </c>
      <c r="J9" s="10">
        <v>280.9</v>
      </c>
      <c r="K9" s="10">
        <v>296.1</v>
      </c>
      <c r="L9" s="10">
        <v>185.0</v>
      </c>
      <c r="M9" s="10">
        <v>36.6</v>
      </c>
      <c r="N9" s="10">
        <v>9.3</v>
      </c>
      <c r="O9" s="10">
        <v>7.0</v>
      </c>
      <c r="P9" s="11">
        <f t="shared" si="1"/>
        <v>962.8</v>
      </c>
    </row>
    <row r="10">
      <c r="A10" s="8" t="s">
        <v>25</v>
      </c>
      <c r="B10" s="9" t="str">
        <f>IFERROR(__xludf.DUMMYFUNCTION("REGEXREPLACE(A10,""India;(.*?);.*"",""$1"")"),"Ambikapur")</f>
        <v>Ambikapur</v>
      </c>
      <c r="C10" s="9" t="str">
        <f>IFERROR(__xludf.DUMMYFUNCTION("REGEXREPLACE(A10,""India;.*?;(.*)"",""$1"")"),"1566")</f>
        <v>1566</v>
      </c>
      <c r="D10" s="10">
        <v>22.6</v>
      </c>
      <c r="E10" s="10">
        <v>22.5</v>
      </c>
      <c r="F10" s="10">
        <v>18.4</v>
      </c>
      <c r="G10" s="10">
        <v>13.0</v>
      </c>
      <c r="H10" s="10">
        <v>19.4</v>
      </c>
      <c r="I10" s="10">
        <v>211.2</v>
      </c>
      <c r="J10" s="10">
        <v>428.3</v>
      </c>
      <c r="K10" s="10">
        <v>389.8</v>
      </c>
      <c r="L10" s="10">
        <v>227.2</v>
      </c>
      <c r="M10" s="10">
        <v>56.8</v>
      </c>
      <c r="N10" s="10">
        <v>9.7</v>
      </c>
      <c r="O10" s="10">
        <v>6.5</v>
      </c>
      <c r="P10" s="11">
        <f t="shared" si="1"/>
        <v>1425.4</v>
      </c>
    </row>
    <row r="11">
      <c r="A11" s="8" t="s">
        <v>26</v>
      </c>
      <c r="B11" s="9" t="str">
        <f>IFERROR(__xludf.DUMMYFUNCTION("REGEXREPLACE(A11,""India;(.*?);.*"",""$1"")"),"Amritsar")</f>
        <v>Amritsar</v>
      </c>
      <c r="C11" s="9" t="str">
        <f>IFERROR(__xludf.DUMMYFUNCTION("REGEXREPLACE(A11,""India;.*?;(.*)"",""$1"")"),"1567")</f>
        <v>1567</v>
      </c>
      <c r="D11" s="10">
        <v>28.3</v>
      </c>
      <c r="E11" s="10">
        <v>29.2</v>
      </c>
      <c r="F11" s="10">
        <v>34.8</v>
      </c>
      <c r="G11" s="10">
        <v>19.3</v>
      </c>
      <c r="H11" s="10">
        <v>19.6</v>
      </c>
      <c r="I11" s="10">
        <v>51.7</v>
      </c>
      <c r="J11" s="10">
        <v>224.7</v>
      </c>
      <c r="K11" s="10">
        <v>174.5</v>
      </c>
      <c r="L11" s="10">
        <v>94.6</v>
      </c>
      <c r="M11" s="10">
        <v>21.3</v>
      </c>
      <c r="N11" s="10">
        <v>5.7</v>
      </c>
      <c r="O11" s="10">
        <v>14.6</v>
      </c>
      <c r="P11" s="11">
        <f t="shared" si="1"/>
        <v>718.3</v>
      </c>
    </row>
    <row r="12">
      <c r="A12" s="8" t="s">
        <v>27</v>
      </c>
      <c r="B12" s="9" t="str">
        <f>IFERROR(__xludf.DUMMYFUNCTION("REGEXREPLACE(A12,""India;(.*?);.*"",""$1"")"),"Aurangabad")</f>
        <v>Aurangabad</v>
      </c>
      <c r="C12" s="9" t="str">
        <f>IFERROR(__xludf.DUMMYFUNCTION("REGEXREPLACE(A12,""India;.*?;(.*)"",""$1"")"),"1568")</f>
        <v>1568</v>
      </c>
      <c r="D12" s="10">
        <v>11.3</v>
      </c>
      <c r="E12" s="10">
        <v>2.7</v>
      </c>
      <c r="F12" s="10">
        <v>5.6</v>
      </c>
      <c r="G12" s="10">
        <v>3.9</v>
      </c>
      <c r="H12" s="10">
        <v>26.2</v>
      </c>
      <c r="I12" s="10">
        <v>132.2</v>
      </c>
      <c r="J12" s="10">
        <v>157.9</v>
      </c>
      <c r="K12" s="10">
        <v>152.7</v>
      </c>
      <c r="L12" s="10">
        <v>146.0</v>
      </c>
      <c r="M12" s="10">
        <v>62.1</v>
      </c>
      <c r="N12" s="10">
        <v>26.8</v>
      </c>
      <c r="O12" s="10">
        <v>12.0</v>
      </c>
      <c r="P12" s="11">
        <f t="shared" si="1"/>
        <v>739.4</v>
      </c>
    </row>
    <row r="13">
      <c r="A13" s="8" t="s">
        <v>28</v>
      </c>
      <c r="B13" s="9" t="str">
        <f>IFERROR(__xludf.DUMMYFUNCTION("REGEXREPLACE(A13,""India;(.*?);.*"",""$1"")"),"Balasore")</f>
        <v>Balasore</v>
      </c>
      <c r="C13" s="9" t="str">
        <f>IFERROR(__xludf.DUMMYFUNCTION("REGEXREPLACE(A13,""India;.*?;(.*)"",""$1"")"),"1569")</f>
        <v>1569</v>
      </c>
      <c r="D13" s="10">
        <v>17.0</v>
      </c>
      <c r="E13" s="10">
        <v>36.3</v>
      </c>
      <c r="F13" s="10">
        <v>39.4</v>
      </c>
      <c r="G13" s="10">
        <v>54.8</v>
      </c>
      <c r="H13" s="10">
        <v>108.6</v>
      </c>
      <c r="I13" s="10">
        <v>233.4</v>
      </c>
      <c r="J13" s="10">
        <v>297.9</v>
      </c>
      <c r="K13" s="10">
        <v>318.3</v>
      </c>
      <c r="L13" s="10">
        <v>275.8</v>
      </c>
      <c r="M13" s="10">
        <v>184.0</v>
      </c>
      <c r="N13" s="10">
        <v>41.6</v>
      </c>
      <c r="O13" s="10">
        <v>6.5</v>
      </c>
      <c r="P13" s="11">
        <f t="shared" si="1"/>
        <v>1613.6</v>
      </c>
    </row>
    <row r="14">
      <c r="A14" s="8" t="s">
        <v>29</v>
      </c>
      <c r="B14" s="9" t="str">
        <f>IFERROR(__xludf.DUMMYFUNCTION("REGEXREPLACE(A14,""India;(.*?);.*"",""$1"")"),"Bangalore")</f>
        <v>Bangalore</v>
      </c>
      <c r="C14" s="9" t="str">
        <f>IFERROR(__xludf.DUMMYFUNCTION("REGEXREPLACE(A14,""India;.*?;(.*)"",""$1"")"),"523")</f>
        <v>523</v>
      </c>
      <c r="D14" s="10">
        <v>4.9</v>
      </c>
      <c r="E14" s="10">
        <v>7.9</v>
      </c>
      <c r="F14" s="10">
        <v>10.0</v>
      </c>
      <c r="G14" s="10">
        <v>43.9</v>
      </c>
      <c r="H14" s="10">
        <v>111.9</v>
      </c>
      <c r="I14" s="10">
        <v>79.7</v>
      </c>
      <c r="J14" s="10">
        <v>109.7</v>
      </c>
      <c r="K14" s="10">
        <v>138.8</v>
      </c>
      <c r="L14" s="10">
        <v>185.9</v>
      </c>
      <c r="M14" s="10">
        <v>161.7</v>
      </c>
      <c r="N14" s="10">
        <v>59.2</v>
      </c>
      <c r="O14" s="10">
        <v>17.4</v>
      </c>
      <c r="P14" s="11">
        <f t="shared" si="1"/>
        <v>931</v>
      </c>
    </row>
    <row r="15">
      <c r="A15" s="8" t="s">
        <v>30</v>
      </c>
      <c r="B15" s="9" t="str">
        <f>IFERROR(__xludf.DUMMYFUNCTION("REGEXREPLACE(A15,""India;(.*?);.*"",""$1"")"),"Bareilly")</f>
        <v>Bareilly</v>
      </c>
      <c r="C15" s="9" t="str">
        <f>IFERROR(__xludf.DUMMYFUNCTION("REGEXREPLACE(A15,""India;.*?;(.*)"",""$1"")"),"1570")</f>
        <v>1570</v>
      </c>
      <c r="D15" s="10">
        <v>22.9</v>
      </c>
      <c r="E15" s="10">
        <v>25.3</v>
      </c>
      <c r="F15" s="10">
        <v>14.5</v>
      </c>
      <c r="G15" s="10">
        <v>8.9</v>
      </c>
      <c r="H15" s="10">
        <v>19.3</v>
      </c>
      <c r="I15" s="10">
        <v>106.4</v>
      </c>
      <c r="J15" s="10">
        <v>307.0</v>
      </c>
      <c r="K15" s="10">
        <v>290.9</v>
      </c>
      <c r="L15" s="10">
        <v>186.1</v>
      </c>
      <c r="M15" s="10">
        <v>44.9</v>
      </c>
      <c r="N15" s="10">
        <v>3.9</v>
      </c>
      <c r="O15" s="10">
        <v>9.7</v>
      </c>
      <c r="P15" s="11">
        <f t="shared" si="1"/>
        <v>1039.8</v>
      </c>
    </row>
    <row r="16">
      <c r="A16" s="8" t="s">
        <v>31</v>
      </c>
      <c r="B16" s="9" t="str">
        <f>IFERROR(__xludf.DUMMYFUNCTION("REGEXREPLACE(A16,""India;(.*?);.*"",""$1"")"),"Baroda")</f>
        <v>Baroda</v>
      </c>
      <c r="C16" s="9" t="str">
        <f>IFERROR(__xludf.DUMMYFUNCTION("REGEXREPLACE(A16,""India;.*?;(.*)"",""$1"")"),"1571")</f>
        <v>1571</v>
      </c>
      <c r="D16" s="10">
        <v>2.2</v>
      </c>
      <c r="E16" s="10">
        <v>0.7</v>
      </c>
      <c r="F16" s="10">
        <v>0.7</v>
      </c>
      <c r="G16" s="10">
        <v>1.4</v>
      </c>
      <c r="H16" s="10">
        <v>6.1</v>
      </c>
      <c r="I16" s="10">
        <v>118.9</v>
      </c>
      <c r="J16" s="10">
        <v>274.6</v>
      </c>
      <c r="K16" s="10">
        <v>242.4</v>
      </c>
      <c r="L16" s="10">
        <v>124.2</v>
      </c>
      <c r="M16" s="10">
        <v>26.4</v>
      </c>
      <c r="N16" s="10">
        <v>13.3</v>
      </c>
      <c r="O16" s="10">
        <v>3.7</v>
      </c>
      <c r="P16" s="11">
        <f t="shared" si="1"/>
        <v>814.6</v>
      </c>
    </row>
    <row r="17">
      <c r="A17" s="8" t="s">
        <v>32</v>
      </c>
      <c r="B17" s="9" t="str">
        <f>IFERROR(__xludf.DUMMYFUNCTION("REGEXREPLACE(A17,""India;(.*?);.*"",""$1"")"),"Bhagalpur")</f>
        <v>Bhagalpur</v>
      </c>
      <c r="C17" s="9" t="str">
        <f>IFERROR(__xludf.DUMMYFUNCTION("REGEXREPLACE(A17,""India;.*?;(.*)"",""$1"")"),"1573")</f>
        <v>1573</v>
      </c>
      <c r="D17" s="10">
        <v>18.2</v>
      </c>
      <c r="E17" s="10">
        <v>11.4</v>
      </c>
      <c r="F17" s="10">
        <v>10.3</v>
      </c>
      <c r="G17" s="10">
        <v>21.5</v>
      </c>
      <c r="H17" s="10">
        <v>63.0</v>
      </c>
      <c r="I17" s="10">
        <v>187.4</v>
      </c>
      <c r="J17" s="10">
        <v>264.5</v>
      </c>
      <c r="K17" s="10">
        <v>240.7</v>
      </c>
      <c r="L17" s="10">
        <v>211.6</v>
      </c>
      <c r="M17" s="10">
        <v>83.2</v>
      </c>
      <c r="N17" s="10">
        <v>5.4</v>
      </c>
      <c r="O17" s="10">
        <v>3.3</v>
      </c>
      <c r="P17" s="11">
        <f t="shared" si="1"/>
        <v>1120.5</v>
      </c>
    </row>
    <row r="18">
      <c r="A18" s="8" t="s">
        <v>33</v>
      </c>
      <c r="B18" s="9" t="str">
        <f>IFERROR(__xludf.DUMMYFUNCTION("REGEXREPLACE(A18,""India;(.*?);.*"",""$1"")"),"Bhopal")</f>
        <v>Bhopal</v>
      </c>
      <c r="C18" s="9" t="str">
        <f>IFERROR(__xludf.DUMMYFUNCTION("REGEXREPLACE(A18,""India;.*?;(.*)"",""$1"")"),"524")</f>
        <v>524</v>
      </c>
      <c r="D18" s="10">
        <v>13.2</v>
      </c>
      <c r="E18" s="10">
        <v>8.7</v>
      </c>
      <c r="F18" s="10">
        <v>8.4</v>
      </c>
      <c r="G18" s="10">
        <v>4.3</v>
      </c>
      <c r="H18" s="10">
        <v>11.7</v>
      </c>
      <c r="I18" s="10">
        <v>120.2</v>
      </c>
      <c r="J18" s="10">
        <v>354.1</v>
      </c>
      <c r="K18" s="10">
        <v>363.3</v>
      </c>
      <c r="L18" s="10">
        <v>185.1</v>
      </c>
      <c r="M18" s="10">
        <v>31.0</v>
      </c>
      <c r="N18" s="10">
        <v>12.1</v>
      </c>
      <c r="O18" s="10">
        <v>11.0</v>
      </c>
      <c r="P18" s="11">
        <f t="shared" si="1"/>
        <v>1123.1</v>
      </c>
    </row>
    <row r="19">
      <c r="A19" s="8" t="s">
        <v>34</v>
      </c>
      <c r="B19" s="9" t="str">
        <f>IFERROR(__xludf.DUMMYFUNCTION("REGEXREPLACE(A19,""India;(.*?);.*"",""$1"")"),"Bhubaneshwar")</f>
        <v>Bhubaneshwar</v>
      </c>
      <c r="C19" s="9" t="str">
        <f>IFERROR(__xludf.DUMMYFUNCTION("REGEXREPLACE(A19,""India;.*?;(.*)"",""$1"")"),"525")</f>
        <v>525</v>
      </c>
      <c r="D19" s="10">
        <v>13.1</v>
      </c>
      <c r="E19" s="10">
        <v>25.5</v>
      </c>
      <c r="F19" s="10">
        <v>25.2</v>
      </c>
      <c r="G19" s="10">
        <v>30.8</v>
      </c>
      <c r="H19" s="10">
        <v>68.2</v>
      </c>
      <c r="I19" s="10">
        <v>204.9</v>
      </c>
      <c r="J19" s="10">
        <v>326.2</v>
      </c>
      <c r="K19" s="10">
        <v>366.8</v>
      </c>
      <c r="L19" s="10">
        <v>256.3</v>
      </c>
      <c r="M19" s="10">
        <v>190.7</v>
      </c>
      <c r="N19" s="10">
        <v>41.7</v>
      </c>
      <c r="O19" s="10">
        <v>4.9</v>
      </c>
      <c r="P19" s="11">
        <f t="shared" si="1"/>
        <v>1554.3</v>
      </c>
    </row>
    <row r="20">
      <c r="A20" s="8" t="s">
        <v>35</v>
      </c>
      <c r="B20" s="9" t="str">
        <f>IFERROR(__xludf.DUMMYFUNCTION("REGEXREPLACE(A20,""India;(.*?);.*"",""$1"")"),"Bhuj")</f>
        <v>Bhuj</v>
      </c>
      <c r="C20" s="9" t="str">
        <f>IFERROR(__xludf.DUMMYFUNCTION("REGEXREPLACE(A20,""India;.*?;(.*)"",""$1"")"),"1574")</f>
        <v>1574</v>
      </c>
      <c r="D20" s="10">
        <v>2.0</v>
      </c>
      <c r="E20" s="10">
        <v>1.5</v>
      </c>
      <c r="F20" s="10">
        <v>2.1</v>
      </c>
      <c r="G20" s="10">
        <v>1.1</v>
      </c>
      <c r="H20" s="10">
        <v>7.5</v>
      </c>
      <c r="I20" s="10">
        <v>38.0</v>
      </c>
      <c r="J20" s="10">
        <v>125.7</v>
      </c>
      <c r="K20" s="10">
        <v>103.5</v>
      </c>
      <c r="L20" s="10">
        <v>63.1</v>
      </c>
      <c r="M20" s="10">
        <v>19.7</v>
      </c>
      <c r="N20" s="10">
        <v>8.5</v>
      </c>
      <c r="O20" s="10">
        <v>1.0</v>
      </c>
      <c r="P20" s="11">
        <f t="shared" si="1"/>
        <v>373.7</v>
      </c>
    </row>
    <row r="21">
      <c r="A21" s="8" t="s">
        <v>36</v>
      </c>
      <c r="B21" s="9" t="str">
        <f>IFERROR(__xludf.DUMMYFUNCTION("REGEXREPLACE(A21,""India;(.*?);.*"",""$1"")"),"Bikaner")</f>
        <v>Bikaner</v>
      </c>
      <c r="C21" s="9" t="str">
        <f>IFERROR(__xludf.DUMMYFUNCTION("REGEXREPLACE(A21,""India;.*?;(.*)"",""$1"")"),"1575")</f>
        <v>1575</v>
      </c>
      <c r="D21" s="10">
        <v>5.7</v>
      </c>
      <c r="E21" s="10">
        <v>7.8</v>
      </c>
      <c r="F21" s="10">
        <v>6.3</v>
      </c>
      <c r="G21" s="10">
        <v>11.9</v>
      </c>
      <c r="H21" s="10">
        <v>15.9</v>
      </c>
      <c r="I21" s="10">
        <v>33.0</v>
      </c>
      <c r="J21" s="10">
        <v>91.1</v>
      </c>
      <c r="K21" s="10">
        <v>82.6</v>
      </c>
      <c r="L21" s="10">
        <v>40.8</v>
      </c>
      <c r="M21" s="10">
        <v>10.1</v>
      </c>
      <c r="N21" s="10">
        <v>1.9</v>
      </c>
      <c r="O21" s="10">
        <v>3.0</v>
      </c>
      <c r="P21" s="11">
        <f t="shared" si="1"/>
        <v>310.1</v>
      </c>
    </row>
    <row r="22">
      <c r="A22" s="8" t="s">
        <v>37</v>
      </c>
      <c r="B22" s="9" t="str">
        <f>IFERROR(__xludf.DUMMYFUNCTION("REGEXREPLACE(A22,""India;(.*?);.*"",""$1"")"),"Chandigarh")</f>
        <v>Chandigarh</v>
      </c>
      <c r="C22" s="9" t="str">
        <f>IFERROR(__xludf.DUMMYFUNCTION("REGEXREPLACE(A22,""India;.*?;(.*)"",""$1"")"),"526")</f>
        <v>526</v>
      </c>
      <c r="D22" s="10">
        <v>46.6</v>
      </c>
      <c r="E22" s="10">
        <v>33.9</v>
      </c>
      <c r="F22" s="10">
        <v>29.3</v>
      </c>
      <c r="G22" s="10">
        <v>11.3</v>
      </c>
      <c r="H22" s="10">
        <v>24.2</v>
      </c>
      <c r="I22" s="10">
        <v>112.6</v>
      </c>
      <c r="J22" s="10">
        <v>276.3</v>
      </c>
      <c r="K22" s="10">
        <v>282.8</v>
      </c>
      <c r="L22" s="10">
        <v>179.0</v>
      </c>
      <c r="M22" s="10">
        <v>41.6</v>
      </c>
      <c r="N22" s="10">
        <v>6.7</v>
      </c>
      <c r="O22" s="10">
        <v>18.9</v>
      </c>
      <c r="P22" s="11">
        <f t="shared" si="1"/>
        <v>1063.2</v>
      </c>
    </row>
    <row r="23">
      <c r="A23" s="8" t="s">
        <v>38</v>
      </c>
      <c r="B23" s="9" t="str">
        <f>IFERROR(__xludf.DUMMYFUNCTION("REGEXREPLACE(A23,""India;(.*?);.*"",""$1"")"),"Chennai")</f>
        <v>Chennai</v>
      </c>
      <c r="C23" s="9" t="str">
        <f>IFERROR(__xludf.DUMMYFUNCTION("REGEXREPLACE(A23,""India;.*?;(.*)"",""$1"")"),"527")</f>
        <v>527</v>
      </c>
      <c r="D23" s="10">
        <v>35.3</v>
      </c>
      <c r="E23" s="10">
        <v>13.0</v>
      </c>
      <c r="F23" s="10">
        <v>14.5</v>
      </c>
      <c r="G23" s="10">
        <v>15.9</v>
      </c>
      <c r="H23" s="10">
        <v>42.4</v>
      </c>
      <c r="I23" s="10">
        <v>53.9</v>
      </c>
      <c r="J23" s="10">
        <v>99.6</v>
      </c>
      <c r="K23" s="10">
        <v>129.9</v>
      </c>
      <c r="L23" s="10">
        <v>123.5</v>
      </c>
      <c r="M23" s="10">
        <v>284.6</v>
      </c>
      <c r="N23" s="10">
        <v>353.0</v>
      </c>
      <c r="O23" s="10">
        <v>146.3</v>
      </c>
      <c r="P23" s="11">
        <f t="shared" si="1"/>
        <v>1311.9</v>
      </c>
    </row>
    <row r="24">
      <c r="A24" s="8" t="s">
        <v>39</v>
      </c>
      <c r="B24" s="9" t="str">
        <f>IFERROR(__xludf.DUMMYFUNCTION("REGEXREPLACE(A24,""India;(.*?);.*"",""$1"")"),"Coimbatore")</f>
        <v>Coimbatore</v>
      </c>
      <c r="C24" s="9" t="str">
        <f>IFERROR(__xludf.DUMMYFUNCTION("REGEXREPLACE(A24,""India;.*?;(.*)"",""$1"")"),"1576")</f>
        <v>1576</v>
      </c>
      <c r="D24" s="10">
        <v>6.6</v>
      </c>
      <c r="E24" s="10">
        <v>8.9</v>
      </c>
      <c r="F24" s="10">
        <v>12.0</v>
      </c>
      <c r="G24" s="10">
        <v>49.4</v>
      </c>
      <c r="H24" s="10">
        <v>68.8</v>
      </c>
      <c r="I24" s="10">
        <v>84.4</v>
      </c>
      <c r="J24" s="10">
        <v>34.3</v>
      </c>
      <c r="K24" s="10">
        <v>28.4</v>
      </c>
      <c r="L24" s="10">
        <v>57.3</v>
      </c>
      <c r="M24" s="10">
        <v>136.7</v>
      </c>
      <c r="N24" s="10">
        <v>119.3</v>
      </c>
      <c r="O24" s="10">
        <v>40.8</v>
      </c>
      <c r="P24" s="11">
        <f t="shared" si="1"/>
        <v>646.9</v>
      </c>
    </row>
    <row r="25">
      <c r="A25" s="8" t="s">
        <v>40</v>
      </c>
      <c r="B25" s="9" t="str">
        <f>IFERROR(__xludf.DUMMYFUNCTION("REGEXREPLACE(A25,""India;(.*?);.*"",""$1"")"),"Cooch Behar")</f>
        <v>Cooch Behar</v>
      </c>
      <c r="C25" s="9" t="str">
        <f>IFERROR(__xludf.DUMMYFUNCTION("REGEXREPLACE(A25,""India;.*?;(.*)"",""$1"")"),"1577")</f>
        <v>1577</v>
      </c>
      <c r="D25" s="10">
        <v>8.3</v>
      </c>
      <c r="E25" s="10">
        <v>13.1</v>
      </c>
      <c r="F25" s="10">
        <v>40.7</v>
      </c>
      <c r="G25" s="10">
        <v>127.9</v>
      </c>
      <c r="H25" s="10">
        <v>377.6</v>
      </c>
      <c r="I25" s="10">
        <v>766.8</v>
      </c>
      <c r="J25" s="10">
        <v>813.4</v>
      </c>
      <c r="K25" s="10">
        <v>620.5</v>
      </c>
      <c r="L25" s="10">
        <v>519.0</v>
      </c>
      <c r="M25" s="10">
        <v>179.8</v>
      </c>
      <c r="N25" s="10">
        <v>9.7</v>
      </c>
      <c r="O25" s="10">
        <v>4.0</v>
      </c>
      <c r="P25" s="11">
        <f t="shared" si="1"/>
        <v>3480.8</v>
      </c>
    </row>
    <row r="26">
      <c r="A26" s="8" t="s">
        <v>41</v>
      </c>
      <c r="B26" s="9" t="str">
        <f>IFERROR(__xludf.DUMMYFUNCTION("REGEXREPLACE(A26,""India;(.*?);.*"",""$1"")"),"Dehradun")</f>
        <v>Dehradun</v>
      </c>
      <c r="C26" s="9" t="str">
        <f>IFERROR(__xludf.DUMMYFUNCTION("REGEXREPLACE(A26,""India;.*?;(.*)"",""$1"")"),"1578")</f>
        <v>1578</v>
      </c>
      <c r="D26" s="10">
        <v>55.0</v>
      </c>
      <c r="E26" s="10">
        <v>58.8</v>
      </c>
      <c r="F26" s="10">
        <v>49.0</v>
      </c>
      <c r="G26" s="10">
        <v>22.5</v>
      </c>
      <c r="H26" s="10">
        <v>41.7</v>
      </c>
      <c r="I26" s="10">
        <v>201.8</v>
      </c>
      <c r="J26" s="10">
        <v>672.6</v>
      </c>
      <c r="K26" s="10">
        <v>728.2</v>
      </c>
      <c r="L26" s="10">
        <v>296.5</v>
      </c>
      <c r="M26" s="10">
        <v>49.8</v>
      </c>
      <c r="N26" s="10">
        <v>8.6</v>
      </c>
      <c r="O26" s="10">
        <v>24.4</v>
      </c>
      <c r="P26" s="11">
        <f t="shared" si="1"/>
        <v>2208.9</v>
      </c>
    </row>
    <row r="27">
      <c r="A27" s="8" t="s">
        <v>42</v>
      </c>
      <c r="B27" s="9" t="str">
        <f>IFERROR(__xludf.DUMMYFUNCTION("REGEXREPLACE(A27,""India;(.*?);.*"",""$1"")"),"Dharamsala")</f>
        <v>Dharamsala</v>
      </c>
      <c r="C27" s="9" t="str">
        <f>IFERROR(__xludf.DUMMYFUNCTION("REGEXREPLACE(A27,""India;.*?;(.*)"",""$1"")"),"1579")</f>
        <v>1579</v>
      </c>
      <c r="D27" s="10">
        <v>119.7</v>
      </c>
      <c r="E27" s="10">
        <v>108.2</v>
      </c>
      <c r="F27" s="10">
        <v>241.7</v>
      </c>
      <c r="G27" s="10">
        <v>58.3</v>
      </c>
      <c r="H27" s="10">
        <v>64.2</v>
      </c>
      <c r="I27" s="10">
        <v>222.7</v>
      </c>
      <c r="J27" s="10">
        <v>876.9</v>
      </c>
      <c r="K27" s="10">
        <v>864.6</v>
      </c>
      <c r="L27" s="10">
        <v>375.8</v>
      </c>
      <c r="M27" s="10">
        <v>55.8</v>
      </c>
      <c r="N27" s="10">
        <v>20.8</v>
      </c>
      <c r="O27" s="10">
        <v>54.9</v>
      </c>
      <c r="P27" s="11">
        <f t="shared" si="1"/>
        <v>3063.6</v>
      </c>
    </row>
    <row r="28">
      <c r="A28" s="8" t="s">
        <v>43</v>
      </c>
      <c r="B28" s="9" t="str">
        <f>IFERROR(__xludf.DUMMYFUNCTION("REGEXREPLACE(A28,""India;(.*?);.*"",""$1"")"),"Dibrugarh")</f>
        <v>Dibrugarh</v>
      </c>
      <c r="C28" s="9" t="str">
        <f>IFERROR(__xludf.DUMMYFUNCTION("REGEXREPLACE(A28,""India;.*?;(.*)"",""$1"")"),"1580")</f>
        <v>1580</v>
      </c>
      <c r="D28" s="10">
        <v>32.0</v>
      </c>
      <c r="E28" s="10">
        <v>78.5</v>
      </c>
      <c r="F28" s="10">
        <v>109.7</v>
      </c>
      <c r="G28" s="10">
        <v>218.7</v>
      </c>
      <c r="H28" s="10">
        <v>316.0</v>
      </c>
      <c r="I28" s="10">
        <v>419.5</v>
      </c>
      <c r="J28" s="10">
        <v>520.9</v>
      </c>
      <c r="K28" s="10">
        <v>443.8</v>
      </c>
      <c r="L28" s="10">
        <v>333.1</v>
      </c>
      <c r="M28" s="10">
        <v>143.4</v>
      </c>
      <c r="N28" s="10">
        <v>24.7</v>
      </c>
      <c r="O28" s="10">
        <v>18.0</v>
      </c>
      <c r="P28" s="11">
        <f t="shared" si="1"/>
        <v>2658.3</v>
      </c>
    </row>
    <row r="29">
      <c r="A29" s="8" t="s">
        <v>44</v>
      </c>
      <c r="B29" s="9" t="str">
        <f>IFERROR(__xludf.DUMMYFUNCTION("REGEXREPLACE(A29,""India;(.*?);.*"",""$1"")"),"Gadag")</f>
        <v>Gadag</v>
      </c>
      <c r="C29" s="9" t="str">
        <f>IFERROR(__xludf.DUMMYFUNCTION("REGEXREPLACE(A29,""India;.*?;(.*)"",""$1"")"),"1581")</f>
        <v>1581</v>
      </c>
      <c r="D29" s="10">
        <v>2.2</v>
      </c>
      <c r="E29" s="10">
        <v>1.6</v>
      </c>
      <c r="F29" s="10">
        <v>6.2</v>
      </c>
      <c r="G29" s="10">
        <v>37.2</v>
      </c>
      <c r="H29" s="10">
        <v>77.6</v>
      </c>
      <c r="I29" s="10">
        <v>81.6</v>
      </c>
      <c r="J29" s="10">
        <v>71.6</v>
      </c>
      <c r="K29" s="10">
        <v>86.7</v>
      </c>
      <c r="L29" s="10">
        <v>126.6</v>
      </c>
      <c r="M29" s="10">
        <v>121.1</v>
      </c>
      <c r="N29" s="10">
        <v>36.6</v>
      </c>
      <c r="O29" s="10">
        <v>8.6</v>
      </c>
      <c r="P29" s="11">
        <f t="shared" si="1"/>
        <v>657.6</v>
      </c>
    </row>
    <row r="30">
      <c r="A30" s="8" t="s">
        <v>45</v>
      </c>
      <c r="B30" s="9" t="str">
        <f>IFERROR(__xludf.DUMMYFUNCTION("REGEXREPLACE(A30,""India;(.*?);.*"",""$1"")"),"Gangtok")</f>
        <v>Gangtok</v>
      </c>
      <c r="C30" s="9" t="str">
        <f>IFERROR(__xludf.DUMMYFUNCTION("REGEXREPLACE(A30,""India;.*?;(.*)"",""$1"")"),"1582")</f>
        <v>1582</v>
      </c>
      <c r="D30" s="10">
        <v>31.9</v>
      </c>
      <c r="E30" s="10">
        <v>79.4</v>
      </c>
      <c r="F30" s="10">
        <v>122.2</v>
      </c>
      <c r="G30" s="10">
        <v>270.9</v>
      </c>
      <c r="H30" s="10">
        <v>527.7</v>
      </c>
      <c r="I30" s="10">
        <v>611.3</v>
      </c>
      <c r="J30" s="10">
        <v>628.6</v>
      </c>
      <c r="K30" s="10">
        <v>563.2</v>
      </c>
      <c r="L30" s="10">
        <v>463.4</v>
      </c>
      <c r="M30" s="10">
        <v>177.9</v>
      </c>
      <c r="N30" s="10">
        <v>41.7</v>
      </c>
      <c r="O30" s="10">
        <v>21.1</v>
      </c>
      <c r="P30" s="11">
        <f t="shared" si="1"/>
        <v>3539.3</v>
      </c>
    </row>
    <row r="31">
      <c r="A31" s="8" t="s">
        <v>46</v>
      </c>
      <c r="B31" s="9" t="str">
        <f>IFERROR(__xludf.DUMMYFUNCTION("REGEXREPLACE(A31,""India;(.*?);.*"",""$1"")"),"Gaya")</f>
        <v>Gaya</v>
      </c>
      <c r="C31" s="9" t="str">
        <f>IFERROR(__xludf.DUMMYFUNCTION("REGEXREPLACE(A31,""India;.*?;(.*)"",""$1"")"),"1583")</f>
        <v>1583</v>
      </c>
      <c r="D31" s="10">
        <v>20.1</v>
      </c>
      <c r="E31" s="10">
        <v>19.0</v>
      </c>
      <c r="F31" s="10">
        <v>11.7</v>
      </c>
      <c r="G31" s="10">
        <v>7.5</v>
      </c>
      <c r="H31" s="10">
        <v>21.3</v>
      </c>
      <c r="I31" s="10">
        <v>137.3</v>
      </c>
      <c r="J31" s="10">
        <v>313.9</v>
      </c>
      <c r="K31" s="10">
        <v>327.6</v>
      </c>
      <c r="L31" s="10">
        <v>205.7</v>
      </c>
      <c r="M31" s="10">
        <v>52.6</v>
      </c>
      <c r="N31" s="10">
        <v>10.0</v>
      </c>
      <c r="O31" s="10">
        <v>3.6</v>
      </c>
      <c r="P31" s="11">
        <f t="shared" si="1"/>
        <v>1130.3</v>
      </c>
    </row>
    <row r="32">
      <c r="A32" s="8" t="s">
        <v>47</v>
      </c>
      <c r="B32" s="9" t="str">
        <f>IFERROR(__xludf.DUMMYFUNCTION("REGEXREPLACE(A32,""India;(.*?);.*"",""$1"")"),"Goa")</f>
        <v>Goa</v>
      </c>
      <c r="C32" s="9" t="str">
        <f>IFERROR(__xludf.DUMMYFUNCTION("REGEXREPLACE(A32,""India;.*?;(.*)"",""$1"")"),"528")</f>
        <v>528</v>
      </c>
      <c r="D32" s="10">
        <v>0.2</v>
      </c>
      <c r="E32" s="10">
        <v>0.1</v>
      </c>
      <c r="F32" s="10">
        <v>1.2</v>
      </c>
      <c r="G32" s="10">
        <v>11.8</v>
      </c>
      <c r="H32" s="10">
        <v>112.7</v>
      </c>
      <c r="I32" s="10">
        <v>868.2</v>
      </c>
      <c r="J32" s="10">
        <v>994.8</v>
      </c>
      <c r="K32" s="10">
        <v>518.7</v>
      </c>
      <c r="L32" s="10">
        <v>251.9</v>
      </c>
      <c r="M32" s="10">
        <v>124.8</v>
      </c>
      <c r="N32" s="10">
        <v>30.9</v>
      </c>
      <c r="O32" s="10">
        <v>16.7</v>
      </c>
      <c r="P32" s="11">
        <f t="shared" si="1"/>
        <v>2932</v>
      </c>
    </row>
    <row r="33">
      <c r="A33" s="8" t="s">
        <v>48</v>
      </c>
      <c r="B33" s="9" t="str">
        <f>IFERROR(__xludf.DUMMYFUNCTION("REGEXREPLACE(A33,""India;(.*?);.*"",""$1"")"),"Gopalpur")</f>
        <v>Gopalpur</v>
      </c>
      <c r="C33" s="9" t="str">
        <f>IFERROR(__xludf.DUMMYFUNCTION("REGEXREPLACE(A33,""India;.*?;(.*)"",""$1"")"),"1584")</f>
        <v>1584</v>
      </c>
      <c r="D33" s="10">
        <v>11.0</v>
      </c>
      <c r="E33" s="10">
        <v>23.6</v>
      </c>
      <c r="F33" s="10">
        <v>18.1</v>
      </c>
      <c r="G33" s="10">
        <v>20.3</v>
      </c>
      <c r="H33" s="10">
        <v>53.8</v>
      </c>
      <c r="I33" s="10">
        <v>138.1</v>
      </c>
      <c r="J33" s="10">
        <v>174.6</v>
      </c>
      <c r="K33" s="10">
        <v>195.9</v>
      </c>
      <c r="L33" s="10">
        <v>192.0</v>
      </c>
      <c r="M33" s="10">
        <v>237.8</v>
      </c>
      <c r="N33" s="10">
        <v>95.3</v>
      </c>
      <c r="O33" s="10">
        <v>11.4</v>
      </c>
      <c r="P33" s="11">
        <f t="shared" si="1"/>
        <v>1171.9</v>
      </c>
    </row>
    <row r="34">
      <c r="A34" s="8" t="s">
        <v>49</v>
      </c>
      <c r="B34" s="9" t="str">
        <f>IFERROR(__xludf.DUMMYFUNCTION("REGEXREPLACE(A34,""India;(.*?);.*"",""$1"")"),"Gorakhpur")</f>
        <v>Gorakhpur</v>
      </c>
      <c r="C34" s="9" t="str">
        <f>IFERROR(__xludf.DUMMYFUNCTION("REGEXREPLACE(A34,""India;.*?;(.*)"",""$1"")"),"1585")</f>
        <v>1585</v>
      </c>
      <c r="D34" s="10">
        <v>14.2</v>
      </c>
      <c r="E34" s="10">
        <v>15.2</v>
      </c>
      <c r="F34" s="10">
        <v>9.4</v>
      </c>
      <c r="G34" s="10">
        <v>11.7</v>
      </c>
      <c r="H34" s="10">
        <v>36.1</v>
      </c>
      <c r="I34" s="10">
        <v>166.7</v>
      </c>
      <c r="J34" s="10">
        <v>342.7</v>
      </c>
      <c r="K34" s="10">
        <v>339.1</v>
      </c>
      <c r="L34" s="10">
        <v>232.3</v>
      </c>
      <c r="M34" s="10">
        <v>60.4</v>
      </c>
      <c r="N34" s="10">
        <v>4.9</v>
      </c>
      <c r="O34" s="10">
        <v>6.2</v>
      </c>
      <c r="P34" s="11">
        <f t="shared" si="1"/>
        <v>1238.9</v>
      </c>
    </row>
    <row r="35">
      <c r="A35" s="8" t="s">
        <v>50</v>
      </c>
      <c r="B35" s="9" t="str">
        <f>IFERROR(__xludf.DUMMYFUNCTION("REGEXREPLACE(A35,""India;(.*?);.*"",""$1"")"),"Gulbarga")</f>
        <v>Gulbarga</v>
      </c>
      <c r="C35" s="9" t="str">
        <f>IFERROR(__xludf.DUMMYFUNCTION("REGEXREPLACE(A35,""India;.*?;(.*)"",""$1"")"),"1586")</f>
        <v>1586</v>
      </c>
      <c r="D35" s="10">
        <v>5.0</v>
      </c>
      <c r="E35" s="10">
        <v>5.6</v>
      </c>
      <c r="F35" s="10">
        <v>7.9</v>
      </c>
      <c r="G35" s="10">
        <v>18.6</v>
      </c>
      <c r="H35" s="10">
        <v>35.5</v>
      </c>
      <c r="I35" s="10">
        <v>107.3</v>
      </c>
      <c r="J35" s="10">
        <v>136.8</v>
      </c>
      <c r="K35" s="10">
        <v>140.1</v>
      </c>
      <c r="L35" s="10">
        <v>190.1</v>
      </c>
      <c r="M35" s="10">
        <v>80.7</v>
      </c>
      <c r="N35" s="10">
        <v>26.8</v>
      </c>
      <c r="O35" s="10">
        <v>5.1</v>
      </c>
      <c r="P35" s="11">
        <f t="shared" si="1"/>
        <v>759.5</v>
      </c>
    </row>
    <row r="36">
      <c r="A36" s="8" t="s">
        <v>51</v>
      </c>
      <c r="B36" s="9" t="str">
        <f>IFERROR(__xludf.DUMMYFUNCTION("REGEXREPLACE(A36,""India;(.*?);.*"",""$1"")"),"Guwahati")</f>
        <v>Guwahati</v>
      </c>
      <c r="C36" s="9" t="str">
        <f>IFERROR(__xludf.DUMMYFUNCTION("REGEXREPLACE(A36,""India;.*?;(.*)"",""$1"")"),"529")</f>
        <v>529</v>
      </c>
      <c r="D36" s="10">
        <v>11.8</v>
      </c>
      <c r="E36" s="10">
        <v>17.2</v>
      </c>
      <c r="F36" s="10">
        <v>55.1</v>
      </c>
      <c r="G36" s="10">
        <v>147.0</v>
      </c>
      <c r="H36" s="10">
        <v>248.9</v>
      </c>
      <c r="I36" s="10">
        <v>316.8</v>
      </c>
      <c r="J36" s="10">
        <v>351.2</v>
      </c>
      <c r="K36" s="10">
        <v>269.4</v>
      </c>
      <c r="L36" s="10">
        <v>187.0</v>
      </c>
      <c r="M36" s="10">
        <v>90.9</v>
      </c>
      <c r="N36" s="10">
        <v>18.5</v>
      </c>
      <c r="O36" s="10">
        <v>7.3</v>
      </c>
      <c r="P36" s="11">
        <f t="shared" si="1"/>
        <v>1721.1</v>
      </c>
    </row>
    <row r="37">
      <c r="A37" s="8" t="s">
        <v>52</v>
      </c>
      <c r="B37" s="9" t="str">
        <f>IFERROR(__xludf.DUMMYFUNCTION("REGEXREPLACE(A37,""India;(.*?);.*"",""$1"")"),"Gwalior")</f>
        <v>Gwalior</v>
      </c>
      <c r="C37" s="9" t="str">
        <f>IFERROR(__xludf.DUMMYFUNCTION("REGEXREPLACE(A37,""India;.*?;(.*)"",""$1"")"),"1587")</f>
        <v>1587</v>
      </c>
      <c r="D37" s="10">
        <v>14.4</v>
      </c>
      <c r="E37" s="10">
        <v>10.0</v>
      </c>
      <c r="F37" s="10">
        <v>6.5</v>
      </c>
      <c r="G37" s="10">
        <v>4.5</v>
      </c>
      <c r="H37" s="10">
        <v>11.2</v>
      </c>
      <c r="I37" s="10">
        <v>67.5</v>
      </c>
      <c r="J37" s="10">
        <v>248.8</v>
      </c>
      <c r="K37" s="10">
        <v>274.4</v>
      </c>
      <c r="L37" s="10">
        <v>151.2</v>
      </c>
      <c r="M37" s="10">
        <v>40.7</v>
      </c>
      <c r="N37" s="10">
        <v>5.8</v>
      </c>
      <c r="O37" s="10">
        <v>7.0</v>
      </c>
      <c r="P37" s="11">
        <f t="shared" si="1"/>
        <v>842</v>
      </c>
    </row>
    <row r="38">
      <c r="A38" s="8" t="s">
        <v>53</v>
      </c>
      <c r="B38" s="9" t="str">
        <f>IFERROR(__xludf.DUMMYFUNCTION("REGEXREPLACE(A38,""India;(.*?);.*"",""$1"")"),"Hissar")</f>
        <v>Hissar</v>
      </c>
      <c r="C38" s="9" t="str">
        <f>IFERROR(__xludf.DUMMYFUNCTION("REGEXREPLACE(A38,""India;.*?;(.*)"",""$1"")"),"1588")</f>
        <v>1588</v>
      </c>
      <c r="D38" s="10">
        <v>14.8</v>
      </c>
      <c r="E38" s="10">
        <v>15.2</v>
      </c>
      <c r="F38" s="10">
        <v>14.0</v>
      </c>
      <c r="G38" s="10">
        <v>8.9</v>
      </c>
      <c r="H38" s="10">
        <v>17.3</v>
      </c>
      <c r="I38" s="10">
        <v>39.7</v>
      </c>
      <c r="J38" s="10">
        <v>133.1</v>
      </c>
      <c r="K38" s="10">
        <v>130.6</v>
      </c>
      <c r="L38" s="10">
        <v>74.5</v>
      </c>
      <c r="M38" s="10">
        <v>29.2</v>
      </c>
      <c r="N38" s="10">
        <v>3.2</v>
      </c>
      <c r="O38" s="10">
        <v>10.2</v>
      </c>
      <c r="P38" s="11">
        <f t="shared" si="1"/>
        <v>490.7</v>
      </c>
    </row>
    <row r="39">
      <c r="A39" s="8" t="s">
        <v>54</v>
      </c>
      <c r="B39" s="9" t="str">
        <f>IFERROR(__xludf.DUMMYFUNCTION("REGEXREPLACE(A39,""India;(.*?);.*"",""$1"")"),"Hyderabad")</f>
        <v>Hyderabad</v>
      </c>
      <c r="C39" s="9" t="str">
        <f>IFERROR(__xludf.DUMMYFUNCTION("REGEXREPLACE(A39,""India;.*?;(.*)"",""$1"")"),"530")</f>
        <v>530</v>
      </c>
      <c r="D39" s="10">
        <v>13.2</v>
      </c>
      <c r="E39" s="10">
        <v>7.9</v>
      </c>
      <c r="F39" s="10">
        <v>15.3</v>
      </c>
      <c r="G39" s="10">
        <v>20.2</v>
      </c>
      <c r="H39" s="10">
        <v>35.7</v>
      </c>
      <c r="I39" s="10">
        <v>103.8</v>
      </c>
      <c r="J39" s="10">
        <v>169.9</v>
      </c>
      <c r="K39" s="10">
        <v>178.7</v>
      </c>
      <c r="L39" s="10">
        <v>158.3</v>
      </c>
      <c r="M39" s="10">
        <v>97.2</v>
      </c>
      <c r="N39" s="10">
        <v>22.4</v>
      </c>
      <c r="O39" s="10">
        <v>5.9</v>
      </c>
      <c r="P39" s="11">
        <f t="shared" si="1"/>
        <v>828.5</v>
      </c>
    </row>
    <row r="40">
      <c r="A40" s="8" t="s">
        <v>55</v>
      </c>
      <c r="B40" s="9" t="str">
        <f>IFERROR(__xludf.DUMMYFUNCTION("REGEXREPLACE(A40,""India;(.*?);.*"",""$1"")"),"Imphal")</f>
        <v>Imphal</v>
      </c>
      <c r="C40" s="9" t="str">
        <f>IFERROR(__xludf.DUMMYFUNCTION("REGEXREPLACE(A40,""India;.*?;(.*)"",""$1"")"),"1589")</f>
        <v>1589</v>
      </c>
      <c r="D40" s="10">
        <v>12.2</v>
      </c>
      <c r="E40" s="10">
        <v>37.5</v>
      </c>
      <c r="F40" s="10">
        <v>84.5</v>
      </c>
      <c r="G40" s="10">
        <v>120.1</v>
      </c>
      <c r="H40" s="10">
        <v>154.2</v>
      </c>
      <c r="I40" s="10">
        <v>262.1</v>
      </c>
      <c r="J40" s="10">
        <v>407.3</v>
      </c>
      <c r="K40" s="10">
        <v>198.7</v>
      </c>
      <c r="L40" s="10">
        <v>131.5</v>
      </c>
      <c r="M40" s="10">
        <v>112.1</v>
      </c>
      <c r="N40" s="10">
        <v>48.1</v>
      </c>
      <c r="O40" s="10">
        <v>14.0</v>
      </c>
      <c r="P40" s="11">
        <f t="shared" si="1"/>
        <v>1582.3</v>
      </c>
    </row>
    <row r="41">
      <c r="A41" s="8" t="s">
        <v>56</v>
      </c>
      <c r="B41" s="9" t="str">
        <f>IFERROR(__xludf.DUMMYFUNCTION("REGEXREPLACE(A41,""India;(.*?);.*"",""$1"")"),"Indore")</f>
        <v>Indore</v>
      </c>
      <c r="C41" s="9" t="str">
        <f>IFERROR(__xludf.DUMMYFUNCTION("REGEXREPLACE(A41,""India;.*?;(.*)"",""$1"")"),"1590")</f>
        <v>1590</v>
      </c>
      <c r="D41" s="10">
        <v>7.7</v>
      </c>
      <c r="E41" s="10">
        <v>2.5</v>
      </c>
      <c r="F41" s="10">
        <v>2.4</v>
      </c>
      <c r="G41" s="10">
        <v>2.4</v>
      </c>
      <c r="H41" s="10">
        <v>10.6</v>
      </c>
      <c r="I41" s="10">
        <v>131.9</v>
      </c>
      <c r="J41" s="10">
        <v>283.7</v>
      </c>
      <c r="K41" s="10">
        <v>276.9</v>
      </c>
      <c r="L41" s="10">
        <v>183.1</v>
      </c>
      <c r="M41" s="10">
        <v>40.1</v>
      </c>
      <c r="N41" s="10">
        <v>13.3</v>
      </c>
      <c r="O41" s="10">
        <v>6.3</v>
      </c>
      <c r="P41" s="11">
        <f t="shared" si="1"/>
        <v>960.9</v>
      </c>
    </row>
    <row r="42">
      <c r="A42" s="8" t="s">
        <v>57</v>
      </c>
      <c r="B42" s="9" t="str">
        <f>IFERROR(__xludf.DUMMYFUNCTION("REGEXREPLACE(A42,""India;(.*?);.*"",""$1"")"),"Jabalpur")</f>
        <v>Jabalpur</v>
      </c>
      <c r="C42" s="9" t="str">
        <f>IFERROR(__xludf.DUMMYFUNCTION("REGEXREPLACE(A42,""India;.*?;(.*)"",""$1"")"),"1591")</f>
        <v>1591</v>
      </c>
      <c r="D42" s="10">
        <v>22.2</v>
      </c>
      <c r="E42" s="10">
        <v>23.4</v>
      </c>
      <c r="F42" s="10">
        <v>15.5</v>
      </c>
      <c r="G42" s="10">
        <v>7.7</v>
      </c>
      <c r="H42" s="10">
        <v>12.9</v>
      </c>
      <c r="I42" s="10">
        <v>167.3</v>
      </c>
      <c r="J42" s="10">
        <v>421.9</v>
      </c>
      <c r="K42" s="10">
        <v>422.9</v>
      </c>
      <c r="L42" s="10">
        <v>200.1</v>
      </c>
      <c r="M42" s="10">
        <v>39.9</v>
      </c>
      <c r="N42" s="10">
        <v>15.0</v>
      </c>
      <c r="O42" s="10">
        <v>9.9</v>
      </c>
      <c r="P42" s="11">
        <f t="shared" si="1"/>
        <v>1358.7</v>
      </c>
    </row>
    <row r="43">
      <c r="A43" s="8" t="s">
        <v>58</v>
      </c>
      <c r="B43" s="9" t="str">
        <f>IFERROR(__xludf.DUMMYFUNCTION("REGEXREPLACE(A43,""India;(.*?);.*"",""$1"")"),"Jagdalpur")</f>
        <v>Jagdalpur</v>
      </c>
      <c r="C43" s="9" t="str">
        <f>IFERROR(__xludf.DUMMYFUNCTION("REGEXREPLACE(A43,""India;.*?;(.*)"",""$1"")"),"1592")</f>
        <v>1592</v>
      </c>
      <c r="D43" s="10">
        <v>9.1</v>
      </c>
      <c r="E43" s="10">
        <v>15.6</v>
      </c>
      <c r="F43" s="10">
        <v>16.0</v>
      </c>
      <c r="G43" s="10">
        <v>51.1</v>
      </c>
      <c r="H43" s="10">
        <v>73.2</v>
      </c>
      <c r="I43" s="10">
        <v>239.6</v>
      </c>
      <c r="J43" s="10">
        <v>369.4</v>
      </c>
      <c r="K43" s="10">
        <v>377.5</v>
      </c>
      <c r="L43" s="10">
        <v>236.9</v>
      </c>
      <c r="M43" s="10">
        <v>101.1</v>
      </c>
      <c r="N43" s="10">
        <v>24.3</v>
      </c>
      <c r="O43" s="10">
        <v>7.7</v>
      </c>
      <c r="P43" s="11">
        <f t="shared" si="1"/>
        <v>1521.5</v>
      </c>
    </row>
    <row r="44">
      <c r="A44" s="8" t="s">
        <v>59</v>
      </c>
      <c r="B44" s="9" t="str">
        <f>IFERROR(__xludf.DUMMYFUNCTION("REGEXREPLACE(A44,""India;(.*?);.*"",""$1"")"),"Jaipur")</f>
        <v>Jaipur</v>
      </c>
      <c r="C44" s="9" t="str">
        <f>IFERROR(__xludf.DUMMYFUNCTION("REGEXREPLACE(A44,""India;.*?;(.*)"",""$1"")"),"531")</f>
        <v>531</v>
      </c>
      <c r="D44" s="10">
        <v>7.5</v>
      </c>
      <c r="E44" s="10">
        <v>10.2</v>
      </c>
      <c r="F44" s="10">
        <v>4.5</v>
      </c>
      <c r="G44" s="10">
        <v>8.3</v>
      </c>
      <c r="H44" s="10">
        <v>16.7</v>
      </c>
      <c r="I44" s="10">
        <v>54.7</v>
      </c>
      <c r="J44" s="10">
        <v>214.0</v>
      </c>
      <c r="K44" s="10">
        <v>213.6</v>
      </c>
      <c r="L44" s="10">
        <v>69.4</v>
      </c>
      <c r="M44" s="10">
        <v>23.3</v>
      </c>
      <c r="N44" s="10">
        <v>4.2</v>
      </c>
      <c r="O44" s="10">
        <v>3.0</v>
      </c>
      <c r="P44" s="11">
        <f t="shared" si="1"/>
        <v>629.4</v>
      </c>
    </row>
    <row r="45">
      <c r="A45" s="8" t="s">
        <v>60</v>
      </c>
      <c r="B45" s="9" t="str">
        <f>IFERROR(__xludf.DUMMYFUNCTION("REGEXREPLACE(A45,""India;(.*?);.*"",""$1"")"),"Jaisalmer")</f>
        <v>Jaisalmer</v>
      </c>
      <c r="C45" s="9" t="str">
        <f>IFERROR(__xludf.DUMMYFUNCTION("REGEXREPLACE(A45,""India;.*?;(.*)"",""$1"")"),"1593")</f>
        <v>1593</v>
      </c>
      <c r="D45" s="10">
        <v>1.5</v>
      </c>
      <c r="E45" s="10">
        <v>3.0</v>
      </c>
      <c r="F45" s="10">
        <v>2.7</v>
      </c>
      <c r="G45" s="10">
        <v>21.0</v>
      </c>
      <c r="H45" s="10">
        <v>8.9</v>
      </c>
      <c r="I45" s="10">
        <v>15.1</v>
      </c>
      <c r="J45" s="10">
        <v>60.1</v>
      </c>
      <c r="K45" s="10">
        <v>75.8</v>
      </c>
      <c r="L45" s="10">
        <v>17.6</v>
      </c>
      <c r="M45" s="10">
        <v>2.4</v>
      </c>
      <c r="N45" s="10">
        <v>1.5</v>
      </c>
      <c r="O45" s="10">
        <v>2.4</v>
      </c>
      <c r="P45" s="11">
        <f t="shared" si="1"/>
        <v>212</v>
      </c>
    </row>
    <row r="46">
      <c r="A46" s="8" t="s">
        <v>61</v>
      </c>
      <c r="B46" s="9" t="str">
        <f>IFERROR(__xludf.DUMMYFUNCTION("REGEXREPLACE(A46,""India;(.*?);.*"",""$1"")"),"Jammu")</f>
        <v>Jammu</v>
      </c>
      <c r="C46" s="9" t="str">
        <f>IFERROR(__xludf.DUMMYFUNCTION("REGEXREPLACE(A46,""India;.*?;(.*)"",""$1"")"),"1594")</f>
        <v>1594</v>
      </c>
      <c r="D46" s="10">
        <v>60.7</v>
      </c>
      <c r="E46" s="10">
        <v>62.8</v>
      </c>
      <c r="F46" s="10">
        <v>59.9</v>
      </c>
      <c r="G46" s="10">
        <v>35.7</v>
      </c>
      <c r="H46" s="10">
        <v>25.6</v>
      </c>
      <c r="I46" s="10">
        <v>72.7</v>
      </c>
      <c r="J46" s="10">
        <v>349.6</v>
      </c>
      <c r="K46" s="10">
        <v>319.1</v>
      </c>
      <c r="L46" s="10">
        <v>139.8</v>
      </c>
      <c r="M46" s="10">
        <v>23.8</v>
      </c>
      <c r="N46" s="10">
        <v>10.3</v>
      </c>
      <c r="O46" s="10">
        <v>33.0</v>
      </c>
      <c r="P46" s="11">
        <f t="shared" si="1"/>
        <v>1193</v>
      </c>
    </row>
    <row r="47">
      <c r="A47" s="8" t="s">
        <v>62</v>
      </c>
      <c r="B47" s="9" t="str">
        <f>IFERROR(__xludf.DUMMYFUNCTION("REGEXREPLACE(A47,""India;(.*?);.*"",""$1"")"),"Jamshedpur")</f>
        <v>Jamshedpur</v>
      </c>
      <c r="C47" s="9" t="str">
        <f>IFERROR(__xludf.DUMMYFUNCTION("REGEXREPLACE(A47,""India;.*?;(.*)"",""$1"")"),"1595")</f>
        <v>1595</v>
      </c>
      <c r="D47" s="10">
        <v>14.0</v>
      </c>
      <c r="E47" s="10">
        <v>25.7</v>
      </c>
      <c r="F47" s="10">
        <v>26.1</v>
      </c>
      <c r="G47" s="10">
        <v>37.5</v>
      </c>
      <c r="H47" s="10">
        <v>57.2</v>
      </c>
      <c r="I47" s="10">
        <v>205.3</v>
      </c>
      <c r="J47" s="10">
        <v>292.5</v>
      </c>
      <c r="K47" s="10">
        <v>306.5</v>
      </c>
      <c r="L47" s="10">
        <v>208.8</v>
      </c>
      <c r="M47" s="10">
        <v>82.2</v>
      </c>
      <c r="N47" s="10">
        <v>10.1</v>
      </c>
      <c r="O47" s="10">
        <v>6.1</v>
      </c>
      <c r="P47" s="11">
        <f t="shared" si="1"/>
        <v>1272</v>
      </c>
    </row>
    <row r="48">
      <c r="A48" s="8" t="s">
        <v>63</v>
      </c>
      <c r="B48" s="9" t="str">
        <f>IFERROR(__xludf.DUMMYFUNCTION("REGEXREPLACE(A48,""India;(.*?);.*"",""$1"")"),"Jharsuguda")</f>
        <v>Jharsuguda</v>
      </c>
      <c r="C48" s="9" t="str">
        <f>IFERROR(__xludf.DUMMYFUNCTION("REGEXREPLACE(A48,""India;.*?;(.*)"",""$1"")"),"1596")</f>
        <v>1596</v>
      </c>
      <c r="D48" s="10">
        <v>16.1</v>
      </c>
      <c r="E48" s="10">
        <v>19.7</v>
      </c>
      <c r="F48" s="10">
        <v>18.0</v>
      </c>
      <c r="G48" s="10">
        <v>18.0</v>
      </c>
      <c r="H48" s="10">
        <v>36.1</v>
      </c>
      <c r="I48" s="10">
        <v>211.8</v>
      </c>
      <c r="J48" s="10">
        <v>377.3</v>
      </c>
      <c r="K48" s="10">
        <v>405.5</v>
      </c>
      <c r="L48" s="10">
        <v>278.4</v>
      </c>
      <c r="M48" s="10">
        <v>61.7</v>
      </c>
      <c r="N48" s="10">
        <v>10.4</v>
      </c>
      <c r="O48" s="10">
        <v>7.9</v>
      </c>
      <c r="P48" s="11">
        <f t="shared" si="1"/>
        <v>1460.9</v>
      </c>
    </row>
    <row r="49">
      <c r="A49" s="8" t="s">
        <v>64</v>
      </c>
      <c r="B49" s="9" t="str">
        <f>IFERROR(__xludf.DUMMYFUNCTION("REGEXREPLACE(A49,""India;(.*?);.*"",""$1"")"),"Jodhpur")</f>
        <v>Jodhpur</v>
      </c>
      <c r="C49" s="9" t="str">
        <f>IFERROR(__xludf.DUMMYFUNCTION("REGEXREPLACE(A49,""India;.*?;(.*)"",""$1"")"),"1640")</f>
        <v>1640</v>
      </c>
      <c r="D49" s="10">
        <v>10.2</v>
      </c>
      <c r="E49" s="10">
        <v>4.8</v>
      </c>
      <c r="F49" s="10">
        <v>3.9</v>
      </c>
      <c r="G49" s="10">
        <v>5.1</v>
      </c>
      <c r="H49" s="10">
        <v>66.1</v>
      </c>
      <c r="I49" s="10">
        <v>35.1</v>
      </c>
      <c r="J49" s="10">
        <v>120.8</v>
      </c>
      <c r="K49" s="10">
        <v>128.9</v>
      </c>
      <c r="L49" s="10">
        <v>57.6</v>
      </c>
      <c r="M49" s="10">
        <v>8.1</v>
      </c>
      <c r="N49" s="10">
        <v>2.6</v>
      </c>
      <c r="O49" s="10">
        <v>1.6</v>
      </c>
      <c r="P49" s="11">
        <f t="shared" si="1"/>
        <v>444.8</v>
      </c>
    </row>
    <row r="50">
      <c r="A50" s="8" t="s">
        <v>65</v>
      </c>
      <c r="B50" s="9" t="str">
        <f>IFERROR(__xludf.DUMMYFUNCTION("REGEXREPLACE(A50,""India;(.*?);.*"",""$1"")"),"Kanpur")</f>
        <v>Kanpur</v>
      </c>
      <c r="C50" s="9" t="str">
        <f>IFERROR(__xludf.DUMMYFUNCTION("REGEXREPLACE(A50,""India;.*?;(.*)"",""$1"")"),"1639")</f>
        <v>1639</v>
      </c>
      <c r="D50" s="10">
        <v>15.4</v>
      </c>
      <c r="E50" s="10">
        <v>16.4</v>
      </c>
      <c r="F50" s="10">
        <v>7.9</v>
      </c>
      <c r="G50" s="10">
        <v>5.3</v>
      </c>
      <c r="H50" s="10">
        <v>8.4</v>
      </c>
      <c r="I50" s="10">
        <v>66.3</v>
      </c>
      <c r="J50" s="10">
        <v>244.6</v>
      </c>
      <c r="K50" s="10">
        <v>273.2</v>
      </c>
      <c r="L50" s="10">
        <v>161.7</v>
      </c>
      <c r="M50" s="10">
        <v>40.0</v>
      </c>
      <c r="N50" s="10">
        <v>4.6</v>
      </c>
      <c r="O50" s="10">
        <v>7.1</v>
      </c>
      <c r="P50" s="11">
        <f t="shared" si="1"/>
        <v>850.9</v>
      </c>
    </row>
    <row r="51">
      <c r="A51" s="8" t="s">
        <v>66</v>
      </c>
      <c r="B51" s="9" t="str">
        <f>IFERROR(__xludf.DUMMYFUNCTION("REGEXREPLACE(A51,""India;(.*?);.*"",""$1"")"),"Kanyakumari")</f>
        <v>Kanyakumari</v>
      </c>
      <c r="C51" s="9" t="str">
        <f>IFERROR(__xludf.DUMMYFUNCTION("REGEXREPLACE(A51,""India;.*?;(.*)"",""$1"")"),"1597")</f>
        <v>1597</v>
      </c>
      <c r="D51" s="10">
        <v>13.4</v>
      </c>
      <c r="E51" s="10">
        <v>13.5</v>
      </c>
      <c r="F51" s="10">
        <v>23.3</v>
      </c>
      <c r="G51" s="10">
        <v>64.5</v>
      </c>
      <c r="H51" s="10">
        <v>51.2</v>
      </c>
      <c r="I51" s="10">
        <v>87.8</v>
      </c>
      <c r="J51" s="10">
        <v>47.0</v>
      </c>
      <c r="K51" s="10">
        <v>41.4</v>
      </c>
      <c r="L51" s="10">
        <v>38.9</v>
      </c>
      <c r="M51" s="10">
        <v>127.5</v>
      </c>
      <c r="N51" s="10">
        <v>165.3</v>
      </c>
      <c r="O51" s="10">
        <v>61.1</v>
      </c>
      <c r="P51" s="11">
        <f t="shared" si="1"/>
        <v>734.9</v>
      </c>
    </row>
    <row r="52">
      <c r="A52" s="8" t="s">
        <v>67</v>
      </c>
      <c r="B52" s="9" t="str">
        <f>IFERROR(__xludf.DUMMYFUNCTION("REGEXREPLACE(A52,""India;(.*?);.*"",""$1"")"),"Karnal")</f>
        <v>Karnal</v>
      </c>
      <c r="C52" s="9" t="str">
        <f>IFERROR(__xludf.DUMMYFUNCTION("REGEXREPLACE(A52,""India;.*?;(.*)"",""$1"")"),"1598")</f>
        <v>1598</v>
      </c>
      <c r="D52" s="10">
        <v>26.9</v>
      </c>
      <c r="E52" s="10">
        <v>17.5</v>
      </c>
      <c r="F52" s="10">
        <v>18.6</v>
      </c>
      <c r="G52" s="10">
        <v>6.7</v>
      </c>
      <c r="H52" s="10">
        <v>9.8</v>
      </c>
      <c r="I52" s="10">
        <v>50.7</v>
      </c>
      <c r="J52" s="10">
        <v>194.8</v>
      </c>
      <c r="K52" s="10">
        <v>221.5</v>
      </c>
      <c r="L52" s="10">
        <v>93.3</v>
      </c>
      <c r="M52" s="10">
        <v>21.7</v>
      </c>
      <c r="N52" s="10">
        <v>4.7</v>
      </c>
      <c r="O52" s="10">
        <v>9.7</v>
      </c>
      <c r="P52" s="11">
        <f t="shared" si="1"/>
        <v>675.9</v>
      </c>
    </row>
    <row r="53">
      <c r="A53" s="8" t="s">
        <v>68</v>
      </c>
      <c r="B53" s="9" t="str">
        <f>IFERROR(__xludf.DUMMYFUNCTION("REGEXREPLACE(A53,""India;(.*?);.*"",""$1"")"),"Kochi")</f>
        <v>Kochi</v>
      </c>
      <c r="C53" s="9" t="str">
        <f>IFERROR(__xludf.DUMMYFUNCTION("REGEXREPLACE(A53,""India;.*?;(.*)"",""$1"")"),"1599")</f>
        <v>1599</v>
      </c>
      <c r="D53" s="10">
        <v>7.0</v>
      </c>
      <c r="E53" s="10">
        <v>0.5</v>
      </c>
      <c r="F53" s="10">
        <v>18.9</v>
      </c>
      <c r="G53" s="10">
        <v>83.6</v>
      </c>
      <c r="H53" s="10">
        <v>580.2</v>
      </c>
      <c r="I53" s="10">
        <v>646.6</v>
      </c>
      <c r="J53" s="10">
        <v>564.8</v>
      </c>
      <c r="K53" s="10">
        <v>436.8</v>
      </c>
      <c r="L53" s="10">
        <v>532.4</v>
      </c>
      <c r="M53" s="10">
        <v>411.8</v>
      </c>
      <c r="N53" s="10">
        <v>404.7</v>
      </c>
      <c r="O53" s="10">
        <v>0.6</v>
      </c>
      <c r="P53" s="11">
        <f t="shared" si="1"/>
        <v>3687.9</v>
      </c>
    </row>
    <row r="54">
      <c r="A54" s="8" t="s">
        <v>69</v>
      </c>
      <c r="B54" s="9" t="str">
        <f>IFERROR(__xludf.DUMMYFUNCTION("REGEXREPLACE(A54,""India;(.*?);.*"",""$1"")"),"Kodaikanal")</f>
        <v>Kodaikanal</v>
      </c>
      <c r="C54" s="9" t="str">
        <f>IFERROR(__xludf.DUMMYFUNCTION("REGEXREPLACE(A54,""India;.*?;(.*)"",""$1"")"),"1600")</f>
        <v>1600</v>
      </c>
      <c r="D54" s="10">
        <v>59.1</v>
      </c>
      <c r="E54" s="10">
        <v>34.6</v>
      </c>
      <c r="F54" s="10">
        <v>52.6</v>
      </c>
      <c r="G54" s="10">
        <v>136.0</v>
      </c>
      <c r="H54" s="10">
        <v>146.1</v>
      </c>
      <c r="I54" s="10">
        <v>97.7</v>
      </c>
      <c r="J54" s="10">
        <v>122.1</v>
      </c>
      <c r="K54" s="10">
        <v>153.1</v>
      </c>
      <c r="L54" s="10">
        <v>185.6</v>
      </c>
      <c r="M54" s="10">
        <v>253.9</v>
      </c>
      <c r="N54" s="10">
        <v>235.0</v>
      </c>
      <c r="O54" s="10">
        <v>141.4</v>
      </c>
      <c r="P54" s="11">
        <f t="shared" si="1"/>
        <v>1617.2</v>
      </c>
    </row>
    <row r="55">
      <c r="A55" s="8" t="s">
        <v>70</v>
      </c>
      <c r="B55" s="9" t="str">
        <f>IFERROR(__xludf.DUMMYFUNCTION("REGEXREPLACE(A55,""India;(.*?);.*"",""$1"")"),"Kohima")</f>
        <v>Kohima</v>
      </c>
      <c r="C55" s="9" t="str">
        <f>IFERROR(__xludf.DUMMYFUNCTION("REGEXREPLACE(A55,""India;.*?;(.*)"",""$1"")"),"1601")</f>
        <v>1601</v>
      </c>
      <c r="D55" s="10">
        <v>11.7</v>
      </c>
      <c r="E55" s="10">
        <v>35.4</v>
      </c>
      <c r="F55" s="10">
        <v>47.6</v>
      </c>
      <c r="G55" s="10">
        <v>88.7</v>
      </c>
      <c r="H55" s="10">
        <v>159.2</v>
      </c>
      <c r="I55" s="10">
        <v>333.8</v>
      </c>
      <c r="J55" s="10">
        <v>371.8</v>
      </c>
      <c r="K55" s="10">
        <v>364.0</v>
      </c>
      <c r="L55" s="10">
        <v>250.1</v>
      </c>
      <c r="M55" s="10">
        <v>126.0</v>
      </c>
      <c r="N55" s="10">
        <v>35.2</v>
      </c>
      <c r="O55" s="10">
        <v>7.8</v>
      </c>
      <c r="P55" s="11">
        <f t="shared" si="1"/>
        <v>1831.3</v>
      </c>
    </row>
    <row r="56">
      <c r="A56" s="8" t="s">
        <v>71</v>
      </c>
      <c r="B56" s="9" t="str">
        <f>IFERROR(__xludf.DUMMYFUNCTION("REGEXREPLACE(A56,""India;(.*?);.*"",""$1"")"),"Kolkata")</f>
        <v>Kolkata</v>
      </c>
      <c r="C56" s="9" t="str">
        <f>IFERROR(__xludf.DUMMYFUNCTION("REGEXREPLACE(A56,""India;.*?;(.*)"",""$1"")"),"225")</f>
        <v>225</v>
      </c>
      <c r="D56" s="10">
        <v>13.3</v>
      </c>
      <c r="E56" s="10">
        <v>25.6</v>
      </c>
      <c r="F56" s="10">
        <v>33.3</v>
      </c>
      <c r="G56" s="10">
        <v>51.2</v>
      </c>
      <c r="H56" s="10">
        <v>126.2</v>
      </c>
      <c r="I56" s="10">
        <v>282.4</v>
      </c>
      <c r="J56" s="10">
        <v>339.8</v>
      </c>
      <c r="K56" s="10">
        <v>333.2</v>
      </c>
      <c r="L56" s="10">
        <v>277.2</v>
      </c>
      <c r="M56" s="10">
        <v>138.9</v>
      </c>
      <c r="N56" s="10">
        <v>23.9</v>
      </c>
      <c r="O56" s="10">
        <v>6.4</v>
      </c>
      <c r="P56" s="11">
        <f t="shared" si="1"/>
        <v>1651.4</v>
      </c>
    </row>
    <row r="57">
      <c r="A57" s="8" t="s">
        <v>72</v>
      </c>
      <c r="B57" s="9" t="str">
        <f>IFERROR(__xludf.DUMMYFUNCTION("REGEXREPLACE(A57,""India;(.*?);.*"",""$1"")"),"Kota")</f>
        <v>Kota</v>
      </c>
      <c r="C57" s="9" t="str">
        <f>IFERROR(__xludf.DUMMYFUNCTION("REGEXREPLACE(A57,""India;.*?;(.*)"",""$1"")"),"1602")</f>
        <v>1602</v>
      </c>
      <c r="D57" s="10">
        <v>5.4</v>
      </c>
      <c r="E57" s="10">
        <v>4.4</v>
      </c>
      <c r="F57" s="10">
        <v>4.0</v>
      </c>
      <c r="G57" s="10">
        <v>3.2</v>
      </c>
      <c r="H57" s="10">
        <v>10.3</v>
      </c>
      <c r="I57" s="10">
        <v>62.9</v>
      </c>
      <c r="J57" s="10">
        <v>257.0</v>
      </c>
      <c r="K57" s="10">
        <v>245.8</v>
      </c>
      <c r="L57" s="10">
        <v>98.5</v>
      </c>
      <c r="M57" s="10">
        <v>19.6</v>
      </c>
      <c r="N57" s="10">
        <v>7.8</v>
      </c>
      <c r="O57" s="10">
        <v>3.5</v>
      </c>
      <c r="P57" s="11">
        <f t="shared" si="1"/>
        <v>722.4</v>
      </c>
    </row>
    <row r="58">
      <c r="A58" s="8" t="s">
        <v>73</v>
      </c>
      <c r="B58" s="9" t="str">
        <f>IFERROR(__xludf.DUMMYFUNCTION("REGEXREPLACE(A58,""India;(.*?);.*"",""$1"")"),"Kozhikode")</f>
        <v>Kozhikode</v>
      </c>
      <c r="C58" s="9" t="str">
        <f>IFERROR(__xludf.DUMMYFUNCTION("REGEXREPLACE(A58,""India;.*?;(.*)"",""$1"")"),"1603")</f>
        <v>1603</v>
      </c>
      <c r="D58" s="10">
        <v>7.4</v>
      </c>
      <c r="E58" s="10">
        <v>3.3</v>
      </c>
      <c r="F58" s="10">
        <v>23.4</v>
      </c>
      <c r="G58" s="10">
        <v>73.8</v>
      </c>
      <c r="H58" s="10">
        <v>189.7</v>
      </c>
      <c r="I58" s="10">
        <v>736.4</v>
      </c>
      <c r="J58" s="10">
        <v>789.3</v>
      </c>
      <c r="K58" s="10">
        <v>395.5</v>
      </c>
      <c r="L58" s="10">
        <v>237.4</v>
      </c>
      <c r="M58" s="10">
        <v>400.9</v>
      </c>
      <c r="N58" s="10">
        <v>158.5</v>
      </c>
      <c r="O58" s="10">
        <v>119.9</v>
      </c>
      <c r="P58" s="11">
        <f t="shared" si="1"/>
        <v>3135.5</v>
      </c>
    </row>
    <row r="59">
      <c r="A59" s="8" t="s">
        <v>74</v>
      </c>
      <c r="B59" s="9" t="str">
        <f>IFERROR(__xludf.DUMMYFUNCTION("REGEXREPLACE(A59,""India;(.*?);.*"",""$1"")"),"Lucknow")</f>
        <v>Lucknow</v>
      </c>
      <c r="C59" s="9" t="str">
        <f>IFERROR(__xludf.DUMMYFUNCTION("REGEXREPLACE(A59,""India;.*?;(.*)"",""$1"")"),"532")</f>
        <v>532</v>
      </c>
      <c r="D59" s="10">
        <v>19.1</v>
      </c>
      <c r="E59" s="10">
        <v>17.6</v>
      </c>
      <c r="F59" s="10">
        <v>8.7</v>
      </c>
      <c r="G59" s="10">
        <v>5.8</v>
      </c>
      <c r="H59" s="10">
        <v>18.8</v>
      </c>
      <c r="I59" s="10">
        <v>103.2</v>
      </c>
      <c r="J59" s="10">
        <v>277.4</v>
      </c>
      <c r="K59" s="10">
        <v>284.0</v>
      </c>
      <c r="L59" s="10">
        <v>201.4</v>
      </c>
      <c r="M59" s="10">
        <v>49.0</v>
      </c>
      <c r="N59" s="10">
        <v>8.0</v>
      </c>
      <c r="O59" s="10">
        <v>16.4</v>
      </c>
      <c r="P59" s="11">
        <f t="shared" si="1"/>
        <v>1009.4</v>
      </c>
    </row>
    <row r="60">
      <c r="A60" s="8" t="s">
        <v>75</v>
      </c>
      <c r="B60" s="9" t="str">
        <f>IFERROR(__xludf.DUMMYFUNCTION("REGEXREPLACE(A60,""India;(.*?);.*"",""$1"")"),"Ludhiana")</f>
        <v>Ludhiana</v>
      </c>
      <c r="C60" s="9" t="str">
        <f>IFERROR(__xludf.DUMMYFUNCTION("REGEXREPLACE(A60,""India;.*?;(.*)"",""$1"")"),"1604")</f>
        <v>1604</v>
      </c>
      <c r="D60" s="10">
        <v>30.6</v>
      </c>
      <c r="E60" s="10">
        <v>34.1</v>
      </c>
      <c r="F60" s="10">
        <v>28.7</v>
      </c>
      <c r="G60" s="10">
        <v>14.9</v>
      </c>
      <c r="H60" s="10">
        <v>14.7</v>
      </c>
      <c r="I60" s="10">
        <v>52.0</v>
      </c>
      <c r="J60" s="10">
        <v>200.2</v>
      </c>
      <c r="K60" s="10">
        <v>174.3</v>
      </c>
      <c r="L60" s="10">
        <v>108.4</v>
      </c>
      <c r="M60" s="10">
        <v>19.8</v>
      </c>
      <c r="N60" s="10">
        <v>5.4</v>
      </c>
      <c r="O60" s="10">
        <v>15.6</v>
      </c>
      <c r="P60" s="11">
        <f t="shared" si="1"/>
        <v>698.7</v>
      </c>
    </row>
    <row r="61">
      <c r="A61" s="8" t="s">
        <v>76</v>
      </c>
      <c r="B61" s="9" t="str">
        <f>IFERROR(__xludf.DUMMYFUNCTION("REGEXREPLACE(A61,""India;(.*?);.*"",""$1"")"),"Madurai")</f>
        <v>Madurai</v>
      </c>
      <c r="C61" s="9" t="str">
        <f>IFERROR(__xludf.DUMMYFUNCTION("REGEXREPLACE(A61,""India;.*?;(.*)"",""$1"")"),"1605")</f>
        <v>1605</v>
      </c>
      <c r="D61" s="10">
        <v>16.1</v>
      </c>
      <c r="E61" s="10">
        <v>8.6</v>
      </c>
      <c r="F61" s="10">
        <v>12.3</v>
      </c>
      <c r="G61" s="10">
        <v>47.8</v>
      </c>
      <c r="H61" s="10">
        <v>68.8</v>
      </c>
      <c r="I61" s="10">
        <v>42.9</v>
      </c>
      <c r="J61" s="10">
        <v>59.1</v>
      </c>
      <c r="K61" s="10">
        <v>84.9</v>
      </c>
      <c r="L61" s="10">
        <v>124.5</v>
      </c>
      <c r="M61" s="10">
        <v>172.5</v>
      </c>
      <c r="N61" s="10">
        <v>146.6</v>
      </c>
      <c r="O61" s="10">
        <v>58.5</v>
      </c>
      <c r="P61" s="11">
        <f t="shared" si="1"/>
        <v>842.6</v>
      </c>
    </row>
    <row r="62">
      <c r="A62" s="8" t="s">
        <v>77</v>
      </c>
      <c r="B62" s="9" t="str">
        <f>IFERROR(__xludf.DUMMYFUNCTION("REGEXREPLACE(A62,""India;(.*?);.*"",""$1"")"),"Malda")</f>
        <v>Malda</v>
      </c>
      <c r="C62" s="9" t="str">
        <f>IFERROR(__xludf.DUMMYFUNCTION("REGEXREPLACE(A62,""India;.*?;(.*)"",""$1"")"),"1606")</f>
        <v>1606</v>
      </c>
      <c r="D62" s="10">
        <v>11.9</v>
      </c>
      <c r="E62" s="10">
        <v>16.1</v>
      </c>
      <c r="F62" s="10">
        <v>15.1</v>
      </c>
      <c r="G62" s="10">
        <v>29.6</v>
      </c>
      <c r="H62" s="10">
        <v>109.6</v>
      </c>
      <c r="I62" s="10">
        <v>218.9</v>
      </c>
      <c r="J62" s="10">
        <v>307.5</v>
      </c>
      <c r="K62" s="10">
        <v>289.4</v>
      </c>
      <c r="L62" s="10">
        <v>275.9</v>
      </c>
      <c r="M62" s="10">
        <v>105.6</v>
      </c>
      <c r="N62" s="10">
        <v>12.1</v>
      </c>
      <c r="O62" s="10">
        <v>4.4</v>
      </c>
      <c r="P62" s="11">
        <f t="shared" si="1"/>
        <v>1396.1</v>
      </c>
    </row>
    <row r="63">
      <c r="A63" s="8" t="s">
        <v>78</v>
      </c>
      <c r="B63" s="9" t="str">
        <f>IFERROR(__xludf.DUMMYFUNCTION("REGEXREPLACE(A63,""India;(.*?);.*"",""$1"")"),"Mangalore")</f>
        <v>Mangalore</v>
      </c>
      <c r="C63" s="9" t="str">
        <f>IFERROR(__xludf.DUMMYFUNCTION("REGEXREPLACE(A63,""India;.*?;(.*)"",""$1"")"),"1607")</f>
        <v>1607</v>
      </c>
      <c r="D63" s="10">
        <v>1.1</v>
      </c>
      <c r="E63" s="10">
        <v>0.2</v>
      </c>
      <c r="F63" s="10">
        <v>2.9</v>
      </c>
      <c r="G63" s="10">
        <v>24.4</v>
      </c>
      <c r="H63" s="10">
        <v>183.2</v>
      </c>
      <c r="I63" s="10">
        <v>1027.2</v>
      </c>
      <c r="J63" s="10">
        <v>1200.4</v>
      </c>
      <c r="K63" s="10">
        <v>787.3</v>
      </c>
      <c r="L63" s="10">
        <v>292.1</v>
      </c>
      <c r="M63" s="10">
        <v>190.8</v>
      </c>
      <c r="N63" s="10">
        <v>70.9</v>
      </c>
      <c r="O63" s="10">
        <v>16.4</v>
      </c>
      <c r="P63" s="11">
        <f t="shared" si="1"/>
        <v>3796.9</v>
      </c>
    </row>
    <row r="64">
      <c r="A64" s="8" t="s">
        <v>79</v>
      </c>
      <c r="B64" s="9" t="str">
        <f>IFERROR(__xludf.DUMMYFUNCTION("REGEXREPLACE(A64,""India;(.*?);.*"",""$1"")"),"Minicoy")</f>
        <v>Minicoy</v>
      </c>
      <c r="C64" s="9" t="str">
        <f>IFERROR(__xludf.DUMMYFUNCTION("REGEXREPLACE(A64,""India;.*?;(.*)"",""$1"")"),"1608")</f>
        <v>1608</v>
      </c>
      <c r="D64" s="10">
        <v>37.2</v>
      </c>
      <c r="E64" s="10">
        <v>23.9</v>
      </c>
      <c r="F64" s="10">
        <v>20.9</v>
      </c>
      <c r="G64" s="10">
        <v>57.2</v>
      </c>
      <c r="H64" s="10">
        <v>184.3</v>
      </c>
      <c r="I64" s="10">
        <v>298.6</v>
      </c>
      <c r="J64" s="10">
        <v>245.2</v>
      </c>
      <c r="K64" s="10">
        <v>212.0</v>
      </c>
      <c r="L64" s="10">
        <v>162.4</v>
      </c>
      <c r="M64" s="10">
        <v>176.7</v>
      </c>
      <c r="N64" s="10">
        <v>143.4</v>
      </c>
      <c r="O64" s="10">
        <v>83.4</v>
      </c>
      <c r="P64" s="11">
        <f t="shared" si="1"/>
        <v>1645.2</v>
      </c>
    </row>
    <row r="65">
      <c r="A65" s="8" t="s">
        <v>80</v>
      </c>
      <c r="B65" s="9" t="str">
        <f>IFERROR(__xludf.DUMMYFUNCTION("REGEXREPLACE(A65,""India;(.*?);.*"",""$1"")"),"Mukteshwar")</f>
        <v>Mukteshwar</v>
      </c>
      <c r="C65" s="9" t="str">
        <f>IFERROR(__xludf.DUMMYFUNCTION("REGEXREPLACE(A65,""India;.*?;(.*)"",""$1"")"),"1609")</f>
        <v>1609</v>
      </c>
      <c r="D65" s="10">
        <v>54.5</v>
      </c>
      <c r="E65" s="10">
        <v>56.5</v>
      </c>
      <c r="F65" s="10">
        <v>49.7</v>
      </c>
      <c r="G65" s="10">
        <v>35.3</v>
      </c>
      <c r="H65" s="10">
        <v>58.3</v>
      </c>
      <c r="I65" s="10">
        <v>157.2</v>
      </c>
      <c r="J65" s="10">
        <v>307.4</v>
      </c>
      <c r="K65" s="10">
        <v>299.4</v>
      </c>
      <c r="L65" s="10">
        <v>202.3</v>
      </c>
      <c r="M65" s="10">
        <v>60.9</v>
      </c>
      <c r="N65" s="10">
        <v>8.8</v>
      </c>
      <c r="O65" s="10">
        <v>23.1</v>
      </c>
      <c r="P65" s="11">
        <f t="shared" si="1"/>
        <v>1313.4</v>
      </c>
    </row>
    <row r="66">
      <c r="A66" s="8" t="s">
        <v>81</v>
      </c>
      <c r="B66" s="9" t="str">
        <f>IFERROR(__xludf.DUMMYFUNCTION("REGEXREPLACE(A66,""India;(.*?);.*"",""$1"")"),"Mumbai")</f>
        <v>Mumbai</v>
      </c>
      <c r="C66" s="9" t="str">
        <f>IFERROR(__xludf.DUMMYFUNCTION("REGEXREPLACE(A66,""India;.*?;(.*)"",""$1"")"),"226")</f>
        <v>226</v>
      </c>
      <c r="D66" s="10">
        <v>15.1</v>
      </c>
      <c r="E66" s="10">
        <v>1.0</v>
      </c>
      <c r="F66" s="10">
        <v>0.1</v>
      </c>
      <c r="G66" s="10">
        <v>0.5</v>
      </c>
      <c r="H66" s="10">
        <v>20.6</v>
      </c>
      <c r="I66" s="10">
        <v>504.2</v>
      </c>
      <c r="J66" s="10">
        <v>819.4</v>
      </c>
      <c r="K66" s="10">
        <v>546.8</v>
      </c>
      <c r="L66" s="10">
        <v>325.2</v>
      </c>
      <c r="M66" s="10">
        <v>81.1</v>
      </c>
      <c r="N66" s="10">
        <v>113.2</v>
      </c>
      <c r="O66" s="10">
        <v>4.1</v>
      </c>
      <c r="P66" s="11">
        <f t="shared" si="1"/>
        <v>2431.3</v>
      </c>
    </row>
    <row r="67">
      <c r="A67" s="8" t="s">
        <v>82</v>
      </c>
      <c r="B67" s="9" t="str">
        <f>IFERROR(__xludf.DUMMYFUNCTION("REGEXREPLACE(A67,""India;(.*?);.*"",""$1"")"),"Mysore")</f>
        <v>Mysore</v>
      </c>
      <c r="C67" s="9" t="str">
        <f>IFERROR(__xludf.DUMMYFUNCTION("REGEXREPLACE(A67,""India;.*?;(.*)"",""$1"")"),"1610")</f>
        <v>1610</v>
      </c>
      <c r="D67" s="10">
        <v>4.8</v>
      </c>
      <c r="E67" s="10">
        <v>5.1</v>
      </c>
      <c r="F67" s="10">
        <v>11.6</v>
      </c>
      <c r="G67" s="10">
        <v>62.4</v>
      </c>
      <c r="H67" s="10">
        <v>145.7</v>
      </c>
      <c r="I67" s="10">
        <v>67.3</v>
      </c>
      <c r="J67" s="10">
        <v>74.3</v>
      </c>
      <c r="K67" s="10">
        <v>78.6</v>
      </c>
      <c r="L67" s="10">
        <v>117.6</v>
      </c>
      <c r="M67" s="10">
        <v>158.7</v>
      </c>
      <c r="N67" s="10">
        <v>63.8</v>
      </c>
      <c r="O67" s="10">
        <v>14.3</v>
      </c>
      <c r="P67" s="11">
        <f t="shared" si="1"/>
        <v>804.2</v>
      </c>
    </row>
    <row r="68">
      <c r="A68" s="8" t="s">
        <v>83</v>
      </c>
      <c r="B68" s="9" t="str">
        <f>IFERROR(__xludf.DUMMYFUNCTION("REGEXREPLACE(A68,""India;(.*?);.*"",""$1"")"),"Nagpur")</f>
        <v>Nagpur</v>
      </c>
      <c r="C68" s="9" t="str">
        <f>IFERROR(__xludf.DUMMYFUNCTION("REGEXREPLACE(A68,""India;.*?;(.*)"",""$1"")"),"533")</f>
        <v>533</v>
      </c>
      <c r="D68" s="10">
        <v>12.5</v>
      </c>
      <c r="E68" s="10">
        <v>20.7</v>
      </c>
      <c r="F68" s="10">
        <v>17.6</v>
      </c>
      <c r="G68" s="10">
        <v>14.3</v>
      </c>
      <c r="H68" s="10">
        <v>19.2</v>
      </c>
      <c r="I68" s="10">
        <v>190.1</v>
      </c>
      <c r="J68" s="10">
        <v>341.7</v>
      </c>
      <c r="K68" s="10">
        <v>280.5</v>
      </c>
      <c r="L68" s="10">
        <v>183.1</v>
      </c>
      <c r="M68" s="10">
        <v>56.8</v>
      </c>
      <c r="N68" s="10">
        <v>16.6</v>
      </c>
      <c r="O68" s="10">
        <v>13.2</v>
      </c>
      <c r="P68" s="11">
        <f t="shared" si="1"/>
        <v>1166.3</v>
      </c>
    </row>
    <row r="69">
      <c r="A69" s="8" t="s">
        <v>84</v>
      </c>
      <c r="B69" s="9" t="str">
        <f>IFERROR(__xludf.DUMMYFUNCTION("REGEXREPLACE(A69,""India;(.*?);.*"",""$1"")"),"Nasik")</f>
        <v>Nasik</v>
      </c>
      <c r="C69" s="9" t="str">
        <f>IFERROR(__xludf.DUMMYFUNCTION("REGEXREPLACE(A69,""India;.*?;(.*)"",""$1"")"),"1611")</f>
        <v>1611</v>
      </c>
      <c r="D69" s="10">
        <v>1.3</v>
      </c>
      <c r="E69" s="10">
        <v>0.6</v>
      </c>
      <c r="F69" s="10">
        <v>5.1</v>
      </c>
      <c r="G69" s="10">
        <v>8.0</v>
      </c>
      <c r="H69" s="10">
        <v>18.5</v>
      </c>
      <c r="I69" s="10">
        <v>100.8</v>
      </c>
      <c r="J69" s="10">
        <v>201.7</v>
      </c>
      <c r="K69" s="10">
        <v>136.7</v>
      </c>
      <c r="L69" s="10">
        <v>145.0</v>
      </c>
      <c r="M69" s="10">
        <v>56.9</v>
      </c>
      <c r="N69" s="10">
        <v>24.1</v>
      </c>
      <c r="O69" s="10">
        <v>6.6</v>
      </c>
      <c r="P69" s="11">
        <f t="shared" si="1"/>
        <v>705.3</v>
      </c>
    </row>
    <row r="70">
      <c r="A70" s="8" t="s">
        <v>85</v>
      </c>
      <c r="B70" s="9" t="str">
        <f>IFERROR(__xludf.DUMMYFUNCTION("REGEXREPLACE(A70,""India;(.*?);.*"",""$1"")"),"New Delhi (Palam)")</f>
        <v>New Delhi (Palam)</v>
      </c>
      <c r="C70" s="9" t="str">
        <f>IFERROR(__xludf.DUMMYFUNCTION("REGEXREPLACE(A70,""India;.*?;(.*)"",""$1"")"),"1612")</f>
        <v>1612</v>
      </c>
      <c r="D70" s="10">
        <v>18.9</v>
      </c>
      <c r="E70" s="10">
        <v>16.6</v>
      </c>
      <c r="F70" s="10">
        <v>10.8</v>
      </c>
      <c r="G70" s="10">
        <v>30.4</v>
      </c>
      <c r="H70" s="10">
        <v>29.0</v>
      </c>
      <c r="I70" s="10">
        <v>54.3</v>
      </c>
      <c r="J70" s="10">
        <v>216.8</v>
      </c>
      <c r="K70" s="10">
        <v>247.6</v>
      </c>
      <c r="L70" s="10">
        <v>133.8</v>
      </c>
      <c r="M70" s="10">
        <v>15.4</v>
      </c>
      <c r="N70" s="10">
        <v>6.6</v>
      </c>
      <c r="O70" s="10">
        <v>15.2</v>
      </c>
      <c r="P70" s="11">
        <f t="shared" si="1"/>
        <v>795.4</v>
      </c>
    </row>
    <row r="71">
      <c r="A71" s="8" t="s">
        <v>86</v>
      </c>
      <c r="B71" s="9" t="str">
        <f>IFERROR(__xludf.DUMMYFUNCTION("REGEXREPLACE(A71,""India;(.*?);.*"",""$1"")"),"New Delhi (SFD)")</f>
        <v>New Delhi (SFD)</v>
      </c>
      <c r="C71" s="9" t="str">
        <f>IFERROR(__xludf.DUMMYFUNCTION("REGEXREPLACE(A71,""India;.*?;(.*)"",""$1"")"),"224")</f>
        <v>224</v>
      </c>
      <c r="D71" s="10">
        <v>20.9</v>
      </c>
      <c r="E71" s="10">
        <v>21.0</v>
      </c>
      <c r="F71" s="10">
        <v>14.5</v>
      </c>
      <c r="G71" s="10">
        <v>10.7</v>
      </c>
      <c r="H71" s="10">
        <v>14.1</v>
      </c>
      <c r="I71" s="10">
        <v>66.3</v>
      </c>
      <c r="J71" s="10">
        <v>198.4</v>
      </c>
      <c r="K71" s="10">
        <v>206.5</v>
      </c>
      <c r="L71" s="10">
        <v>130.3</v>
      </c>
      <c r="M71" s="10">
        <v>20.8</v>
      </c>
      <c r="N71" s="10">
        <v>3.9</v>
      </c>
      <c r="O71" s="10">
        <v>8.8</v>
      </c>
      <c r="P71" s="11">
        <f t="shared" si="1"/>
        <v>716.2</v>
      </c>
    </row>
    <row r="72">
      <c r="A72" s="8" t="s">
        <v>87</v>
      </c>
      <c r="B72" s="9" t="str">
        <f>IFERROR(__xludf.DUMMYFUNCTION("REGEXREPLACE(A72,""India;(.*?);.*"",""$1"")"),"Parbhani")</f>
        <v>Parbhani</v>
      </c>
      <c r="C72" s="9" t="str">
        <f>IFERROR(__xludf.DUMMYFUNCTION("REGEXREPLACE(A72,""India;.*?;(.*)"",""$1"")"),"1613")</f>
        <v>1613</v>
      </c>
      <c r="D72" s="10">
        <v>6.1</v>
      </c>
      <c r="E72" s="10">
        <v>4.2</v>
      </c>
      <c r="F72" s="10">
        <v>11.2</v>
      </c>
      <c r="G72" s="10">
        <v>7.9</v>
      </c>
      <c r="H72" s="10">
        <v>19.1</v>
      </c>
      <c r="I72" s="10">
        <v>148.4</v>
      </c>
      <c r="J72" s="10">
        <v>237.6</v>
      </c>
      <c r="K72" s="10">
        <v>214.7</v>
      </c>
      <c r="L72" s="10">
        <v>183.2</v>
      </c>
      <c r="M72" s="10">
        <v>72.2</v>
      </c>
      <c r="N72" s="10">
        <v>20.5</v>
      </c>
      <c r="O72" s="10">
        <v>8.6</v>
      </c>
      <c r="P72" s="11">
        <f t="shared" si="1"/>
        <v>933.7</v>
      </c>
    </row>
    <row r="73">
      <c r="A73" s="8" t="s">
        <v>88</v>
      </c>
      <c r="B73" s="9" t="str">
        <f>IFERROR(__xludf.DUMMYFUNCTION("REGEXREPLACE(A73,""India;(.*?);.*"",""$1"")"),"Passighat")</f>
        <v>Passighat</v>
      </c>
      <c r="C73" s="9" t="str">
        <f>IFERROR(__xludf.DUMMYFUNCTION("REGEXREPLACE(A73,""India;.*?;(.*)"",""$1"")"),"1614")</f>
        <v>1614</v>
      </c>
      <c r="D73" s="10">
        <v>50.9</v>
      </c>
      <c r="E73" s="10">
        <v>99.0</v>
      </c>
      <c r="F73" s="10">
        <v>131.2</v>
      </c>
      <c r="G73" s="10">
        <v>258.9</v>
      </c>
      <c r="H73" s="10">
        <v>385.4</v>
      </c>
      <c r="I73" s="10">
        <v>804.5</v>
      </c>
      <c r="J73" s="10">
        <v>1053.9</v>
      </c>
      <c r="K73" s="10">
        <v>755.0</v>
      </c>
      <c r="L73" s="10">
        <v>587.1</v>
      </c>
      <c r="M73" s="10">
        <v>244.2</v>
      </c>
      <c r="N73" s="10">
        <v>33.2</v>
      </c>
      <c r="O73" s="10">
        <v>28.0</v>
      </c>
      <c r="P73" s="11">
        <f t="shared" si="1"/>
        <v>4431.3</v>
      </c>
    </row>
    <row r="74">
      <c r="A74" s="8" t="s">
        <v>89</v>
      </c>
      <c r="B74" s="9" t="str">
        <f>IFERROR(__xludf.DUMMYFUNCTION("REGEXREPLACE(A74,""India;(.*?);.*"",""$1"")"),"Patna")</f>
        <v>Patna</v>
      </c>
      <c r="C74" s="9" t="str">
        <f>IFERROR(__xludf.DUMMYFUNCTION("REGEXREPLACE(A74,""India;.*?;(.*)"",""$1"")"),"534")</f>
        <v>534</v>
      </c>
      <c r="D74" s="10">
        <v>20.4</v>
      </c>
      <c r="E74" s="10">
        <v>11.1</v>
      </c>
      <c r="F74" s="10">
        <v>11.4</v>
      </c>
      <c r="G74" s="10">
        <v>9.0</v>
      </c>
      <c r="H74" s="10">
        <v>35.6</v>
      </c>
      <c r="I74" s="10">
        <v>141.0</v>
      </c>
      <c r="J74" s="10">
        <v>319.2</v>
      </c>
      <c r="K74" s="10">
        <v>279.3</v>
      </c>
      <c r="L74" s="10">
        <v>212.6</v>
      </c>
      <c r="M74" s="10">
        <v>72.3</v>
      </c>
      <c r="N74" s="10">
        <v>8.2</v>
      </c>
      <c r="O74" s="10">
        <v>7.4</v>
      </c>
      <c r="P74" s="11">
        <f t="shared" si="1"/>
        <v>1127.5</v>
      </c>
    </row>
    <row r="75">
      <c r="A75" s="8" t="s">
        <v>90</v>
      </c>
      <c r="B75" s="9" t="str">
        <f>IFERROR(__xludf.DUMMYFUNCTION("REGEXREPLACE(A75,""India;(.*?);.*"",""$1"")"),"Port Blair")</f>
        <v>Port Blair</v>
      </c>
      <c r="C75" s="9" t="str">
        <f>IFERROR(__xludf.DUMMYFUNCTION("REGEXREPLACE(A75,""India;.*?;(.*)"",""$1"")"),"1616")</f>
        <v>1616</v>
      </c>
      <c r="D75" s="10">
        <v>46.4</v>
      </c>
      <c r="E75" s="10">
        <v>26.5</v>
      </c>
      <c r="F75" s="10">
        <v>29.3</v>
      </c>
      <c r="G75" s="10">
        <v>69.0</v>
      </c>
      <c r="H75" s="10">
        <v>360.4</v>
      </c>
      <c r="I75" s="10">
        <v>501.1</v>
      </c>
      <c r="J75" s="10">
        <v>423.7</v>
      </c>
      <c r="K75" s="10">
        <v>425.1</v>
      </c>
      <c r="L75" s="10">
        <v>463.0</v>
      </c>
      <c r="M75" s="10">
        <v>300.7</v>
      </c>
      <c r="N75" s="10">
        <v>235.0</v>
      </c>
      <c r="O75" s="10">
        <v>154.6</v>
      </c>
      <c r="P75" s="11">
        <f t="shared" si="1"/>
        <v>3034.8</v>
      </c>
    </row>
    <row r="76">
      <c r="A76" s="8" t="s">
        <v>91</v>
      </c>
      <c r="B76" s="9" t="str">
        <f>IFERROR(__xludf.DUMMYFUNCTION("REGEXREPLACE(A76,""India;(.*?);.*"",""$1"")"),"Puducherry")</f>
        <v>Puducherry</v>
      </c>
      <c r="C76" s="9" t="str">
        <f>IFERROR(__xludf.DUMMYFUNCTION("REGEXREPLACE(A76,""India;.*?;(.*)"",""$1"")"),"1615")</f>
        <v>1615</v>
      </c>
      <c r="D76" s="10">
        <v>14.8</v>
      </c>
      <c r="E76" s="10">
        <v>47.7</v>
      </c>
      <c r="F76" s="10">
        <v>0.0</v>
      </c>
      <c r="G76" s="10">
        <v>37.3</v>
      </c>
      <c r="H76" s="10">
        <v>29.7</v>
      </c>
      <c r="I76" s="10">
        <v>79.6</v>
      </c>
      <c r="J76" s="10">
        <v>61.0</v>
      </c>
      <c r="K76" s="10">
        <v>148.2</v>
      </c>
      <c r="L76" s="10">
        <v>149.6</v>
      </c>
      <c r="M76" s="10">
        <v>278.3</v>
      </c>
      <c r="N76" s="10">
        <v>379.5</v>
      </c>
      <c r="O76" s="10">
        <v>502.3</v>
      </c>
      <c r="P76" s="11">
        <f t="shared" si="1"/>
        <v>1728</v>
      </c>
    </row>
    <row r="77">
      <c r="A77" s="8" t="s">
        <v>92</v>
      </c>
      <c r="B77" s="9" t="str">
        <f>IFERROR(__xludf.DUMMYFUNCTION("REGEXREPLACE(A77,""India;(.*?);.*"",""$1"")"),"Pune")</f>
        <v>Pune</v>
      </c>
      <c r="C77" s="9" t="str">
        <f>IFERROR(__xludf.DUMMYFUNCTION("REGEXREPLACE(A77,""India;.*?;(.*)"",""$1"")"),"535")</f>
        <v>535</v>
      </c>
      <c r="D77" s="10">
        <v>1.6</v>
      </c>
      <c r="E77" s="10">
        <v>1.1</v>
      </c>
      <c r="F77" s="10">
        <v>2.7</v>
      </c>
      <c r="G77" s="10">
        <v>13.6</v>
      </c>
      <c r="H77" s="10">
        <v>33.3</v>
      </c>
      <c r="I77" s="10">
        <v>120.4</v>
      </c>
      <c r="J77" s="10">
        <v>179.0</v>
      </c>
      <c r="K77" s="10">
        <v>106.4</v>
      </c>
      <c r="L77" s="10">
        <v>129.1</v>
      </c>
      <c r="M77" s="10">
        <v>78.8</v>
      </c>
      <c r="N77" s="10">
        <v>28.6</v>
      </c>
      <c r="O77" s="10">
        <v>5.3</v>
      </c>
      <c r="P77" s="11">
        <f t="shared" si="1"/>
        <v>699.9</v>
      </c>
    </row>
    <row r="78">
      <c r="A78" s="8" t="s">
        <v>93</v>
      </c>
      <c r="B78" s="9" t="str">
        <f>IFERROR(__xludf.DUMMYFUNCTION("REGEXREPLACE(A78,""India;(.*?);.*"",""$1"")"),"Raipur")</f>
        <v>Raipur</v>
      </c>
      <c r="C78" s="9" t="str">
        <f>IFERROR(__xludf.DUMMYFUNCTION("REGEXREPLACE(A78,""India;.*?;(.*)"",""$1"")"),"1617")</f>
        <v>1617</v>
      </c>
      <c r="D78" s="10">
        <v>11.7</v>
      </c>
      <c r="E78" s="10">
        <v>21.0</v>
      </c>
      <c r="F78" s="10">
        <v>19.6</v>
      </c>
      <c r="G78" s="10">
        <v>15.5</v>
      </c>
      <c r="H78" s="10">
        <v>22.9</v>
      </c>
      <c r="I78" s="10">
        <v>209.4</v>
      </c>
      <c r="J78" s="10">
        <v>369.1</v>
      </c>
      <c r="K78" s="10">
        <v>365.4</v>
      </c>
      <c r="L78" s="10">
        <v>216.6</v>
      </c>
      <c r="M78" s="10">
        <v>52.1</v>
      </c>
      <c r="N78" s="10">
        <v>11.4</v>
      </c>
      <c r="O78" s="10">
        <v>4.2</v>
      </c>
      <c r="P78" s="11">
        <f t="shared" si="1"/>
        <v>1318.9</v>
      </c>
    </row>
    <row r="79">
      <c r="A79" s="8" t="s">
        <v>94</v>
      </c>
      <c r="B79" s="9" t="str">
        <f>IFERROR(__xludf.DUMMYFUNCTION("REGEXREPLACE(A79,""India;(.*?);.*"",""$1"")"),"Rajkot")</f>
        <v>Rajkot</v>
      </c>
      <c r="C79" s="9" t="str">
        <f>IFERROR(__xludf.DUMMYFUNCTION("REGEXREPLACE(A79,""India;.*?;(.*)"",""$1"")"),"1618")</f>
        <v>1618</v>
      </c>
      <c r="D79" s="10">
        <v>1.0</v>
      </c>
      <c r="E79" s="10">
        <v>1.0</v>
      </c>
      <c r="F79" s="10">
        <v>1.0</v>
      </c>
      <c r="G79" s="10">
        <v>1.6</v>
      </c>
      <c r="H79" s="10">
        <v>3.9</v>
      </c>
      <c r="I79" s="10">
        <v>98.9</v>
      </c>
      <c r="J79" s="10">
        <v>242.5</v>
      </c>
      <c r="K79" s="10">
        <v>174.3</v>
      </c>
      <c r="L79" s="10">
        <v>101.0</v>
      </c>
      <c r="M79" s="10">
        <v>53.2</v>
      </c>
      <c r="N79" s="10">
        <v>10.0</v>
      </c>
      <c r="O79" s="10">
        <v>0.8</v>
      </c>
      <c r="P79" s="11">
        <f t="shared" si="1"/>
        <v>689.2</v>
      </c>
    </row>
    <row r="80">
      <c r="A80" s="8" t="s">
        <v>95</v>
      </c>
      <c r="B80" s="9" t="str">
        <f>IFERROR(__xludf.DUMMYFUNCTION("REGEXREPLACE(A80,""India;(.*?);.*"",""$1"")"),"Ranchi")</f>
        <v>Ranchi</v>
      </c>
      <c r="C80" s="9" t="str">
        <f>IFERROR(__xludf.DUMMYFUNCTION("REGEXREPLACE(A80,""India;.*?;(.*)"",""$1"")"),"1619")</f>
        <v>1619</v>
      </c>
      <c r="D80" s="10">
        <v>20.5</v>
      </c>
      <c r="E80" s="10">
        <v>25.7</v>
      </c>
      <c r="F80" s="10">
        <v>18.9</v>
      </c>
      <c r="G80" s="10">
        <v>41.2</v>
      </c>
      <c r="H80" s="10">
        <v>58.5</v>
      </c>
      <c r="I80" s="10">
        <v>216.3</v>
      </c>
      <c r="J80" s="10">
        <v>337.9</v>
      </c>
      <c r="K80" s="10">
        <v>326.8</v>
      </c>
      <c r="L80" s="10">
        <v>273.2</v>
      </c>
      <c r="M80" s="10">
        <v>99.7</v>
      </c>
      <c r="N80" s="10">
        <v>16.0</v>
      </c>
      <c r="O80" s="10">
        <v>6.1</v>
      </c>
      <c r="P80" s="11">
        <f t="shared" si="1"/>
        <v>1440.8</v>
      </c>
    </row>
    <row r="81">
      <c r="A81" s="8" t="s">
        <v>96</v>
      </c>
      <c r="B81" s="9" t="str">
        <f>IFERROR(__xludf.DUMMYFUNCTION("REGEXREPLACE(A81,""India;(.*?);.*"",""$1"")"),"Shillong")</f>
        <v>Shillong</v>
      </c>
      <c r="C81" s="9" t="str">
        <f>IFERROR(__xludf.DUMMYFUNCTION("REGEXREPLACE(A81,""India;.*?;(.*)"",""$1"")"),"1621")</f>
        <v>1621</v>
      </c>
      <c r="D81" s="10">
        <v>13.7</v>
      </c>
      <c r="E81" s="10">
        <v>22.7</v>
      </c>
      <c r="F81" s="10">
        <v>53.7</v>
      </c>
      <c r="G81" s="10">
        <v>130.1</v>
      </c>
      <c r="H81" s="10">
        <v>273.7</v>
      </c>
      <c r="I81" s="10">
        <v>468.8</v>
      </c>
      <c r="J81" s="10">
        <v>394.5</v>
      </c>
      <c r="K81" s="10">
        <v>317.5</v>
      </c>
      <c r="L81" s="10">
        <v>293.8</v>
      </c>
      <c r="M81" s="10">
        <v>192.4</v>
      </c>
      <c r="N81" s="10">
        <v>37.3</v>
      </c>
      <c r="O81" s="10">
        <v>9.3</v>
      </c>
      <c r="P81" s="11">
        <f t="shared" si="1"/>
        <v>2207.5</v>
      </c>
    </row>
    <row r="82">
      <c r="A82" s="8" t="s">
        <v>97</v>
      </c>
      <c r="B82" s="9" t="str">
        <f>IFERROR(__xludf.DUMMYFUNCTION("REGEXREPLACE(A82,""India;(.*?);.*"",""$1"")"),"Shimla")</f>
        <v>Shimla</v>
      </c>
      <c r="C82" s="9" t="str">
        <f>IFERROR(__xludf.DUMMYFUNCTION("REGEXREPLACE(A82,""India;.*?;(.*)"",""$1"")"),"1622")</f>
        <v>1622</v>
      </c>
      <c r="D82" s="10">
        <v>57.9</v>
      </c>
      <c r="E82" s="10">
        <v>64.2</v>
      </c>
      <c r="F82" s="10">
        <v>62.1</v>
      </c>
      <c r="G82" s="10">
        <v>46.1</v>
      </c>
      <c r="H82" s="10">
        <v>62.8</v>
      </c>
      <c r="I82" s="10">
        <v>161.1</v>
      </c>
      <c r="J82" s="10">
        <v>419.0</v>
      </c>
      <c r="K82" s="10">
        <v>385.9</v>
      </c>
      <c r="L82" s="10">
        <v>206.5</v>
      </c>
      <c r="M82" s="10">
        <v>38.5</v>
      </c>
      <c r="N82" s="10">
        <v>12.0</v>
      </c>
      <c r="O82" s="10">
        <v>23.2</v>
      </c>
      <c r="P82" s="11">
        <f t="shared" si="1"/>
        <v>1539.3</v>
      </c>
    </row>
    <row r="83">
      <c r="A83" s="8" t="s">
        <v>98</v>
      </c>
      <c r="B83" s="9" t="str">
        <f>IFERROR(__xludf.DUMMYFUNCTION("REGEXREPLACE(A83,""India;(.*?);.*"",""$1"")"),"Silchar")</f>
        <v>Silchar</v>
      </c>
      <c r="C83" s="9" t="str">
        <f>IFERROR(__xludf.DUMMYFUNCTION("REGEXREPLACE(A83,""India;.*?;(.*)"",""$1"")"),"1620")</f>
        <v>1620</v>
      </c>
      <c r="D83" s="10">
        <v>18.0</v>
      </c>
      <c r="E83" s="10">
        <v>47.6</v>
      </c>
      <c r="F83" s="10">
        <v>152.6</v>
      </c>
      <c r="G83" s="10">
        <v>328.8</v>
      </c>
      <c r="H83" s="10">
        <v>430.5</v>
      </c>
      <c r="I83" s="10">
        <v>588.3</v>
      </c>
      <c r="J83" s="10">
        <v>531.3</v>
      </c>
      <c r="K83" s="10">
        <v>480.7</v>
      </c>
      <c r="L83" s="10">
        <v>383.8</v>
      </c>
      <c r="M83" s="10">
        <v>204.4</v>
      </c>
      <c r="N83" s="10">
        <v>42.0</v>
      </c>
      <c r="O83" s="10">
        <v>10.0</v>
      </c>
      <c r="P83" s="11">
        <f t="shared" si="1"/>
        <v>3218</v>
      </c>
    </row>
    <row r="84">
      <c r="A84" s="8" t="s">
        <v>99</v>
      </c>
      <c r="B84" s="9" t="str">
        <f>IFERROR(__xludf.DUMMYFUNCTION("REGEXREPLACE(A84,""India;(.*?);.*"",""$1"")"),"Solapur")</f>
        <v>Solapur</v>
      </c>
      <c r="C84" s="9" t="str">
        <f>IFERROR(__xludf.DUMMYFUNCTION("REGEXREPLACE(A84,""India;.*?;(.*)"",""$1"")"),"1623")</f>
        <v>1623</v>
      </c>
      <c r="D84" s="10">
        <v>4.7</v>
      </c>
      <c r="E84" s="10">
        <v>4.4</v>
      </c>
      <c r="F84" s="10">
        <v>5.0</v>
      </c>
      <c r="G84" s="10">
        <v>12.4</v>
      </c>
      <c r="H84" s="10">
        <v>27.6</v>
      </c>
      <c r="I84" s="10">
        <v>116.9</v>
      </c>
      <c r="J84" s="10">
        <v>129.9</v>
      </c>
      <c r="K84" s="10">
        <v>119.8</v>
      </c>
      <c r="L84" s="10">
        <v>182.4</v>
      </c>
      <c r="M84" s="10">
        <v>85.4</v>
      </c>
      <c r="N84" s="10">
        <v>26.4</v>
      </c>
      <c r="O84" s="10">
        <v>7.8</v>
      </c>
      <c r="P84" s="11">
        <f t="shared" si="1"/>
        <v>722.7</v>
      </c>
    </row>
    <row r="85">
      <c r="A85" s="8" t="s">
        <v>100</v>
      </c>
      <c r="B85" s="9" t="str">
        <f>IFERROR(__xludf.DUMMYFUNCTION("REGEXREPLACE(A85,""India;(.*?);.*"",""$1"")"),"Srinagar")</f>
        <v>Srinagar</v>
      </c>
      <c r="C85" s="9" t="str">
        <f>IFERROR(__xludf.DUMMYFUNCTION("REGEXREPLACE(A85,""India;.*?;(.*)"",""$1"")"),"536")</f>
        <v>536</v>
      </c>
      <c r="D85" s="10">
        <v>62.2</v>
      </c>
      <c r="E85" s="10">
        <v>71.4</v>
      </c>
      <c r="F85" s="10">
        <v>101.1</v>
      </c>
      <c r="G85" s="10">
        <v>90.7</v>
      </c>
      <c r="H85" s="10">
        <v>68.2</v>
      </c>
      <c r="I85" s="10">
        <v>36.3</v>
      </c>
      <c r="J85" s="10">
        <v>54.3</v>
      </c>
      <c r="K85" s="10">
        <v>64.6</v>
      </c>
      <c r="L85" s="10">
        <v>35.4</v>
      </c>
      <c r="M85" s="10">
        <v>30.9</v>
      </c>
      <c r="N85" s="10">
        <v>19.7</v>
      </c>
      <c r="O85" s="10">
        <v>41.4</v>
      </c>
      <c r="P85" s="11">
        <f t="shared" si="1"/>
        <v>676.2</v>
      </c>
    </row>
    <row r="86">
      <c r="A86" s="8" t="s">
        <v>101</v>
      </c>
      <c r="B86" s="9" t="str">
        <f>IFERROR(__xludf.DUMMYFUNCTION("REGEXREPLACE(A86,""India;(.*?);.*"",""$1"")"),"Sriniketan")</f>
        <v>Sriniketan</v>
      </c>
      <c r="C86" s="9" t="str">
        <f>IFERROR(__xludf.DUMMYFUNCTION("REGEXREPLACE(A86,""India;.*?;(.*)"",""$1"")"),"1624")</f>
        <v>1624</v>
      </c>
      <c r="D86" s="10">
        <v>11.6</v>
      </c>
      <c r="E86" s="10">
        <v>23.5</v>
      </c>
      <c r="F86" s="10">
        <v>28.4</v>
      </c>
      <c r="G86" s="10">
        <v>44.9</v>
      </c>
      <c r="H86" s="10">
        <v>98.4</v>
      </c>
      <c r="I86" s="10">
        <v>242.8</v>
      </c>
      <c r="J86" s="10">
        <v>317.2</v>
      </c>
      <c r="K86" s="10">
        <v>276.5</v>
      </c>
      <c r="L86" s="10">
        <v>253.3</v>
      </c>
      <c r="M86" s="10">
        <v>97.2</v>
      </c>
      <c r="N86" s="10">
        <v>17.2</v>
      </c>
      <c r="O86" s="10">
        <v>8.6</v>
      </c>
      <c r="P86" s="11">
        <f t="shared" si="1"/>
        <v>1419.6</v>
      </c>
    </row>
    <row r="87">
      <c r="A87" s="8" t="s">
        <v>102</v>
      </c>
      <c r="B87" s="9" t="str">
        <f>IFERROR(__xludf.DUMMYFUNCTION("REGEXREPLACE(A87,""India;(.*?);.*"",""$1"")"),"Surat")</f>
        <v>Surat</v>
      </c>
      <c r="C87" s="9" t="str">
        <f>IFERROR(__xludf.DUMMYFUNCTION("REGEXREPLACE(A87,""India;.*?;(.*)"",""$1"")"),"1625")</f>
        <v>1625</v>
      </c>
      <c r="D87" s="10">
        <v>2.1</v>
      </c>
      <c r="E87" s="10">
        <v>1.0</v>
      </c>
      <c r="F87" s="10">
        <v>0.8</v>
      </c>
      <c r="G87" s="10">
        <v>2.2</v>
      </c>
      <c r="H87" s="10">
        <v>6.4</v>
      </c>
      <c r="I87" s="10">
        <v>212.8</v>
      </c>
      <c r="J87" s="10">
        <v>440.8</v>
      </c>
      <c r="K87" s="10">
        <v>233.4</v>
      </c>
      <c r="L87" s="10">
        <v>169.7</v>
      </c>
      <c r="M87" s="10">
        <v>33.5</v>
      </c>
      <c r="N87" s="10">
        <v>12.4</v>
      </c>
      <c r="O87" s="10">
        <v>2.1</v>
      </c>
      <c r="P87" s="11">
        <f t="shared" si="1"/>
        <v>1117.2</v>
      </c>
    </row>
    <row r="88">
      <c r="A88" s="8" t="s">
        <v>103</v>
      </c>
      <c r="B88" s="9" t="str">
        <f>IFERROR(__xludf.DUMMYFUNCTION("REGEXREPLACE(A88,""India;(.*?);.*"",""$1"")"),"Thiruvananthapuram")</f>
        <v>Thiruvananthapuram</v>
      </c>
      <c r="C88" s="9" t="str">
        <f>IFERROR(__xludf.DUMMYFUNCTION("REGEXREPLACE(A88,""India;.*?;(.*)"",""$1"")"),"537")</f>
        <v>537</v>
      </c>
      <c r="D88" s="10">
        <v>22.9</v>
      </c>
      <c r="E88" s="10">
        <v>21.9</v>
      </c>
      <c r="F88" s="10">
        <v>36.4</v>
      </c>
      <c r="G88" s="10">
        <v>110.5</v>
      </c>
      <c r="H88" s="10">
        <v>210.0</v>
      </c>
      <c r="I88" s="10">
        <v>343.5</v>
      </c>
      <c r="J88" s="10">
        <v>218.6</v>
      </c>
      <c r="K88" s="10">
        <v>143.2</v>
      </c>
      <c r="L88" s="10">
        <v>152.5</v>
      </c>
      <c r="M88" s="10">
        <v>267.9</v>
      </c>
      <c r="N88" s="10">
        <v>199.0</v>
      </c>
      <c r="O88" s="10">
        <v>70.2</v>
      </c>
      <c r="P88" s="11">
        <f t="shared" si="1"/>
        <v>1796.6</v>
      </c>
    </row>
    <row r="89">
      <c r="A89" s="8" t="s">
        <v>104</v>
      </c>
      <c r="B89" s="9" t="str">
        <f>IFERROR(__xludf.DUMMYFUNCTION("REGEXREPLACE(A89,""India;(.*?);.*"",""$1"")"),"Tiruchirapalli")</f>
        <v>Tiruchirapalli</v>
      </c>
      <c r="C89" s="9" t="str">
        <f>IFERROR(__xludf.DUMMYFUNCTION("REGEXREPLACE(A89,""India;.*?;(.*)"",""$1"")"),"1626")</f>
        <v>1626</v>
      </c>
      <c r="D89" s="10">
        <v>10.5</v>
      </c>
      <c r="E89" s="10">
        <v>2.4</v>
      </c>
      <c r="F89" s="10">
        <v>6.0</v>
      </c>
      <c r="G89" s="10">
        <v>25.9</v>
      </c>
      <c r="H89" s="10">
        <v>130.4</v>
      </c>
      <c r="I89" s="10">
        <v>401.7</v>
      </c>
      <c r="J89" s="10">
        <v>486.1</v>
      </c>
      <c r="K89" s="10">
        <v>238.6</v>
      </c>
      <c r="L89" s="10">
        <v>182.2</v>
      </c>
      <c r="M89" s="10">
        <v>166.5</v>
      </c>
      <c r="N89" s="10">
        <v>129.8</v>
      </c>
      <c r="O89" s="10">
        <v>90.2</v>
      </c>
      <c r="P89" s="11">
        <f t="shared" si="1"/>
        <v>1870.3</v>
      </c>
    </row>
    <row r="90">
      <c r="A90" s="8" t="s">
        <v>105</v>
      </c>
      <c r="B90" s="9" t="str">
        <f>IFERROR(__xludf.DUMMYFUNCTION("REGEXREPLACE(A90,""India;(.*?);.*"",""$1"")"),"Udaipur")</f>
        <v>Udaipur</v>
      </c>
      <c r="C90" s="9" t="str">
        <f>IFERROR(__xludf.DUMMYFUNCTION("REGEXREPLACE(A90,""India;.*?;(.*)"",""$1"")"),"1627")</f>
        <v>1627</v>
      </c>
      <c r="D90" s="10">
        <v>2.4</v>
      </c>
      <c r="E90" s="10">
        <v>13.8</v>
      </c>
      <c r="F90" s="10">
        <v>6.2</v>
      </c>
      <c r="G90" s="10">
        <v>5.2</v>
      </c>
      <c r="H90" s="10">
        <v>16.9</v>
      </c>
      <c r="I90" s="10">
        <v>75.2</v>
      </c>
      <c r="J90" s="10">
        <v>175.1</v>
      </c>
      <c r="K90" s="10">
        <v>195.3</v>
      </c>
      <c r="L90" s="10">
        <v>89.4</v>
      </c>
      <c r="M90" s="10">
        <v>16.3</v>
      </c>
      <c r="N90" s="10">
        <v>12.8</v>
      </c>
      <c r="O90" s="10">
        <v>2.9</v>
      </c>
      <c r="P90" s="11">
        <f t="shared" si="1"/>
        <v>611.5</v>
      </c>
    </row>
    <row r="91">
      <c r="A91" s="8" t="s">
        <v>106</v>
      </c>
      <c r="B91" s="9" t="str">
        <f>IFERROR(__xludf.DUMMYFUNCTION("REGEXREPLACE(A91,""India;(.*?);.*"",""$1"")"),"Varanasi")</f>
        <v>Varanasi</v>
      </c>
      <c r="C91" s="9" t="str">
        <f>IFERROR(__xludf.DUMMYFUNCTION("REGEXREPLACE(A91,""India;.*?;(.*)"",""$1"")"),"1628")</f>
        <v>1628</v>
      </c>
      <c r="D91" s="10">
        <v>17.6</v>
      </c>
      <c r="E91" s="10">
        <v>15.0</v>
      </c>
      <c r="F91" s="10">
        <v>7.9</v>
      </c>
      <c r="G91" s="10">
        <v>4.4</v>
      </c>
      <c r="H91" s="10">
        <v>10.5</v>
      </c>
      <c r="I91" s="10">
        <v>96.6</v>
      </c>
      <c r="J91" s="10">
        <v>309.9</v>
      </c>
      <c r="K91" s="10">
        <v>273.2</v>
      </c>
      <c r="L91" s="10">
        <v>246.4</v>
      </c>
      <c r="M91" s="10">
        <v>35.1</v>
      </c>
      <c r="N91" s="10">
        <v>10.7</v>
      </c>
      <c r="O91" s="10">
        <v>6.5</v>
      </c>
      <c r="P91" s="11">
        <f t="shared" si="1"/>
        <v>1033.8</v>
      </c>
    </row>
    <row r="92">
      <c r="A92" s="8" t="s">
        <v>107</v>
      </c>
      <c r="B92" s="9" t="str">
        <f>IFERROR(__xludf.DUMMYFUNCTION("REGEXREPLACE(A92,""India;(.*?);.*"",""$1"")"),"Vellore")</f>
        <v>Vellore</v>
      </c>
      <c r="C92" s="9" t="str">
        <f>IFERROR(__xludf.DUMMYFUNCTION("REGEXREPLACE(A92,""India;.*?;(.*)"",""$1"")"),"1632")</f>
        <v>1632</v>
      </c>
      <c r="D92" s="10">
        <v>0.0</v>
      </c>
      <c r="E92" s="10">
        <v>0.0</v>
      </c>
      <c r="F92" s="10">
        <v>0.0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11">
        <f t="shared" si="1"/>
        <v>0</v>
      </c>
    </row>
    <row r="93">
      <c r="A93" s="8" t="s">
        <v>108</v>
      </c>
      <c r="B93" s="9" t="str">
        <f>IFERROR(__xludf.DUMMYFUNCTION("REGEXREPLACE(A93,""India;(.*?);.*"",""$1"")"),"Vijayawada")</f>
        <v>Vijayawada</v>
      </c>
      <c r="C93" s="9" t="str">
        <f>IFERROR(__xludf.DUMMYFUNCTION("REGEXREPLACE(A93,""India;.*?;(.*)"",""$1"")"),"1629")</f>
        <v>1629</v>
      </c>
      <c r="D93" s="10">
        <v>6.2</v>
      </c>
      <c r="E93" s="10">
        <v>4.6</v>
      </c>
      <c r="F93" s="10">
        <v>4.6</v>
      </c>
      <c r="G93" s="10">
        <v>4.8</v>
      </c>
      <c r="H93" s="10">
        <v>20.8</v>
      </c>
      <c r="I93" s="10">
        <v>80.8</v>
      </c>
      <c r="J93" s="10">
        <v>173.0</v>
      </c>
      <c r="K93" s="10">
        <v>146.2</v>
      </c>
      <c r="L93" s="10">
        <v>179.9</v>
      </c>
      <c r="M93" s="10">
        <v>57.2</v>
      </c>
      <c r="N93" s="10">
        <v>52.3</v>
      </c>
      <c r="O93" s="10">
        <v>5.8</v>
      </c>
      <c r="P93" s="11">
        <f t="shared" si="1"/>
        <v>736.2</v>
      </c>
    </row>
    <row r="94">
      <c r="A94" s="8" t="s">
        <v>109</v>
      </c>
      <c r="B94" s="9" t="str">
        <f>IFERROR(__xludf.DUMMYFUNCTION("REGEXREPLACE(A94,""India;(.*?);.*"",""$1"")"),"Vishakhapatnam")</f>
        <v>Vishakhapatnam</v>
      </c>
      <c r="C94" s="9" t="str">
        <f>IFERROR(__xludf.DUMMYFUNCTION("REGEXREPLACE(A94,""India;.*?;(.*)"",""$1"")"),"1630")</f>
        <v>1630</v>
      </c>
      <c r="D94" s="10">
        <v>14.2</v>
      </c>
      <c r="E94" s="10">
        <v>21.1</v>
      </c>
      <c r="F94" s="10">
        <v>8.3</v>
      </c>
      <c r="G94" s="10">
        <v>25.6</v>
      </c>
      <c r="H94" s="10">
        <v>68.7</v>
      </c>
      <c r="I94" s="10">
        <v>124.6</v>
      </c>
      <c r="J94" s="10">
        <v>142.1</v>
      </c>
      <c r="K94" s="10">
        <v>165.2</v>
      </c>
      <c r="L94" s="10">
        <v>164.0</v>
      </c>
      <c r="M94" s="10">
        <v>238.2</v>
      </c>
      <c r="N94" s="10">
        <v>124.0</v>
      </c>
      <c r="O94" s="10">
        <v>6.7</v>
      </c>
      <c r="P94" s="11">
        <f t="shared" si="1"/>
        <v>1102.7</v>
      </c>
    </row>
  </sheetData>
  <mergeCells count="2">
    <mergeCell ref="A1:C1"/>
    <mergeCell ref="D1:O1"/>
  </mergeCells>
  <hyperlinks>
    <hyperlink r:id="rId1" ref="A1"/>
  </hyperlinks>
  <drawing r:id="rId2"/>
</worksheet>
</file>