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ames\Rimworld\Mods_Disass\Outfitted\Ideas\Intense_check\"/>
    </mc:Choice>
  </mc:AlternateContent>
  <xr:revisionPtr revIDLastSave="0" documentId="13_ncr:1_{E3F499EC-8D47-4AFC-95D7-C7022CB082F9}" xr6:coauthVersionLast="47" xr6:coauthVersionMax="47" xr10:uidLastSave="{00000000-0000-0000-0000-000000000000}"/>
  <bookViews>
    <workbookView xWindow="-120" yWindow="-120" windowWidth="29040" windowHeight="15990" xr2:uid="{4A9C516D-C4DF-4520-ACC6-B6ECE04DA647}"/>
  </bookViews>
  <sheets>
    <sheet name="Sheet1" sheetId="1" r:id="rId1"/>
    <sheet name="IMG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M4" i="1"/>
  <c r="M5" i="1"/>
  <c r="M6" i="1"/>
  <c r="M7" i="1"/>
  <c r="M8" i="1"/>
  <c r="M9" i="1"/>
  <c r="M10" i="1"/>
  <c r="M11" i="1"/>
  <c r="B23" i="1"/>
  <c r="C23" i="1"/>
  <c r="F23" i="1"/>
  <c r="G23" i="1"/>
  <c r="B22" i="1"/>
  <c r="C22" i="1"/>
  <c r="F22" i="1"/>
  <c r="G22" i="1"/>
  <c r="B21" i="1"/>
  <c r="C21" i="1"/>
  <c r="F21" i="1"/>
  <c r="G21" i="1"/>
  <c r="B20" i="1"/>
  <c r="C20" i="1"/>
  <c r="F20" i="1"/>
  <c r="G20" i="1"/>
  <c r="G17" i="1"/>
  <c r="G18" i="1"/>
  <c r="G19" i="1"/>
  <c r="F17" i="1"/>
  <c r="F18" i="1"/>
  <c r="F19" i="1"/>
  <c r="C17" i="1"/>
  <c r="C18" i="1"/>
  <c r="C19" i="1"/>
  <c r="B17" i="1"/>
  <c r="B18" i="1"/>
  <c r="B19" i="1"/>
  <c r="J11" i="1"/>
  <c r="K11" i="1"/>
  <c r="L11" i="1"/>
  <c r="N11" i="1"/>
  <c r="J10" i="1"/>
  <c r="K10" i="1"/>
  <c r="L10" i="1"/>
  <c r="N10" i="1"/>
  <c r="J9" i="1"/>
  <c r="K9" i="1"/>
  <c r="L9" i="1"/>
  <c r="N9" i="1"/>
  <c r="J8" i="1"/>
  <c r="K8" i="1"/>
  <c r="L8" i="1"/>
  <c r="N8" i="1"/>
  <c r="J7" i="1"/>
  <c r="K7" i="1"/>
  <c r="L7" i="1"/>
  <c r="N7" i="1"/>
  <c r="J6" i="1"/>
  <c r="K6" i="1"/>
  <c r="L6" i="1"/>
  <c r="N6" i="1"/>
  <c r="J5" i="1"/>
  <c r="K5" i="1"/>
  <c r="L5" i="1"/>
  <c r="N5" i="1"/>
  <c r="N4" i="1"/>
  <c r="L4" i="1"/>
  <c r="K4" i="1"/>
  <c r="J4" i="1"/>
  <c r="B6" i="1"/>
  <c r="C6" i="1"/>
  <c r="D6" i="1"/>
  <c r="F6" i="1"/>
  <c r="E12" i="1"/>
  <c r="D12" i="1"/>
  <c r="C12" i="1"/>
  <c r="B12" i="1"/>
  <c r="E11" i="1"/>
  <c r="D11" i="1"/>
  <c r="C11" i="1"/>
  <c r="B11" i="1"/>
  <c r="B5" i="1"/>
  <c r="C5" i="1"/>
  <c r="D5" i="1"/>
  <c r="F5" i="1"/>
  <c r="F4" i="1"/>
  <c r="D4" i="1"/>
  <c r="C4" i="1"/>
  <c r="B4" i="1"/>
</calcChain>
</file>

<file path=xl/sharedStrings.xml><?xml version="1.0" encoding="utf-8"?>
<sst xmlns="http://schemas.openxmlformats.org/spreadsheetml/2006/main" count="50" uniqueCount="32">
  <si>
    <t>StatDef</t>
  </si>
  <si>
    <t>Category</t>
  </si>
  <si>
    <t>Raw</t>
  </si>
  <si>
    <t xml:space="preserve">	[EnergyShieldRechargeRate V[0.195] B[0.45] Cat[Apparel]] </t>
  </si>
  <si>
    <t>Value</t>
  </si>
  <si>
    <t>Base</t>
  </si>
  <si>
    <t>[Mass V[0.14] B[1] Cat[Basics]]</t>
  </si>
  <si>
    <r>
      <t xml:space="preserve">defaultBaseValue </t>
    </r>
    <r>
      <rPr>
        <b/>
        <sz val="11"/>
        <color theme="1"/>
        <rFont val="Aptos Narrow"/>
        <charset val="204"/>
        <scheme val="minor"/>
      </rPr>
      <t>should be 0</t>
    </r>
  </si>
  <si>
    <t>[MaxHitPoints V[80] B[100] Cat[BasicsNonPawnImportant]]</t>
  </si>
  <si>
    <t xml:space="preserve">[EquipDelay V[0.8] B[1] Cat[Apparel]] </t>
  </si>
  <si>
    <t xml:space="preserve">[Bulk V[0.25] B[1] Cat[BasicsNonPawn]] </t>
  </si>
  <si>
    <r>
      <t xml:space="preserve">defaultBaseValue </t>
    </r>
    <r>
      <rPr>
        <b/>
        <sz val="11"/>
        <color theme="1"/>
        <rFont val="Aptos Narrow"/>
        <charset val="204"/>
        <scheme val="minor"/>
      </rPr>
      <t>needed</t>
    </r>
  </si>
  <si>
    <t xml:space="preserve">[VEF_RangedCooldownFactor V[0.5] B[1] Cat[Apparel]] </t>
  </si>
  <si>
    <t>[AccuracyTouch V[0.7] B[1] Cat[Weapon_Ranged]]</t>
  </si>
  <si>
    <t>[AccuracyShort V[0.64] B[1] Cat[Weapon_Ranged]]</t>
  </si>
  <si>
    <t>[AccuracyMedium V[0.41] B[1] Cat[Weapon_Ranged]]</t>
  </si>
  <si>
    <t>[AccuracyLong V[0.22] B[1] Cat[Weapon_Ranged]]</t>
  </si>
  <si>
    <t xml:space="preserve">[RangedWeapon_Cooldown V[0.8] B[1] Cat[Weapon_Ranged]] </t>
  </si>
  <si>
    <t xml:space="preserve">[SellPriceFactor V[0.5] B[1] Cat[BasicsNonPawn]] </t>
  </si>
  <si>
    <t>Val</t>
  </si>
  <si>
    <t>VEval</t>
  </si>
  <si>
    <t>BEval</t>
  </si>
  <si>
    <t>[MeleeHitChance] [PawnCombat] Base[0] Eval[0.6] Min[0] Max[9999999] Select[0]</t>
  </si>
  <si>
    <t>[MeleeDodgeChance] [PawnCombat] Base[1] Eval[0.55] Min[0] Max[3.2] Select[1]</t>
  </si>
  <si>
    <t>[HuntingStealth] [PawnWork] Base[1] Eval[0.9] Min[0] Max[9999999] Select[1]</t>
  </si>
  <si>
    <t>[CookSpeed] [PawnWork] Base[0] Eval[0.4] Min[0.1] Max[9999999] Select[0.1]</t>
  </si>
  <si>
    <t>[AimingAccuracy] [PawnCombat] Base[1] Eval[0.75] Min[0] Max[6.5] Select[1]</t>
  </si>
  <si>
    <t>[MeleeCritChance] [PawnCombat] Base[1] Eval[0.55] Min[0] Max[3.2] Select[1]</t>
  </si>
  <si>
    <t>[MeleeParryChance] [PawnCombat] Base[1] Eval[0.55] Min[0] Max[3.2] Select[1]</t>
  </si>
  <si>
    <t>Equipped offset should not take the post process into account.</t>
  </si>
  <si>
    <r>
      <rPr>
        <b/>
        <sz val="11"/>
        <color theme="1"/>
        <rFont val="Aptos Narrow"/>
        <charset val="204"/>
        <scheme val="minor"/>
      </rPr>
      <t>eval</t>
    </r>
    <r>
      <rPr>
        <sz val="11"/>
        <color theme="1"/>
        <rFont val="Aptos Narrow"/>
        <family val="2"/>
        <charset val="204"/>
        <scheme val="minor"/>
      </rPr>
      <t xml:space="preserve"> value != defauleBase</t>
    </r>
    <r>
      <rPr>
        <sz val="11"/>
        <color theme="1"/>
        <rFont val="Aptos Narrow"/>
        <charset val="204"/>
        <scheme val="minor"/>
      </rPr>
      <t xml:space="preserve"> // not important if base == 0</t>
    </r>
  </si>
  <si>
    <r>
      <t xml:space="preserve">defaultBaseValue </t>
    </r>
    <r>
      <rPr>
        <b/>
        <sz val="11"/>
        <color theme="1"/>
        <rFont val="Aptos Narrow"/>
        <charset val="204"/>
        <scheme val="minor"/>
      </rPr>
      <t xml:space="preserve">is OK </t>
    </r>
    <r>
      <rPr>
        <sz val="11"/>
        <color theme="1"/>
        <rFont val="Aptos Narrow"/>
        <charset val="204"/>
        <scheme val="minor"/>
      </rPr>
      <t>(not really matter)</t>
    </r>
    <r>
      <rPr>
        <sz val="11"/>
        <color theme="1"/>
        <rFont val="Aptos Narrow"/>
        <family val="2"/>
        <charset val="204"/>
        <scheme val="minor"/>
      </rPr>
      <t>. Compare to 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</si>
</sst>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charset val="204"/>
      <scheme val="minor"/>
    </font>
    <font>
      <sz val="11"/>
      <color theme="1"/>
      <name val="Aptos Narrow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20344</xdr:colOff>
      <xdr:row>2</xdr:row>
      <xdr:rowOff>40370</xdr:rowOff>
    </xdr:from>
    <xdr:to>
      <xdr:col>16</xdr:col>
      <xdr:colOff>485776</xdr:colOff>
      <xdr:row>25</xdr:row>
      <xdr:rowOff>94017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0DB2CC-65AB-E9D5-B3F6-C276BD4B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2544" y="402320"/>
          <a:ext cx="5266032" cy="4216072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2</xdr:row>
      <xdr:rowOff>47625</xdr:rowOff>
    </xdr:from>
    <xdr:to>
      <xdr:col>8</xdr:col>
      <xdr:colOff>486413</xdr:colOff>
      <xdr:row>25</xdr:row>
      <xdr:rowOff>100800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C5105F-88DB-3DBC-3339-8E867914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3425" y="409575"/>
          <a:ext cx="5239388" cy="4215600"/>
        </a:xfrm>
        <a:prstGeom prst="rect">
          <a:avLst/>
        </a:prstGeom>
      </xdr:spPr>
    </xdr:pic>
    <xdr:clientData/>
  </xdr:twoCellAnchor>
  <xdr:twoCellAnchor>
    <xdr:from>
      <xdr:col>13</xdr:col>
      <xdr:colOff>38100</xdr:colOff>
      <xdr:row>13</xdr:row>
      <xdr:rowOff>95250</xdr:rowOff>
    </xdr:from>
    <xdr:to>
      <xdr:col>15</xdr:col>
      <xdr:colOff>19050</xdr:colOff>
      <xdr:row>14</xdr:row>
      <xdr:rowOff>76200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EB360D5-EA67-84D3-B230-F4740B8A8040}"/>
            </a:ext>
          </a:extLst>
        </xdr:cNvPr>
        <xdr:cNvSpPr/>
      </xdr:nvSpPr>
      <xdr:spPr>
        <a:xfrm>
          <a:off x="8953500" y="2447925"/>
          <a:ext cx="1352550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38100</xdr:colOff>
      <xdr:row>15</xdr:row>
      <xdr:rowOff>38100</xdr:rowOff>
    </xdr:from>
    <xdr:to>
      <xdr:col>15</xdr:col>
      <xdr:colOff>19050</xdr:colOff>
      <xdr:row>16</xdr:row>
      <xdr:rowOff>19050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3FCAE9B-A4DD-EEC1-CE42-6D5F0013AEAE}"/>
            </a:ext>
          </a:extLst>
        </xdr:cNvPr>
        <xdr:cNvSpPr/>
      </xdr:nvSpPr>
      <xdr:spPr>
        <a:xfrm>
          <a:off x="8953500" y="2752725"/>
          <a:ext cx="1352550" cy="16192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5BB722-6603-4AF3-B08A-18DC91FCF80A}" name="Table1" displayName="Table1" ref="B3:H6" totalsRowShown="0">
  <autoFilter ref="B3:H6" xr:uid="{7A5BB722-6603-4AF3-B08A-18DC91FCF80A}"/>
  <tableColumns count="7">
    <tableColumn id="1" xr3:uid="{54CBF076-AD1B-4968-86DE-6116EA8F9B1B}" name="StatDef">
      <calculatedColumnFormula>_xlfn.LET(_xlpm.raw,Table1[[#This Row],[Raw]],_xlpm.start,SEARCH("[",_xlpm.raw)+1,_xlpm.end,SEARCH(" V",_xlpm.raw,_xlpm.start),MID(_xlpm.raw,_xlpm.start,_xlpm.end-_xlpm.start))</calculatedColumnFormula>
    </tableColumn>
    <tableColumn id="2" xr3:uid="{797E2AA5-944E-4A71-8A23-9715380FED87}" name="Category">
      <calculatedColumnFormula>_xlfn.LET(_xlpm.raw,Table1[[#This Row],[Raw]],_xlpm.start,SEARCH("Cat[",_xlpm.raw)+4,_xlpm.end,SEARCH("]",_xlpm.raw,_xlpm.start),MID(_xlpm.raw,_xlpm.start,_xlpm.end-_xlpm.start))</calculatedColumnFormula>
    </tableColumn>
    <tableColumn id="4" xr3:uid="{9EC8908F-CEF9-4635-8874-CD1C5D681426}" name="Val">
      <calculatedColumnFormula>_xlfn.LET(_xlpm.raw,Table1[[#This Row],[Raw]],_xlpm.start,SEARCH("V[",_xlpm.raw)+2,_xlpm.end,SEARCH("]",_xlpm.raw,_xlpm.start),_xlpm.raw_val,MID(_xlpm.raw,_xlpm.start,_xlpm.end-_xlpm.start),SUBSTITUTE(_xlpm.raw_val,".",","))</calculatedColumnFormula>
    </tableColumn>
    <tableColumn id="6" xr3:uid="{11FC7F77-3581-4629-8CA8-46F7664980D7}" name="VEval"/>
    <tableColumn id="5" xr3:uid="{7487A4BE-F953-4D05-9537-39A53889442B}" name="Base">
      <calculatedColumnFormula>_xlfn.LET(_xlpm.raw,Table1[[#This Row],[Raw]],_xlpm.start,SEARCH("B[",_xlpm.raw)+2,_xlpm.end,SEARCH("]",_xlpm.raw,_xlpm.start),_xlpm.raw_val,MID(_xlpm.raw,_xlpm.start,_xlpm.end-_xlpm.start),SUBSTITUTE(_xlpm.raw_val,".",","))</calculatedColumnFormula>
    </tableColumn>
    <tableColumn id="7" xr3:uid="{8FF15024-2404-426A-9C46-99E5DBBDB85B}" name="BEval"/>
    <tableColumn id="3" xr3:uid="{567022A4-11EA-469E-A405-F2C24DB29588}" name="Raw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96F688-36B9-46C8-99FA-2AB42DF99EF0}" name="Table13" displayName="Table13" ref="B10:F12" totalsRowShown="0">
  <autoFilter ref="B10:F12" xr:uid="{2296F688-36B9-46C8-99FA-2AB42DF99EF0}"/>
  <tableColumns count="5">
    <tableColumn id="1" xr3:uid="{F03C105F-240A-438D-A0CF-E64A842C6BBF}" name="StatDef">
      <calculatedColumnFormula>_xlfn.LET(_xlpm.raw,Table13[[#This Row],[Raw]],_xlpm.start,SEARCH("[",_xlpm.raw)+1,_xlpm.end,SEARCH(" V",_xlpm.raw,_xlpm.start),MID(_xlpm.raw,_xlpm.start,_xlpm.end-_xlpm.start))</calculatedColumnFormula>
    </tableColumn>
    <tableColumn id="2" xr3:uid="{09CD07B9-E7FA-4662-B060-E9723437E7C6}" name="Category">
      <calculatedColumnFormula>_xlfn.LET(_xlpm.raw,Table13[[#This Row],[Raw]],_xlpm.start,SEARCH("Cat[",_xlpm.raw)+4,_xlpm.end,SEARCH("]",_xlpm.raw,_xlpm.start),MID(_xlpm.raw,_xlpm.start,_xlpm.end-_xlpm.start))</calculatedColumnFormula>
    </tableColumn>
    <tableColumn id="4" xr3:uid="{FB0F99F6-4DBF-468B-A34C-49FC520031DF}" name="Value">
      <calculatedColumnFormula>_xlfn.LET(_xlpm.raw,Table13[[#This Row],[Raw]],_xlpm.start,SEARCH("V[",_xlpm.raw)+2,_xlpm.end,SEARCH("]",_xlpm.raw,_xlpm.start),_xlpm.raw_val,MID(_xlpm.raw,_xlpm.start,_xlpm.end-_xlpm.start),SUBSTITUTE(_xlpm.raw_val,".",","))</calculatedColumnFormula>
    </tableColumn>
    <tableColumn id="5" xr3:uid="{439DB791-C6FF-44A8-8F49-D69810EF354E}" name="Base">
      <calculatedColumnFormula>_xlfn.LET(_xlpm.raw,Table13[[#This Row],[Raw]],_xlpm.start,SEARCH("B[",_xlpm.raw)+2,_xlpm.end,SEARCH("]",_xlpm.raw,_xlpm.start),_xlpm.raw_val,MID(_xlpm.raw,_xlpm.start,_xlpm.end-_xlpm.start),SUBSTITUTE(_xlpm.raw_val,".",","))</calculatedColumnFormula>
    </tableColumn>
    <tableColumn id="3" xr3:uid="{44793442-36C2-4931-9DCD-391983448C5B}" name="Raw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F915CE0-5D33-4B7E-986B-54025472ACC3}" name="Table134" displayName="Table134" ref="J3:P11" totalsRowShown="0">
  <autoFilter ref="J3:P11" xr:uid="{CF915CE0-5D33-4B7E-986B-54025472ACC3}"/>
  <tableColumns count="7">
    <tableColumn id="1" xr3:uid="{365F33F2-DB87-4C7F-9079-3CC030B12065}" name="StatDef">
      <calculatedColumnFormula>_xlfn.LET(_xlpm.raw,Table134[[#This Row],[Raw]],_xlpm.start,SEARCH("[",_xlpm.raw)+1,_xlpm.end,SEARCH(" V",_xlpm.raw,_xlpm.start),MID(_xlpm.raw,_xlpm.start,_xlpm.end-_xlpm.start))</calculatedColumnFormula>
    </tableColumn>
    <tableColumn id="2" xr3:uid="{62FD9753-6C03-44F0-A0BB-2A039BE84FA9}" name="Category">
      <calculatedColumnFormula>_xlfn.LET(_xlpm.raw,Table134[[#This Row],[Raw]],_xlpm.start,SEARCH("Cat[",_xlpm.raw)+4,_xlpm.end,SEARCH("]",_xlpm.raw,_xlpm.start),MID(_xlpm.raw,_xlpm.start,_xlpm.end-_xlpm.start))</calculatedColumnFormula>
    </tableColumn>
    <tableColumn id="4" xr3:uid="{387EF077-8137-47AC-BC99-070925E8AFD2}" name="Val">
      <calculatedColumnFormula>_xlfn.LET(_xlpm.raw,Table134[[#This Row],[Raw]],_xlpm.start,SEARCH("V[",_xlpm.raw)+2,_xlpm.end,SEARCH("]",_xlpm.raw,_xlpm.start),_xlpm.raw_val,MID(_xlpm.raw,_xlpm.start,_xlpm.end-_xlpm.start),SUBSTITUTE(_xlpm.raw_val,".",","))</calculatedColumnFormula>
    </tableColumn>
    <tableColumn id="6" xr3:uid="{0B37F4C3-4CF9-4427-9BC1-C7153F57608C}" name="VEval" dataDxfId="1">
      <calculatedColumnFormula>_xlfn.LET(_xlpm.raw,Table134[[#This Row],[Raw]],_xlpm.start,SEARCH("VEval[",_xlpm.raw)+6,_xlpm.end,SEARCH("]",_xlpm.raw,_xlpm.start),_xlpm.raw_val,MID(_xlpm.raw,_xlpm.start,_xlpm.end-_xlpm.start),SUBSTITUTE(_xlpm.raw_val,".",","))</calculatedColumnFormula>
    </tableColumn>
    <tableColumn id="5" xr3:uid="{546A79DA-D54B-468C-A4E0-E738F1F999D0}" name="Base">
      <calculatedColumnFormula>_xlfn.LET(_xlpm.raw,Table134[[#This Row],[Raw]],_xlpm.start,SEARCH("B[",_xlpm.raw)+2,_xlpm.end,SEARCH("]",_xlpm.raw,_xlpm.start),_xlpm.raw_val,MID(_xlpm.raw,_xlpm.start,_xlpm.end-_xlpm.start),SUBSTITUTE(_xlpm.raw_val,".",","))</calculatedColumnFormula>
    </tableColumn>
    <tableColumn id="7" xr3:uid="{61872CF7-546D-41E8-BD05-85BFEFFB05CE}" name="BEval" dataDxfId="0">
      <calculatedColumnFormula>_xlfn.LET(_xlpm.raw,Table134[[#This Row],[Raw]],_xlpm.start,SEARCH("BEval[",_xlpm.raw)+6,_xlpm.end,SEARCH("]",_xlpm.raw,_xlpm.start),_xlpm.raw_val,MID(_xlpm.raw,_xlpm.start,_xlpm.end-_xlpm.start),SUBSTITUTE(_xlpm.raw_val,".",","))</calculatedColumnFormula>
    </tableColumn>
    <tableColumn id="3" xr3:uid="{C4AF32CD-4B97-4991-80DC-F3F597A4D9D7}" name="Raw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BB3F11-10A7-4323-8287-3800FFBA8075}" name="Table15" displayName="Table15" ref="B16:H23" totalsRowShown="0">
  <autoFilter ref="B16:H23" xr:uid="{7FBB3F11-10A7-4323-8287-3800FFBA8075}"/>
  <tableColumns count="7">
    <tableColumn id="1" xr3:uid="{9500EF98-CAD4-40DA-96EE-B3E90F5E579E}" name="StatDef" dataDxfId="7">
      <calculatedColumnFormula>_xlfn.LET(_xlpm.raw,Table15[[#This Row],[Raw]],_xlpm.start,SEARCH("[",_xlpm.raw)+1,_xlpm.end,SEARCH("]",_xlpm.raw,_xlpm.start),MID(_xlpm.raw,_xlpm.start,_xlpm.end-_xlpm.start))</calculatedColumnFormula>
    </tableColumn>
    <tableColumn id="2" xr3:uid="{8C65E900-73DB-482B-ADF6-A247F9CB8ACE}" name="Category" dataDxfId="6">
      <calculatedColumnFormula>_xlfn.LET(_xlpm.raw,Table15[[#This Row],[Raw]],_xlpm.start,SEARCH("] [",_xlpm.raw)+3,_xlpm.end,SEARCH("]",_xlpm.raw,_xlpm.start),MID(_xlpm.raw,_xlpm.start,_xlpm.end-_xlpm.start))</calculatedColumnFormula>
    </tableColumn>
    <tableColumn id="9" xr3:uid="{51883839-5002-4D79-9641-03EE629FB9F7}" name="Val" dataDxfId="2"/>
    <tableColumn id="8" xr3:uid="{AA660155-A02E-4BB4-BC15-0D78DBE53D71}" name="VEval" dataDxfId="3"/>
    <tableColumn id="5" xr3:uid="{55062812-C1AB-49A5-B5AE-3D9BA748B091}" name="Base" dataDxfId="5">
      <calculatedColumnFormula>_xlfn.LET(_xlpm.raw,Table15[[#This Row],[Raw]],_xlpm.start,SEARCH("Base[",_xlpm.raw)+5,_xlpm.end,SEARCH("]",_xlpm.raw,_xlpm.start),_xlpm.raw_val,MID(_xlpm.raw,_xlpm.start,_xlpm.end-_xlpm.start),SUBSTITUTE(_xlpm.raw_val,".",","))</calculatedColumnFormula>
    </tableColumn>
    <tableColumn id="7" xr3:uid="{5AB1713C-FDB0-4A0A-83BC-1D90AA39646A}" name="BEval" dataDxfId="4">
      <calculatedColumnFormula>_xlfn.LET(_xlpm.raw,Table15[[#This Row],[Raw]],_xlpm.start,SEARCH("Eval[",_xlpm.raw)+5,_xlpm.end,SEARCH("]",_xlpm.raw,_xlpm.start),_xlpm.raw_val,MID(_xlpm.raw,_xlpm.start,_xlpm.end-_xlpm.start),SUBSTITUTE(_xlpm.raw_val,".",","))</calculatedColumnFormula>
    </tableColumn>
    <tableColumn id="3" xr3:uid="{0B7437CA-BF20-4CC9-B5DA-6BD5C5659EF6}" name="Raw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7CE2B-53E6-4C53-B7CE-49F5281011BC}">
  <dimension ref="B2:P23"/>
  <sheetViews>
    <sheetView tabSelected="1" workbookViewId="0">
      <selection activeCell="Q17" sqref="Q17"/>
    </sheetView>
  </sheetViews>
  <sheetFormatPr defaultRowHeight="14.25"/>
  <cols>
    <col min="1" max="1" width="2.875" customWidth="1"/>
    <col min="2" max="2" width="23.875" bestFit="1" customWidth="1"/>
    <col min="3" max="3" width="10.875" bestFit="1" customWidth="1"/>
    <col min="4" max="4" width="8.25" bestFit="1" customWidth="1"/>
    <col min="5" max="5" width="7.875" bestFit="1" customWidth="1"/>
    <col min="6" max="6" width="7.375" bestFit="1" customWidth="1"/>
    <col min="7" max="7" width="8.125" bestFit="1" customWidth="1"/>
    <col min="8" max="8" width="8.75" customWidth="1"/>
    <col min="9" max="9" width="4.5" customWidth="1"/>
    <col min="10" max="10" width="23.875" bestFit="1" customWidth="1"/>
    <col min="11" max="11" width="15.125" customWidth="1"/>
    <col min="12" max="12" width="7.75" bestFit="1" customWidth="1"/>
    <col min="13" max="13" width="7.75" customWidth="1"/>
    <col min="14" max="14" width="7.375" bestFit="1" customWidth="1"/>
    <col min="15" max="15" width="7.375" customWidth="1"/>
    <col min="16" max="16" width="8.75" customWidth="1"/>
    <col min="18" max="18" width="18.25" customWidth="1"/>
  </cols>
  <sheetData>
    <row r="2" spans="2:16" ht="15">
      <c r="B2" s="1" t="s">
        <v>7</v>
      </c>
      <c r="C2" s="1"/>
      <c r="D2" s="1"/>
      <c r="E2" s="1"/>
      <c r="F2" s="1"/>
      <c r="G2" s="1"/>
      <c r="H2" s="1"/>
      <c r="J2" s="1" t="s">
        <v>11</v>
      </c>
      <c r="K2" s="1"/>
      <c r="L2" s="1"/>
      <c r="M2" s="1"/>
      <c r="N2" s="1"/>
      <c r="O2" s="1"/>
      <c r="P2" s="1"/>
    </row>
    <row r="3" spans="2:16">
      <c r="B3" t="s">
        <v>0</v>
      </c>
      <c r="C3" t="s">
        <v>1</v>
      </c>
      <c r="D3" t="s">
        <v>19</v>
      </c>
      <c r="E3" t="s">
        <v>20</v>
      </c>
      <c r="F3" t="s">
        <v>5</v>
      </c>
      <c r="G3" t="s">
        <v>21</v>
      </c>
      <c r="H3" t="s">
        <v>2</v>
      </c>
      <c r="J3" t="s">
        <v>0</v>
      </c>
      <c r="K3" t="s">
        <v>1</v>
      </c>
      <c r="L3" t="s">
        <v>19</v>
      </c>
      <c r="M3" t="s">
        <v>20</v>
      </c>
      <c r="N3" t="s">
        <v>5</v>
      </c>
      <c r="O3" t="s">
        <v>21</v>
      </c>
      <c r="P3" t="s">
        <v>2</v>
      </c>
    </row>
    <row r="4" spans="2:16">
      <c r="B4" t="str">
        <f>_xlfn.LET(_xlpm.raw,Table1[[#This Row],[Raw]],_xlpm.start,SEARCH("[",_xlpm.raw)+1,_xlpm.end,SEARCH(" V",_xlpm.raw,_xlpm.start),MID(_xlpm.raw,_xlpm.start,_xlpm.end-_xlpm.start))</f>
        <v>EnergyShieldRechargeRate</v>
      </c>
      <c r="C4" t="str">
        <f>_xlfn.LET(_xlpm.raw,Table1[[#This Row],[Raw]],_xlpm.start,SEARCH("Cat[",_xlpm.raw)+4,_xlpm.end,SEARCH("]",_xlpm.raw,_xlpm.start),MID(_xlpm.raw,_xlpm.start,_xlpm.end-_xlpm.start))</f>
        <v>Apparel</v>
      </c>
      <c r="D4" t="str">
        <f>_xlfn.LET(_xlpm.raw,Table1[[#This Row],[Raw]],_xlpm.start,SEARCH("V[",_xlpm.raw)+2,_xlpm.end,SEARCH("]",_xlpm.raw,_xlpm.start),_xlpm.raw_val,MID(_xlpm.raw,_xlpm.start,_xlpm.end-_xlpm.start),SUBSTITUTE(_xlpm.raw_val,".",","))</f>
        <v>0,195</v>
      </c>
      <c r="F4" t="str">
        <f>_xlfn.LET(_xlpm.raw,Table1[[#This Row],[Raw]],_xlpm.start,SEARCH("B[",_xlpm.raw)+2,_xlpm.end,SEARCH("]",_xlpm.raw,_xlpm.start),_xlpm.raw_val,MID(_xlpm.raw,_xlpm.start,_xlpm.end-_xlpm.start),SUBSTITUTE(_xlpm.raw_val,".",","))</f>
        <v>0,45</v>
      </c>
      <c r="H4" t="s">
        <v>3</v>
      </c>
      <c r="J4" t="str">
        <f>_xlfn.LET(_xlpm.raw,Table134[[#This Row],[Raw]],_xlpm.start,SEARCH("[",_xlpm.raw)+1,_xlpm.end,SEARCH(" V",_xlpm.raw,_xlpm.start),MID(_xlpm.raw,_xlpm.start,_xlpm.end-_xlpm.start))</f>
        <v>EquipDelay</v>
      </c>
      <c r="K4" t="str">
        <f>_xlfn.LET(_xlpm.raw,Table134[[#This Row],[Raw]],_xlpm.start,SEARCH("Cat[",_xlpm.raw)+4,_xlpm.end,SEARCH("]",_xlpm.raw,_xlpm.start),MID(_xlpm.raw,_xlpm.start,_xlpm.end-_xlpm.start))</f>
        <v>Apparel</v>
      </c>
      <c r="L4" t="str">
        <f>_xlfn.LET(_xlpm.raw,Table134[[#This Row],[Raw]],_xlpm.start,SEARCH("V[",_xlpm.raw)+2,_xlpm.end,SEARCH("]",_xlpm.raw,_xlpm.start),_xlpm.raw_val,MID(_xlpm.raw,_xlpm.start,_xlpm.end-_xlpm.start),SUBSTITUTE(_xlpm.raw_val,".",","))</f>
        <v>0,8</v>
      </c>
      <c r="M4" t="e">
        <f>_xlfn.LET(_xlpm.raw,Table134[[#This Row],[Raw]],_xlpm.start,SEARCH("VEval[",_xlpm.raw)+6,_xlpm.end,SEARCH("]",_xlpm.raw,_xlpm.start),_xlpm.raw_val,MID(_xlpm.raw,_xlpm.start,_xlpm.end-_xlpm.start),SUBSTITUTE(_xlpm.raw_val,".",","))</f>
        <v>#VALUE!</v>
      </c>
      <c r="N4" t="str">
        <f>_xlfn.LET(_xlpm.raw,Table134[[#This Row],[Raw]],_xlpm.start,SEARCH("B[",_xlpm.raw)+2,_xlpm.end,SEARCH("]",_xlpm.raw,_xlpm.start),_xlpm.raw_val,MID(_xlpm.raw,_xlpm.start,_xlpm.end-_xlpm.start),SUBSTITUTE(_xlpm.raw_val,".",","))</f>
        <v>1</v>
      </c>
      <c r="O4" t="e">
        <f>_xlfn.LET(_xlpm.raw,Table134[[#This Row],[Raw]],_xlpm.start,SEARCH("BEval[",_xlpm.raw)+6,_xlpm.end,SEARCH("]",_xlpm.raw,_xlpm.start),_xlpm.raw_val,MID(_xlpm.raw,_xlpm.start,_xlpm.end-_xlpm.start),SUBSTITUTE(_xlpm.raw_val,".",","))</f>
        <v>#VALUE!</v>
      </c>
      <c r="P4" t="s">
        <v>9</v>
      </c>
    </row>
    <row r="5" spans="2:16">
      <c r="B5" t="str">
        <f>_xlfn.LET(_xlpm.raw,Table1[[#This Row],[Raw]],_xlpm.start,SEARCH("[",_xlpm.raw)+1,_xlpm.end,SEARCH(" V",_xlpm.raw,_xlpm.start),MID(_xlpm.raw,_xlpm.start,_xlpm.end-_xlpm.start))</f>
        <v>Mass</v>
      </c>
      <c r="C5" t="str">
        <f>_xlfn.LET(_xlpm.raw,Table1[[#This Row],[Raw]],_xlpm.start,SEARCH("Cat[",_xlpm.raw)+4,_xlpm.end,SEARCH("]",_xlpm.raw,_xlpm.start),MID(_xlpm.raw,_xlpm.start,_xlpm.end-_xlpm.start))</f>
        <v>Basics</v>
      </c>
      <c r="D5" t="str">
        <f>_xlfn.LET(_xlpm.raw,Table1[[#This Row],[Raw]],_xlpm.start,SEARCH("V[",_xlpm.raw)+2,_xlpm.end,SEARCH("]",_xlpm.raw,_xlpm.start),_xlpm.raw_val,MID(_xlpm.raw,_xlpm.start,_xlpm.end-_xlpm.start),SUBSTITUTE(_xlpm.raw_val,".",","))</f>
        <v>0,14</v>
      </c>
      <c r="F5" t="str">
        <f>_xlfn.LET(_xlpm.raw,Table1[[#This Row],[Raw]],_xlpm.start,SEARCH("B[",_xlpm.raw)+2,_xlpm.end,SEARCH("]",_xlpm.raw,_xlpm.start),_xlpm.raw_val,MID(_xlpm.raw,_xlpm.start,_xlpm.end-_xlpm.start),SUBSTITUTE(_xlpm.raw_val,".",","))</f>
        <v>1</v>
      </c>
      <c r="H5" t="s">
        <v>6</v>
      </c>
      <c r="J5" t="str">
        <f>_xlfn.LET(_xlpm.raw,Table134[[#This Row],[Raw]],_xlpm.start,SEARCH("[",_xlpm.raw)+1,_xlpm.end,SEARCH(" V",_xlpm.raw,_xlpm.start),MID(_xlpm.raw,_xlpm.start,_xlpm.end-_xlpm.start))</f>
        <v>VEF_RangedCooldownFactor</v>
      </c>
      <c r="K5" t="str">
        <f>_xlfn.LET(_xlpm.raw,Table134[[#This Row],[Raw]],_xlpm.start,SEARCH("Cat[",_xlpm.raw)+4,_xlpm.end,SEARCH("]",_xlpm.raw,_xlpm.start),MID(_xlpm.raw,_xlpm.start,_xlpm.end-_xlpm.start))</f>
        <v>Apparel</v>
      </c>
      <c r="L5" t="str">
        <f>_xlfn.LET(_xlpm.raw,Table134[[#This Row],[Raw]],_xlpm.start,SEARCH("V[",_xlpm.raw)+2,_xlpm.end,SEARCH("]",_xlpm.raw,_xlpm.start),_xlpm.raw_val,MID(_xlpm.raw,_xlpm.start,_xlpm.end-_xlpm.start),SUBSTITUTE(_xlpm.raw_val,".",","))</f>
        <v>0,5</v>
      </c>
      <c r="M5" t="e">
        <f>_xlfn.LET(_xlpm.raw,Table134[[#This Row],[Raw]],_xlpm.start,SEARCH("VEval[",_xlpm.raw)+6,_xlpm.end,SEARCH("]",_xlpm.raw,_xlpm.start),_xlpm.raw_val,MID(_xlpm.raw,_xlpm.start,_xlpm.end-_xlpm.start),SUBSTITUTE(_xlpm.raw_val,".",","))</f>
        <v>#VALUE!</v>
      </c>
      <c r="N5" t="str">
        <f>_xlfn.LET(_xlpm.raw,Table134[[#This Row],[Raw]],_xlpm.start,SEARCH("B[",_xlpm.raw)+2,_xlpm.end,SEARCH("]",_xlpm.raw,_xlpm.start),_xlpm.raw_val,MID(_xlpm.raw,_xlpm.start,_xlpm.end-_xlpm.start),SUBSTITUTE(_xlpm.raw_val,".",","))</f>
        <v>1</v>
      </c>
      <c r="O5" t="e">
        <f>_xlfn.LET(_xlpm.raw,Table134[[#This Row],[Raw]],_xlpm.start,SEARCH("BEval[",_xlpm.raw)+6,_xlpm.end,SEARCH("]",_xlpm.raw,_xlpm.start),_xlpm.raw_val,MID(_xlpm.raw,_xlpm.start,_xlpm.end-_xlpm.start),SUBSTITUTE(_xlpm.raw_val,".",","))</f>
        <v>#VALUE!</v>
      </c>
      <c r="P5" t="s">
        <v>12</v>
      </c>
    </row>
    <row r="6" spans="2:16">
      <c r="B6" t="str">
        <f>_xlfn.LET(_xlpm.raw,Table1[[#This Row],[Raw]],_xlpm.start,SEARCH("[",_xlpm.raw)+1,_xlpm.end,SEARCH(" V",_xlpm.raw,_xlpm.start),MID(_xlpm.raw,_xlpm.start,_xlpm.end-_xlpm.start))</f>
        <v>Bulk</v>
      </c>
      <c r="C6" t="str">
        <f>_xlfn.LET(_xlpm.raw,Table1[[#This Row],[Raw]],_xlpm.start,SEARCH("Cat[",_xlpm.raw)+4,_xlpm.end,SEARCH("]",_xlpm.raw,_xlpm.start),MID(_xlpm.raw,_xlpm.start,_xlpm.end-_xlpm.start))</f>
        <v>BasicsNonPawn</v>
      </c>
      <c r="D6" t="str">
        <f>_xlfn.LET(_xlpm.raw,Table1[[#This Row],[Raw]],_xlpm.start,SEARCH("V[",_xlpm.raw)+2,_xlpm.end,SEARCH("]",_xlpm.raw,_xlpm.start),_xlpm.raw_val,MID(_xlpm.raw,_xlpm.start,_xlpm.end-_xlpm.start),SUBSTITUTE(_xlpm.raw_val,".",","))</f>
        <v>0,25</v>
      </c>
      <c r="F6" t="str">
        <f>_xlfn.LET(_xlpm.raw,Table1[[#This Row],[Raw]],_xlpm.start,SEARCH("B[",_xlpm.raw)+2,_xlpm.end,SEARCH("]",_xlpm.raw,_xlpm.start),_xlpm.raw_val,MID(_xlpm.raw,_xlpm.start,_xlpm.end-_xlpm.start),SUBSTITUTE(_xlpm.raw_val,".",","))</f>
        <v>1</v>
      </c>
      <c r="H6" t="s">
        <v>10</v>
      </c>
      <c r="J6" t="str">
        <f>_xlfn.LET(_xlpm.raw,Table134[[#This Row],[Raw]],_xlpm.start,SEARCH("[",_xlpm.raw)+1,_xlpm.end,SEARCH(" V",_xlpm.raw,_xlpm.start),MID(_xlpm.raw,_xlpm.start,_xlpm.end-_xlpm.start))</f>
        <v>AccuracyTouch</v>
      </c>
      <c r="K6" t="str">
        <f>_xlfn.LET(_xlpm.raw,Table134[[#This Row],[Raw]],_xlpm.start,SEARCH("Cat[",_xlpm.raw)+4,_xlpm.end,SEARCH("]",_xlpm.raw,_xlpm.start),MID(_xlpm.raw,_xlpm.start,_xlpm.end-_xlpm.start))</f>
        <v>Weapon_Ranged</v>
      </c>
      <c r="L6" t="str">
        <f>_xlfn.LET(_xlpm.raw,Table134[[#This Row],[Raw]],_xlpm.start,SEARCH("V[",_xlpm.raw)+2,_xlpm.end,SEARCH("]",_xlpm.raw,_xlpm.start),_xlpm.raw_val,MID(_xlpm.raw,_xlpm.start,_xlpm.end-_xlpm.start),SUBSTITUTE(_xlpm.raw_val,".",","))</f>
        <v>0,7</v>
      </c>
      <c r="M6" t="e">
        <f>_xlfn.LET(_xlpm.raw,Table134[[#This Row],[Raw]],_xlpm.start,SEARCH("VEval[",_xlpm.raw)+6,_xlpm.end,SEARCH("]",_xlpm.raw,_xlpm.start),_xlpm.raw_val,MID(_xlpm.raw,_xlpm.start,_xlpm.end-_xlpm.start),SUBSTITUTE(_xlpm.raw_val,".",","))</f>
        <v>#VALUE!</v>
      </c>
      <c r="N6" t="str">
        <f>_xlfn.LET(_xlpm.raw,Table134[[#This Row],[Raw]],_xlpm.start,SEARCH("B[",_xlpm.raw)+2,_xlpm.end,SEARCH("]",_xlpm.raw,_xlpm.start),_xlpm.raw_val,MID(_xlpm.raw,_xlpm.start,_xlpm.end-_xlpm.start),SUBSTITUTE(_xlpm.raw_val,".",","))</f>
        <v>1</v>
      </c>
      <c r="O6" t="e">
        <f>_xlfn.LET(_xlpm.raw,Table134[[#This Row],[Raw]],_xlpm.start,SEARCH("BEval[",_xlpm.raw)+6,_xlpm.end,SEARCH("]",_xlpm.raw,_xlpm.start),_xlpm.raw_val,MID(_xlpm.raw,_xlpm.start,_xlpm.end-_xlpm.start),SUBSTITUTE(_xlpm.raw_val,".",","))</f>
        <v>#VALUE!</v>
      </c>
      <c r="P6" t="s">
        <v>13</v>
      </c>
    </row>
    <row r="7" spans="2:16">
      <c r="J7" t="str">
        <f>_xlfn.LET(_xlpm.raw,Table134[[#This Row],[Raw]],_xlpm.start,SEARCH("[",_xlpm.raw)+1,_xlpm.end,SEARCH(" V",_xlpm.raw,_xlpm.start),MID(_xlpm.raw,_xlpm.start,_xlpm.end-_xlpm.start))</f>
        <v>AccuracyShort</v>
      </c>
      <c r="K7" t="str">
        <f>_xlfn.LET(_xlpm.raw,Table134[[#This Row],[Raw]],_xlpm.start,SEARCH("Cat[",_xlpm.raw)+4,_xlpm.end,SEARCH("]",_xlpm.raw,_xlpm.start),MID(_xlpm.raw,_xlpm.start,_xlpm.end-_xlpm.start))</f>
        <v>Weapon_Ranged</v>
      </c>
      <c r="L7" t="str">
        <f>_xlfn.LET(_xlpm.raw,Table134[[#This Row],[Raw]],_xlpm.start,SEARCH("V[",_xlpm.raw)+2,_xlpm.end,SEARCH("]",_xlpm.raw,_xlpm.start),_xlpm.raw_val,MID(_xlpm.raw,_xlpm.start,_xlpm.end-_xlpm.start),SUBSTITUTE(_xlpm.raw_val,".",","))</f>
        <v>0,64</v>
      </c>
      <c r="M7" t="e">
        <f>_xlfn.LET(_xlpm.raw,Table134[[#This Row],[Raw]],_xlpm.start,SEARCH("VEval[",_xlpm.raw)+6,_xlpm.end,SEARCH("]",_xlpm.raw,_xlpm.start),_xlpm.raw_val,MID(_xlpm.raw,_xlpm.start,_xlpm.end-_xlpm.start),SUBSTITUTE(_xlpm.raw_val,".",","))</f>
        <v>#VALUE!</v>
      </c>
      <c r="N7" t="str">
        <f>_xlfn.LET(_xlpm.raw,Table134[[#This Row],[Raw]],_xlpm.start,SEARCH("B[",_xlpm.raw)+2,_xlpm.end,SEARCH("]",_xlpm.raw,_xlpm.start),_xlpm.raw_val,MID(_xlpm.raw,_xlpm.start,_xlpm.end-_xlpm.start),SUBSTITUTE(_xlpm.raw_val,".",","))</f>
        <v>1</v>
      </c>
      <c r="O7" t="e">
        <f>_xlfn.LET(_xlpm.raw,Table134[[#This Row],[Raw]],_xlpm.start,SEARCH("BEval[",_xlpm.raw)+6,_xlpm.end,SEARCH("]",_xlpm.raw,_xlpm.start),_xlpm.raw_val,MID(_xlpm.raw,_xlpm.start,_xlpm.end-_xlpm.start),SUBSTITUTE(_xlpm.raw_val,".",","))</f>
        <v>#VALUE!</v>
      </c>
      <c r="P7" t="s">
        <v>14</v>
      </c>
    </row>
    <row r="8" spans="2:16">
      <c r="J8" t="str">
        <f>_xlfn.LET(_xlpm.raw,Table134[[#This Row],[Raw]],_xlpm.start,SEARCH("[",_xlpm.raw)+1,_xlpm.end,SEARCH(" V",_xlpm.raw,_xlpm.start),MID(_xlpm.raw,_xlpm.start,_xlpm.end-_xlpm.start))</f>
        <v>AccuracyMedium</v>
      </c>
      <c r="K8" t="str">
        <f>_xlfn.LET(_xlpm.raw,Table134[[#This Row],[Raw]],_xlpm.start,SEARCH("Cat[",_xlpm.raw)+4,_xlpm.end,SEARCH("]",_xlpm.raw,_xlpm.start),MID(_xlpm.raw,_xlpm.start,_xlpm.end-_xlpm.start))</f>
        <v>Weapon_Ranged</v>
      </c>
      <c r="L8" t="str">
        <f>_xlfn.LET(_xlpm.raw,Table134[[#This Row],[Raw]],_xlpm.start,SEARCH("V[",_xlpm.raw)+2,_xlpm.end,SEARCH("]",_xlpm.raw,_xlpm.start),_xlpm.raw_val,MID(_xlpm.raw,_xlpm.start,_xlpm.end-_xlpm.start),SUBSTITUTE(_xlpm.raw_val,".",","))</f>
        <v>0,41</v>
      </c>
      <c r="M8" t="e">
        <f>_xlfn.LET(_xlpm.raw,Table134[[#This Row],[Raw]],_xlpm.start,SEARCH("VEval[",_xlpm.raw)+6,_xlpm.end,SEARCH("]",_xlpm.raw,_xlpm.start),_xlpm.raw_val,MID(_xlpm.raw,_xlpm.start,_xlpm.end-_xlpm.start),SUBSTITUTE(_xlpm.raw_val,".",","))</f>
        <v>#VALUE!</v>
      </c>
      <c r="N8" t="str">
        <f>_xlfn.LET(_xlpm.raw,Table134[[#This Row],[Raw]],_xlpm.start,SEARCH("B[",_xlpm.raw)+2,_xlpm.end,SEARCH("]",_xlpm.raw,_xlpm.start),_xlpm.raw_val,MID(_xlpm.raw,_xlpm.start,_xlpm.end-_xlpm.start),SUBSTITUTE(_xlpm.raw_val,".",","))</f>
        <v>1</v>
      </c>
      <c r="O8" t="e">
        <f>_xlfn.LET(_xlpm.raw,Table134[[#This Row],[Raw]],_xlpm.start,SEARCH("BEval[",_xlpm.raw)+6,_xlpm.end,SEARCH("]",_xlpm.raw,_xlpm.start),_xlpm.raw_val,MID(_xlpm.raw,_xlpm.start,_xlpm.end-_xlpm.start),SUBSTITUTE(_xlpm.raw_val,".",","))</f>
        <v>#VALUE!</v>
      </c>
      <c r="P8" t="s">
        <v>15</v>
      </c>
    </row>
    <row r="9" spans="2:16" ht="15">
      <c r="B9" s="1" t="s">
        <v>31</v>
      </c>
      <c r="C9" s="1"/>
      <c r="D9" s="1"/>
      <c r="E9" s="1"/>
      <c r="F9" s="1"/>
      <c r="J9" t="str">
        <f>_xlfn.LET(_xlpm.raw,Table134[[#This Row],[Raw]],_xlpm.start,SEARCH("[",_xlpm.raw)+1,_xlpm.end,SEARCH(" V",_xlpm.raw,_xlpm.start),MID(_xlpm.raw,_xlpm.start,_xlpm.end-_xlpm.start))</f>
        <v>AccuracyLong</v>
      </c>
      <c r="K9" t="str">
        <f>_xlfn.LET(_xlpm.raw,Table134[[#This Row],[Raw]],_xlpm.start,SEARCH("Cat[",_xlpm.raw)+4,_xlpm.end,SEARCH("]",_xlpm.raw,_xlpm.start),MID(_xlpm.raw,_xlpm.start,_xlpm.end-_xlpm.start))</f>
        <v>Weapon_Ranged</v>
      </c>
      <c r="L9" t="str">
        <f>_xlfn.LET(_xlpm.raw,Table134[[#This Row],[Raw]],_xlpm.start,SEARCH("V[",_xlpm.raw)+2,_xlpm.end,SEARCH("]",_xlpm.raw,_xlpm.start),_xlpm.raw_val,MID(_xlpm.raw,_xlpm.start,_xlpm.end-_xlpm.start),SUBSTITUTE(_xlpm.raw_val,".",","))</f>
        <v>0,22</v>
      </c>
      <c r="M9" t="e">
        <f>_xlfn.LET(_xlpm.raw,Table134[[#This Row],[Raw]],_xlpm.start,SEARCH("VEval[",_xlpm.raw)+6,_xlpm.end,SEARCH("]",_xlpm.raw,_xlpm.start),_xlpm.raw_val,MID(_xlpm.raw,_xlpm.start,_xlpm.end-_xlpm.start),SUBSTITUTE(_xlpm.raw_val,".",","))</f>
        <v>#VALUE!</v>
      </c>
      <c r="N9" t="str">
        <f>_xlfn.LET(_xlpm.raw,Table134[[#This Row],[Raw]],_xlpm.start,SEARCH("B[",_xlpm.raw)+2,_xlpm.end,SEARCH("]",_xlpm.raw,_xlpm.start),_xlpm.raw_val,MID(_xlpm.raw,_xlpm.start,_xlpm.end-_xlpm.start),SUBSTITUTE(_xlpm.raw_val,".",","))</f>
        <v>1</v>
      </c>
      <c r="O9" t="e">
        <f>_xlfn.LET(_xlpm.raw,Table134[[#This Row],[Raw]],_xlpm.start,SEARCH("BEval[",_xlpm.raw)+6,_xlpm.end,SEARCH("]",_xlpm.raw,_xlpm.start),_xlpm.raw_val,MID(_xlpm.raw,_xlpm.start,_xlpm.end-_xlpm.start),SUBSTITUTE(_xlpm.raw_val,".",","))</f>
        <v>#VALUE!</v>
      </c>
      <c r="P9" t="s">
        <v>16</v>
      </c>
    </row>
    <row r="10" spans="2:16">
      <c r="B10" t="s">
        <v>0</v>
      </c>
      <c r="C10" t="s">
        <v>1</v>
      </c>
      <c r="D10" t="s">
        <v>4</v>
      </c>
      <c r="E10" t="s">
        <v>5</v>
      </c>
      <c r="F10" t="s">
        <v>2</v>
      </c>
      <c r="J10" t="str">
        <f>_xlfn.LET(_xlpm.raw,Table134[[#This Row],[Raw]],_xlpm.start,SEARCH("[",_xlpm.raw)+1,_xlpm.end,SEARCH(" V",_xlpm.raw,_xlpm.start),MID(_xlpm.raw,_xlpm.start,_xlpm.end-_xlpm.start))</f>
        <v>RangedWeapon_Cooldown</v>
      </c>
      <c r="K10" t="str">
        <f>_xlfn.LET(_xlpm.raw,Table134[[#This Row],[Raw]],_xlpm.start,SEARCH("Cat[",_xlpm.raw)+4,_xlpm.end,SEARCH("]",_xlpm.raw,_xlpm.start),MID(_xlpm.raw,_xlpm.start,_xlpm.end-_xlpm.start))</f>
        <v>Weapon_Ranged</v>
      </c>
      <c r="L10" t="str">
        <f>_xlfn.LET(_xlpm.raw,Table134[[#This Row],[Raw]],_xlpm.start,SEARCH("V[",_xlpm.raw)+2,_xlpm.end,SEARCH("]",_xlpm.raw,_xlpm.start),_xlpm.raw_val,MID(_xlpm.raw,_xlpm.start,_xlpm.end-_xlpm.start),SUBSTITUTE(_xlpm.raw_val,".",","))</f>
        <v>0,8</v>
      </c>
      <c r="M10" t="e">
        <f>_xlfn.LET(_xlpm.raw,Table134[[#This Row],[Raw]],_xlpm.start,SEARCH("VEval[",_xlpm.raw)+6,_xlpm.end,SEARCH("]",_xlpm.raw,_xlpm.start),_xlpm.raw_val,MID(_xlpm.raw,_xlpm.start,_xlpm.end-_xlpm.start),SUBSTITUTE(_xlpm.raw_val,".",","))</f>
        <v>#VALUE!</v>
      </c>
      <c r="N10" t="str">
        <f>_xlfn.LET(_xlpm.raw,Table134[[#This Row],[Raw]],_xlpm.start,SEARCH("B[",_xlpm.raw)+2,_xlpm.end,SEARCH("]",_xlpm.raw,_xlpm.start),_xlpm.raw_val,MID(_xlpm.raw,_xlpm.start,_xlpm.end-_xlpm.start),SUBSTITUTE(_xlpm.raw_val,".",","))</f>
        <v>1</v>
      </c>
      <c r="O10" t="e">
        <f>_xlfn.LET(_xlpm.raw,Table134[[#This Row],[Raw]],_xlpm.start,SEARCH("BEval[",_xlpm.raw)+6,_xlpm.end,SEARCH("]",_xlpm.raw,_xlpm.start),_xlpm.raw_val,MID(_xlpm.raw,_xlpm.start,_xlpm.end-_xlpm.start),SUBSTITUTE(_xlpm.raw_val,".",","))</f>
        <v>#VALUE!</v>
      </c>
      <c r="P10" t="s">
        <v>17</v>
      </c>
    </row>
    <row r="11" spans="2:16">
      <c r="B11" t="str">
        <f>_xlfn.LET(_xlpm.raw,Table13[[#This Row],[Raw]],_xlpm.start,SEARCH("[",_xlpm.raw)+1,_xlpm.end,SEARCH(" V",_xlpm.raw,_xlpm.start),MID(_xlpm.raw,_xlpm.start,_xlpm.end-_xlpm.start))</f>
        <v>MaxHitPoints</v>
      </c>
      <c r="C11" t="str">
        <f>_xlfn.LET(_xlpm.raw,Table13[[#This Row],[Raw]],_xlpm.start,SEARCH("Cat[",_xlpm.raw)+4,_xlpm.end,SEARCH("]",_xlpm.raw,_xlpm.start),MID(_xlpm.raw,_xlpm.start,_xlpm.end-_xlpm.start))</f>
        <v>BasicsNonPawnImportant</v>
      </c>
      <c r="D11" t="str">
        <f>_xlfn.LET(_xlpm.raw,Table13[[#This Row],[Raw]],_xlpm.start,SEARCH("V[",_xlpm.raw)+2,_xlpm.end,SEARCH("]",_xlpm.raw,_xlpm.start),_xlpm.raw_val,MID(_xlpm.raw,_xlpm.start,_xlpm.end-_xlpm.start),SUBSTITUTE(_xlpm.raw_val,".",","))</f>
        <v>80</v>
      </c>
      <c r="E11" t="str">
        <f>_xlfn.LET(_xlpm.raw,Table13[[#This Row],[Raw]],_xlpm.start,SEARCH("B[",_xlpm.raw)+2,_xlpm.end,SEARCH("]",_xlpm.raw,_xlpm.start),_xlpm.raw_val,MID(_xlpm.raw,_xlpm.start,_xlpm.end-_xlpm.start),SUBSTITUTE(_xlpm.raw_val,".",","))</f>
        <v>100</v>
      </c>
      <c r="F11" t="s">
        <v>8</v>
      </c>
      <c r="J11" t="str">
        <f>_xlfn.LET(_xlpm.raw,Table134[[#This Row],[Raw]],_xlpm.start,SEARCH("[",_xlpm.raw)+1,_xlpm.end,SEARCH(" V",_xlpm.raw,_xlpm.start),MID(_xlpm.raw,_xlpm.start,_xlpm.end-_xlpm.start))</f>
        <v>SellPriceFactor</v>
      </c>
      <c r="K11" t="str">
        <f>_xlfn.LET(_xlpm.raw,Table134[[#This Row],[Raw]],_xlpm.start,SEARCH("Cat[",_xlpm.raw)+4,_xlpm.end,SEARCH("]",_xlpm.raw,_xlpm.start),MID(_xlpm.raw,_xlpm.start,_xlpm.end-_xlpm.start))</f>
        <v>BasicsNonPawn</v>
      </c>
      <c r="L11" t="str">
        <f>_xlfn.LET(_xlpm.raw,Table134[[#This Row],[Raw]],_xlpm.start,SEARCH("V[",_xlpm.raw)+2,_xlpm.end,SEARCH("]",_xlpm.raw,_xlpm.start),_xlpm.raw_val,MID(_xlpm.raw,_xlpm.start,_xlpm.end-_xlpm.start),SUBSTITUTE(_xlpm.raw_val,".",","))</f>
        <v>0,5</v>
      </c>
      <c r="M11" t="e">
        <f>_xlfn.LET(_xlpm.raw,Table134[[#This Row],[Raw]],_xlpm.start,SEARCH("VEval[",_xlpm.raw)+6,_xlpm.end,SEARCH("]",_xlpm.raw,_xlpm.start),_xlpm.raw_val,MID(_xlpm.raw,_xlpm.start,_xlpm.end-_xlpm.start),SUBSTITUTE(_xlpm.raw_val,".",","))</f>
        <v>#VALUE!</v>
      </c>
      <c r="N11" t="str">
        <f>_xlfn.LET(_xlpm.raw,Table134[[#This Row],[Raw]],_xlpm.start,SEARCH("B[",_xlpm.raw)+2,_xlpm.end,SEARCH("]",_xlpm.raw,_xlpm.start),_xlpm.raw_val,MID(_xlpm.raw,_xlpm.start,_xlpm.end-_xlpm.start),SUBSTITUTE(_xlpm.raw_val,".",","))</f>
        <v>1</v>
      </c>
      <c r="O11" t="e">
        <f>_xlfn.LET(_xlpm.raw,Table134[[#This Row],[Raw]],_xlpm.start,SEARCH("BEval[",_xlpm.raw)+6,_xlpm.end,SEARCH("]",_xlpm.raw,_xlpm.start),_xlpm.raw_val,MID(_xlpm.raw,_xlpm.start,_xlpm.end-_xlpm.start),SUBSTITUTE(_xlpm.raw_val,".",","))</f>
        <v>#VALUE!</v>
      </c>
      <c r="P11" t="s">
        <v>18</v>
      </c>
    </row>
    <row r="12" spans="2:16">
      <c r="B12" t="e">
        <f>_xlfn.LET(_xlpm.raw,Table13[[#This Row],[Raw]],_xlpm.start,SEARCH("[",_xlpm.raw)+1,_xlpm.end,SEARCH(" V",_xlpm.raw,_xlpm.start),MID(_xlpm.raw,_xlpm.start,_xlpm.end-_xlpm.start))</f>
        <v>#VALUE!</v>
      </c>
      <c r="C12" t="e">
        <f>_xlfn.LET(_xlpm.raw,Table13[[#This Row],[Raw]],_xlpm.start,SEARCH("Cat[",_xlpm.raw)+4,_xlpm.end,SEARCH("]",_xlpm.raw,_xlpm.start),MID(_xlpm.raw,_xlpm.start,_xlpm.end-_xlpm.start))</f>
        <v>#VALUE!</v>
      </c>
      <c r="D12" t="e">
        <f>_xlfn.LET(_xlpm.raw,Table13[[#This Row],[Raw]],_xlpm.start,SEARCH("V[",_xlpm.raw)+2,_xlpm.end,SEARCH("]",_xlpm.raw,_xlpm.start),_xlpm.raw_val,MID(_xlpm.raw,_xlpm.start,_xlpm.end-_xlpm.start),SUBSTITUTE(_xlpm.raw_val,".",","))</f>
        <v>#VALUE!</v>
      </c>
      <c r="E12" t="e">
        <f>_xlfn.LET(_xlpm.raw,Table13[[#This Row],[Raw]],_xlpm.start,SEARCH("B[",_xlpm.raw)+2,_xlpm.end,SEARCH("]",_xlpm.raw,_xlpm.start),_xlpm.raw_val,MID(_xlpm.raw,_xlpm.start,_xlpm.end-_xlpm.start),SUBSTITUTE(_xlpm.raw_val,".",","))</f>
        <v>#VALUE!</v>
      </c>
    </row>
    <row r="15" spans="2:16" ht="15">
      <c r="B15" s="2" t="s">
        <v>30</v>
      </c>
      <c r="C15" s="1"/>
      <c r="D15" s="1"/>
      <c r="E15" s="1"/>
      <c r="F15" s="1"/>
      <c r="G15" s="1"/>
      <c r="H15" s="1"/>
    </row>
    <row r="16" spans="2:16">
      <c r="B16" t="s">
        <v>0</v>
      </c>
      <c r="C16" t="s">
        <v>1</v>
      </c>
      <c r="D16" t="s">
        <v>19</v>
      </c>
      <c r="E16" t="s">
        <v>20</v>
      </c>
      <c r="F16" t="s">
        <v>5</v>
      </c>
      <c r="G16" t="s">
        <v>21</v>
      </c>
      <c r="H16" t="s">
        <v>2</v>
      </c>
    </row>
    <row r="17" spans="2:8">
      <c r="B17" t="str">
        <f>_xlfn.LET(_xlpm.raw,Table15[[#This Row],[Raw]],_xlpm.start,SEARCH("[",_xlpm.raw)+1,_xlpm.end,SEARCH("]",_xlpm.raw,_xlpm.start),MID(_xlpm.raw,_xlpm.start,_xlpm.end-_xlpm.start))</f>
        <v>MeleeHitChance</v>
      </c>
      <c r="C17" t="str">
        <f>_xlfn.LET(_xlpm.raw,Table15[[#This Row],[Raw]],_xlpm.start,SEARCH("] [",_xlpm.raw)+3,_xlpm.end,SEARCH("]",_xlpm.raw,_xlpm.start),MID(_xlpm.raw,_xlpm.start,_xlpm.end-_xlpm.start))</f>
        <v>PawnCombat</v>
      </c>
      <c r="F17" t="str">
        <f>_xlfn.LET(_xlpm.raw,Table15[[#This Row],[Raw]],_xlpm.start,SEARCH("Base[",_xlpm.raw)+5,_xlpm.end,SEARCH("]",_xlpm.raw,_xlpm.start),_xlpm.raw_val,MID(_xlpm.raw,_xlpm.start,_xlpm.end-_xlpm.start),SUBSTITUTE(_xlpm.raw_val,".",","))</f>
        <v>0</v>
      </c>
      <c r="G17" t="str">
        <f>_xlfn.LET(_xlpm.raw,Table15[[#This Row],[Raw]],_xlpm.start,SEARCH("Eval[",_xlpm.raw)+5,_xlpm.end,SEARCH("]",_xlpm.raw,_xlpm.start),_xlpm.raw_val,MID(_xlpm.raw,_xlpm.start,_xlpm.end-_xlpm.start),SUBSTITUTE(_xlpm.raw_val,".",","))</f>
        <v>0,6</v>
      </c>
      <c r="H17" t="s">
        <v>22</v>
      </c>
    </row>
    <row r="18" spans="2:8">
      <c r="B18" t="str">
        <f>_xlfn.LET(_xlpm.raw,Table15[[#This Row],[Raw]],_xlpm.start,SEARCH("[",_xlpm.raw)+1,_xlpm.end,SEARCH("]",_xlpm.raw,_xlpm.start),MID(_xlpm.raw,_xlpm.start,_xlpm.end-_xlpm.start))</f>
        <v>MeleeDodgeChance</v>
      </c>
      <c r="C18" t="str">
        <f>_xlfn.LET(_xlpm.raw,Table15[[#This Row],[Raw]],_xlpm.start,SEARCH("] [",_xlpm.raw)+3,_xlpm.end,SEARCH("]",_xlpm.raw,_xlpm.start),MID(_xlpm.raw,_xlpm.start,_xlpm.end-_xlpm.start))</f>
        <v>PawnCombat</v>
      </c>
      <c r="F18" t="str">
        <f>_xlfn.LET(_xlpm.raw,Table15[[#This Row],[Raw]],_xlpm.start,SEARCH("Base[",_xlpm.raw)+5,_xlpm.end,SEARCH("]",_xlpm.raw,_xlpm.start),_xlpm.raw_val,MID(_xlpm.raw,_xlpm.start,_xlpm.end-_xlpm.start),SUBSTITUTE(_xlpm.raw_val,".",","))</f>
        <v>1</v>
      </c>
      <c r="G18" t="str">
        <f>_xlfn.LET(_xlpm.raw,Table15[[#This Row],[Raw]],_xlpm.start,SEARCH("Eval[",_xlpm.raw)+5,_xlpm.end,SEARCH("]",_xlpm.raw,_xlpm.start),_xlpm.raw_val,MID(_xlpm.raw,_xlpm.start,_xlpm.end-_xlpm.start),SUBSTITUTE(_xlpm.raw_val,".",","))</f>
        <v>0,55</v>
      </c>
      <c r="H18" t="s">
        <v>23</v>
      </c>
    </row>
    <row r="19" spans="2:8">
      <c r="B19" t="str">
        <f>_xlfn.LET(_xlpm.raw,Table15[[#This Row],[Raw]],_xlpm.start,SEARCH("[",_xlpm.raw)+1,_xlpm.end,SEARCH("]",_xlpm.raw,_xlpm.start),MID(_xlpm.raw,_xlpm.start,_xlpm.end-_xlpm.start))</f>
        <v>HuntingStealth</v>
      </c>
      <c r="C19" t="str">
        <f>_xlfn.LET(_xlpm.raw,Table15[[#This Row],[Raw]],_xlpm.start,SEARCH("] [",_xlpm.raw)+3,_xlpm.end,SEARCH("]",_xlpm.raw,_xlpm.start),MID(_xlpm.raw,_xlpm.start,_xlpm.end-_xlpm.start))</f>
        <v>PawnWork</v>
      </c>
      <c r="F19" t="str">
        <f>_xlfn.LET(_xlpm.raw,Table15[[#This Row],[Raw]],_xlpm.start,SEARCH("Base[",_xlpm.raw)+5,_xlpm.end,SEARCH("]",_xlpm.raw,_xlpm.start),_xlpm.raw_val,MID(_xlpm.raw,_xlpm.start,_xlpm.end-_xlpm.start),SUBSTITUTE(_xlpm.raw_val,".",","))</f>
        <v>1</v>
      </c>
      <c r="G19" t="str">
        <f>_xlfn.LET(_xlpm.raw,Table15[[#This Row],[Raw]],_xlpm.start,SEARCH("Eval[",_xlpm.raw)+5,_xlpm.end,SEARCH("]",_xlpm.raw,_xlpm.start),_xlpm.raw_val,MID(_xlpm.raw,_xlpm.start,_xlpm.end-_xlpm.start),SUBSTITUTE(_xlpm.raw_val,".",","))</f>
        <v>0,9</v>
      </c>
      <c r="H19" t="s">
        <v>24</v>
      </c>
    </row>
    <row r="20" spans="2:8">
      <c r="B20" s="3" t="str">
        <f>_xlfn.LET(_xlpm.raw,Table15[[#This Row],[Raw]],_xlpm.start,SEARCH("[",_xlpm.raw)+1,_xlpm.end,SEARCH("]",_xlpm.raw,_xlpm.start),MID(_xlpm.raw,_xlpm.start,_xlpm.end-_xlpm.start))</f>
        <v>CookSpeed</v>
      </c>
      <c r="C20" s="3" t="str">
        <f>_xlfn.LET(_xlpm.raw,Table15[[#This Row],[Raw]],_xlpm.start,SEARCH("] [",_xlpm.raw)+3,_xlpm.end,SEARCH("]",_xlpm.raw,_xlpm.start),MID(_xlpm.raw,_xlpm.start,_xlpm.end-_xlpm.start))</f>
        <v>PawnWork</v>
      </c>
      <c r="D20" s="3"/>
      <c r="E20" s="3"/>
      <c r="F20" s="3" t="str">
        <f>_xlfn.LET(_xlpm.raw,Table15[[#This Row],[Raw]],_xlpm.start,SEARCH("Base[",_xlpm.raw)+5,_xlpm.end,SEARCH("]",_xlpm.raw,_xlpm.start),_xlpm.raw_val,MID(_xlpm.raw,_xlpm.start,_xlpm.end-_xlpm.start),SUBSTITUTE(_xlpm.raw_val,".",","))</f>
        <v>0</v>
      </c>
      <c r="G20" s="3" t="str">
        <f>_xlfn.LET(_xlpm.raw,Table15[[#This Row],[Raw]],_xlpm.start,SEARCH("Eval[",_xlpm.raw)+5,_xlpm.end,SEARCH("]",_xlpm.raw,_xlpm.start),_xlpm.raw_val,MID(_xlpm.raw,_xlpm.start,_xlpm.end-_xlpm.start),SUBSTITUTE(_xlpm.raw_val,".",","))</f>
        <v>0,4</v>
      </c>
      <c r="H20" t="s">
        <v>25</v>
      </c>
    </row>
    <row r="21" spans="2:8">
      <c r="B21" s="3" t="str">
        <f>_xlfn.LET(_xlpm.raw,Table15[[#This Row],[Raw]],_xlpm.start,SEARCH("[",_xlpm.raw)+1,_xlpm.end,SEARCH("]",_xlpm.raw,_xlpm.start),MID(_xlpm.raw,_xlpm.start,_xlpm.end-_xlpm.start))</f>
        <v>AimingAccuracy</v>
      </c>
      <c r="C21" s="3" t="str">
        <f>_xlfn.LET(_xlpm.raw,Table15[[#This Row],[Raw]],_xlpm.start,SEARCH("] [",_xlpm.raw)+3,_xlpm.end,SEARCH("]",_xlpm.raw,_xlpm.start),MID(_xlpm.raw,_xlpm.start,_xlpm.end-_xlpm.start))</f>
        <v>PawnCombat</v>
      </c>
      <c r="D21" s="3"/>
      <c r="E21" s="3"/>
      <c r="F21" s="3" t="str">
        <f>_xlfn.LET(_xlpm.raw,Table15[[#This Row],[Raw]],_xlpm.start,SEARCH("Base[",_xlpm.raw)+5,_xlpm.end,SEARCH("]",_xlpm.raw,_xlpm.start),_xlpm.raw_val,MID(_xlpm.raw,_xlpm.start,_xlpm.end-_xlpm.start),SUBSTITUTE(_xlpm.raw_val,".",","))</f>
        <v>1</v>
      </c>
      <c r="G21" s="3" t="str">
        <f>_xlfn.LET(_xlpm.raw,Table15[[#This Row],[Raw]],_xlpm.start,SEARCH("Eval[",_xlpm.raw)+5,_xlpm.end,SEARCH("]",_xlpm.raw,_xlpm.start),_xlpm.raw_val,MID(_xlpm.raw,_xlpm.start,_xlpm.end-_xlpm.start),SUBSTITUTE(_xlpm.raw_val,".",","))</f>
        <v>0,75</v>
      </c>
      <c r="H21" t="s">
        <v>26</v>
      </c>
    </row>
    <row r="22" spans="2:8">
      <c r="B22" s="3" t="str">
        <f>_xlfn.LET(_xlpm.raw,Table15[[#This Row],[Raw]],_xlpm.start,SEARCH("[",_xlpm.raw)+1,_xlpm.end,SEARCH("]",_xlpm.raw,_xlpm.start),MID(_xlpm.raw,_xlpm.start,_xlpm.end-_xlpm.start))</f>
        <v>MeleeCritChance</v>
      </c>
      <c r="C22" s="3" t="str">
        <f>_xlfn.LET(_xlpm.raw,Table15[[#This Row],[Raw]],_xlpm.start,SEARCH("] [",_xlpm.raw)+3,_xlpm.end,SEARCH("]",_xlpm.raw,_xlpm.start),MID(_xlpm.raw,_xlpm.start,_xlpm.end-_xlpm.start))</f>
        <v>PawnCombat</v>
      </c>
      <c r="D22" s="3"/>
      <c r="E22" s="3"/>
      <c r="F22" s="3" t="str">
        <f>_xlfn.LET(_xlpm.raw,Table15[[#This Row],[Raw]],_xlpm.start,SEARCH("Base[",_xlpm.raw)+5,_xlpm.end,SEARCH("]",_xlpm.raw,_xlpm.start),_xlpm.raw_val,MID(_xlpm.raw,_xlpm.start,_xlpm.end-_xlpm.start),SUBSTITUTE(_xlpm.raw_val,".",","))</f>
        <v>1</v>
      </c>
      <c r="G22" s="3" t="str">
        <f>_xlfn.LET(_xlpm.raw,Table15[[#This Row],[Raw]],_xlpm.start,SEARCH("Eval[",_xlpm.raw)+5,_xlpm.end,SEARCH("]",_xlpm.raw,_xlpm.start),_xlpm.raw_val,MID(_xlpm.raw,_xlpm.start,_xlpm.end-_xlpm.start),SUBSTITUTE(_xlpm.raw_val,".",","))</f>
        <v>0,55</v>
      </c>
      <c r="H22" t="s">
        <v>27</v>
      </c>
    </row>
    <row r="23" spans="2:8">
      <c r="B23" s="3" t="str">
        <f>_xlfn.LET(_xlpm.raw,Table15[[#This Row],[Raw]],_xlpm.start,SEARCH("[",_xlpm.raw)+1,_xlpm.end,SEARCH("]",_xlpm.raw,_xlpm.start),MID(_xlpm.raw,_xlpm.start,_xlpm.end-_xlpm.start))</f>
        <v>MeleeParryChance</v>
      </c>
      <c r="C23" s="3" t="str">
        <f>_xlfn.LET(_xlpm.raw,Table15[[#This Row],[Raw]],_xlpm.start,SEARCH("] [",_xlpm.raw)+3,_xlpm.end,SEARCH("]",_xlpm.raw,_xlpm.start),MID(_xlpm.raw,_xlpm.start,_xlpm.end-_xlpm.start))</f>
        <v>PawnCombat</v>
      </c>
      <c r="D23" s="3"/>
      <c r="E23" s="3"/>
      <c r="F23" s="3" t="str">
        <f>_xlfn.LET(_xlpm.raw,Table15[[#This Row],[Raw]],_xlpm.start,SEARCH("Base[",_xlpm.raw)+5,_xlpm.end,SEARCH("]",_xlpm.raw,_xlpm.start),_xlpm.raw_val,MID(_xlpm.raw,_xlpm.start,_xlpm.end-_xlpm.start),SUBSTITUTE(_xlpm.raw_val,".",","))</f>
        <v>1</v>
      </c>
      <c r="G23" s="3" t="str">
        <f>_xlfn.LET(_xlpm.raw,Table15[[#This Row],[Raw]],_xlpm.start,SEARCH("Eval[",_xlpm.raw)+5,_xlpm.end,SEARCH("]",_xlpm.raw,_xlpm.start),_xlpm.raw_val,MID(_xlpm.raw,_xlpm.start,_xlpm.end-_xlpm.start),SUBSTITUTE(_xlpm.raw_val,".",","))</f>
        <v>0,55</v>
      </c>
      <c r="H23" t="s">
        <v>28</v>
      </c>
    </row>
  </sheetData>
  <mergeCells count="4">
    <mergeCell ref="B2:H2"/>
    <mergeCell ref="B9:F9"/>
    <mergeCell ref="J2:P2"/>
    <mergeCell ref="B15:H15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BCD21-6E99-4729-92E2-5387DF52A23B}">
  <dimension ref="B2"/>
  <sheetViews>
    <sheetView workbookViewId="0">
      <selection activeCell="V11" sqref="V11"/>
    </sheetView>
  </sheetViews>
  <sheetFormatPr defaultRowHeight="14.25"/>
  <sheetData>
    <row r="2" spans="2:2">
      <c r="B2" t="s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IMGs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Dmitrii Samodelkin</dc:creator>
  <cp:lastModifiedBy>Dmitrii Samodelkin</cp:lastModifiedBy>
  <dcterms:created xsi:type="dcterms:W3CDTF">2025-09-19T12:00:21Z</dcterms:created>
  <dcterms:modified xsi:type="dcterms:W3CDTF">2025-09-20T18:39:53Z</dcterms:modified>
</cp:coreProperties>
</file>