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ptimization\2016\Lectures\13.123Model\"/>
    </mc:Choice>
  </mc:AlternateContent>
  <bookViews>
    <workbookView xWindow="0" yWindow="0" windowWidth="28800" windowHeight="15150"/>
  </bookViews>
  <sheets>
    <sheet name="Sheet1" sheetId="1" r:id="rId1"/>
  </sheets>
  <definedNames>
    <definedName name="D">Sheet1!$C$24</definedName>
    <definedName name="d0">Sheet1!$C$5</definedName>
    <definedName name="E">Sheet1!$C$23</definedName>
    <definedName name="e0">Sheet1!$C$4</definedName>
    <definedName name="esubdm">Sheet1!$C$11</definedName>
    <definedName name="etadx">Sheet1!$C$6</definedName>
    <definedName name="K0">Sheet1!$C$4</definedName>
    <definedName name="L0">Sheet1!$C$3</definedName>
    <definedName name="m0">Sheet1!$C$10</definedName>
    <definedName name="pd">Sheet1!$C$16</definedName>
    <definedName name="pe">Sheet1!$C$18</definedName>
    <definedName name="pm">Sheet1!$C$17</definedName>
    <definedName name="R_">Sheet1!$C$22</definedName>
    <definedName name="rho">Sheet1!$C$14</definedName>
    <definedName name="rhodm">Sheet1!$C$12</definedName>
    <definedName name="rhodx">Sheet1!$C$7</definedName>
    <definedName name="theta">Sheet1!$C$13</definedName>
    <definedName name="thetae">Sheet1!$C$8</definedName>
    <definedName name="thetam">Sheet1!$C$13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0" i="1" l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61" i="1" l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H73" i="1" s="1"/>
  <c r="H74" i="1" s="1"/>
  <c r="H75" i="1" s="1"/>
  <c r="H76" i="1" s="1"/>
  <c r="H77" i="1" s="1"/>
  <c r="H78" i="1" s="1"/>
  <c r="H79" i="1" s="1"/>
  <c r="H80" i="1" s="1"/>
  <c r="H81" i="1" s="1"/>
  <c r="H82" i="1" s="1"/>
  <c r="H83" i="1" s="1"/>
  <c r="H84" i="1" s="1"/>
  <c r="H85" i="1" s="1"/>
  <c r="H86" i="1" s="1"/>
  <c r="H87" i="1" s="1"/>
  <c r="H88" i="1" s="1"/>
  <c r="H89" i="1" s="1"/>
  <c r="H90" i="1" s="1"/>
  <c r="G30" i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29" i="1"/>
  <c r="C25" i="1" l="1"/>
  <c r="E41" i="1"/>
  <c r="E40" i="1"/>
  <c r="D29" i="1"/>
  <c r="D28" i="1"/>
  <c r="C13" i="1"/>
  <c r="C8" i="1"/>
  <c r="C22" i="1" s="1"/>
  <c r="C24" i="1" s="1"/>
  <c r="C12" i="1"/>
  <c r="C7" i="1"/>
  <c r="C41" i="1"/>
  <c r="C42" i="1" s="1"/>
  <c r="C43" i="1" s="1"/>
  <c r="C44" i="1" s="1"/>
  <c r="C45" i="1" s="1"/>
  <c r="C46" i="1" s="1"/>
  <c r="C47" i="1" s="1"/>
  <c r="C48" i="1" s="1"/>
  <c r="C49" i="1" s="1"/>
  <c r="C50" i="1" s="1"/>
  <c r="E50" i="1" s="1"/>
  <c r="B30" i="1"/>
  <c r="B31" i="1" s="1"/>
  <c r="B32" i="1" s="1"/>
  <c r="B33" i="1" s="1"/>
  <c r="B34" i="1" s="1"/>
  <c r="B35" i="1" s="1"/>
  <c r="B36" i="1" s="1"/>
  <c r="B37" i="1" s="1"/>
  <c r="B38" i="1" s="1"/>
  <c r="D38" i="1" s="1"/>
  <c r="B29" i="1"/>
  <c r="B42" i="1" l="1"/>
  <c r="B50" i="1"/>
  <c r="C34" i="1"/>
  <c r="E34" i="1" s="1"/>
  <c r="E48" i="1"/>
  <c r="B43" i="1"/>
  <c r="B47" i="1"/>
  <c r="B40" i="1"/>
  <c r="C31" i="1"/>
  <c r="E31" i="1" s="1"/>
  <c r="C35" i="1"/>
  <c r="E35" i="1" s="1"/>
  <c r="E45" i="1"/>
  <c r="E49" i="1"/>
  <c r="B46" i="1"/>
  <c r="D46" i="1" s="1"/>
  <c r="C30" i="1"/>
  <c r="E30" i="1" s="1"/>
  <c r="C38" i="1"/>
  <c r="E38" i="1" s="1"/>
  <c r="E44" i="1"/>
  <c r="B44" i="1"/>
  <c r="D44" i="1" s="1"/>
  <c r="B48" i="1"/>
  <c r="C28" i="1"/>
  <c r="E28" i="1" s="1"/>
  <c r="C32" i="1"/>
  <c r="E32" i="1" s="1"/>
  <c r="C36" i="1"/>
  <c r="E36" i="1" s="1"/>
  <c r="E42" i="1"/>
  <c r="E46" i="1"/>
  <c r="B41" i="1"/>
  <c r="B45" i="1"/>
  <c r="B49" i="1"/>
  <c r="C29" i="1"/>
  <c r="E29" i="1" s="1"/>
  <c r="C33" i="1"/>
  <c r="E33" i="1" s="1"/>
  <c r="C37" i="1"/>
  <c r="E37" i="1" s="1"/>
  <c r="E43" i="1"/>
  <c r="E47" i="1"/>
  <c r="C23" i="1"/>
  <c r="D45" i="1"/>
  <c r="D30" i="1"/>
  <c r="D34" i="1"/>
  <c r="D33" i="1"/>
  <c r="D49" i="1"/>
  <c r="D48" i="1"/>
  <c r="D31" i="1"/>
  <c r="D35" i="1"/>
  <c r="D41" i="1"/>
  <c r="D37" i="1"/>
  <c r="D32" i="1"/>
  <c r="D36" i="1"/>
  <c r="D42" i="1"/>
  <c r="D50" i="1"/>
  <c r="D43" i="1"/>
  <c r="D47" i="1"/>
  <c r="D40" i="1"/>
</calcChain>
</file>

<file path=xl/sharedStrings.xml><?xml version="1.0" encoding="utf-8"?>
<sst xmlns="http://schemas.openxmlformats.org/spreadsheetml/2006/main" count="42" uniqueCount="38">
  <si>
    <t>123 Model Graphics</t>
  </si>
  <si>
    <t>Reference level of exports</t>
  </si>
  <si>
    <t>Reference level of domestic goods</t>
  </si>
  <si>
    <t>Elasticity of transformation</t>
  </si>
  <si>
    <t>e0</t>
  </si>
  <si>
    <t>d0</t>
  </si>
  <si>
    <t>etadx</t>
  </si>
  <si>
    <t>Input Data</t>
  </si>
  <si>
    <t>Reference level of imports</t>
  </si>
  <si>
    <t>Elasticity of substitution</t>
  </si>
  <si>
    <t>esubdm</t>
  </si>
  <si>
    <t>m0</t>
  </si>
  <si>
    <t>Counterfactual Data</t>
  </si>
  <si>
    <t>World price of imports</t>
  </si>
  <si>
    <t>World price of exports</t>
  </si>
  <si>
    <t>pm</t>
  </si>
  <si>
    <t>pe</t>
  </si>
  <si>
    <t>Unit Isoquant  (see notes)</t>
  </si>
  <si>
    <t>E</t>
  </si>
  <si>
    <t>E/e0</t>
  </si>
  <si>
    <t>D/d0</t>
  </si>
  <si>
    <t>D</t>
  </si>
  <si>
    <t>rhodx</t>
  </si>
  <si>
    <t>rhodm</t>
  </si>
  <si>
    <t>thetae</t>
  </si>
  <si>
    <t>thetam</t>
  </si>
  <si>
    <t>Real exchange rate</t>
  </si>
  <si>
    <t>pi</t>
  </si>
  <si>
    <t>Counterfactual Equilibrium</t>
  </si>
  <si>
    <t>Export supply</t>
  </si>
  <si>
    <t>Domestic Supply</t>
  </si>
  <si>
    <t>Revenue function</t>
  </si>
  <si>
    <t>R</t>
  </si>
  <si>
    <t>Price of domestic goods</t>
  </si>
  <si>
    <t>pd</t>
  </si>
  <si>
    <t>-d0</t>
  </si>
  <si>
    <t>M/m0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</si>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</sst>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Font="1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Frontier</c:v>
          </c:tx>
          <c:spPr>
            <a:ln w="15875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Sheet1!$D$28:$D$50</c:f>
              <c:numCache>
                <c:formatCode>General</c:formatCode>
                <c:ptCount val="23"/>
                <c:pt idx="0">
                  <c:v>1</c:v>
                </c:pt>
                <c:pt idx="1">
                  <c:v>0.9</c:v>
                </c:pt>
                <c:pt idx="2">
                  <c:v>0.8</c:v>
                </c:pt>
                <c:pt idx="3">
                  <c:v>0.70000000000000007</c:v>
                </c:pt>
                <c:pt idx="4">
                  <c:v>0.60000000000000009</c:v>
                </c:pt>
                <c:pt idx="5">
                  <c:v>0.50000000000000011</c:v>
                </c:pt>
                <c:pt idx="6">
                  <c:v>0.40000000000000013</c:v>
                </c:pt>
                <c:pt idx="7">
                  <c:v>0.30000000000000016</c:v>
                </c:pt>
                <c:pt idx="8">
                  <c:v>0.20000000000000015</c:v>
                </c:pt>
                <c:pt idx="9">
                  <c:v>0.10000000000000014</c:v>
                </c:pt>
                <c:pt idx="10">
                  <c:v>1.3877787807814457E-16</c:v>
                </c:pt>
                <c:pt idx="12">
                  <c:v>1</c:v>
                </c:pt>
                <c:pt idx="13">
                  <c:v>1.2743371178565095</c:v>
                </c:pt>
                <c:pt idx="14">
                  <c:v>1.5088364254761177</c:v>
                </c:pt>
                <c:pt idx="15">
                  <c:v>1.7135152831381384</c:v>
                </c:pt>
                <c:pt idx="16">
                  <c:v>1.8935894723576991</c:v>
                </c:pt>
                <c:pt idx="17">
                  <c:v>2.0519488606230034</c:v>
                </c:pt>
                <c:pt idx="18">
                  <c:v>2.1900672673455404</c:v>
                </c:pt>
                <c:pt idx="19">
                  <c:v>2.3083125539733946</c:v>
                </c:pt>
                <c:pt idx="20">
                  <c:v>2.4058523115968611</c:v>
                </c:pt>
                <c:pt idx="21">
                  <c:v>2.4798407243333882</c:v>
                </c:pt>
                <c:pt idx="22">
                  <c:v>2.5198420997897459</c:v>
                </c:pt>
              </c:numCache>
            </c:numRef>
          </c:xVal>
          <c:yVal>
            <c:numRef>
              <c:f>Sheet1!$E$28:$E$50</c:f>
              <c:numCache>
                <c:formatCode>General</c:formatCode>
                <c:ptCount val="23"/>
                <c:pt idx="0">
                  <c:v>-3</c:v>
                </c:pt>
                <c:pt idx="1">
                  <c:v>-3.0966818732558448</c:v>
                </c:pt>
                <c:pt idx="2">
                  <c:v>-3.1867616476147878</c:v>
                </c:pt>
                <c:pt idx="3">
                  <c:v>-3.2702284395029917</c:v>
                </c:pt>
                <c:pt idx="4">
                  <c:v>-3.34698051121888</c:v>
                </c:pt>
                <c:pt idx="5">
                  <c:v>-3.4168060255358617</c:v>
                </c:pt>
                <c:pt idx="6">
                  <c:v>-3.4793457530725425</c:v>
                </c:pt>
                <c:pt idx="7">
                  <c:v>-3.534019224091808</c:v>
                </c:pt>
                <c:pt idx="8">
                  <c:v>-3.5798611813675318</c:v>
                </c:pt>
                <c:pt idx="9">
                  <c:v>-3.6150617259354632</c:v>
                </c:pt>
                <c:pt idx="10">
                  <c:v>-3.6342411856642789</c:v>
                </c:pt>
                <c:pt idx="12">
                  <c:v>-3</c:v>
                </c:pt>
                <c:pt idx="13">
                  <c:v>-2.7</c:v>
                </c:pt>
                <c:pt idx="14">
                  <c:v>-2.4000000000000004</c:v>
                </c:pt>
                <c:pt idx="15">
                  <c:v>-2.1</c:v>
                </c:pt>
                <c:pt idx="16">
                  <c:v>-1.8000000000000003</c:v>
                </c:pt>
                <c:pt idx="17">
                  <c:v>-1.5000000000000004</c:v>
                </c:pt>
                <c:pt idx="18">
                  <c:v>-1.2000000000000004</c:v>
                </c:pt>
                <c:pt idx="19">
                  <c:v>-0.90000000000000047</c:v>
                </c:pt>
                <c:pt idx="20">
                  <c:v>-0.60000000000000042</c:v>
                </c:pt>
                <c:pt idx="21">
                  <c:v>-0.30000000000000043</c:v>
                </c:pt>
                <c:pt idx="22">
                  <c:v>-4.163336342344337E-16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EB6-47E5-9D83-229B05D2E40E}"/>
            </c:ext>
          </c:extLst>
        </c:ser>
        <c:ser>
          <c:idx val="1"/>
          <c:order val="1"/>
          <c:tx>
            <c:v>Benchmark</c:v>
          </c:tx>
          <c:spPr>
            <a:ln w="1905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rgbClr val="C00000"/>
              </a:solidFill>
              <a:ln w="9525">
                <a:noFill/>
              </a:ln>
              <a:effectLst/>
            </c:spPr>
          </c:marker>
          <c:xVal>
            <c:numRef>
              <c:f>Sheet1!$C$4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Sheet1!$C$25</c:f>
              <c:numCache>
                <c:formatCode>General</c:formatCode>
                <c:ptCount val="1"/>
                <c:pt idx="0">
                  <c:v>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EB6-47E5-9D83-229B05D2E40E}"/>
            </c:ext>
          </c:extLst>
        </c:ser>
        <c:ser>
          <c:idx val="2"/>
          <c:order val="2"/>
          <c:tx>
            <c:v>Counterfactual</c:v>
          </c:tx>
          <c:spPr>
            <a:ln w="1905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xVal>
            <c:numRef>
              <c:f>Sheet1!$C$23</c:f>
              <c:numCache>
                <c:formatCode>General</c:formatCode>
                <c:ptCount val="1"/>
                <c:pt idx="0">
                  <c:v>1.6490571982430327</c:v>
                </c:pt>
              </c:numCache>
            </c:numRef>
          </c:xVal>
          <c:yVal>
            <c:numRef>
              <c:f>Sheet1!$C$24</c:f>
              <c:numCache>
                <c:formatCode>General</c:formatCode>
                <c:ptCount val="1"/>
                <c:pt idx="0">
                  <c:v>-2.1987429309907105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EB6-47E5-9D83-229B05D2E4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2908864"/>
        <c:axId val="1212905536"/>
      </c:scatterChart>
      <c:valAx>
        <c:axId val="1212908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Export</a:t>
                </a:r>
                <a:r>
                  <a:rPr lang="en-US" baseline="0"/>
                  <a:t> Supply</a:t>
                </a:r>
              </a:p>
              <a:p>
                <a:pPr>
                  <a:defRPr/>
                </a:pP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2905536"/>
        <c:crosses val="autoZero"/>
        <c:crossBetween val="midCat"/>
      </c:valAx>
      <c:valAx>
        <c:axId val="1212905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Domestic</a:t>
                </a:r>
                <a:r>
                  <a:rPr lang="en-US" baseline="0"/>
                  <a:t> S</a:t>
                </a:r>
                <a:r>
                  <a:rPr lang="en-US"/>
                  <a:t>upply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29088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85725</xdr:colOff>
      <xdr:row>0</xdr:row>
      <xdr:rowOff>0</xdr:rowOff>
    </xdr:from>
    <xdr:to>
      <xdr:col>22</xdr:col>
      <xdr:colOff>257175</xdr:colOff>
      <xdr:row>31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"/>
  <sheetViews>
    <sheetView tabSelected="1" topLeftCell="A27" workbookViewId="0">
      <selection activeCell="C39" sqref="C39"/>
    </sheetView>
  </sheetViews>
  <sheetFormatPr defaultRowHeight="15" x14ac:dyDescent="0.25"/>
  <cols>
    <col min="1" max="1" width="26.875" bestFit="1" customWidth="1"/>
  </cols>
  <sheetData>
    <row r="1" spans="1:3" x14ac:dyDescent="0.25">
      <c r="A1" s="3" t="s">
        <v>0</v>
      </c>
    </row>
    <row r="3" spans="1:3" x14ac:dyDescent="0.25">
      <c r="A3" s="1" t="s">
        <v>7</v>
      </c>
    </row>
    <row r="4" spans="1:3" x14ac:dyDescent="0.25">
      <c r="A4" t="s">
        <v>1</v>
      </c>
      <c r="B4" t="s">
        <v>4</v>
      </c>
      <c r="C4">
        <v>1</v>
      </c>
    </row>
    <row r="5" spans="1:3" x14ac:dyDescent="0.25">
      <c r="A5" t="s">
        <v>2</v>
      </c>
      <c r="B5" t="s">
        <v>5</v>
      </c>
      <c r="C5">
        <v>3</v>
      </c>
    </row>
    <row r="6" spans="1:3" x14ac:dyDescent="0.25">
      <c r="A6" t="s">
        <v>3</v>
      </c>
      <c r="B6" t="s">
        <v>6</v>
      </c>
      <c r="C6">
        <v>2</v>
      </c>
    </row>
    <row r="7" spans="1:3" x14ac:dyDescent="0.25">
      <c r="B7" t="s">
        <v>22</v>
      </c>
      <c r="C7">
        <f>1+1/etadx</f>
        <v>1.5</v>
      </c>
    </row>
    <row r="8" spans="1:3" x14ac:dyDescent="0.25">
      <c r="B8" t="s">
        <v>24</v>
      </c>
      <c r="C8">
        <f>e0/(e0+d0)</f>
        <v>0.25</v>
      </c>
    </row>
    <row r="10" spans="1:3" x14ac:dyDescent="0.25">
      <c r="A10" t="s">
        <v>8</v>
      </c>
      <c r="B10" t="s">
        <v>11</v>
      </c>
      <c r="C10">
        <v>1</v>
      </c>
    </row>
    <row r="11" spans="1:3" x14ac:dyDescent="0.25">
      <c r="A11" t="s">
        <v>9</v>
      </c>
      <c r="B11" t="s">
        <v>10</v>
      </c>
      <c r="C11">
        <v>2</v>
      </c>
    </row>
    <row r="12" spans="1:3" x14ac:dyDescent="0.25">
      <c r="B12" t="s">
        <v>23</v>
      </c>
      <c r="C12">
        <f>1-1/esubdm</f>
        <v>0.5</v>
      </c>
    </row>
    <row r="13" spans="1:3" x14ac:dyDescent="0.25">
      <c r="B13" t="s">
        <v>25</v>
      </c>
      <c r="C13">
        <f>m0/(m0+d0)</f>
        <v>0.25</v>
      </c>
    </row>
    <row r="15" spans="1:3" x14ac:dyDescent="0.25">
      <c r="A15" s="1" t="s">
        <v>12</v>
      </c>
    </row>
    <row r="16" spans="1:3" x14ac:dyDescent="0.25">
      <c r="A16" s="2" t="s">
        <v>33</v>
      </c>
      <c r="B16" t="s">
        <v>34</v>
      </c>
      <c r="C16">
        <v>1</v>
      </c>
    </row>
    <row r="17" spans="1:10" x14ac:dyDescent="0.25">
      <c r="A17" t="s">
        <v>13</v>
      </c>
      <c r="B17" t="s">
        <v>15</v>
      </c>
      <c r="C17">
        <v>1</v>
      </c>
    </row>
    <row r="18" spans="1:10" x14ac:dyDescent="0.25">
      <c r="A18" t="s">
        <v>14</v>
      </c>
      <c r="B18" t="s">
        <v>16</v>
      </c>
      <c r="C18">
        <v>1.5</v>
      </c>
    </row>
    <row r="19" spans="1:10" x14ac:dyDescent="0.25">
      <c r="A19" t="s">
        <v>26</v>
      </c>
      <c r="B19" t="s">
        <v>27</v>
      </c>
      <c r="C19">
        <v>1</v>
      </c>
    </row>
    <row r="21" spans="1:10" x14ac:dyDescent="0.25">
      <c r="A21" s="1" t="s">
        <v>28</v>
      </c>
    </row>
    <row r="22" spans="1:10" x14ac:dyDescent="0.25">
      <c r="A22" s="1" t="s">
        <v>31</v>
      </c>
      <c r="B22" t="s">
        <v>32</v>
      </c>
      <c r="C22">
        <f>(thetae*pe^(1+etadx)+(1-thetae)*pd^(1+etadx))^(1/(1+etadx))</f>
        <v>1.168082182088815</v>
      </c>
    </row>
    <row r="23" spans="1:10" x14ac:dyDescent="0.25">
      <c r="A23" t="s">
        <v>29</v>
      </c>
      <c r="B23" t="s">
        <v>18</v>
      </c>
      <c r="C23">
        <f>e0*(pe/R_)^etadx</f>
        <v>1.6490571982430327</v>
      </c>
    </row>
    <row r="24" spans="1:10" x14ac:dyDescent="0.25">
      <c r="A24" t="s">
        <v>30</v>
      </c>
      <c r="B24" t="s">
        <v>21</v>
      </c>
      <c r="C24">
        <f>-d0*(pd/R_)^etadx</f>
        <v>-2.1987429309907105</v>
      </c>
    </row>
    <row r="25" spans="1:10" x14ac:dyDescent="0.25">
      <c r="B25" s="4" t="s">
        <v>35</v>
      </c>
      <c r="C25">
        <f>-d0</f>
        <v>-3</v>
      </c>
    </row>
    <row r="27" spans="1:10" x14ac:dyDescent="0.25">
      <c r="A27" s="1" t="s">
        <v>17</v>
      </c>
      <c r="B27" t="s">
        <v>19</v>
      </c>
      <c r="C27" t="s">
        <v>20</v>
      </c>
      <c r="D27" t="s">
        <v>18</v>
      </c>
      <c r="E27" t="s">
        <v>21</v>
      </c>
      <c r="G27" t="s">
        <v>36</v>
      </c>
      <c r="H27" t="s">
        <v>20</v>
      </c>
      <c r="I27" t="s">
        <v>37</v>
      </c>
      <c r="J27" t="s">
        <v>21</v>
      </c>
    </row>
    <row r="28" spans="1:10" x14ac:dyDescent="0.25">
      <c r="B28">
        <v>1</v>
      </c>
      <c r="C28">
        <f t="shared" ref="C28:C38" si="0">((1-thetae*B28^rhodx)/(1-thetae))^(1/rhodx)</f>
        <v>1</v>
      </c>
      <c r="D28">
        <f t="shared" ref="D28:D38" si="1">e0*B28</f>
        <v>1</v>
      </c>
      <c r="E28">
        <f t="shared" ref="E28:E38" si="2">-d0*C28</f>
        <v>-3</v>
      </c>
      <c r="G28">
        <v>1</v>
      </c>
      <c r="H28">
        <f>((1-thetam*G28^rhodm)/(1-thetam))^(1/rhodm)</f>
        <v>1</v>
      </c>
    </row>
    <row r="29" spans="1:10" x14ac:dyDescent="0.25">
      <c r="B29">
        <f>B28-0.1</f>
        <v>0.9</v>
      </c>
      <c r="C29">
        <f t="shared" si="0"/>
        <v>1.0322272910852817</v>
      </c>
      <c r="D29">
        <f t="shared" si="1"/>
        <v>0.9</v>
      </c>
      <c r="E29">
        <f t="shared" si="2"/>
        <v>-3.0966818732558448</v>
      </c>
      <c r="G29">
        <f>0.1+G28</f>
        <v>1.1000000000000001</v>
      </c>
      <c r="H29">
        <f>((1-thetam*G29^rhodm)/(1-thetam))^(1/rhodm)</f>
        <v>0.96772546829319861</v>
      </c>
    </row>
    <row r="30" spans="1:10" x14ac:dyDescent="0.25">
      <c r="B30">
        <f t="shared" ref="B30:C45" si="3">B29-0.1</f>
        <v>0.8</v>
      </c>
      <c r="C30">
        <f t="shared" si="0"/>
        <v>1.0622538825382626</v>
      </c>
      <c r="D30">
        <f t="shared" si="1"/>
        <v>0.8</v>
      </c>
      <c r="E30">
        <f t="shared" si="2"/>
        <v>-3.1867616476147878</v>
      </c>
      <c r="G30">
        <f t="shared" ref="G30:H69" si="4">0.1+G29</f>
        <v>1.2000000000000002</v>
      </c>
      <c r="H30">
        <f>((1-thetam*G30^rhodm)/(1-thetam))^(1/rhodm)</f>
        <v>0.93738211999081544</v>
      </c>
    </row>
    <row r="31" spans="1:10" x14ac:dyDescent="0.25">
      <c r="B31">
        <f t="shared" si="3"/>
        <v>0.70000000000000007</v>
      </c>
      <c r="C31">
        <f t="shared" si="0"/>
        <v>1.0900761465009972</v>
      </c>
      <c r="D31">
        <f t="shared" si="1"/>
        <v>0.70000000000000007</v>
      </c>
      <c r="E31">
        <f t="shared" si="2"/>
        <v>-3.2702284395029917</v>
      </c>
      <c r="G31">
        <f t="shared" si="4"/>
        <v>1.3000000000000003</v>
      </c>
      <c r="H31">
        <f>((1-thetam*G31^rhodm)/(1-thetam))^(1/rhodm)</f>
        <v>0.90873295546743271</v>
      </c>
    </row>
    <row r="32" spans="1:10" x14ac:dyDescent="0.25">
      <c r="B32">
        <f t="shared" si="3"/>
        <v>0.60000000000000009</v>
      </c>
      <c r="C32">
        <f t="shared" si="0"/>
        <v>1.1156601704062934</v>
      </c>
      <c r="D32">
        <f t="shared" si="1"/>
        <v>0.60000000000000009</v>
      </c>
      <c r="E32">
        <f t="shared" si="2"/>
        <v>-3.34698051121888</v>
      </c>
      <c r="G32">
        <f t="shared" si="4"/>
        <v>1.4000000000000004</v>
      </c>
      <c r="H32">
        <f>((1-thetam*G32^rhodm)/(1-thetam))^(1/rhodm)</f>
        <v>0.88158581633784583</v>
      </c>
    </row>
    <row r="33" spans="2:8" x14ac:dyDescent="0.25">
      <c r="B33">
        <f t="shared" si="3"/>
        <v>0.50000000000000011</v>
      </c>
      <c r="C33">
        <f t="shared" si="0"/>
        <v>1.1389353418452872</v>
      </c>
      <c r="D33">
        <f t="shared" si="1"/>
        <v>0.50000000000000011</v>
      </c>
      <c r="E33">
        <f t="shared" si="2"/>
        <v>-3.4168060255358617</v>
      </c>
      <c r="G33">
        <f t="shared" si="4"/>
        <v>1.5000000000000004</v>
      </c>
      <c r="H33">
        <f>((1-thetam*G33^rhodm)/(1-thetam))^(1/rhodm)</f>
        <v>0.8557823365408096</v>
      </c>
    </row>
    <row r="34" spans="2:8" x14ac:dyDescent="0.25">
      <c r="B34">
        <f t="shared" si="3"/>
        <v>0.40000000000000013</v>
      </c>
      <c r="C34">
        <f t="shared" si="0"/>
        <v>1.1597819176908475</v>
      </c>
      <c r="D34">
        <f t="shared" si="1"/>
        <v>0.40000000000000013</v>
      </c>
      <c r="E34">
        <f t="shared" si="2"/>
        <v>-3.4793457530725425</v>
      </c>
      <c r="G34">
        <f t="shared" si="4"/>
        <v>1.6000000000000005</v>
      </c>
      <c r="H34">
        <f>((1-thetam*G34^rhodm)/(1-thetam))^(1/rhodm)</f>
        <v>0.8311901652734649</v>
      </c>
    </row>
    <row r="35" spans="2:8" x14ac:dyDescent="0.25">
      <c r="B35">
        <f t="shared" si="3"/>
        <v>0.30000000000000016</v>
      </c>
      <c r="C35">
        <f t="shared" si="0"/>
        <v>1.1780064080306027</v>
      </c>
      <c r="D35">
        <f t="shared" si="1"/>
        <v>0.30000000000000016</v>
      </c>
      <c r="E35">
        <f t="shared" si="2"/>
        <v>-3.534019224091808</v>
      </c>
      <c r="G35">
        <f t="shared" si="4"/>
        <v>1.7000000000000006</v>
      </c>
      <c r="H35">
        <f>((1-thetam*G35^rhodm)/(1-thetam))^(1/rhodm)</f>
        <v>0.80769735018619548</v>
      </c>
    </row>
    <row r="36" spans="2:8" x14ac:dyDescent="0.25">
      <c r="B36">
        <f t="shared" si="3"/>
        <v>0.20000000000000015</v>
      </c>
      <c r="C36">
        <f t="shared" si="0"/>
        <v>1.1932870604558439</v>
      </c>
      <c r="D36">
        <f t="shared" si="1"/>
        <v>0.20000000000000015</v>
      </c>
      <c r="E36">
        <f t="shared" si="2"/>
        <v>-3.5798611813675318</v>
      </c>
      <c r="G36">
        <f t="shared" si="4"/>
        <v>1.8000000000000007</v>
      </c>
      <c r="H36">
        <f>((1-thetam*G36^rhodm)/(1-thetam))^(1/rhodm)</f>
        <v>0.78520818977788975</v>
      </c>
    </row>
    <row r="37" spans="2:8" x14ac:dyDescent="0.25">
      <c r="B37">
        <f t="shared" si="3"/>
        <v>0.10000000000000014</v>
      </c>
      <c r="C37">
        <f t="shared" si="0"/>
        <v>1.2050205753118211</v>
      </c>
      <c r="D37">
        <f t="shared" si="1"/>
        <v>0.10000000000000014</v>
      </c>
      <c r="E37">
        <f t="shared" si="2"/>
        <v>-3.6150617259354632</v>
      </c>
      <c r="G37">
        <f t="shared" si="4"/>
        <v>1.9000000000000008</v>
      </c>
      <c r="H37">
        <f>((1-thetam*G37^rhodm)/(1-thetam))^(1/rhodm)</f>
        <v>0.76364011092531348</v>
      </c>
    </row>
    <row r="38" spans="2:8" x14ac:dyDescent="0.25">
      <c r="B38">
        <f t="shared" si="3"/>
        <v>1.3877787807814457E-16</v>
      </c>
      <c r="C38">
        <f t="shared" si="0"/>
        <v>1.2114137285547597</v>
      </c>
      <c r="D38">
        <f t="shared" si="1"/>
        <v>1.3877787807814457E-16</v>
      </c>
      <c r="E38">
        <f t="shared" si="2"/>
        <v>-3.6342411856642789</v>
      </c>
      <c r="G38">
        <f t="shared" si="4"/>
        <v>2.0000000000000009</v>
      </c>
      <c r="H38">
        <f>((1-thetam*G38^rhodm)/(1-thetam))^(1/rhodm)</f>
        <v>0.74292127789058204</v>
      </c>
    </row>
    <row r="39" spans="2:8" x14ac:dyDescent="0.25">
      <c r="G39">
        <f t="shared" si="4"/>
        <v>2.100000000000001</v>
      </c>
      <c r="H39">
        <f>((1-thetam*G39^rhodm)/(1-thetam))^(1/rhodm)</f>
        <v>0.72298873367204974</v>
      </c>
    </row>
    <row r="40" spans="2:8" x14ac:dyDescent="0.25">
      <c r="B40">
        <f t="shared" ref="B40:B50" si="5">((1-(1-thetae)*C40^rhodx)/thetae)^(1/rhodx)</f>
        <v>1</v>
      </c>
      <c r="C40">
        <v>1</v>
      </c>
      <c r="D40">
        <f t="shared" ref="D40:D50" si="6">e0*B40</f>
        <v>1</v>
      </c>
      <c r="E40">
        <f t="shared" ref="E40:E50" si="7">-d0*C40</f>
        <v>-3</v>
      </c>
      <c r="G40">
        <f t="shared" si="4"/>
        <v>2.2000000000000011</v>
      </c>
      <c r="H40">
        <f>((1-thetam*G40^rhodm)/(1-thetam))^(1/rhodm)</f>
        <v>0.70378693562743744</v>
      </c>
    </row>
    <row r="41" spans="2:8" x14ac:dyDescent="0.25">
      <c r="B41">
        <f t="shared" si="5"/>
        <v>1.2743371178565095</v>
      </c>
      <c r="C41">
        <f>C40-0.1</f>
        <v>0.9</v>
      </c>
      <c r="D41">
        <f t="shared" si="6"/>
        <v>1.2743371178565095</v>
      </c>
      <c r="E41">
        <f t="shared" si="7"/>
        <v>-2.7</v>
      </c>
      <c r="G41">
        <f t="shared" si="4"/>
        <v>2.3000000000000012</v>
      </c>
      <c r="H41">
        <f>((1-thetam*G41^rhodm)/(1-thetam))^(1/rhodm)</f>
        <v>0.68526658772416849</v>
      </c>
    </row>
    <row r="42" spans="2:8" x14ac:dyDescent="0.25">
      <c r="B42">
        <f t="shared" si="5"/>
        <v>1.5088364254761177</v>
      </c>
      <c r="C42">
        <f t="shared" si="3"/>
        <v>0.8</v>
      </c>
      <c r="D42">
        <f t="shared" si="6"/>
        <v>1.5088364254761177</v>
      </c>
      <c r="E42">
        <f t="shared" si="7"/>
        <v>-2.4000000000000004</v>
      </c>
      <c r="G42">
        <f t="shared" si="4"/>
        <v>2.4000000000000012</v>
      </c>
      <c r="H42">
        <f>((1-thetam*G42^rhodm)/(1-thetam))^(1/rhodm)</f>
        <v>0.66738369912625162</v>
      </c>
    </row>
    <row r="43" spans="2:8" x14ac:dyDescent="0.25">
      <c r="B43">
        <f t="shared" si="5"/>
        <v>1.7135152831381384</v>
      </c>
      <c r="C43">
        <f t="shared" si="3"/>
        <v>0.70000000000000007</v>
      </c>
      <c r="D43">
        <f t="shared" si="6"/>
        <v>1.7135152831381384</v>
      </c>
      <c r="E43">
        <f t="shared" si="7"/>
        <v>-2.1</v>
      </c>
      <c r="G43">
        <f t="shared" si="4"/>
        <v>2.5000000000000013</v>
      </c>
      <c r="H43">
        <f>((1-thetam*G43^rhodm)/(1-thetam))^(1/rhodm)</f>
        <v>0.65009881770294231</v>
      </c>
    </row>
    <row r="44" spans="2:8" x14ac:dyDescent="0.25">
      <c r="B44">
        <f t="shared" si="5"/>
        <v>1.8935894723576991</v>
      </c>
      <c r="C44">
        <f t="shared" si="3"/>
        <v>0.60000000000000009</v>
      </c>
      <c r="D44">
        <f t="shared" si="6"/>
        <v>1.8935894723576991</v>
      </c>
      <c r="E44">
        <f t="shared" si="7"/>
        <v>-1.8000000000000003</v>
      </c>
      <c r="G44">
        <f t="shared" si="4"/>
        <v>2.6000000000000014</v>
      </c>
      <c r="H44">
        <f>((1-thetam*G44^rhodm)/(1-thetam))^(1/rhodm)</f>
        <v>0.63337640030247977</v>
      </c>
    </row>
    <row r="45" spans="2:8" x14ac:dyDescent="0.25">
      <c r="B45">
        <f t="shared" si="5"/>
        <v>2.0519488606230034</v>
      </c>
      <c r="C45">
        <f t="shared" si="3"/>
        <v>0.50000000000000011</v>
      </c>
      <c r="D45">
        <f t="shared" si="6"/>
        <v>2.0519488606230034</v>
      </c>
      <c r="E45">
        <f t="shared" si="7"/>
        <v>-1.5000000000000004</v>
      </c>
      <c r="G45">
        <f t="shared" si="4"/>
        <v>2.7000000000000015</v>
      </c>
      <c r="H45">
        <f>((1-thetam*G45^rhodm)/(1-thetam))^(1/rhodm)</f>
        <v>0.61718429109733453</v>
      </c>
    </row>
    <row r="46" spans="2:8" x14ac:dyDescent="0.25">
      <c r="B46">
        <f t="shared" si="5"/>
        <v>2.1900672673455404</v>
      </c>
      <c r="C46">
        <f t="shared" ref="C46:C50" si="8">C45-0.1</f>
        <v>0.40000000000000013</v>
      </c>
      <c r="D46">
        <f t="shared" si="6"/>
        <v>2.1900672673455404</v>
      </c>
      <c r="E46">
        <f t="shared" si="7"/>
        <v>-1.2000000000000004</v>
      </c>
      <c r="G46">
        <f t="shared" si="4"/>
        <v>2.8000000000000016</v>
      </c>
      <c r="H46">
        <f>((1-thetam*G46^rhodm)/(1-thetam))^(1/rhodm)</f>
        <v>0.60149328616164333</v>
      </c>
    </row>
    <row r="47" spans="2:8" x14ac:dyDescent="0.25">
      <c r="B47">
        <f t="shared" si="5"/>
        <v>2.3083125539733946</v>
      </c>
      <c r="C47">
        <f t="shared" si="8"/>
        <v>0.30000000000000016</v>
      </c>
      <c r="D47">
        <f t="shared" si="6"/>
        <v>2.3083125539733946</v>
      </c>
      <c r="E47">
        <f t="shared" si="7"/>
        <v>-0.90000000000000047</v>
      </c>
      <c r="G47">
        <f t="shared" si="4"/>
        <v>2.9000000000000017</v>
      </c>
      <c r="H47">
        <f>((1-thetam*G47^rhodm)/(1-thetam))^(1/rhodm)</f>
        <v>0.58627676747320867</v>
      </c>
    </row>
    <row r="48" spans="2:8" x14ac:dyDescent="0.25">
      <c r="B48">
        <f t="shared" si="5"/>
        <v>2.4058523115968611</v>
      </c>
      <c r="C48">
        <f t="shared" si="8"/>
        <v>0.20000000000000015</v>
      </c>
      <c r="D48">
        <f t="shared" si="6"/>
        <v>2.4058523115968611</v>
      </c>
      <c r="E48">
        <f t="shared" si="7"/>
        <v>-0.60000000000000042</v>
      </c>
      <c r="G48">
        <f t="shared" si="4"/>
        <v>3.0000000000000018</v>
      </c>
      <c r="H48">
        <f>((1-thetam*G48^rhodm)/(1-thetam))^(1/rhodm)</f>
        <v>0.57151039327210884</v>
      </c>
    </row>
    <row r="49" spans="2:8" x14ac:dyDescent="0.25">
      <c r="B49">
        <f t="shared" si="5"/>
        <v>2.4798407243333882</v>
      </c>
      <c r="C49">
        <f t="shared" si="8"/>
        <v>0.10000000000000014</v>
      </c>
      <c r="D49">
        <f t="shared" si="6"/>
        <v>2.4798407243333882</v>
      </c>
      <c r="E49">
        <f t="shared" si="7"/>
        <v>-0.30000000000000043</v>
      </c>
      <c r="G49">
        <f t="shared" si="4"/>
        <v>3.1000000000000019</v>
      </c>
      <c r="H49">
        <f>((1-thetam*G49^rhodm)/(1-thetam))^(1/rhodm)</f>
        <v>0.55717183451919905</v>
      </c>
    </row>
    <row r="50" spans="2:8" x14ac:dyDescent="0.25">
      <c r="B50">
        <f t="shared" si="5"/>
        <v>2.5198420997897459</v>
      </c>
      <c r="C50">
        <f t="shared" si="8"/>
        <v>1.3877787807814457E-16</v>
      </c>
      <c r="D50">
        <f t="shared" si="6"/>
        <v>2.5198420997897459</v>
      </c>
      <c r="E50">
        <f t="shared" si="7"/>
        <v>-4.163336342344337E-16</v>
      </c>
      <c r="G50">
        <f t="shared" si="4"/>
        <v>3.200000000000002</v>
      </c>
      <c r="H50">
        <f>((1-thetam*G50^rhodm)/(1-thetam))^(1/rhodm)</f>
        <v>0.54324054933348254</v>
      </c>
    </row>
    <row r="51" spans="2:8" x14ac:dyDescent="0.25">
      <c r="G51">
        <f t="shared" si="4"/>
        <v>3.300000000000002</v>
      </c>
      <c r="H51">
        <f>((1-thetam*G51^rhodm)/(1-thetam))^(1/rhodm)</f>
        <v>0.52969758892578189</v>
      </c>
    </row>
    <row r="52" spans="2:8" x14ac:dyDescent="0.25">
      <c r="G52">
        <f t="shared" si="4"/>
        <v>3.4000000000000021</v>
      </c>
      <c r="H52">
        <f>((1-thetam*G52^rhodm)/(1-thetam))^(1/rhodm)</f>
        <v>0.51652542981459748</v>
      </c>
    </row>
    <row r="53" spans="2:8" x14ac:dyDescent="0.25">
      <c r="G53">
        <f t="shared" si="4"/>
        <v>3.5000000000000022</v>
      </c>
      <c r="H53">
        <f>((1-thetam*G53^rhodm)/(1-thetam))^(1/rhodm)</f>
        <v>0.5037078281004701</v>
      </c>
    </row>
    <row r="54" spans="2:8" x14ac:dyDescent="0.25">
      <c r="G54">
        <f t="shared" si="4"/>
        <v>3.6000000000000023</v>
      </c>
      <c r="H54">
        <f>((1-thetam*G54^rhodm)/(1-thetam))^(1/rhodm)</f>
        <v>0.49122969235464203</v>
      </c>
    </row>
    <row r="55" spans="2:8" x14ac:dyDescent="0.25">
      <c r="G55">
        <f t="shared" si="4"/>
        <v>3.7000000000000024</v>
      </c>
      <c r="H55">
        <f>((1-thetam*G55^rhodm)/(1-thetam))^(1/rhodm)</f>
        <v>0.47907697229588014</v>
      </c>
    </row>
    <row r="56" spans="2:8" x14ac:dyDescent="0.25">
      <c r="G56">
        <f t="shared" si="4"/>
        <v>3.8000000000000025</v>
      </c>
      <c r="H56">
        <f>((1-thetam*G56^rhodm)/(1-thetam))^(1/rhodm)</f>
        <v>0.4672365609228506</v>
      </c>
    </row>
    <row r="57" spans="2:8" x14ac:dyDescent="0.25">
      <c r="G57">
        <f t="shared" si="4"/>
        <v>3.9000000000000026</v>
      </c>
      <c r="H57">
        <f>((1-thetam*G57^rhodm)/(1-thetam))^(1/rhodm)</f>
        <v>0.45569620816608886</v>
      </c>
    </row>
    <row r="58" spans="2:8" x14ac:dyDescent="0.25">
      <c r="G58">
        <f t="shared" si="4"/>
        <v>4.0000000000000027</v>
      </c>
      <c r="H58">
        <f>((1-thetam*G58^rhodm)/(1-thetam))^(1/rhodm)</f>
        <v>0.44444444444444409</v>
      </c>
    </row>
    <row r="60" spans="2:8" x14ac:dyDescent="0.25">
      <c r="G60">
        <f>((1-(1-thetam)*H60^rhodm)/thetam)^(1/rhodm)</f>
        <v>1</v>
      </c>
      <c r="H60">
        <v>1</v>
      </c>
    </row>
    <row r="61" spans="2:8" x14ac:dyDescent="0.25">
      <c r="G61">
        <f>((1-(1-thetam)*H61^rhodm)/thetam)^(1/rhodm)</f>
        <v>0.72858764391636244</v>
      </c>
      <c r="H61">
        <f>0.1+H60</f>
        <v>1.1000000000000001</v>
      </c>
    </row>
    <row r="62" spans="2:8" x14ac:dyDescent="0.25">
      <c r="G62">
        <f>((1-(1-thetam)*H62^rhodm)/thetam)^(1/rhodm)</f>
        <v>0.50931723975202625</v>
      </c>
      <c r="H62">
        <f t="shared" si="4"/>
        <v>1.2000000000000002</v>
      </c>
    </row>
    <row r="63" spans="2:8" x14ac:dyDescent="0.25">
      <c r="G63">
        <f>((1-(1-thetam)*H63^rhodm)/thetam)^(1/rhodm)</f>
        <v>0.3357897976206885</v>
      </c>
      <c r="H63">
        <f t="shared" si="4"/>
        <v>1.3000000000000003</v>
      </c>
    </row>
    <row r="64" spans="2:8" x14ac:dyDescent="0.25">
      <c r="G64">
        <f>((1-(1-thetam)*H64^rhodm)/thetam)^(1/rhodm)</f>
        <v>0.20281704112184246</v>
      </c>
      <c r="H64">
        <f t="shared" si="4"/>
        <v>1.4000000000000004</v>
      </c>
    </row>
    <row r="65" spans="7:8" x14ac:dyDescent="0.25">
      <c r="G65">
        <f>((1-(1-thetam)*H65^rhodm)/thetam)^(1/rhodm)</f>
        <v>0.10612308660186275</v>
      </c>
      <c r="H65">
        <f t="shared" si="4"/>
        <v>1.5000000000000004</v>
      </c>
    </row>
    <row r="66" spans="7:8" x14ac:dyDescent="0.25">
      <c r="G66">
        <f>((1-(1-thetam)*H66^rhodm)/thetam)^(1/rhodm)</f>
        <v>4.2134462383558099E-2</v>
      </c>
      <c r="H66">
        <f t="shared" si="4"/>
        <v>1.6000000000000005</v>
      </c>
    </row>
    <row r="67" spans="7:8" x14ac:dyDescent="0.25">
      <c r="G67">
        <f>((1-(1-thetam)*H67^rhodm)/thetam)^(1/rhodm)</f>
        <v>7.8284550272860916E-3</v>
      </c>
      <c r="H67">
        <f t="shared" si="4"/>
        <v>1.7000000000000006</v>
      </c>
    </row>
    <row r="68" spans="7:8" x14ac:dyDescent="0.25">
      <c r="G68">
        <f>((1-(1-thetam)*H68^rhodm)/thetam)^(1/rhodm)</f>
        <v>6.2112400302840806E-4</v>
      </c>
      <c r="H68">
        <f t="shared" si="4"/>
        <v>1.8000000000000007</v>
      </c>
    </row>
    <row r="69" spans="7:8" x14ac:dyDescent="0.25">
      <c r="G69">
        <f>((1-(1-thetam)*H69^rhodm)/thetam)^(1/rhodm)</f>
        <v>1.828299498346812E-2</v>
      </c>
      <c r="H69">
        <f t="shared" si="4"/>
        <v>1.9000000000000008</v>
      </c>
    </row>
    <row r="70" spans="7:8" x14ac:dyDescent="0.25">
      <c r="G70">
        <f>((1-(1-thetam)*H70^rhodm)/thetam)^(1/rhodm)</f>
        <v>5.8874503045719076E-2</v>
      </c>
      <c r="H70">
        <f t="shared" ref="H70:H90" si="9">0.1+H69</f>
        <v>2.0000000000000009</v>
      </c>
    </row>
    <row r="71" spans="7:8" x14ac:dyDescent="0.25">
      <c r="G71">
        <f>((1-(1-thetam)*H71^rhodm)/thetam)^(1/rhodm)</f>
        <v>0.12069580914534805</v>
      </c>
      <c r="H71">
        <f t="shared" si="9"/>
        <v>2.100000000000001</v>
      </c>
    </row>
    <row r="72" spans="7:8" x14ac:dyDescent="0.25">
      <c r="G72">
        <f>((1-(1-thetam)*H72^rhodm)/thetam)^(1/rhodm)</f>
        <v>0.20224726194081818</v>
      </c>
      <c r="H72">
        <f t="shared" si="9"/>
        <v>2.2000000000000011</v>
      </c>
    </row>
    <row r="73" spans="7:8" x14ac:dyDescent="0.25">
      <c r="G73">
        <f>((1-(1-thetam)*H73^rhodm)/thetam)^(1/rhodm)</f>
        <v>0.3021978685525582</v>
      </c>
      <c r="H73">
        <f t="shared" si="9"/>
        <v>2.3000000000000012</v>
      </c>
    </row>
    <row r="74" spans="7:8" x14ac:dyDescent="0.25">
      <c r="G74">
        <f>((1-(1-thetam)*H74^rhodm)/thetam)^(1/rhodm)</f>
        <v>0.4193598764088004</v>
      </c>
      <c r="H74">
        <f t="shared" si="9"/>
        <v>2.4000000000000012</v>
      </c>
    </row>
    <row r="75" spans="7:8" x14ac:dyDescent="0.25">
      <c r="G75">
        <f>((1-(1-thetam)*H75^rhodm)/thetam)^(1/rhodm)</f>
        <v>0.55266807797944939</v>
      </c>
      <c r="H75">
        <f t="shared" si="9"/>
        <v>2.5000000000000013</v>
      </c>
    </row>
    <row r="76" spans="7:8" x14ac:dyDescent="0.25">
      <c r="G76">
        <f>((1-(1-thetam)*H76^rhodm)/thetam)^(1/rhodm)</f>
        <v>0.70116280816696408</v>
      </c>
      <c r="H76">
        <f t="shared" si="9"/>
        <v>2.6000000000000014</v>
      </c>
    </row>
    <row r="77" spans="7:8" x14ac:dyDescent="0.25">
      <c r="G77">
        <f>((1-(1-thetam)*H77^rhodm)/thetam)^(1/rhodm)</f>
        <v>0.86397585962804202</v>
      </c>
      <c r="H77">
        <f t="shared" si="9"/>
        <v>2.7000000000000015</v>
      </c>
    </row>
    <row r="78" spans="7:8" x14ac:dyDescent="0.25">
      <c r="G78">
        <f>((1-(1-thetam)*H78^rhodm)/thetam)^(1/rhodm)</f>
        <v>1.0403187263643776</v>
      </c>
      <c r="H78">
        <f t="shared" si="9"/>
        <v>2.8000000000000016</v>
      </c>
    </row>
    <row r="79" spans="7:8" x14ac:dyDescent="0.25">
      <c r="G79">
        <f>((1-(1-thetam)*H79^rhodm)/thetam)^(1/rhodm)</f>
        <v>1.2294727217766412</v>
      </c>
      <c r="H79">
        <f t="shared" si="9"/>
        <v>2.9000000000000017</v>
      </c>
    </row>
    <row r="80" spans="7:8" x14ac:dyDescent="0.25">
      <c r="G80">
        <f>((1-(1-thetam)*H80^rhodm)/thetam)^(1/rhodm)</f>
        <v>1.4307806183469496</v>
      </c>
      <c r="H80">
        <f t="shared" si="9"/>
        <v>3.0000000000000018</v>
      </c>
    </row>
    <row r="81" spans="7:8" x14ac:dyDescent="0.25">
      <c r="G81">
        <f>((1-(1-thetam)*H81^rhodm)/thetam)^(1/rhodm)</f>
        <v>1.6436395320183828</v>
      </c>
      <c r="H81">
        <f t="shared" si="9"/>
        <v>3.1000000000000019</v>
      </c>
    </row>
    <row r="82" spans="7:8" x14ac:dyDescent="0.25">
      <c r="G82">
        <f>((1-(1-thetam)*H82^rhodm)/thetam)^(1/rhodm)</f>
        <v>1.867494832004043</v>
      </c>
      <c r="H82">
        <f t="shared" si="9"/>
        <v>3.200000000000002</v>
      </c>
    </row>
    <row r="83" spans="7:8" x14ac:dyDescent="0.25">
      <c r="G83">
        <f>((1-(1-thetam)*H83^rhodm)/thetam)^(1/rhodm)</f>
        <v>2.1018349009961246</v>
      </c>
      <c r="H83">
        <f t="shared" si="9"/>
        <v>3.300000000000002</v>
      </c>
    </row>
    <row r="84" spans="7:8" x14ac:dyDescent="0.25">
      <c r="G84">
        <f>((1-(1-thetam)*H84^rhodm)/thetam)^(1/rhodm)</f>
        <v>2.3461866049941453</v>
      </c>
      <c r="H84">
        <f t="shared" si="9"/>
        <v>3.4000000000000021</v>
      </c>
    </row>
    <row r="85" spans="7:8" x14ac:dyDescent="0.25">
      <c r="G85">
        <f>((1-(1-thetam)*H85^rhodm)/thetam)^(1/rhodm)</f>
        <v>2.6001113587127094</v>
      </c>
      <c r="H85">
        <f t="shared" si="9"/>
        <v>3.5000000000000022</v>
      </c>
    </row>
    <row r="86" spans="7:8" x14ac:dyDescent="0.25">
      <c r="G86">
        <f>((1-(1-thetam)*H86^rhodm)/thetam)^(1/rhodm)</f>
        <v>2.8632016935753444</v>
      </c>
      <c r="H86">
        <f t="shared" si="9"/>
        <v>3.6000000000000023</v>
      </c>
    </row>
    <row r="87" spans="7:8" x14ac:dyDescent="0.25">
      <c r="G87">
        <f>((1-(1-thetam)*H87^rhodm)/thetam)^(1/rhodm)</f>
        <v>3.1350782519887774</v>
      </c>
      <c r="H87">
        <f t="shared" si="9"/>
        <v>3.7000000000000024</v>
      </c>
    </row>
    <row r="88" spans="7:8" x14ac:dyDescent="0.25">
      <c r="G88">
        <f>((1-(1-thetam)*H88^rhodm)/thetam)^(1/rhodm)</f>
        <v>3.4153871449169793</v>
      </c>
      <c r="H88">
        <f t="shared" si="9"/>
        <v>3.8000000000000025</v>
      </c>
    </row>
    <row r="89" spans="7:8" x14ac:dyDescent="0.25">
      <c r="G89">
        <f>((1-(1-thetam)*H89^rhodm)/thetam)^(1/rhodm)</f>
        <v>3.7037976204844103</v>
      </c>
      <c r="H89">
        <f t="shared" si="9"/>
        <v>3.9000000000000026</v>
      </c>
    </row>
    <row r="90" spans="7:8" x14ac:dyDescent="0.25">
      <c r="G90">
        <f>((1-(1-thetam)*H90^rhodm)/thetam)^(1/rhodm)</f>
        <v>4.0000000000000107</v>
      </c>
      <c r="H90">
        <f t="shared" si="9"/>
        <v>4.0000000000000027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19</vt:i4>
      </vt:variant>
    </vt:vector>
  </HeadingPairs>
  <TitlesOfParts>
    <vt:vector size="20" baseType="lpstr">
      <vt:lpstr>Sheet1</vt:lpstr>
      <vt:lpstr>D</vt:lpstr>
      <vt:lpstr>d0</vt:lpstr>
      <vt:lpstr>E</vt:lpstr>
      <vt:lpstr>e0</vt:lpstr>
      <vt:lpstr>esubdm</vt:lpstr>
      <vt:lpstr>etadx</vt:lpstr>
      <vt:lpstr>K0</vt:lpstr>
      <vt:lpstr>L0</vt:lpstr>
      <vt:lpstr>m0</vt:lpstr>
      <vt:lpstr>pd</vt:lpstr>
      <vt:lpstr>pe</vt:lpstr>
      <vt:lpstr>pm</vt:lpstr>
      <vt:lpstr>R_</vt:lpstr>
      <vt:lpstr>rho</vt:lpstr>
      <vt:lpstr>rhodm</vt:lpstr>
      <vt:lpstr>rhodx</vt:lpstr>
      <vt:lpstr>theta</vt:lpstr>
      <vt:lpstr>thetae</vt:lpstr>
      <vt:lpstr>thetam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Rutherford, Thomas</dc:creator>
  <cp:lastModifiedBy>Rutherford, Thomas</cp:lastModifiedBy>
  <dcterms:created xsi:type="dcterms:W3CDTF">2016-10-17T01:18:56Z</dcterms:created>
  <dcterms:modified xsi:type="dcterms:W3CDTF">2016-10-17T14:27:37Z</dcterms:modified>
</cp:coreProperties>
</file>