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lobalization\2020\lectures\14.cge\"/>
    </mc:Choice>
  </mc:AlternateContent>
  <xr:revisionPtr revIDLastSave="0" documentId="13_ncr:1_{9D71FA96-549B-4DF9-AE5E-47BE9551F16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definedNames>
    <definedName name="axis">Sheet1!$B$12</definedName>
    <definedName name="CX">Sheet1!$B$20</definedName>
    <definedName name="CY">Sheet1!$B$21</definedName>
    <definedName name="etax">Sheet1!$B$5</definedName>
    <definedName name="etay">Sheet1!$B$6</definedName>
    <definedName name="L0">Sheet1!$B$9</definedName>
    <definedName name="LX">Sheet1!$B$13</definedName>
    <definedName name="lx0">Sheet1!$B$10</definedName>
    <definedName name="LY">Sheet1!$B$14</definedName>
    <definedName name="ly0">Sheet1!$B$11</definedName>
    <definedName name="M">Sheet1!$B$19</definedName>
    <definedName name="PX">Sheet1!$B$17</definedName>
    <definedName name="thetacx">Sheet1!$B$18</definedName>
    <definedName name="thetax">Sheet1!$B$7</definedName>
    <definedName name="thetay">Sheet1!$B$8</definedName>
    <definedName name="x0">Sheet1!$B$3</definedName>
    <definedName name="XV">Sheet1!$B$15</definedName>
    <definedName name="y0">Sheet1!$B$4</definedName>
    <definedName name="YV">Sheet1!$B$16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" l="1"/>
  <c r="Y20" i="1" s="1"/>
  <c r="X19" i="1"/>
  <c r="Y2" i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Y21" i="1" l="1"/>
  <c r="G21" i="1"/>
  <c r="F21" i="1"/>
  <c r="A26" i="1"/>
  <c r="B13" i="1"/>
  <c r="B18" i="1"/>
  <c r="B25" i="1"/>
  <c r="B8" i="1"/>
  <c r="B11" i="1" s="1"/>
  <c r="B7" i="1"/>
  <c r="B10" i="1" s="1"/>
  <c r="Y15" i="1" l="1"/>
  <c r="Y14" i="1"/>
  <c r="Y13" i="1"/>
  <c r="Y11" i="1"/>
  <c r="Y6" i="1"/>
  <c r="Y4" i="1"/>
  <c r="Y7" i="1"/>
  <c r="Y12" i="1"/>
  <c r="Y10" i="1"/>
  <c r="Y5" i="1"/>
  <c r="X20" i="1"/>
  <c r="Y9" i="1"/>
  <c r="Y3" i="1"/>
  <c r="Y8" i="1"/>
  <c r="Y16" i="1"/>
  <c r="Y22" i="1"/>
  <c r="X21" i="1"/>
  <c r="Y17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B14" i="1"/>
  <c r="B9" i="1"/>
  <c r="B15" i="1" s="1"/>
  <c r="J20" i="1" s="1"/>
  <c r="B26" i="1"/>
  <c r="C27" i="1" l="1"/>
  <c r="Y23" i="1"/>
  <c r="X22" i="1"/>
  <c r="C26" i="1"/>
  <c r="D26" i="1"/>
  <c r="A47" i="1"/>
  <c r="C46" i="1"/>
  <c r="B46" i="1"/>
  <c r="D46" i="1" s="1"/>
  <c r="B27" i="1"/>
  <c r="D27" i="1" s="1"/>
  <c r="C25" i="1"/>
  <c r="D25" i="1"/>
  <c r="B16" i="1"/>
  <c r="B28" i="1"/>
  <c r="D28" i="1" s="1"/>
  <c r="C28" i="1"/>
  <c r="F13" i="1"/>
  <c r="F12" i="1"/>
  <c r="Y24" i="1" l="1"/>
  <c r="X23" i="1"/>
  <c r="G11" i="1"/>
  <c r="K20" i="1"/>
  <c r="A48" i="1"/>
  <c r="C47" i="1"/>
  <c r="B47" i="1"/>
  <c r="D47" i="1" s="1"/>
  <c r="G12" i="1"/>
  <c r="B17" i="1"/>
  <c r="B19" i="1" s="1"/>
  <c r="B29" i="1"/>
  <c r="D29" i="1" s="1"/>
  <c r="C29" i="1"/>
  <c r="Y25" i="1" l="1"/>
  <c r="X24" i="1"/>
  <c r="A49" i="1"/>
  <c r="C48" i="1"/>
  <c r="B48" i="1"/>
  <c r="D48" i="1" s="1"/>
  <c r="G18" i="1"/>
  <c r="B12" i="1"/>
  <c r="F17" i="1"/>
  <c r="B21" i="1"/>
  <c r="B20" i="1"/>
  <c r="B30" i="1"/>
  <c r="D30" i="1" s="1"/>
  <c r="C30" i="1"/>
  <c r="Y26" i="1" l="1"/>
  <c r="X25" i="1"/>
  <c r="G20" i="1"/>
  <c r="F20" i="1"/>
  <c r="J21" i="1"/>
  <c r="Z19" i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AA17" i="1" s="1"/>
  <c r="K21" i="1"/>
  <c r="AA19" i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Z34" i="1" s="1"/>
  <c r="AA2" i="1"/>
  <c r="K22" i="1"/>
  <c r="J22" i="1"/>
  <c r="A50" i="1"/>
  <c r="F50" i="1" s="1"/>
  <c r="B49" i="1"/>
  <c r="D49" i="1" s="1"/>
  <c r="C49" i="1"/>
  <c r="G46" i="1"/>
  <c r="F46" i="1"/>
  <c r="F47" i="1"/>
  <c r="G49" i="1"/>
  <c r="G47" i="1"/>
  <c r="F49" i="1"/>
  <c r="G48" i="1"/>
  <c r="F48" i="1"/>
  <c r="G50" i="1"/>
  <c r="G14" i="1"/>
  <c r="G10" i="1"/>
  <c r="G13" i="1"/>
  <c r="F14" i="1"/>
  <c r="F10" i="1"/>
  <c r="F11" i="1"/>
  <c r="I3" i="1"/>
  <c r="G28" i="1"/>
  <c r="J2" i="1"/>
  <c r="F28" i="1"/>
  <c r="G27" i="1"/>
  <c r="F27" i="1"/>
  <c r="G26" i="1"/>
  <c r="G31" i="1"/>
  <c r="F31" i="1"/>
  <c r="J10" i="1"/>
  <c r="I9" i="1"/>
  <c r="I7" i="1"/>
  <c r="F32" i="1"/>
  <c r="F26" i="1"/>
  <c r="G25" i="1"/>
  <c r="F25" i="1"/>
  <c r="G30" i="1"/>
  <c r="F30" i="1"/>
  <c r="G29" i="1"/>
  <c r="J8" i="1"/>
  <c r="F29" i="1"/>
  <c r="G6" i="1"/>
  <c r="F2" i="1"/>
  <c r="F3" i="1"/>
  <c r="G5" i="1"/>
  <c r="B31" i="1"/>
  <c r="D31" i="1" s="1"/>
  <c r="C31" i="1"/>
  <c r="G32" i="1"/>
  <c r="Y27" i="1" l="1"/>
  <c r="X26" i="1"/>
  <c r="Z21" i="1"/>
  <c r="Z31" i="1"/>
  <c r="Z20" i="1"/>
  <c r="Z26" i="1"/>
  <c r="AA3" i="1"/>
  <c r="AA5" i="1"/>
  <c r="AA6" i="1"/>
  <c r="Z24" i="1"/>
  <c r="AA9" i="1"/>
  <c r="AA7" i="1"/>
  <c r="Z25" i="1"/>
  <c r="AA12" i="1"/>
  <c r="Z30" i="1"/>
  <c r="AA10" i="1"/>
  <c r="Z28" i="1"/>
  <c r="Z23" i="1"/>
  <c r="AA11" i="1"/>
  <c r="Z29" i="1"/>
  <c r="Z27" i="1"/>
  <c r="AA16" i="1"/>
  <c r="AA8" i="1"/>
  <c r="AA13" i="1"/>
  <c r="AA14" i="1"/>
  <c r="Z32" i="1"/>
  <c r="AA15" i="1"/>
  <c r="Z33" i="1"/>
  <c r="AA4" i="1"/>
  <c r="Z22" i="1"/>
  <c r="A51" i="1"/>
  <c r="C50" i="1"/>
  <c r="B50" i="1"/>
  <c r="D50" i="1" s="1"/>
  <c r="B32" i="1"/>
  <c r="D32" i="1" s="1"/>
  <c r="C32" i="1"/>
  <c r="Y28" i="1" l="1"/>
  <c r="X27" i="1"/>
  <c r="A52" i="1"/>
  <c r="B51" i="1"/>
  <c r="D51" i="1" s="1"/>
  <c r="C51" i="1"/>
  <c r="G51" i="1"/>
  <c r="F51" i="1"/>
  <c r="G33" i="1"/>
  <c r="F33" i="1"/>
  <c r="B33" i="1"/>
  <c r="D33" i="1" s="1"/>
  <c r="C33" i="1"/>
  <c r="Y29" i="1" l="1"/>
  <c r="X28" i="1"/>
  <c r="A53" i="1"/>
  <c r="B52" i="1"/>
  <c r="D52" i="1" s="1"/>
  <c r="C52" i="1"/>
  <c r="G52" i="1"/>
  <c r="F52" i="1"/>
  <c r="F34" i="1"/>
  <c r="G34" i="1"/>
  <c r="B34" i="1"/>
  <c r="D34" i="1" s="1"/>
  <c r="C34" i="1"/>
  <c r="Y30" i="1" l="1"/>
  <c r="X29" i="1"/>
  <c r="A54" i="1"/>
  <c r="C53" i="1"/>
  <c r="B53" i="1"/>
  <c r="D53" i="1" s="1"/>
  <c r="F53" i="1"/>
  <c r="G53" i="1"/>
  <c r="G35" i="1"/>
  <c r="F35" i="1"/>
  <c r="B35" i="1"/>
  <c r="D35" i="1" s="1"/>
  <c r="C35" i="1"/>
  <c r="Y31" i="1" l="1"/>
  <c r="X30" i="1"/>
  <c r="A55" i="1"/>
  <c r="C54" i="1"/>
  <c r="B54" i="1"/>
  <c r="D54" i="1" s="1"/>
  <c r="G54" i="1"/>
  <c r="F54" i="1"/>
  <c r="G36" i="1"/>
  <c r="F36" i="1"/>
  <c r="B36" i="1"/>
  <c r="D36" i="1" s="1"/>
  <c r="C36" i="1"/>
  <c r="Y32" i="1" l="1"/>
  <c r="X31" i="1"/>
  <c r="A56" i="1"/>
  <c r="B55" i="1"/>
  <c r="D55" i="1" s="1"/>
  <c r="C55" i="1"/>
  <c r="G55" i="1"/>
  <c r="F55" i="1"/>
  <c r="G37" i="1"/>
  <c r="F37" i="1"/>
  <c r="B37" i="1"/>
  <c r="D37" i="1" s="1"/>
  <c r="C37" i="1"/>
  <c r="Y33" i="1" l="1"/>
  <c r="X32" i="1"/>
  <c r="A57" i="1"/>
  <c r="C56" i="1"/>
  <c r="B56" i="1"/>
  <c r="D56" i="1" s="1"/>
  <c r="G56" i="1"/>
  <c r="F56" i="1"/>
  <c r="G38" i="1"/>
  <c r="F38" i="1"/>
  <c r="B38" i="1"/>
  <c r="D38" i="1" s="1"/>
  <c r="C38" i="1"/>
  <c r="Y34" i="1" l="1"/>
  <c r="X34" i="1" s="1"/>
  <c r="X33" i="1"/>
  <c r="A58" i="1"/>
  <c r="C57" i="1"/>
  <c r="B57" i="1"/>
  <c r="D57" i="1" s="1"/>
  <c r="G57" i="1"/>
  <c r="F57" i="1"/>
  <c r="F39" i="1"/>
  <c r="G39" i="1"/>
  <c r="B39" i="1"/>
  <c r="D39" i="1" s="1"/>
  <c r="C39" i="1"/>
  <c r="A59" i="1" l="1"/>
  <c r="C58" i="1"/>
  <c r="B58" i="1"/>
  <c r="D58" i="1" s="1"/>
  <c r="G58" i="1"/>
  <c r="F58" i="1"/>
  <c r="G40" i="1"/>
  <c r="F40" i="1"/>
  <c r="B40" i="1"/>
  <c r="D40" i="1" s="1"/>
  <c r="C40" i="1"/>
  <c r="A60" i="1" l="1"/>
  <c r="C59" i="1"/>
  <c r="B59" i="1"/>
  <c r="D59" i="1" s="1"/>
  <c r="G59" i="1"/>
  <c r="F59" i="1"/>
  <c r="G41" i="1"/>
  <c r="F41" i="1"/>
  <c r="B41" i="1"/>
  <c r="D41" i="1" s="1"/>
  <c r="C41" i="1"/>
  <c r="A61" i="1" l="1"/>
  <c r="B60" i="1"/>
  <c r="D60" i="1" s="1"/>
  <c r="C60" i="1"/>
  <c r="G60" i="1"/>
  <c r="F60" i="1"/>
  <c r="F42" i="1"/>
  <c r="G42" i="1"/>
  <c r="B42" i="1"/>
  <c r="D42" i="1" s="1"/>
  <c r="C42" i="1"/>
  <c r="A62" i="1" l="1"/>
  <c r="B61" i="1"/>
  <c r="D61" i="1" s="1"/>
  <c r="C61" i="1"/>
  <c r="G61" i="1"/>
  <c r="F61" i="1"/>
  <c r="G43" i="1"/>
  <c r="F43" i="1"/>
  <c r="B43" i="1"/>
  <c r="D43" i="1" s="1"/>
  <c r="C43" i="1"/>
  <c r="A63" i="1" l="1"/>
  <c r="C62" i="1"/>
  <c r="B62" i="1"/>
  <c r="D62" i="1" s="1"/>
  <c r="G62" i="1"/>
  <c r="F62" i="1"/>
  <c r="G44" i="1"/>
  <c r="F44" i="1"/>
  <c r="B44" i="1"/>
  <c r="D44" i="1" s="1"/>
  <c r="C44" i="1"/>
  <c r="A64" i="1" l="1"/>
  <c r="C63" i="1"/>
  <c r="B63" i="1"/>
  <c r="D63" i="1" s="1"/>
  <c r="G63" i="1"/>
  <c r="F63" i="1"/>
  <c r="F45" i="1"/>
  <c r="G45" i="1"/>
  <c r="B45" i="1"/>
  <c r="D45" i="1" s="1"/>
  <c r="C45" i="1"/>
  <c r="A65" i="1" l="1"/>
  <c r="C64" i="1"/>
  <c r="B64" i="1"/>
  <c r="D64" i="1" s="1"/>
  <c r="F64" i="1"/>
  <c r="G64" i="1"/>
  <c r="A66" i="1" l="1"/>
  <c r="B65" i="1"/>
  <c r="D65" i="1" s="1"/>
  <c r="C65" i="1"/>
  <c r="G65" i="1"/>
  <c r="F65" i="1"/>
  <c r="A67" i="1" l="1"/>
  <c r="C66" i="1"/>
  <c r="B66" i="1"/>
  <c r="D66" i="1" s="1"/>
  <c r="G66" i="1"/>
  <c r="F66" i="1"/>
  <c r="A68" i="1" l="1"/>
  <c r="C67" i="1"/>
  <c r="B67" i="1"/>
  <c r="D67" i="1" s="1"/>
  <c r="G67" i="1"/>
  <c r="F67" i="1"/>
  <c r="A69" i="1" l="1"/>
  <c r="C68" i="1"/>
  <c r="B68" i="1"/>
  <c r="D68" i="1" s="1"/>
  <c r="G68" i="1"/>
  <c r="F68" i="1"/>
  <c r="A70" i="1" l="1"/>
  <c r="C69" i="1"/>
  <c r="B69" i="1"/>
  <c r="D69" i="1" s="1"/>
  <c r="G69" i="1"/>
  <c r="F69" i="1"/>
  <c r="A71" i="1" l="1"/>
  <c r="C70" i="1"/>
  <c r="B70" i="1"/>
  <c r="D70" i="1" s="1"/>
  <c r="G70" i="1"/>
  <c r="F70" i="1"/>
  <c r="A72" i="1" l="1"/>
  <c r="C71" i="1"/>
  <c r="B71" i="1"/>
  <c r="D71" i="1" s="1"/>
  <c r="F71" i="1"/>
  <c r="G71" i="1"/>
  <c r="A73" i="1" l="1"/>
  <c r="C72" i="1"/>
  <c r="B72" i="1"/>
  <c r="D72" i="1" s="1"/>
  <c r="F72" i="1"/>
  <c r="G72" i="1"/>
  <c r="A74" i="1" l="1"/>
  <c r="C73" i="1"/>
  <c r="B73" i="1"/>
  <c r="D73" i="1" s="1"/>
  <c r="G73" i="1"/>
  <c r="F73" i="1"/>
  <c r="A75" i="1" l="1"/>
  <c r="B74" i="1"/>
  <c r="D74" i="1" s="1"/>
  <c r="C74" i="1"/>
  <c r="G74" i="1"/>
  <c r="F74" i="1"/>
  <c r="A76" i="1" l="1"/>
  <c r="C75" i="1"/>
  <c r="B75" i="1"/>
  <c r="D75" i="1" s="1"/>
  <c r="G75" i="1"/>
  <c r="F75" i="1"/>
  <c r="A77" i="1" l="1"/>
  <c r="C76" i="1"/>
  <c r="B76" i="1"/>
  <c r="D76" i="1" s="1"/>
  <c r="G76" i="1"/>
  <c r="F76" i="1"/>
  <c r="A78" i="1" l="1"/>
  <c r="B77" i="1"/>
  <c r="D77" i="1" s="1"/>
  <c r="C77" i="1"/>
  <c r="F77" i="1"/>
  <c r="G77" i="1"/>
  <c r="A79" i="1" l="1"/>
  <c r="C78" i="1"/>
  <c r="B78" i="1"/>
  <c r="D78" i="1" s="1"/>
  <c r="F78" i="1"/>
  <c r="G78" i="1"/>
  <c r="A80" i="1" l="1"/>
  <c r="C79" i="1"/>
  <c r="B79" i="1"/>
  <c r="D79" i="1" s="1"/>
  <c r="F79" i="1"/>
  <c r="G79" i="1"/>
  <c r="A81" i="1" l="1"/>
  <c r="B80" i="1"/>
  <c r="D80" i="1" s="1"/>
  <c r="C80" i="1"/>
  <c r="F80" i="1"/>
  <c r="G80" i="1"/>
  <c r="A82" i="1" l="1"/>
  <c r="C81" i="1"/>
  <c r="B81" i="1"/>
  <c r="D81" i="1" s="1"/>
  <c r="F81" i="1"/>
  <c r="G81" i="1"/>
  <c r="A83" i="1" l="1"/>
  <c r="C82" i="1"/>
  <c r="B82" i="1"/>
  <c r="D82" i="1" s="1"/>
  <c r="G82" i="1"/>
  <c r="F82" i="1"/>
  <c r="A84" i="1" l="1"/>
  <c r="C83" i="1"/>
  <c r="B83" i="1"/>
  <c r="D83" i="1" s="1"/>
  <c r="G83" i="1"/>
  <c r="F83" i="1"/>
  <c r="A85" i="1" l="1"/>
  <c r="B84" i="1"/>
  <c r="D84" i="1" s="1"/>
  <c r="C84" i="1"/>
  <c r="G84" i="1"/>
  <c r="F84" i="1"/>
  <c r="A86" i="1" l="1"/>
  <c r="C85" i="1"/>
  <c r="B85" i="1"/>
  <c r="D85" i="1" s="1"/>
  <c r="G85" i="1"/>
  <c r="F85" i="1"/>
  <c r="A87" i="1" l="1"/>
  <c r="C86" i="1"/>
  <c r="B86" i="1"/>
  <c r="D86" i="1" s="1"/>
  <c r="G86" i="1"/>
  <c r="F86" i="1"/>
  <c r="A88" i="1" l="1"/>
  <c r="C87" i="1"/>
  <c r="B87" i="1"/>
  <c r="D87" i="1" s="1"/>
  <c r="F87" i="1"/>
  <c r="G87" i="1"/>
  <c r="A89" i="1" l="1"/>
  <c r="C88" i="1"/>
  <c r="B88" i="1"/>
  <c r="D88" i="1" s="1"/>
  <c r="G88" i="1"/>
  <c r="F88" i="1"/>
  <c r="A90" i="1" l="1"/>
  <c r="B89" i="1"/>
  <c r="D89" i="1" s="1"/>
  <c r="C89" i="1"/>
  <c r="G89" i="1"/>
  <c r="F89" i="1"/>
  <c r="A91" i="1" l="1"/>
  <c r="B90" i="1"/>
  <c r="D90" i="1" s="1"/>
  <c r="C90" i="1"/>
  <c r="G90" i="1"/>
  <c r="F90" i="1"/>
  <c r="A92" i="1" l="1"/>
  <c r="C91" i="1"/>
  <c r="B91" i="1"/>
  <c r="D91" i="1" s="1"/>
  <c r="G91" i="1"/>
  <c r="F91" i="1"/>
  <c r="A93" i="1" l="1"/>
  <c r="C92" i="1"/>
  <c r="B92" i="1"/>
  <c r="D92" i="1" s="1"/>
  <c r="G92" i="1"/>
  <c r="F92" i="1"/>
  <c r="A94" i="1" l="1"/>
  <c r="C93" i="1"/>
  <c r="B93" i="1"/>
  <c r="D93" i="1" s="1"/>
  <c r="G93" i="1"/>
  <c r="F93" i="1"/>
  <c r="A95" i="1" l="1"/>
  <c r="C94" i="1"/>
  <c r="B94" i="1"/>
  <c r="D94" i="1" s="1"/>
  <c r="G94" i="1"/>
  <c r="F94" i="1"/>
  <c r="A96" i="1" l="1"/>
  <c r="C95" i="1"/>
  <c r="B95" i="1"/>
  <c r="D95" i="1" s="1"/>
  <c r="F95" i="1"/>
  <c r="G95" i="1"/>
  <c r="A97" i="1" l="1"/>
  <c r="C96" i="1"/>
  <c r="B96" i="1"/>
  <c r="D96" i="1" s="1"/>
  <c r="F96" i="1"/>
  <c r="G96" i="1"/>
  <c r="A98" i="1" l="1"/>
  <c r="C97" i="1"/>
  <c r="B97" i="1"/>
  <c r="D97" i="1" s="1"/>
  <c r="G97" i="1"/>
  <c r="F97" i="1"/>
  <c r="A99" i="1" l="1"/>
  <c r="B98" i="1"/>
  <c r="D98" i="1" s="1"/>
  <c r="C98" i="1"/>
  <c r="G98" i="1"/>
  <c r="F98" i="1"/>
  <c r="A100" i="1" l="1"/>
  <c r="B99" i="1"/>
  <c r="D99" i="1" s="1"/>
  <c r="C99" i="1"/>
  <c r="F99" i="1"/>
  <c r="G99" i="1"/>
  <c r="A101" i="1" l="1"/>
  <c r="C100" i="1"/>
  <c r="B100" i="1"/>
  <c r="D100" i="1" s="1"/>
  <c r="G100" i="1"/>
  <c r="F100" i="1"/>
  <c r="A102" i="1" l="1"/>
  <c r="C101" i="1"/>
  <c r="B101" i="1"/>
  <c r="D101" i="1" s="1"/>
  <c r="G101" i="1"/>
  <c r="F101" i="1"/>
  <c r="A103" i="1" l="1"/>
  <c r="C102" i="1"/>
  <c r="B102" i="1"/>
  <c r="D102" i="1" s="1"/>
  <c r="F102" i="1"/>
  <c r="G102" i="1"/>
  <c r="A104" i="1" l="1"/>
  <c r="C103" i="1"/>
  <c r="B103" i="1"/>
  <c r="D103" i="1" s="1"/>
  <c r="F103" i="1"/>
  <c r="G103" i="1"/>
  <c r="A105" i="1" l="1"/>
  <c r="C104" i="1"/>
  <c r="B104" i="1"/>
  <c r="D104" i="1" s="1"/>
  <c r="G104" i="1"/>
  <c r="F104" i="1"/>
  <c r="A106" i="1" l="1"/>
  <c r="C105" i="1"/>
  <c r="B105" i="1"/>
  <c r="D105" i="1" s="1"/>
  <c r="G105" i="1"/>
  <c r="F105" i="1"/>
  <c r="A107" i="1" l="1"/>
  <c r="C106" i="1"/>
  <c r="B106" i="1"/>
  <c r="D106" i="1" s="1"/>
  <c r="G106" i="1"/>
  <c r="F106" i="1"/>
  <c r="A108" i="1" l="1"/>
  <c r="C107" i="1"/>
  <c r="B107" i="1"/>
  <c r="D107" i="1" s="1"/>
  <c r="F107" i="1"/>
  <c r="G107" i="1"/>
  <c r="A109" i="1" l="1"/>
  <c r="B108" i="1"/>
  <c r="D108" i="1" s="1"/>
  <c r="C108" i="1"/>
  <c r="F108" i="1"/>
  <c r="G108" i="1"/>
  <c r="A110" i="1" l="1"/>
  <c r="B109" i="1"/>
  <c r="D109" i="1" s="1"/>
  <c r="C109" i="1"/>
  <c r="G109" i="1"/>
  <c r="F109" i="1"/>
  <c r="A111" i="1" l="1"/>
  <c r="C110" i="1"/>
  <c r="B110" i="1"/>
  <c r="D110" i="1" s="1"/>
  <c r="G110" i="1"/>
  <c r="F110" i="1"/>
  <c r="A112" i="1" l="1"/>
  <c r="C111" i="1"/>
  <c r="B111" i="1"/>
  <c r="D111" i="1" s="1"/>
  <c r="F111" i="1"/>
  <c r="G111" i="1"/>
  <c r="A113" i="1" l="1"/>
  <c r="C112" i="1"/>
  <c r="B112" i="1"/>
  <c r="D112" i="1" s="1"/>
  <c r="G112" i="1"/>
  <c r="F112" i="1"/>
  <c r="B113" i="1" l="1"/>
  <c r="D113" i="1" s="1"/>
  <c r="C113" i="1"/>
  <c r="A114" i="1"/>
  <c r="F113" i="1"/>
  <c r="G113" i="1"/>
  <c r="B114" i="1" l="1"/>
  <c r="D114" i="1" s="1"/>
  <c r="A115" i="1"/>
  <c r="C114" i="1"/>
  <c r="F114" i="1"/>
  <c r="G114" i="1"/>
  <c r="A116" i="1" l="1"/>
  <c r="B115" i="1"/>
  <c r="D115" i="1" s="1"/>
  <c r="C115" i="1"/>
  <c r="G115" i="1"/>
  <c r="F115" i="1"/>
  <c r="A117" i="1" l="1"/>
  <c r="C116" i="1"/>
  <c r="B116" i="1"/>
  <c r="D116" i="1" s="1"/>
  <c r="F116" i="1"/>
  <c r="G116" i="1"/>
  <c r="A118" i="1" l="1"/>
  <c r="C117" i="1"/>
  <c r="B117" i="1"/>
  <c r="D117" i="1" s="1"/>
  <c r="F117" i="1"/>
  <c r="G117" i="1"/>
  <c r="A119" i="1" l="1"/>
  <c r="C118" i="1"/>
  <c r="B118" i="1"/>
  <c r="D118" i="1" s="1"/>
  <c r="G118" i="1"/>
  <c r="F118" i="1"/>
  <c r="A120" i="1" l="1"/>
  <c r="B119" i="1"/>
  <c r="D119" i="1" s="1"/>
  <c r="C119" i="1"/>
  <c r="F119" i="1"/>
  <c r="G119" i="1"/>
  <c r="A121" i="1" l="1"/>
  <c r="B120" i="1"/>
  <c r="D120" i="1" s="1"/>
  <c r="C120" i="1"/>
  <c r="F120" i="1"/>
  <c r="G120" i="1"/>
  <c r="A122" i="1" l="1"/>
  <c r="C121" i="1"/>
  <c r="B121" i="1"/>
  <c r="D121" i="1" s="1"/>
  <c r="G121" i="1"/>
  <c r="F121" i="1"/>
  <c r="A123" i="1" l="1"/>
  <c r="B122" i="1"/>
  <c r="D122" i="1" s="1"/>
  <c r="C122" i="1"/>
  <c r="G122" i="1"/>
  <c r="F122" i="1"/>
  <c r="A124" i="1" l="1"/>
  <c r="B123" i="1"/>
  <c r="D123" i="1" s="1"/>
  <c r="C123" i="1"/>
  <c r="G123" i="1"/>
  <c r="F123" i="1"/>
  <c r="A125" i="1" l="1"/>
  <c r="C124" i="1"/>
  <c r="B124" i="1"/>
  <c r="D124" i="1" s="1"/>
  <c r="F124" i="1"/>
  <c r="G124" i="1"/>
  <c r="C125" i="1" l="1"/>
  <c r="B125" i="1"/>
  <c r="D125" i="1" s="1"/>
  <c r="G125" i="1"/>
  <c r="F125" i="1"/>
</calcChain>
</file>

<file path=xl/sharedStrings.xml><?xml version="1.0" encoding="utf-8"?>
<sst xmlns="http://schemas.openxmlformats.org/spreadsheetml/2006/main" count="40" uniqueCount="36">
  <si>
    <t>x0</t>
  </si>
  <si>
    <t>y0</t>
  </si>
  <si>
    <t>etax</t>
  </si>
  <si>
    <t>etay</t>
  </si>
  <si>
    <t>thetax</t>
  </si>
  <si>
    <t>thetay</t>
  </si>
  <si>
    <t>x</t>
  </si>
  <si>
    <t>y</t>
  </si>
  <si>
    <t>lx0</t>
  </si>
  <si>
    <t>ly0</t>
  </si>
  <si>
    <t>LX</t>
  </si>
  <si>
    <t xml:space="preserve"> -LX</t>
  </si>
  <si>
    <t xml:space="preserve"> -LY</t>
  </si>
  <si>
    <t>LY</t>
  </si>
  <si>
    <t>axis</t>
  </si>
  <si>
    <t>Axis</t>
  </si>
  <si>
    <t>Production</t>
  </si>
  <si>
    <t>Points</t>
  </si>
  <si>
    <t>XV</t>
  </si>
  <si>
    <t>YV</t>
  </si>
  <si>
    <t>L0</t>
  </si>
  <si>
    <t>CX</t>
  </si>
  <si>
    <t>CY</t>
  </si>
  <si>
    <t>thetacx</t>
  </si>
  <si>
    <t>PX</t>
  </si>
  <si>
    <t>M</t>
  </si>
  <si>
    <t>Budget</t>
  </si>
  <si>
    <t>Quantity X</t>
  </si>
  <si>
    <t>Quantity Y</t>
  </si>
  <si>
    <t>Labor Y</t>
  </si>
  <si>
    <t>Labor X</t>
  </si>
  <si>
    <t>Benchmark</t>
  </si>
  <si>
    <t>Scenario</t>
  </si>
  <si>
    <t>A Two Sector General Equilibrium Model</t>
  </si>
  <si>
    <t>Autarky Utility</t>
  </si>
  <si>
    <t>Free Trade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</si>
</sst>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Axes</c:v>
          </c:tx>
          <c:spPr>
            <a:ln w="19050">
              <a:solidFill>
                <a:schemeClr val="tx1"/>
              </a:solidFill>
              <a:headEnd type="triangle"/>
              <a:tailEnd type="triangle"/>
            </a:ln>
          </c:spPr>
          <c:marker>
            <c:symbol val="none"/>
          </c:marker>
          <c:xVal>
            <c:numRef>
              <c:f>Sheet1!$F$2:$F$6</c:f>
              <c:numCache>
                <c:formatCode>General</c:formatCode>
                <c:ptCount val="5"/>
                <c:pt idx="0">
                  <c:v>-3</c:v>
                </c:pt>
                <c:pt idx="1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3">
                  <c:v>-3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A-4B8C-B5BC-BCEC595E6226}"/>
            </c:ext>
          </c:extLst>
        </c:ser>
        <c:ser>
          <c:idx val="1"/>
          <c:order val="1"/>
          <c:tx>
            <c:v>X Production</c:v>
          </c:tx>
          <c:marker>
            <c:symbol val="none"/>
          </c:marker>
          <c:xVal>
            <c:numRef>
              <c:f>Sheet1!$C$25:$C$125</c:f>
              <c:numCache>
                <c:formatCode>General</c:formatCode>
                <c:ptCount val="101"/>
                <c:pt idx="0">
                  <c:v>0</c:v>
                </c:pt>
                <c:pt idx="1">
                  <c:v>8.549879733383485E-2</c:v>
                </c:pt>
                <c:pt idx="2">
                  <c:v>0.13572088082974534</c:v>
                </c:pt>
                <c:pt idx="3">
                  <c:v>0.17784466522450315</c:v>
                </c:pt>
                <c:pt idx="4">
                  <c:v>0.21544346900318845</c:v>
                </c:pt>
                <c:pt idx="5">
                  <c:v>0.25000000000000006</c:v>
                </c:pt>
                <c:pt idx="6">
                  <c:v>0.28231080866430858</c:v>
                </c:pt>
                <c:pt idx="7">
                  <c:v>0.31286623728379875</c:v>
                </c:pt>
                <c:pt idx="8">
                  <c:v>0.34199518933533946</c:v>
                </c:pt>
                <c:pt idx="9">
                  <c:v>0.36993181114957052</c:v>
                </c:pt>
                <c:pt idx="10">
                  <c:v>0.39685026299204984</c:v>
                </c:pt>
                <c:pt idx="11">
                  <c:v>0.4228845279057461</c:v>
                </c:pt>
                <c:pt idx="12">
                  <c:v>0.44814047465571644</c:v>
                </c:pt>
                <c:pt idx="13">
                  <c:v>0.47270359729914035</c:v>
                </c:pt>
                <c:pt idx="14">
                  <c:v>0.49664419418963429</c:v>
                </c:pt>
                <c:pt idx="15">
                  <c:v>0.52002095576297602</c:v>
                </c:pt>
                <c:pt idx="16">
                  <c:v>0.54288352331898138</c:v>
                </c:pt>
                <c:pt idx="17">
                  <c:v>0.56527435966401052</c:v>
                </c:pt>
                <c:pt idx="18">
                  <c:v>0.58723014617532954</c:v>
                </c:pt>
                <c:pt idx="19">
                  <c:v>0.60878284576121455</c:v>
                </c:pt>
                <c:pt idx="20">
                  <c:v>0.62996052494743671</c:v>
                </c:pt>
                <c:pt idx="21">
                  <c:v>0.65078799895314832</c:v>
                </c:pt>
                <c:pt idx="22">
                  <c:v>0.67128734445865679</c:v>
                </c:pt>
                <c:pt idx="23">
                  <c:v>0.69147831196409937</c:v>
                </c:pt>
                <c:pt idx="24">
                  <c:v>0.71137866089801272</c:v>
                </c:pt>
                <c:pt idx="25">
                  <c:v>0.73100443455321662</c:v>
                </c:pt>
                <c:pt idx="26">
                  <c:v>0.75037018762180774</c:v>
                </c:pt>
                <c:pt idx="27">
                  <c:v>0.76948917600451372</c:v>
                </c:pt>
                <c:pt idx="28">
                  <c:v>0.78837351631052444</c:v>
                </c:pt>
                <c:pt idx="29">
                  <c:v>0.80703432079395288</c:v>
                </c:pt>
                <c:pt idx="30">
                  <c:v>0.82548181222365691</c:v>
                </c:pt>
                <c:pt idx="31">
                  <c:v>0.8437254222378946</c:v>
                </c:pt>
                <c:pt idx="32">
                  <c:v>0.86177387601275357</c:v>
                </c:pt>
                <c:pt idx="33">
                  <c:v>0.87963526551568405</c:v>
                </c:pt>
                <c:pt idx="34">
                  <c:v>0.89731711318130092</c:v>
                </c:pt>
                <c:pt idx="35">
                  <c:v>0.91482642750574306</c:v>
                </c:pt>
                <c:pt idx="36">
                  <c:v>0.93216975178615791</c:v>
                </c:pt>
                <c:pt idx="37">
                  <c:v>0.94935320701690351</c:v>
                </c:pt>
                <c:pt idx="38">
                  <c:v>0.96638252978154615</c:v>
                </c:pt>
                <c:pt idx="39">
                  <c:v>0.98326310584038401</c:v>
                </c:pt>
                <c:pt idx="40">
                  <c:v>1.0000000000000002</c:v>
                </c:pt>
                <c:pt idx="41">
                  <c:v>1.0165979827588085</c:v>
                </c:pt>
                <c:pt idx="42">
                  <c:v>1.0330615541465071</c:v>
                </c:pt>
                <c:pt idx="43">
                  <c:v>1.0493949651125496</c:v>
                </c:pt>
                <c:pt idx="44">
                  <c:v>1.0656022367666111</c:v>
                </c:pt>
                <c:pt idx="45">
                  <c:v>1.0816871777305568</c:v>
                </c:pt>
                <c:pt idx="46">
                  <c:v>1.0976533998250064</c:v>
                </c:pt>
                <c:pt idx="47">
                  <c:v>1.1135043322829794</c:v>
                </c:pt>
                <c:pt idx="48">
                  <c:v>1.1292432346572345</c:v>
                </c:pt>
                <c:pt idx="49">
                  <c:v>1.1448732085660069</c:v>
                </c:pt>
                <c:pt idx="50">
                  <c:v>1.160397208403195</c:v>
                </c:pt>
                <c:pt idx="51">
                  <c:v>1.1758180511231324</c:v>
                </c:pt>
                <c:pt idx="52">
                  <c:v>1.1911384251964332</c:v>
                </c:pt>
                <c:pt idx="53">
                  <c:v>1.2063608988216916</c:v>
                </c:pt>
                <c:pt idx="54">
                  <c:v>1.2214879274677082</c:v>
                </c:pt>
                <c:pt idx="55">
                  <c:v>1.2365218608121755</c:v>
                </c:pt>
                <c:pt idx="56">
                  <c:v>1.251464949135195</c:v>
                </c:pt>
                <c:pt idx="57">
                  <c:v>1.2663193492194051</c:v>
                </c:pt>
                <c:pt idx="58">
                  <c:v>1.2810871298027624</c:v>
                </c:pt>
                <c:pt idx="59">
                  <c:v>1.2957702766250077</c:v>
                </c:pt>
                <c:pt idx="60">
                  <c:v>1.3103706971044486</c:v>
                </c:pt>
                <c:pt idx="61">
                  <c:v>1.3248902246778411</c:v>
                </c:pt>
                <c:pt idx="62">
                  <c:v>1.3393306228327475</c:v>
                </c:pt>
                <c:pt idx="63">
                  <c:v>1.3536935888587633</c:v>
                </c:pt>
                <c:pt idx="64">
                  <c:v>1.367980757341358</c:v>
                </c:pt>
                <c:pt idx="65">
                  <c:v>1.3821937034197185</c:v>
                </c:pt>
                <c:pt idx="66">
                  <c:v>1.3963339458279234</c:v>
                </c:pt>
                <c:pt idx="67">
                  <c:v>1.4104029497369115</c:v>
                </c:pt>
                <c:pt idx="68">
                  <c:v>1.4244021294130651</c:v>
                </c:pt>
                <c:pt idx="69">
                  <c:v>1.4383328507077613</c:v>
                </c:pt>
                <c:pt idx="70">
                  <c:v>1.4521964333909265</c:v>
                </c:pt>
                <c:pt idx="71">
                  <c:v>1.465994153340453</c:v>
                </c:pt>
                <c:pt idx="72">
                  <c:v>1.4797272445982825</c:v>
                </c:pt>
                <c:pt idx="73">
                  <c:v>1.4933969013030104</c:v>
                </c:pt>
                <c:pt idx="74">
                  <c:v>1.5070042795080167</c:v>
                </c:pt>
                <c:pt idx="75">
                  <c:v>1.5205504988933507</c:v>
                </c:pt>
                <c:pt idx="76">
                  <c:v>1.5340366443789164</c:v>
                </c:pt>
                <c:pt idx="77">
                  <c:v>1.5474637676458656</c:v>
                </c:pt>
                <c:pt idx="78">
                  <c:v>1.5608328885725447</c:v>
                </c:pt>
                <c:pt idx="79">
                  <c:v>1.5741449965908278</c:v>
                </c:pt>
                <c:pt idx="80">
                  <c:v>1.5874010519681998</c:v>
                </c:pt>
                <c:pt idx="81">
                  <c:v>1.600601987020529</c:v>
                </c:pt>
                <c:pt idx="82">
                  <c:v>1.6137487072600827</c:v>
                </c:pt>
                <c:pt idx="83">
                  <c:v>1.6268420924829958</c:v>
                </c:pt>
                <c:pt idx="84">
                  <c:v>1.6398829978000686</c:v>
                </c:pt>
                <c:pt idx="85">
                  <c:v>1.6528722546144869</c:v>
                </c:pt>
                <c:pt idx="86">
                  <c:v>1.6658106715497929</c:v>
                </c:pt>
                <c:pt idx="87">
                  <c:v>1.6786990353311828</c:v>
                </c:pt>
                <c:pt idx="88">
                  <c:v>1.6915381116229851</c:v>
                </c:pt>
                <c:pt idx="89">
                  <c:v>1.7043286458249773</c:v>
                </c:pt>
                <c:pt idx="90">
                  <c:v>1.7170713638299984</c:v>
                </c:pt>
                <c:pt idx="91">
                  <c:v>1.7297669727451443</c:v>
                </c:pt>
                <c:pt idx="92">
                  <c:v>1.7424161615786857</c:v>
                </c:pt>
                <c:pt idx="93">
                  <c:v>1.7550196018946822</c:v>
                </c:pt>
                <c:pt idx="94">
                  <c:v>1.7675779484371492</c:v>
                </c:pt>
                <c:pt idx="95">
                  <c:v>1.780091839725499</c:v>
                </c:pt>
                <c:pt idx="96">
                  <c:v>1.7925618986228666</c:v>
                </c:pt>
                <c:pt idx="97">
                  <c:v>1.8049887328788234</c:v>
                </c:pt>
                <c:pt idx="98">
                  <c:v>1.8173729356478872</c:v>
                </c:pt>
                <c:pt idx="99">
                  <c:v>1.8297150859851414</c:v>
                </c:pt>
                <c:pt idx="100">
                  <c:v>1.8420157493201941</c:v>
                </c:pt>
              </c:numCache>
            </c:numRef>
          </c:xVal>
          <c:yVal>
            <c:numRef>
              <c:f>Sheet1!$F$25:$F$125</c:f>
              <c:numCache>
                <c:formatCode>General</c:formatCode>
                <c:ptCount val="101"/>
                <c:pt idx="0">
                  <c:v>0</c:v>
                </c:pt>
                <c:pt idx="1">
                  <c:v>-0.03</c:v>
                </c:pt>
                <c:pt idx="2">
                  <c:v>-0.06</c:v>
                </c:pt>
                <c:pt idx="3">
                  <c:v>-0.09</c:v>
                </c:pt>
                <c:pt idx="4">
                  <c:v>-0.12</c:v>
                </c:pt>
                <c:pt idx="5">
                  <c:v>-0.15000000000000002</c:v>
                </c:pt>
                <c:pt idx="6">
                  <c:v>-0.18000000000000002</c:v>
                </c:pt>
                <c:pt idx="7">
                  <c:v>-0.21000000000000002</c:v>
                </c:pt>
                <c:pt idx="8">
                  <c:v>-0.24</c:v>
                </c:pt>
                <c:pt idx="9">
                  <c:v>-0.27</c:v>
                </c:pt>
                <c:pt idx="10">
                  <c:v>-0.3</c:v>
                </c:pt>
                <c:pt idx="11">
                  <c:v>-0.32999999999999996</c:v>
                </c:pt>
                <c:pt idx="12">
                  <c:v>-0.35999999999999993</c:v>
                </c:pt>
                <c:pt idx="13">
                  <c:v>-0.3899999999999999</c:v>
                </c:pt>
                <c:pt idx="14">
                  <c:v>-0.41999999999999993</c:v>
                </c:pt>
                <c:pt idx="15">
                  <c:v>-0.44999999999999996</c:v>
                </c:pt>
                <c:pt idx="16">
                  <c:v>-0.48</c:v>
                </c:pt>
                <c:pt idx="17">
                  <c:v>-0.51</c:v>
                </c:pt>
                <c:pt idx="18">
                  <c:v>-0.54</c:v>
                </c:pt>
                <c:pt idx="19">
                  <c:v>-0.57000000000000006</c:v>
                </c:pt>
                <c:pt idx="20">
                  <c:v>-0.60000000000000009</c:v>
                </c:pt>
                <c:pt idx="21">
                  <c:v>-0.63000000000000012</c:v>
                </c:pt>
                <c:pt idx="22">
                  <c:v>-0.66000000000000014</c:v>
                </c:pt>
                <c:pt idx="23">
                  <c:v>-0.69000000000000017</c:v>
                </c:pt>
                <c:pt idx="24">
                  <c:v>-0.7200000000000002</c:v>
                </c:pt>
                <c:pt idx="25">
                  <c:v>-0.75000000000000022</c:v>
                </c:pt>
                <c:pt idx="26">
                  <c:v>-0.78000000000000025</c:v>
                </c:pt>
                <c:pt idx="27">
                  <c:v>-0.81000000000000028</c:v>
                </c:pt>
                <c:pt idx="28">
                  <c:v>-0.8400000000000003</c:v>
                </c:pt>
                <c:pt idx="29">
                  <c:v>-0.87000000000000033</c:v>
                </c:pt>
                <c:pt idx="30">
                  <c:v>-0.90000000000000036</c:v>
                </c:pt>
                <c:pt idx="31">
                  <c:v>-0.93000000000000038</c:v>
                </c:pt>
                <c:pt idx="32">
                  <c:v>-0.96000000000000041</c:v>
                </c:pt>
                <c:pt idx="33">
                  <c:v>-0.99000000000000044</c:v>
                </c:pt>
                <c:pt idx="34">
                  <c:v>-1.0200000000000005</c:v>
                </c:pt>
                <c:pt idx="35">
                  <c:v>-1.0500000000000005</c:v>
                </c:pt>
                <c:pt idx="36">
                  <c:v>-1.0800000000000005</c:v>
                </c:pt>
                <c:pt idx="37">
                  <c:v>-1.1100000000000005</c:v>
                </c:pt>
                <c:pt idx="38">
                  <c:v>-1.1400000000000006</c:v>
                </c:pt>
                <c:pt idx="39">
                  <c:v>-1.1700000000000006</c:v>
                </c:pt>
                <c:pt idx="40">
                  <c:v>-1.2000000000000006</c:v>
                </c:pt>
                <c:pt idx="41">
                  <c:v>-1.2300000000000006</c:v>
                </c:pt>
                <c:pt idx="42">
                  <c:v>-1.2600000000000007</c:v>
                </c:pt>
                <c:pt idx="43">
                  <c:v>-1.2900000000000007</c:v>
                </c:pt>
                <c:pt idx="44">
                  <c:v>-1.3200000000000007</c:v>
                </c:pt>
                <c:pt idx="45">
                  <c:v>-1.3500000000000008</c:v>
                </c:pt>
                <c:pt idx="46">
                  <c:v>-1.3800000000000008</c:v>
                </c:pt>
                <c:pt idx="47">
                  <c:v>-1.4100000000000008</c:v>
                </c:pt>
                <c:pt idx="48">
                  <c:v>-1.4400000000000008</c:v>
                </c:pt>
                <c:pt idx="49">
                  <c:v>-1.4700000000000009</c:v>
                </c:pt>
                <c:pt idx="50">
                  <c:v>-1.5000000000000007</c:v>
                </c:pt>
                <c:pt idx="51">
                  <c:v>-1.5300000000000007</c:v>
                </c:pt>
                <c:pt idx="52">
                  <c:v>-1.5600000000000007</c:v>
                </c:pt>
                <c:pt idx="53">
                  <c:v>-1.5900000000000007</c:v>
                </c:pt>
                <c:pt idx="54">
                  <c:v>-1.6200000000000008</c:v>
                </c:pt>
                <c:pt idx="55">
                  <c:v>-1.6500000000000008</c:v>
                </c:pt>
                <c:pt idx="56">
                  <c:v>-1.6800000000000008</c:v>
                </c:pt>
                <c:pt idx="57">
                  <c:v>-1.7100000000000009</c:v>
                </c:pt>
                <c:pt idx="58">
                  <c:v>-1.7400000000000009</c:v>
                </c:pt>
                <c:pt idx="59">
                  <c:v>-1.7700000000000009</c:v>
                </c:pt>
                <c:pt idx="60">
                  <c:v>-1.8000000000000009</c:v>
                </c:pt>
                <c:pt idx="61">
                  <c:v>-1.830000000000001</c:v>
                </c:pt>
                <c:pt idx="62">
                  <c:v>-1.860000000000001</c:v>
                </c:pt>
                <c:pt idx="63">
                  <c:v>-1.890000000000001</c:v>
                </c:pt>
                <c:pt idx="64">
                  <c:v>-1.920000000000001</c:v>
                </c:pt>
                <c:pt idx="65">
                  <c:v>-1.9500000000000011</c:v>
                </c:pt>
                <c:pt idx="66">
                  <c:v>-1.9800000000000011</c:v>
                </c:pt>
                <c:pt idx="67">
                  <c:v>-2.0100000000000011</c:v>
                </c:pt>
                <c:pt idx="68">
                  <c:v>-2.0400000000000009</c:v>
                </c:pt>
                <c:pt idx="69">
                  <c:v>-2.0700000000000012</c:v>
                </c:pt>
                <c:pt idx="70">
                  <c:v>-2.1000000000000014</c:v>
                </c:pt>
                <c:pt idx="71">
                  <c:v>-2.1300000000000012</c:v>
                </c:pt>
                <c:pt idx="72">
                  <c:v>-2.160000000000001</c:v>
                </c:pt>
                <c:pt idx="73">
                  <c:v>-2.1900000000000013</c:v>
                </c:pt>
                <c:pt idx="74">
                  <c:v>-2.2200000000000015</c:v>
                </c:pt>
                <c:pt idx="75">
                  <c:v>-2.2500000000000013</c:v>
                </c:pt>
                <c:pt idx="76">
                  <c:v>-2.2800000000000011</c:v>
                </c:pt>
                <c:pt idx="77">
                  <c:v>-2.3100000000000014</c:v>
                </c:pt>
                <c:pt idx="78">
                  <c:v>-2.3400000000000016</c:v>
                </c:pt>
                <c:pt idx="79">
                  <c:v>-2.3700000000000014</c:v>
                </c:pt>
                <c:pt idx="80">
                  <c:v>-2.4000000000000012</c:v>
                </c:pt>
                <c:pt idx="81">
                  <c:v>-2.4300000000000015</c:v>
                </c:pt>
                <c:pt idx="82">
                  <c:v>-2.4600000000000017</c:v>
                </c:pt>
                <c:pt idx="83">
                  <c:v>-2.4900000000000015</c:v>
                </c:pt>
                <c:pt idx="84">
                  <c:v>-2.5200000000000014</c:v>
                </c:pt>
                <c:pt idx="85">
                  <c:v>-2.5500000000000016</c:v>
                </c:pt>
                <c:pt idx="86">
                  <c:v>-2.5800000000000018</c:v>
                </c:pt>
                <c:pt idx="87">
                  <c:v>-2.6100000000000017</c:v>
                </c:pt>
                <c:pt idx="88">
                  <c:v>-2.6400000000000015</c:v>
                </c:pt>
                <c:pt idx="89">
                  <c:v>-2.6700000000000017</c:v>
                </c:pt>
                <c:pt idx="90">
                  <c:v>-2.700000000000002</c:v>
                </c:pt>
                <c:pt idx="91">
                  <c:v>-2.7300000000000018</c:v>
                </c:pt>
                <c:pt idx="92">
                  <c:v>-2.7600000000000016</c:v>
                </c:pt>
                <c:pt idx="93">
                  <c:v>-2.7900000000000018</c:v>
                </c:pt>
                <c:pt idx="94">
                  <c:v>-2.8200000000000021</c:v>
                </c:pt>
                <c:pt idx="95">
                  <c:v>-2.8500000000000019</c:v>
                </c:pt>
                <c:pt idx="96">
                  <c:v>-2.8800000000000017</c:v>
                </c:pt>
                <c:pt idx="97">
                  <c:v>-2.9100000000000019</c:v>
                </c:pt>
                <c:pt idx="98">
                  <c:v>-2.9400000000000022</c:v>
                </c:pt>
                <c:pt idx="99">
                  <c:v>-2.970000000000002</c:v>
                </c:pt>
                <c:pt idx="100">
                  <c:v>-3.0000000000000018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A-4B8C-B5BC-BCEC595E6226}"/>
            </c:ext>
          </c:extLst>
        </c:ser>
        <c:ser>
          <c:idx val="2"/>
          <c:order val="2"/>
          <c:tx>
            <c:v>Y Production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Sheet1!$G$25:$G$125</c:f>
              <c:numCache>
                <c:formatCode>General</c:formatCode>
                <c:ptCount val="101"/>
                <c:pt idx="0">
                  <c:v>-3</c:v>
                </c:pt>
                <c:pt idx="1">
                  <c:v>-2.9699999999999998</c:v>
                </c:pt>
                <c:pt idx="2">
                  <c:v>-2.94</c:v>
                </c:pt>
                <c:pt idx="3">
                  <c:v>-2.91</c:v>
                </c:pt>
                <c:pt idx="4">
                  <c:v>-2.88</c:v>
                </c:pt>
                <c:pt idx="5">
                  <c:v>-2.8499999999999996</c:v>
                </c:pt>
                <c:pt idx="6">
                  <c:v>-2.82</c:v>
                </c:pt>
                <c:pt idx="7">
                  <c:v>-2.79</c:v>
                </c:pt>
                <c:pt idx="8">
                  <c:v>-2.7600000000000002</c:v>
                </c:pt>
                <c:pt idx="9">
                  <c:v>-2.73</c:v>
                </c:pt>
                <c:pt idx="10">
                  <c:v>-2.7</c:v>
                </c:pt>
                <c:pt idx="11">
                  <c:v>-2.67</c:v>
                </c:pt>
                <c:pt idx="12">
                  <c:v>-2.64</c:v>
                </c:pt>
                <c:pt idx="13">
                  <c:v>-2.61</c:v>
                </c:pt>
                <c:pt idx="14">
                  <c:v>-2.58</c:v>
                </c:pt>
                <c:pt idx="15">
                  <c:v>-2.5499999999999998</c:v>
                </c:pt>
                <c:pt idx="16">
                  <c:v>-2.52</c:v>
                </c:pt>
                <c:pt idx="17">
                  <c:v>-2.4899999999999998</c:v>
                </c:pt>
                <c:pt idx="18">
                  <c:v>-2.46</c:v>
                </c:pt>
                <c:pt idx="19">
                  <c:v>-2.4299999999999997</c:v>
                </c:pt>
                <c:pt idx="20">
                  <c:v>-2.4</c:v>
                </c:pt>
                <c:pt idx="21">
                  <c:v>-2.3699999999999997</c:v>
                </c:pt>
                <c:pt idx="22">
                  <c:v>-2.34</c:v>
                </c:pt>
                <c:pt idx="23">
                  <c:v>-2.3099999999999996</c:v>
                </c:pt>
                <c:pt idx="24">
                  <c:v>-2.2799999999999998</c:v>
                </c:pt>
                <c:pt idx="25">
                  <c:v>-2.25</c:v>
                </c:pt>
                <c:pt idx="26">
                  <c:v>-2.2199999999999998</c:v>
                </c:pt>
                <c:pt idx="27">
                  <c:v>-2.19</c:v>
                </c:pt>
                <c:pt idx="28">
                  <c:v>-2.16</c:v>
                </c:pt>
                <c:pt idx="29">
                  <c:v>-2.13</c:v>
                </c:pt>
                <c:pt idx="30">
                  <c:v>-2.0999999999999996</c:v>
                </c:pt>
                <c:pt idx="31">
                  <c:v>-2.0699999999999998</c:v>
                </c:pt>
                <c:pt idx="32">
                  <c:v>-2.04</c:v>
                </c:pt>
                <c:pt idx="33">
                  <c:v>-2.0099999999999998</c:v>
                </c:pt>
                <c:pt idx="34">
                  <c:v>-1.9799999999999998</c:v>
                </c:pt>
                <c:pt idx="35">
                  <c:v>-1.9499999999999997</c:v>
                </c:pt>
                <c:pt idx="36">
                  <c:v>-1.9199999999999997</c:v>
                </c:pt>
                <c:pt idx="37">
                  <c:v>-1.8899999999999997</c:v>
                </c:pt>
                <c:pt idx="38">
                  <c:v>-1.8599999999999997</c:v>
                </c:pt>
                <c:pt idx="39">
                  <c:v>-1.8299999999999996</c:v>
                </c:pt>
                <c:pt idx="40">
                  <c:v>-1.7999999999999996</c:v>
                </c:pt>
                <c:pt idx="41">
                  <c:v>-1.7699999999999996</c:v>
                </c:pt>
                <c:pt idx="42">
                  <c:v>-1.7399999999999995</c:v>
                </c:pt>
                <c:pt idx="43">
                  <c:v>-1.7099999999999995</c:v>
                </c:pt>
                <c:pt idx="44">
                  <c:v>-1.6799999999999995</c:v>
                </c:pt>
                <c:pt idx="45">
                  <c:v>-1.6499999999999995</c:v>
                </c:pt>
                <c:pt idx="46">
                  <c:v>-1.6199999999999994</c:v>
                </c:pt>
                <c:pt idx="47">
                  <c:v>-1.5899999999999994</c:v>
                </c:pt>
                <c:pt idx="48">
                  <c:v>-1.5599999999999994</c:v>
                </c:pt>
                <c:pt idx="49">
                  <c:v>-1.5299999999999994</c:v>
                </c:pt>
                <c:pt idx="50">
                  <c:v>-1.4999999999999993</c:v>
                </c:pt>
                <c:pt idx="51">
                  <c:v>-1.4699999999999993</c:v>
                </c:pt>
                <c:pt idx="52">
                  <c:v>-1.4399999999999993</c:v>
                </c:pt>
                <c:pt idx="53">
                  <c:v>-1.4099999999999993</c:v>
                </c:pt>
                <c:pt idx="54">
                  <c:v>-1.3799999999999992</c:v>
                </c:pt>
                <c:pt idx="55">
                  <c:v>-1.3499999999999992</c:v>
                </c:pt>
                <c:pt idx="56">
                  <c:v>-1.3199999999999992</c:v>
                </c:pt>
                <c:pt idx="57">
                  <c:v>-1.2899999999999991</c:v>
                </c:pt>
                <c:pt idx="58">
                  <c:v>-1.2599999999999991</c:v>
                </c:pt>
                <c:pt idx="59">
                  <c:v>-1.2299999999999991</c:v>
                </c:pt>
                <c:pt idx="60">
                  <c:v>-1.1999999999999991</c:v>
                </c:pt>
                <c:pt idx="61">
                  <c:v>-1.169999999999999</c:v>
                </c:pt>
                <c:pt idx="62">
                  <c:v>-1.139999999999999</c:v>
                </c:pt>
                <c:pt idx="63">
                  <c:v>-1.109999999999999</c:v>
                </c:pt>
                <c:pt idx="64">
                  <c:v>-1.079999999999999</c:v>
                </c:pt>
                <c:pt idx="65">
                  <c:v>-1.0499999999999989</c:v>
                </c:pt>
                <c:pt idx="66">
                  <c:v>-1.0199999999999989</c:v>
                </c:pt>
                <c:pt idx="67">
                  <c:v>-0.98999999999999888</c:v>
                </c:pt>
                <c:pt idx="68">
                  <c:v>-0.95999999999999885</c:v>
                </c:pt>
                <c:pt idx="69">
                  <c:v>-0.92999999999999883</c:v>
                </c:pt>
                <c:pt idx="70">
                  <c:v>-0.8999999999999988</c:v>
                </c:pt>
                <c:pt idx="71">
                  <c:v>-0.86999999999999877</c:v>
                </c:pt>
                <c:pt idx="72">
                  <c:v>-0.83999999999999875</c:v>
                </c:pt>
                <c:pt idx="73">
                  <c:v>-0.80999999999999872</c:v>
                </c:pt>
                <c:pt idx="74">
                  <c:v>-0.77999999999999869</c:v>
                </c:pt>
                <c:pt idx="75">
                  <c:v>-0.74999999999999867</c:v>
                </c:pt>
                <c:pt idx="76">
                  <c:v>-0.71999999999999864</c:v>
                </c:pt>
                <c:pt idx="77">
                  <c:v>-0.68999999999999861</c:v>
                </c:pt>
                <c:pt idx="78">
                  <c:v>-0.65999999999999859</c:v>
                </c:pt>
                <c:pt idx="79">
                  <c:v>-0.62999999999999856</c:v>
                </c:pt>
                <c:pt idx="80">
                  <c:v>-0.59999999999999853</c:v>
                </c:pt>
                <c:pt idx="81">
                  <c:v>-0.56999999999999851</c:v>
                </c:pt>
                <c:pt idx="82">
                  <c:v>-0.53999999999999848</c:v>
                </c:pt>
                <c:pt idx="83">
                  <c:v>-0.50999999999999845</c:v>
                </c:pt>
                <c:pt idx="84">
                  <c:v>-0.47999999999999843</c:v>
                </c:pt>
                <c:pt idx="85">
                  <c:v>-0.4499999999999984</c:v>
                </c:pt>
                <c:pt idx="86">
                  <c:v>-0.41999999999999837</c:v>
                </c:pt>
                <c:pt idx="87">
                  <c:v>-0.38999999999999835</c:v>
                </c:pt>
                <c:pt idx="88">
                  <c:v>-0.35999999999999832</c:v>
                </c:pt>
                <c:pt idx="89">
                  <c:v>-0.32999999999999829</c:v>
                </c:pt>
                <c:pt idx="90">
                  <c:v>-0.29999999999999827</c:v>
                </c:pt>
                <c:pt idx="91">
                  <c:v>-0.26999999999999824</c:v>
                </c:pt>
                <c:pt idx="92">
                  <c:v>-0.23999999999999821</c:v>
                </c:pt>
                <c:pt idx="93">
                  <c:v>-0.20999999999999819</c:v>
                </c:pt>
                <c:pt idx="94">
                  <c:v>-0.17999999999999816</c:v>
                </c:pt>
                <c:pt idx="95">
                  <c:v>-0.14999999999999813</c:v>
                </c:pt>
                <c:pt idx="96">
                  <c:v>-0.11999999999999811</c:v>
                </c:pt>
                <c:pt idx="97">
                  <c:v>-8.9999999999998082E-2</c:v>
                </c:pt>
                <c:pt idx="98">
                  <c:v>-5.9999999999998055E-2</c:v>
                </c:pt>
                <c:pt idx="99">
                  <c:v>-2.9999999999998028E-2</c:v>
                </c:pt>
                <c:pt idx="100">
                  <c:v>1.9984014443252818E-15</c:v>
                </c:pt>
              </c:numCache>
            </c:numRef>
          </c:xVal>
          <c:yVal>
            <c:numRef>
              <c:f>Sheet1!$D$25:$D$125</c:f>
              <c:numCache>
                <c:formatCode>General</c:formatCode>
                <c:ptCount val="101"/>
                <c:pt idx="0">
                  <c:v>2.5819888974716112</c:v>
                </c:pt>
                <c:pt idx="1">
                  <c:v>2.5690465157330258</c:v>
                </c:pt>
                <c:pt idx="2">
                  <c:v>2.556038601690775</c:v>
                </c:pt>
                <c:pt idx="3">
                  <c:v>2.5429641497014202</c:v>
                </c:pt>
                <c:pt idx="4">
                  <c:v>2.5298221281347035</c:v>
                </c:pt>
                <c:pt idx="5">
                  <c:v>2.5166114784235831</c:v>
                </c:pt>
                <c:pt idx="6">
                  <c:v>2.503331114069145</c:v>
                </c:pt>
                <c:pt idx="7">
                  <c:v>2.4899799195977463</c:v>
                </c:pt>
                <c:pt idx="8">
                  <c:v>2.4765567494675613</c:v>
                </c:pt>
                <c:pt idx="9">
                  <c:v>2.4630604269214889</c:v>
                </c:pt>
                <c:pt idx="10">
                  <c:v>2.4494897427831779</c:v>
                </c:pt>
                <c:pt idx="11">
                  <c:v>2.435843454192681</c:v>
                </c:pt>
                <c:pt idx="12">
                  <c:v>2.4221202832779931</c:v>
                </c:pt>
                <c:pt idx="13">
                  <c:v>2.4083189157584592</c:v>
                </c:pt>
                <c:pt idx="14">
                  <c:v>2.3944379994757292</c:v>
                </c:pt>
                <c:pt idx="15">
                  <c:v>2.3804761428476167</c:v>
                </c:pt>
                <c:pt idx="16">
                  <c:v>2.3664319132398464</c:v>
                </c:pt>
                <c:pt idx="17">
                  <c:v>2.3523038352503129</c:v>
                </c:pt>
                <c:pt idx="18">
                  <c:v>2.338090388900024</c:v>
                </c:pt>
                <c:pt idx="19">
                  <c:v>2.3237900077244502</c:v>
                </c:pt>
                <c:pt idx="20">
                  <c:v>2.3094010767585029</c:v>
                </c:pt>
                <c:pt idx="21">
                  <c:v>2.2949219304078006</c:v>
                </c:pt>
                <c:pt idx="22">
                  <c:v>2.2803508501982757</c:v>
                </c:pt>
                <c:pt idx="23">
                  <c:v>2.2656860623955235</c:v>
                </c:pt>
                <c:pt idx="24">
                  <c:v>2.2509257354845507</c:v>
                </c:pt>
                <c:pt idx="25">
                  <c:v>2.2360679774997898</c:v>
                </c:pt>
                <c:pt idx="26">
                  <c:v>2.2211108331943574</c:v>
                </c:pt>
                <c:pt idx="27">
                  <c:v>2.2060522810365728</c:v>
                </c:pt>
                <c:pt idx="28">
                  <c:v>2.1908902300206643</c:v>
                </c:pt>
                <c:pt idx="29">
                  <c:v>2.175622516277429</c:v>
                </c:pt>
                <c:pt idx="30">
                  <c:v>2.1602468994692865</c:v>
                </c:pt>
                <c:pt idx="31">
                  <c:v>2.1447610589527217</c:v>
                </c:pt>
                <c:pt idx="32">
                  <c:v>2.1291625896895079</c:v>
                </c:pt>
                <c:pt idx="33">
                  <c:v>2.1134489978863145</c:v>
                </c:pt>
                <c:pt idx="34">
                  <c:v>2.0976176963403028</c:v>
                </c:pt>
                <c:pt idx="35">
                  <c:v>2.0816659994661326</c:v>
                </c:pt>
                <c:pt idx="36">
                  <c:v>2.0655911179772888</c:v>
                </c:pt>
                <c:pt idx="37">
                  <c:v>2.0493901531919194</c:v>
                </c:pt>
                <c:pt idx="38">
                  <c:v>2.0330600909302539</c:v>
                </c:pt>
                <c:pt idx="39">
                  <c:v>2.0165977949672227</c:v>
                </c:pt>
                <c:pt idx="40">
                  <c:v>1.9999999999999996</c:v>
                </c:pt>
                <c:pt idx="41">
                  <c:v>1.9832633040858019</c:v>
                </c:pt>
                <c:pt idx="42">
                  <c:v>1.9663841605003498</c:v>
                </c:pt>
                <c:pt idx="43">
                  <c:v>1.9493588689617924</c:v>
                </c:pt>
                <c:pt idx="44">
                  <c:v>1.9321835661585915</c:v>
                </c:pt>
                <c:pt idx="45">
                  <c:v>1.9148542155126758</c:v>
                </c:pt>
                <c:pt idx="46">
                  <c:v>1.8973665961010271</c:v>
                </c:pt>
                <c:pt idx="47">
                  <c:v>1.8797162906495575</c:v>
                </c:pt>
                <c:pt idx="48">
                  <c:v>1.8618986725025251</c:v>
                </c:pt>
                <c:pt idx="49">
                  <c:v>1.8439088914585771</c:v>
                </c:pt>
                <c:pt idx="50">
                  <c:v>1.8257418583505534</c:v>
                </c:pt>
                <c:pt idx="51">
                  <c:v>1.8073922282301274</c:v>
                </c:pt>
                <c:pt idx="52">
                  <c:v>1.7888543819998313</c:v>
                </c:pt>
                <c:pt idx="53">
                  <c:v>1.7701224063135665</c:v>
                </c:pt>
                <c:pt idx="54">
                  <c:v>1.7511900715418258</c:v>
                </c:pt>
                <c:pt idx="55">
                  <c:v>1.7320508075688767</c:v>
                </c:pt>
                <c:pt idx="56">
                  <c:v>1.7126976771553499</c:v>
                </c:pt>
                <c:pt idx="57">
                  <c:v>1.6931233465600386</c:v>
                </c:pt>
                <c:pt idx="58">
                  <c:v>1.6733200530681505</c:v>
                </c:pt>
                <c:pt idx="59">
                  <c:v>1.6532795690182986</c:v>
                </c:pt>
                <c:pt idx="60">
                  <c:v>1.6329931618554514</c:v>
                </c:pt>
                <c:pt idx="61">
                  <c:v>1.6124515496597092</c:v>
                </c:pt>
                <c:pt idx="62">
                  <c:v>1.5916448515084423</c:v>
                </c:pt>
                <c:pt idx="63">
                  <c:v>1.570562531918632</c:v>
                </c:pt>
                <c:pt idx="64">
                  <c:v>1.5491933384829659</c:v>
                </c:pt>
                <c:pt idx="65">
                  <c:v>1.5275252316519459</c:v>
                </c:pt>
                <c:pt idx="66">
                  <c:v>1.5055453054181611</c:v>
                </c:pt>
                <c:pt idx="67">
                  <c:v>1.4832396974191318</c:v>
                </c:pt>
                <c:pt idx="68">
                  <c:v>1.460593486680442</c:v>
                </c:pt>
                <c:pt idx="69">
                  <c:v>1.4375905768565207</c:v>
                </c:pt>
                <c:pt idx="70">
                  <c:v>1.414213562373094</c:v>
                </c:pt>
                <c:pt idx="71">
                  <c:v>1.3904435743076129</c:v>
                </c:pt>
                <c:pt idx="72">
                  <c:v>1.3662601021279455</c:v>
                </c:pt>
                <c:pt idx="73">
                  <c:v>1.3416407864998727</c:v>
                </c:pt>
                <c:pt idx="74">
                  <c:v>1.3165611772087655</c:v>
                </c:pt>
                <c:pt idx="75">
                  <c:v>1.2909944487358045</c:v>
                </c:pt>
                <c:pt idx="76">
                  <c:v>1.2649110640673504</c:v>
                </c:pt>
                <c:pt idx="77">
                  <c:v>1.2382783747337793</c:v>
                </c:pt>
                <c:pt idx="78">
                  <c:v>1.2110601416389954</c:v>
                </c:pt>
                <c:pt idx="79">
                  <c:v>1.1832159566199218</c:v>
                </c:pt>
                <c:pt idx="80">
                  <c:v>1.1547005383792501</c:v>
                </c:pt>
                <c:pt idx="81">
                  <c:v>1.125462867742274</c:v>
                </c:pt>
                <c:pt idx="82">
                  <c:v>1.0954451150103306</c:v>
                </c:pt>
                <c:pt idx="83">
                  <c:v>1.0645812948447524</c:v>
                </c:pt>
                <c:pt idx="84">
                  <c:v>1.0327955589886428</c:v>
                </c:pt>
                <c:pt idx="85">
                  <c:v>0.99999999999999822</c:v>
                </c:pt>
                <c:pt idx="86">
                  <c:v>0.966091783079294</c:v>
                </c:pt>
                <c:pt idx="87">
                  <c:v>0.93094933625126075</c:v>
                </c:pt>
                <c:pt idx="88">
                  <c:v>0.89442719099991375</c:v>
                </c:pt>
                <c:pt idx="89">
                  <c:v>0.85634883857767308</c:v>
                </c:pt>
                <c:pt idx="90">
                  <c:v>0.81649658092772359</c:v>
                </c:pt>
                <c:pt idx="91">
                  <c:v>0.77459666924148085</c:v>
                </c:pt>
                <c:pt idx="92">
                  <c:v>0.73029674334021877</c:v>
                </c:pt>
                <c:pt idx="93">
                  <c:v>0.68313005106397029</c:v>
                </c:pt>
                <c:pt idx="94">
                  <c:v>0.63245553203367255</c:v>
                </c:pt>
                <c:pt idx="95">
                  <c:v>0.57735026918962218</c:v>
                </c:pt>
                <c:pt idx="96">
                  <c:v>0.5163977794943182</c:v>
                </c:pt>
                <c:pt idx="97">
                  <c:v>0.44721359549995315</c:v>
                </c:pt>
                <c:pt idx="98">
                  <c:v>0.36514837167010483</c:v>
                </c:pt>
                <c:pt idx="99">
                  <c:v>0.2581988897471526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EA-4B8C-B5BC-BCEC595E6226}"/>
            </c:ext>
          </c:extLst>
        </c:ser>
        <c:ser>
          <c:idx val="3"/>
          <c:order val="3"/>
          <c:tx>
            <c:v>Full Employment</c:v>
          </c:tx>
          <c:spPr>
            <a:ln w="19050"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Sheet1!$I$2:$I$3</c:f>
              <c:numCache>
                <c:formatCode>General</c:formatCode>
                <c:ptCount val="2"/>
                <c:pt idx="0">
                  <c:v>0</c:v>
                </c:pt>
                <c:pt idx="1">
                  <c:v>-3</c:v>
                </c:pt>
              </c:numCache>
            </c:numRef>
          </c:xVal>
          <c:yVal>
            <c:numRef>
              <c:f>Sheet1!$J$2:$J$3</c:f>
              <c:numCache>
                <c:formatCode>General</c:formatCode>
                <c:ptCount val="2"/>
                <c:pt idx="0">
                  <c:v>-3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EA-4B8C-B5BC-BCEC595E6226}"/>
            </c:ext>
          </c:extLst>
        </c:ser>
        <c:ser>
          <c:idx val="4"/>
          <c:order val="4"/>
          <c:tx>
            <c:v>PPF</c:v>
          </c:tx>
          <c:marker>
            <c:symbol val="none"/>
          </c:marker>
          <c:xVal>
            <c:numRef>
              <c:f>Sheet1!$C$25:$C$125</c:f>
              <c:numCache>
                <c:formatCode>General</c:formatCode>
                <c:ptCount val="101"/>
                <c:pt idx="0">
                  <c:v>0</c:v>
                </c:pt>
                <c:pt idx="1">
                  <c:v>8.549879733383485E-2</c:v>
                </c:pt>
                <c:pt idx="2">
                  <c:v>0.13572088082974534</c:v>
                </c:pt>
                <c:pt idx="3">
                  <c:v>0.17784466522450315</c:v>
                </c:pt>
                <c:pt idx="4">
                  <c:v>0.21544346900318845</c:v>
                </c:pt>
                <c:pt idx="5">
                  <c:v>0.25000000000000006</c:v>
                </c:pt>
                <c:pt idx="6">
                  <c:v>0.28231080866430858</c:v>
                </c:pt>
                <c:pt idx="7">
                  <c:v>0.31286623728379875</c:v>
                </c:pt>
                <c:pt idx="8">
                  <c:v>0.34199518933533946</c:v>
                </c:pt>
                <c:pt idx="9">
                  <c:v>0.36993181114957052</c:v>
                </c:pt>
                <c:pt idx="10">
                  <c:v>0.39685026299204984</c:v>
                </c:pt>
                <c:pt idx="11">
                  <c:v>0.4228845279057461</c:v>
                </c:pt>
                <c:pt idx="12">
                  <c:v>0.44814047465571644</c:v>
                </c:pt>
                <c:pt idx="13">
                  <c:v>0.47270359729914035</c:v>
                </c:pt>
                <c:pt idx="14">
                  <c:v>0.49664419418963429</c:v>
                </c:pt>
                <c:pt idx="15">
                  <c:v>0.52002095576297602</c:v>
                </c:pt>
                <c:pt idx="16">
                  <c:v>0.54288352331898138</c:v>
                </c:pt>
                <c:pt idx="17">
                  <c:v>0.56527435966401052</c:v>
                </c:pt>
                <c:pt idx="18">
                  <c:v>0.58723014617532954</c:v>
                </c:pt>
                <c:pt idx="19">
                  <c:v>0.60878284576121455</c:v>
                </c:pt>
                <c:pt idx="20">
                  <c:v>0.62996052494743671</c:v>
                </c:pt>
                <c:pt idx="21">
                  <c:v>0.65078799895314832</c:v>
                </c:pt>
                <c:pt idx="22">
                  <c:v>0.67128734445865679</c:v>
                </c:pt>
                <c:pt idx="23">
                  <c:v>0.69147831196409937</c:v>
                </c:pt>
                <c:pt idx="24">
                  <c:v>0.71137866089801272</c:v>
                </c:pt>
                <c:pt idx="25">
                  <c:v>0.73100443455321662</c:v>
                </c:pt>
                <c:pt idx="26">
                  <c:v>0.75037018762180774</c:v>
                </c:pt>
                <c:pt idx="27">
                  <c:v>0.76948917600451372</c:v>
                </c:pt>
                <c:pt idx="28">
                  <c:v>0.78837351631052444</c:v>
                </c:pt>
                <c:pt idx="29">
                  <c:v>0.80703432079395288</c:v>
                </c:pt>
                <c:pt idx="30">
                  <c:v>0.82548181222365691</c:v>
                </c:pt>
                <c:pt idx="31">
                  <c:v>0.8437254222378946</c:v>
                </c:pt>
                <c:pt idx="32">
                  <c:v>0.86177387601275357</c:v>
                </c:pt>
                <c:pt idx="33">
                  <c:v>0.87963526551568405</c:v>
                </c:pt>
                <c:pt idx="34">
                  <c:v>0.89731711318130092</c:v>
                </c:pt>
                <c:pt idx="35">
                  <c:v>0.91482642750574306</c:v>
                </c:pt>
                <c:pt idx="36">
                  <c:v>0.93216975178615791</c:v>
                </c:pt>
                <c:pt idx="37">
                  <c:v>0.94935320701690351</c:v>
                </c:pt>
                <c:pt idx="38">
                  <c:v>0.96638252978154615</c:v>
                </c:pt>
                <c:pt idx="39">
                  <c:v>0.98326310584038401</c:v>
                </c:pt>
                <c:pt idx="40">
                  <c:v>1.0000000000000002</c:v>
                </c:pt>
                <c:pt idx="41">
                  <c:v>1.0165979827588085</c:v>
                </c:pt>
                <c:pt idx="42">
                  <c:v>1.0330615541465071</c:v>
                </c:pt>
                <c:pt idx="43">
                  <c:v>1.0493949651125496</c:v>
                </c:pt>
                <c:pt idx="44">
                  <c:v>1.0656022367666111</c:v>
                </c:pt>
                <c:pt idx="45">
                  <c:v>1.0816871777305568</c:v>
                </c:pt>
                <c:pt idx="46">
                  <c:v>1.0976533998250064</c:v>
                </c:pt>
                <c:pt idx="47">
                  <c:v>1.1135043322829794</c:v>
                </c:pt>
                <c:pt idx="48">
                  <c:v>1.1292432346572345</c:v>
                </c:pt>
                <c:pt idx="49">
                  <c:v>1.1448732085660069</c:v>
                </c:pt>
                <c:pt idx="50">
                  <c:v>1.160397208403195</c:v>
                </c:pt>
                <c:pt idx="51">
                  <c:v>1.1758180511231324</c:v>
                </c:pt>
                <c:pt idx="52">
                  <c:v>1.1911384251964332</c:v>
                </c:pt>
                <c:pt idx="53">
                  <c:v>1.2063608988216916</c:v>
                </c:pt>
                <c:pt idx="54">
                  <c:v>1.2214879274677082</c:v>
                </c:pt>
                <c:pt idx="55">
                  <c:v>1.2365218608121755</c:v>
                </c:pt>
                <c:pt idx="56">
                  <c:v>1.251464949135195</c:v>
                </c:pt>
                <c:pt idx="57">
                  <c:v>1.2663193492194051</c:v>
                </c:pt>
                <c:pt idx="58">
                  <c:v>1.2810871298027624</c:v>
                </c:pt>
                <c:pt idx="59">
                  <c:v>1.2957702766250077</c:v>
                </c:pt>
                <c:pt idx="60">
                  <c:v>1.3103706971044486</c:v>
                </c:pt>
                <c:pt idx="61">
                  <c:v>1.3248902246778411</c:v>
                </c:pt>
                <c:pt idx="62">
                  <c:v>1.3393306228327475</c:v>
                </c:pt>
                <c:pt idx="63">
                  <c:v>1.3536935888587633</c:v>
                </c:pt>
                <c:pt idx="64">
                  <c:v>1.367980757341358</c:v>
                </c:pt>
                <c:pt idx="65">
                  <c:v>1.3821937034197185</c:v>
                </c:pt>
                <c:pt idx="66">
                  <c:v>1.3963339458279234</c:v>
                </c:pt>
                <c:pt idx="67">
                  <c:v>1.4104029497369115</c:v>
                </c:pt>
                <c:pt idx="68">
                  <c:v>1.4244021294130651</c:v>
                </c:pt>
                <c:pt idx="69">
                  <c:v>1.4383328507077613</c:v>
                </c:pt>
                <c:pt idx="70">
                  <c:v>1.4521964333909265</c:v>
                </c:pt>
                <c:pt idx="71">
                  <c:v>1.465994153340453</c:v>
                </c:pt>
                <c:pt idx="72">
                  <c:v>1.4797272445982825</c:v>
                </c:pt>
                <c:pt idx="73">
                  <c:v>1.4933969013030104</c:v>
                </c:pt>
                <c:pt idx="74">
                  <c:v>1.5070042795080167</c:v>
                </c:pt>
                <c:pt idx="75">
                  <c:v>1.5205504988933507</c:v>
                </c:pt>
                <c:pt idx="76">
                  <c:v>1.5340366443789164</c:v>
                </c:pt>
                <c:pt idx="77">
                  <c:v>1.5474637676458656</c:v>
                </c:pt>
                <c:pt idx="78">
                  <c:v>1.5608328885725447</c:v>
                </c:pt>
                <c:pt idx="79">
                  <c:v>1.5741449965908278</c:v>
                </c:pt>
                <c:pt idx="80">
                  <c:v>1.5874010519681998</c:v>
                </c:pt>
                <c:pt idx="81">
                  <c:v>1.600601987020529</c:v>
                </c:pt>
                <c:pt idx="82">
                  <c:v>1.6137487072600827</c:v>
                </c:pt>
                <c:pt idx="83">
                  <c:v>1.6268420924829958</c:v>
                </c:pt>
                <c:pt idx="84">
                  <c:v>1.6398829978000686</c:v>
                </c:pt>
                <c:pt idx="85">
                  <c:v>1.6528722546144869</c:v>
                </c:pt>
                <c:pt idx="86">
                  <c:v>1.6658106715497929</c:v>
                </c:pt>
                <c:pt idx="87">
                  <c:v>1.6786990353311828</c:v>
                </c:pt>
                <c:pt idx="88">
                  <c:v>1.6915381116229851</c:v>
                </c:pt>
                <c:pt idx="89">
                  <c:v>1.7043286458249773</c:v>
                </c:pt>
                <c:pt idx="90">
                  <c:v>1.7170713638299984</c:v>
                </c:pt>
                <c:pt idx="91">
                  <c:v>1.7297669727451443</c:v>
                </c:pt>
                <c:pt idx="92">
                  <c:v>1.7424161615786857</c:v>
                </c:pt>
                <c:pt idx="93">
                  <c:v>1.7550196018946822</c:v>
                </c:pt>
                <c:pt idx="94">
                  <c:v>1.7675779484371492</c:v>
                </c:pt>
                <c:pt idx="95">
                  <c:v>1.780091839725499</c:v>
                </c:pt>
                <c:pt idx="96">
                  <c:v>1.7925618986228666</c:v>
                </c:pt>
                <c:pt idx="97">
                  <c:v>1.8049887328788234</c:v>
                </c:pt>
                <c:pt idx="98">
                  <c:v>1.8173729356478872</c:v>
                </c:pt>
                <c:pt idx="99">
                  <c:v>1.8297150859851414</c:v>
                </c:pt>
                <c:pt idx="100">
                  <c:v>1.8420157493201941</c:v>
                </c:pt>
              </c:numCache>
            </c:numRef>
          </c:xVal>
          <c:yVal>
            <c:numRef>
              <c:f>Sheet1!$D$25:$D$125</c:f>
              <c:numCache>
                <c:formatCode>General</c:formatCode>
                <c:ptCount val="101"/>
                <c:pt idx="0">
                  <c:v>2.5819888974716112</c:v>
                </c:pt>
                <c:pt idx="1">
                  <c:v>2.5690465157330258</c:v>
                </c:pt>
                <c:pt idx="2">
                  <c:v>2.556038601690775</c:v>
                </c:pt>
                <c:pt idx="3">
                  <c:v>2.5429641497014202</c:v>
                </c:pt>
                <c:pt idx="4">
                  <c:v>2.5298221281347035</c:v>
                </c:pt>
                <c:pt idx="5">
                  <c:v>2.5166114784235831</c:v>
                </c:pt>
                <c:pt idx="6">
                  <c:v>2.503331114069145</c:v>
                </c:pt>
                <c:pt idx="7">
                  <c:v>2.4899799195977463</c:v>
                </c:pt>
                <c:pt idx="8">
                  <c:v>2.4765567494675613</c:v>
                </c:pt>
                <c:pt idx="9">
                  <c:v>2.4630604269214889</c:v>
                </c:pt>
                <c:pt idx="10">
                  <c:v>2.4494897427831779</c:v>
                </c:pt>
                <c:pt idx="11">
                  <c:v>2.435843454192681</c:v>
                </c:pt>
                <c:pt idx="12">
                  <c:v>2.4221202832779931</c:v>
                </c:pt>
                <c:pt idx="13">
                  <c:v>2.4083189157584592</c:v>
                </c:pt>
                <c:pt idx="14">
                  <c:v>2.3944379994757292</c:v>
                </c:pt>
                <c:pt idx="15">
                  <c:v>2.3804761428476167</c:v>
                </c:pt>
                <c:pt idx="16">
                  <c:v>2.3664319132398464</c:v>
                </c:pt>
                <c:pt idx="17">
                  <c:v>2.3523038352503129</c:v>
                </c:pt>
                <c:pt idx="18">
                  <c:v>2.338090388900024</c:v>
                </c:pt>
                <c:pt idx="19">
                  <c:v>2.3237900077244502</c:v>
                </c:pt>
                <c:pt idx="20">
                  <c:v>2.3094010767585029</c:v>
                </c:pt>
                <c:pt idx="21">
                  <c:v>2.2949219304078006</c:v>
                </c:pt>
                <c:pt idx="22">
                  <c:v>2.2803508501982757</c:v>
                </c:pt>
                <c:pt idx="23">
                  <c:v>2.2656860623955235</c:v>
                </c:pt>
                <c:pt idx="24">
                  <c:v>2.2509257354845507</c:v>
                </c:pt>
                <c:pt idx="25">
                  <c:v>2.2360679774997898</c:v>
                </c:pt>
                <c:pt idx="26">
                  <c:v>2.2211108331943574</c:v>
                </c:pt>
                <c:pt idx="27">
                  <c:v>2.2060522810365728</c:v>
                </c:pt>
                <c:pt idx="28">
                  <c:v>2.1908902300206643</c:v>
                </c:pt>
                <c:pt idx="29">
                  <c:v>2.175622516277429</c:v>
                </c:pt>
                <c:pt idx="30">
                  <c:v>2.1602468994692865</c:v>
                </c:pt>
                <c:pt idx="31">
                  <c:v>2.1447610589527217</c:v>
                </c:pt>
                <c:pt idx="32">
                  <c:v>2.1291625896895079</c:v>
                </c:pt>
                <c:pt idx="33">
                  <c:v>2.1134489978863145</c:v>
                </c:pt>
                <c:pt idx="34">
                  <c:v>2.0976176963403028</c:v>
                </c:pt>
                <c:pt idx="35">
                  <c:v>2.0816659994661326</c:v>
                </c:pt>
                <c:pt idx="36">
                  <c:v>2.0655911179772888</c:v>
                </c:pt>
                <c:pt idx="37">
                  <c:v>2.0493901531919194</c:v>
                </c:pt>
                <c:pt idx="38">
                  <c:v>2.0330600909302539</c:v>
                </c:pt>
                <c:pt idx="39">
                  <c:v>2.0165977949672227</c:v>
                </c:pt>
                <c:pt idx="40">
                  <c:v>1.9999999999999996</c:v>
                </c:pt>
                <c:pt idx="41">
                  <c:v>1.9832633040858019</c:v>
                </c:pt>
                <c:pt idx="42">
                  <c:v>1.9663841605003498</c:v>
                </c:pt>
                <c:pt idx="43">
                  <c:v>1.9493588689617924</c:v>
                </c:pt>
                <c:pt idx="44">
                  <c:v>1.9321835661585915</c:v>
                </c:pt>
                <c:pt idx="45">
                  <c:v>1.9148542155126758</c:v>
                </c:pt>
                <c:pt idx="46">
                  <c:v>1.8973665961010271</c:v>
                </c:pt>
                <c:pt idx="47">
                  <c:v>1.8797162906495575</c:v>
                </c:pt>
                <c:pt idx="48">
                  <c:v>1.8618986725025251</c:v>
                </c:pt>
                <c:pt idx="49">
                  <c:v>1.8439088914585771</c:v>
                </c:pt>
                <c:pt idx="50">
                  <c:v>1.8257418583505534</c:v>
                </c:pt>
                <c:pt idx="51">
                  <c:v>1.8073922282301274</c:v>
                </c:pt>
                <c:pt idx="52">
                  <c:v>1.7888543819998313</c:v>
                </c:pt>
                <c:pt idx="53">
                  <c:v>1.7701224063135665</c:v>
                </c:pt>
                <c:pt idx="54">
                  <c:v>1.7511900715418258</c:v>
                </c:pt>
                <c:pt idx="55">
                  <c:v>1.7320508075688767</c:v>
                </c:pt>
                <c:pt idx="56">
                  <c:v>1.7126976771553499</c:v>
                </c:pt>
                <c:pt idx="57">
                  <c:v>1.6931233465600386</c:v>
                </c:pt>
                <c:pt idx="58">
                  <c:v>1.6733200530681505</c:v>
                </c:pt>
                <c:pt idx="59">
                  <c:v>1.6532795690182986</c:v>
                </c:pt>
                <c:pt idx="60">
                  <c:v>1.6329931618554514</c:v>
                </c:pt>
                <c:pt idx="61">
                  <c:v>1.6124515496597092</c:v>
                </c:pt>
                <c:pt idx="62">
                  <c:v>1.5916448515084423</c:v>
                </c:pt>
                <c:pt idx="63">
                  <c:v>1.570562531918632</c:v>
                </c:pt>
                <c:pt idx="64">
                  <c:v>1.5491933384829659</c:v>
                </c:pt>
                <c:pt idx="65">
                  <c:v>1.5275252316519459</c:v>
                </c:pt>
                <c:pt idx="66">
                  <c:v>1.5055453054181611</c:v>
                </c:pt>
                <c:pt idx="67">
                  <c:v>1.4832396974191318</c:v>
                </c:pt>
                <c:pt idx="68">
                  <c:v>1.460593486680442</c:v>
                </c:pt>
                <c:pt idx="69">
                  <c:v>1.4375905768565207</c:v>
                </c:pt>
                <c:pt idx="70">
                  <c:v>1.414213562373094</c:v>
                </c:pt>
                <c:pt idx="71">
                  <c:v>1.3904435743076129</c:v>
                </c:pt>
                <c:pt idx="72">
                  <c:v>1.3662601021279455</c:v>
                </c:pt>
                <c:pt idx="73">
                  <c:v>1.3416407864998727</c:v>
                </c:pt>
                <c:pt idx="74">
                  <c:v>1.3165611772087655</c:v>
                </c:pt>
                <c:pt idx="75">
                  <c:v>1.2909944487358045</c:v>
                </c:pt>
                <c:pt idx="76">
                  <c:v>1.2649110640673504</c:v>
                </c:pt>
                <c:pt idx="77">
                  <c:v>1.2382783747337793</c:v>
                </c:pt>
                <c:pt idx="78">
                  <c:v>1.2110601416389954</c:v>
                </c:pt>
                <c:pt idx="79">
                  <c:v>1.1832159566199218</c:v>
                </c:pt>
                <c:pt idx="80">
                  <c:v>1.1547005383792501</c:v>
                </c:pt>
                <c:pt idx="81">
                  <c:v>1.125462867742274</c:v>
                </c:pt>
                <c:pt idx="82">
                  <c:v>1.0954451150103306</c:v>
                </c:pt>
                <c:pt idx="83">
                  <c:v>1.0645812948447524</c:v>
                </c:pt>
                <c:pt idx="84">
                  <c:v>1.0327955589886428</c:v>
                </c:pt>
                <c:pt idx="85">
                  <c:v>0.99999999999999822</c:v>
                </c:pt>
                <c:pt idx="86">
                  <c:v>0.966091783079294</c:v>
                </c:pt>
                <c:pt idx="87">
                  <c:v>0.93094933625126075</c:v>
                </c:pt>
                <c:pt idx="88">
                  <c:v>0.89442719099991375</c:v>
                </c:pt>
                <c:pt idx="89">
                  <c:v>0.85634883857767308</c:v>
                </c:pt>
                <c:pt idx="90">
                  <c:v>0.81649658092772359</c:v>
                </c:pt>
                <c:pt idx="91">
                  <c:v>0.77459666924148085</c:v>
                </c:pt>
                <c:pt idx="92">
                  <c:v>0.73029674334021877</c:v>
                </c:pt>
                <c:pt idx="93">
                  <c:v>0.68313005106397029</c:v>
                </c:pt>
                <c:pt idx="94">
                  <c:v>0.63245553203367255</c:v>
                </c:pt>
                <c:pt idx="95">
                  <c:v>0.57735026918962218</c:v>
                </c:pt>
                <c:pt idx="96">
                  <c:v>0.5163977794943182</c:v>
                </c:pt>
                <c:pt idx="97">
                  <c:v>0.44721359549995315</c:v>
                </c:pt>
                <c:pt idx="98">
                  <c:v>0.36514837167010483</c:v>
                </c:pt>
                <c:pt idx="99">
                  <c:v>0.2581988897471526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EA-4B8C-B5BC-BCEC595E6226}"/>
            </c:ext>
          </c:extLst>
        </c:ser>
        <c:ser>
          <c:idx val="5"/>
          <c:order val="5"/>
          <c:tx>
            <c:v>Connection</c:v>
          </c:tx>
          <c:spPr>
            <a:ln w="15875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Sheet1!$F$10:$F$14</c:f>
              <c:numCache>
                <c:formatCode>General</c:formatCode>
                <c:ptCount val="5"/>
                <c:pt idx="0">
                  <c:v>-1.7999999999999998</c:v>
                </c:pt>
                <c:pt idx="1">
                  <c:v>-1.7999999999999998</c:v>
                </c:pt>
                <c:pt idx="2">
                  <c:v>1</c:v>
                </c:pt>
                <c:pt idx="3">
                  <c:v>1</c:v>
                </c:pt>
                <c:pt idx="4">
                  <c:v>-1.7999999999999998</c:v>
                </c:pt>
              </c:numCache>
            </c:numRef>
          </c:xVal>
          <c:yVal>
            <c:numRef>
              <c:f>Sheet1!$G$10:$G$14</c:f>
              <c:numCache>
                <c:formatCode>General</c:formatCode>
                <c:ptCount val="5"/>
                <c:pt idx="0">
                  <c:v>-1.2000000000000002</c:v>
                </c:pt>
                <c:pt idx="1">
                  <c:v>2</c:v>
                </c:pt>
                <c:pt idx="2">
                  <c:v>2</c:v>
                </c:pt>
                <c:pt idx="3">
                  <c:v>-1.2000000000000002</c:v>
                </c:pt>
                <c:pt idx="4">
                  <c:v>-1.2000000000000002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EA-4B8C-B5BC-BCEC595E6226}"/>
            </c:ext>
          </c:extLst>
        </c:ser>
        <c:ser>
          <c:idx val="7"/>
          <c:order val="6"/>
          <c:tx>
            <c:v>Autarky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Sheet1!$F$20:$F$21</c:f>
              <c:numCache>
                <c:formatCode>General</c:formatCode>
                <c:ptCount val="2"/>
                <c:pt idx="0">
                  <c:v>-1.8000000000000003</c:v>
                </c:pt>
                <c:pt idx="1">
                  <c:v>1</c:v>
                </c:pt>
              </c:numCache>
            </c:numRef>
          </c:xVal>
          <c:yVal>
            <c:numRef>
              <c:f>Sheet1!$G$20:$G$21</c:f>
              <c:numCache>
                <c:formatCode>General</c:formatCode>
                <c:ptCount val="2"/>
                <c:pt idx="0">
                  <c:v>-1.2000000000000002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EA-4B8C-B5BC-BCEC595E6226}"/>
            </c:ext>
          </c:extLst>
        </c:ser>
        <c:ser>
          <c:idx val="8"/>
          <c:order val="7"/>
          <c:tx>
            <c:v>Budget</c:v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Sheet1!$F$17:$F$18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xVal>
          <c:yVal>
            <c:numRef>
              <c:f>Sheet1!$G$17:$G$18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EA-4B8C-B5BC-BCEC595E6226}"/>
            </c:ext>
          </c:extLst>
        </c:ser>
        <c:ser>
          <c:idx val="10"/>
          <c:order val="8"/>
          <c:tx>
            <c:v>Descriptions</c:v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6772143068082132E-2"/>
                  <c:y val="4.4470452866543435E-2"/>
                </c:manualLayout>
              </c:layout>
              <c:tx>
                <c:strRef>
                  <c:f>Sheet1!$K$7</c:f>
                  <c:strCache>
                    <c:ptCount val="1"/>
                    <c:pt idx="0">
                      <c:v>Quantity X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{5615DBFF-622E-49A0-A480-5AFC733EC2A8}</c15:txfldGUID>
                      <c15:f>Sheet1!$K$7</c15:f>
                      <c15:dlblFieldTableCache>
                        <c:ptCount val="1"/>
                        <c:pt idx="0">
                          <c:v>Quantity X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92EA-4B8C-B5BC-BCEC595E6226}"/>
                </c:ext>
              </c:extLst>
            </c:dLbl>
            <c:dLbl>
              <c:idx val="1"/>
              <c:layout>
                <c:manualLayout>
                  <c:x val="2.9459330727810537E-3"/>
                  <c:y val="2.3718183087036299E-2"/>
                </c:manualLayout>
              </c:layout>
              <c:tx>
                <c:strRef>
                  <c:f>Sheet1!$K$8</c:f>
                  <c:strCache>
                    <c:ptCount val="1"/>
                    <c:pt idx="0">
                      <c:v>Quantity 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{8E6F14C3-3C8D-4E9A-8C6A-FD0C5ACF1B01}</c15:txfldGUID>
                      <c15:f>Sheet1!$K$8</c15:f>
                      <c15:dlblFieldTableCache>
                        <c:ptCount val="1"/>
                        <c:pt idx="0">
                          <c:v>Quantity 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92EA-4B8C-B5BC-BCEC595E6226}"/>
                </c:ext>
              </c:extLst>
            </c:dLbl>
            <c:dLbl>
              <c:idx val="2"/>
              <c:layout>
                <c:manualLayout>
                  <c:x val="-3.6482970360135362E-2"/>
                  <c:y val="-2.4703779731813678E-2"/>
                </c:manualLayout>
              </c:layout>
              <c:tx>
                <c:strRef>
                  <c:f>Sheet1!$K$9</c:f>
                  <c:strCache>
                    <c:ptCount val="1"/>
                    <c:pt idx="0">
                      <c:v>Labor 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{D2FA326C-22E8-41D8-8856-072E3D5BBC29}</c15:txfldGUID>
                      <c15:f>Sheet1!$K$9</c15:f>
                      <c15:dlblFieldTableCache>
                        <c:ptCount val="1"/>
                        <c:pt idx="0">
                          <c:v>Labor 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92EA-4B8C-B5BC-BCEC595E6226}"/>
                </c:ext>
              </c:extLst>
            </c:dLbl>
            <c:dLbl>
              <c:idx val="3"/>
              <c:layout>
                <c:manualLayout>
                  <c:x val="3.9969474190409667E-3"/>
                  <c:y val="-1.7786356471978095E-2"/>
                </c:manualLayout>
              </c:layout>
              <c:tx>
                <c:strRef>
                  <c:f>Sheet1!$K$10</c:f>
                  <c:strCache>
                    <c:ptCount val="1"/>
                    <c:pt idx="0">
                      <c:v>Labor X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{7216068E-5A6F-4DD0-8035-7F012BC3B61E}</c15:txfldGUID>
                      <c15:f>Sheet1!$K$10</c15:f>
                      <c15:dlblFieldTableCache>
                        <c:ptCount val="1"/>
                        <c:pt idx="0">
                          <c:v>Labor X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92EA-4B8C-B5BC-BCEC595E622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Sheet1!$I$7:$I$10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-3</c:v>
                </c:pt>
                <c:pt idx="3">
                  <c:v>0</c:v>
                </c:pt>
              </c:numCache>
            </c:numRef>
          </c:xVal>
          <c:yVal>
            <c:numRef>
              <c:f>Sheet1!$J$7:$J$10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2EA-4B8C-B5BC-BCEC595E6226}"/>
            </c:ext>
          </c:extLst>
        </c:ser>
        <c:ser>
          <c:idx val="6"/>
          <c:order val="9"/>
          <c:tx>
            <c:v>Scenario</c:v>
          </c:tx>
          <c:spPr>
            <a:ln>
              <a:noFill/>
            </a:ln>
          </c:spPr>
          <c:marker>
            <c:symbol val="circle"/>
            <c:size val="6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Sheet1!$J$20:$J$22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-1.7999999999999998</c:v>
                </c:pt>
              </c:numCache>
            </c:numRef>
          </c:xVal>
          <c:yVal>
            <c:numRef>
              <c:f>Sheet1!$K$20:$K$22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-1.2000000000000002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2EA-4B8C-B5BC-BCEC595E6226}"/>
            </c:ext>
          </c:extLst>
        </c:ser>
        <c:ser>
          <c:idx val="9"/>
          <c:order val="10"/>
          <c:tx>
            <c:v>Autarky Utility</c:v>
          </c:tx>
          <c:spPr>
            <a:ln w="19050">
              <a:solidFill>
                <a:srgbClr val="C00000"/>
              </a:solidFill>
              <a:prstDash val="dash"/>
            </a:ln>
          </c:spPr>
          <c:marker>
            <c:symbol val="none"/>
          </c:marker>
          <c:xVal>
            <c:numRef>
              <c:f>Sheet1!$X$2:$X$34</c:f>
              <c:numCache>
                <c:formatCode>0.0</c:formatCode>
                <c:ptCount val="33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7">
                  <c:v>1</c:v>
                </c:pt>
                <c:pt idx="18">
                  <c:v>0.82644628099173545</c:v>
                </c:pt>
                <c:pt idx="19">
                  <c:v>0.6944444444444442</c:v>
                </c:pt>
                <c:pt idx="20">
                  <c:v>0.59171597633136053</c:v>
                </c:pt>
                <c:pt idx="21">
                  <c:v>0.51020408163265274</c:v>
                </c:pt>
                <c:pt idx="22">
                  <c:v>0.44444444444444409</c:v>
                </c:pt>
                <c:pt idx="23">
                  <c:v>0.39062499999999967</c:v>
                </c:pt>
                <c:pt idx="24">
                  <c:v>0.34602076124567444</c:v>
                </c:pt>
                <c:pt idx="25">
                  <c:v>0.30864197530864168</c:v>
                </c:pt>
                <c:pt idx="26">
                  <c:v>0.27700831024930717</c:v>
                </c:pt>
                <c:pt idx="27">
                  <c:v>0.24999999999999972</c:v>
                </c:pt>
                <c:pt idx="28">
                  <c:v>0.22675736961451218</c:v>
                </c:pt>
                <c:pt idx="29">
                  <c:v>0.20661157024793361</c:v>
                </c:pt>
                <c:pt idx="30">
                  <c:v>0.18903591682419632</c:v>
                </c:pt>
                <c:pt idx="31">
                  <c:v>0.17361111111111088</c:v>
                </c:pt>
                <c:pt idx="32">
                  <c:v>0.15999999999999978</c:v>
                </c:pt>
              </c:numCache>
            </c:numRef>
          </c:xVal>
          <c:yVal>
            <c:numRef>
              <c:f>Sheet1!$Y$2:$Y$34</c:f>
              <c:numCache>
                <c:formatCode>0.0</c:formatCode>
                <c:ptCount val="33"/>
                <c:pt idx="0">
                  <c:v>2</c:v>
                </c:pt>
                <c:pt idx="1">
                  <c:v>1.8257418583505538</c:v>
                </c:pt>
                <c:pt idx="2">
                  <c:v>1.6903085094570331</c:v>
                </c:pt>
                <c:pt idx="3">
                  <c:v>1.58113883008419</c:v>
                </c:pt>
                <c:pt idx="4">
                  <c:v>1.49071198499986</c:v>
                </c:pt>
                <c:pt idx="5">
                  <c:v>1.4142135623730951</c:v>
                </c:pt>
                <c:pt idx="6">
                  <c:v>1.3483997249264843</c:v>
                </c:pt>
                <c:pt idx="7">
                  <c:v>1.2909944487358058</c:v>
                </c:pt>
                <c:pt idx="8">
                  <c:v>1.2403473458920846</c:v>
                </c:pt>
                <c:pt idx="9">
                  <c:v>1.1952286093343938</c:v>
                </c:pt>
                <c:pt idx="10">
                  <c:v>1.1547005383792517</c:v>
                </c:pt>
                <c:pt idx="11">
                  <c:v>1.1180339887498949</c:v>
                </c:pt>
                <c:pt idx="12">
                  <c:v>1.0846522890932808</c:v>
                </c:pt>
                <c:pt idx="13">
                  <c:v>1.0540925533894596</c:v>
                </c:pt>
                <c:pt idx="14">
                  <c:v>1.025978352085154</c:v>
                </c:pt>
                <c:pt idx="15">
                  <c:v>1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2.4000000000000004</c:v>
                </c:pt>
                <c:pt idx="20">
                  <c:v>2.6000000000000005</c:v>
                </c:pt>
                <c:pt idx="21">
                  <c:v>2.8000000000000007</c:v>
                </c:pt>
                <c:pt idx="22">
                  <c:v>3.0000000000000009</c:v>
                </c:pt>
                <c:pt idx="23">
                  <c:v>3.2000000000000011</c:v>
                </c:pt>
                <c:pt idx="24">
                  <c:v>3.4000000000000012</c:v>
                </c:pt>
                <c:pt idx="25">
                  <c:v>3.6000000000000014</c:v>
                </c:pt>
                <c:pt idx="26">
                  <c:v>3.8000000000000016</c:v>
                </c:pt>
                <c:pt idx="27">
                  <c:v>4.0000000000000018</c:v>
                </c:pt>
                <c:pt idx="28">
                  <c:v>4.200000000000002</c:v>
                </c:pt>
                <c:pt idx="29">
                  <c:v>4.4000000000000021</c:v>
                </c:pt>
                <c:pt idx="30">
                  <c:v>4.6000000000000023</c:v>
                </c:pt>
                <c:pt idx="31">
                  <c:v>4.8000000000000025</c:v>
                </c:pt>
                <c:pt idx="32">
                  <c:v>5.0000000000000027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2EA-4B8C-B5BC-BCEC595E6226}"/>
            </c:ext>
          </c:extLst>
        </c:ser>
        <c:ser>
          <c:idx val="11"/>
          <c:order val="11"/>
          <c:tx>
            <c:v>Free Trade Utility</c:v>
          </c:tx>
          <c:spPr>
            <a:ln w="1905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Sheet1!$Z$2:$Z$34</c:f>
              <c:numCache>
                <c:formatCode>0.0</c:formatCode>
                <c:ptCount val="33"/>
                <c:pt idx="0" formatCode="General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7" formatCode="General">
                  <c:v>1</c:v>
                </c:pt>
                <c:pt idx="18" formatCode="General">
                  <c:v>0.82644628099173545</c:v>
                </c:pt>
                <c:pt idx="19" formatCode="General">
                  <c:v>0.69444444444444431</c:v>
                </c:pt>
                <c:pt idx="20" formatCode="General">
                  <c:v>0.59171597633136042</c:v>
                </c:pt>
                <c:pt idx="21" formatCode="General">
                  <c:v>0.51020408163265263</c:v>
                </c:pt>
                <c:pt idx="22" formatCode="General">
                  <c:v>0.44444444444444403</c:v>
                </c:pt>
                <c:pt idx="23" formatCode="General">
                  <c:v>0.39062499999999961</c:v>
                </c:pt>
                <c:pt idx="24" formatCode="General">
                  <c:v>0.3460207612456746</c:v>
                </c:pt>
                <c:pt idx="25" formatCode="General">
                  <c:v>0.30864197530864168</c:v>
                </c:pt>
                <c:pt idx="26" formatCode="General">
                  <c:v>0.27700831024930728</c:v>
                </c:pt>
                <c:pt idx="27" formatCode="General">
                  <c:v>0.24999999999999975</c:v>
                </c:pt>
                <c:pt idx="28" formatCode="General">
                  <c:v>0.22675736961451226</c:v>
                </c:pt>
                <c:pt idx="29" formatCode="General">
                  <c:v>0.20661157024793361</c:v>
                </c:pt>
                <c:pt idx="30" formatCode="General">
                  <c:v>0.18903591682419635</c:v>
                </c:pt>
                <c:pt idx="31" formatCode="General">
                  <c:v>0.17361111111111099</c:v>
                </c:pt>
                <c:pt idx="32" formatCode="General">
                  <c:v>0.15999999999999978</c:v>
                </c:pt>
              </c:numCache>
            </c:numRef>
          </c:xVal>
          <c:yVal>
            <c:numRef>
              <c:f>Sheet1!$AA$2:$AA$34</c:f>
              <c:numCache>
                <c:formatCode>General</c:formatCode>
                <c:ptCount val="33"/>
                <c:pt idx="0">
                  <c:v>2</c:v>
                </c:pt>
                <c:pt idx="1">
                  <c:v>1.8257418583505536</c:v>
                </c:pt>
                <c:pt idx="2">
                  <c:v>1.6903085094570331</c:v>
                </c:pt>
                <c:pt idx="3">
                  <c:v>1.5811388300841895</c:v>
                </c:pt>
                <c:pt idx="4">
                  <c:v>1.49071198499986</c:v>
                </c:pt>
                <c:pt idx="5">
                  <c:v>1.4142135623730949</c:v>
                </c:pt>
                <c:pt idx="6">
                  <c:v>1.3483997249264843</c:v>
                </c:pt>
                <c:pt idx="7">
                  <c:v>1.2909944487358056</c:v>
                </c:pt>
                <c:pt idx="8">
                  <c:v>1.2403473458920848</c:v>
                </c:pt>
                <c:pt idx="9">
                  <c:v>1.1952286093343938</c:v>
                </c:pt>
                <c:pt idx="10">
                  <c:v>1.1547005383792519</c:v>
                </c:pt>
                <c:pt idx="11">
                  <c:v>1.1180339887498951</c:v>
                </c:pt>
                <c:pt idx="12">
                  <c:v>1.0846522890932808</c:v>
                </c:pt>
                <c:pt idx="13">
                  <c:v>1.0540925533894596</c:v>
                </c:pt>
                <c:pt idx="14">
                  <c:v>1.025978352085154</c:v>
                </c:pt>
                <c:pt idx="15">
                  <c:v>0.99999999999999989</c:v>
                </c:pt>
                <c:pt idx="17">
                  <c:v>2</c:v>
                </c:pt>
                <c:pt idx="18" formatCode="0.0">
                  <c:v>2.2000000000000002</c:v>
                </c:pt>
                <c:pt idx="19" formatCode="0.0">
                  <c:v>2.4000000000000004</c:v>
                </c:pt>
                <c:pt idx="20" formatCode="0.0">
                  <c:v>2.6000000000000005</c:v>
                </c:pt>
                <c:pt idx="21" formatCode="0.0">
                  <c:v>2.8000000000000007</c:v>
                </c:pt>
                <c:pt idx="22" formatCode="0.0">
                  <c:v>3.0000000000000009</c:v>
                </c:pt>
                <c:pt idx="23" formatCode="0.0">
                  <c:v>3.2000000000000011</c:v>
                </c:pt>
                <c:pt idx="24" formatCode="0.0">
                  <c:v>3.4000000000000012</c:v>
                </c:pt>
                <c:pt idx="25" formatCode="0.0">
                  <c:v>3.6000000000000014</c:v>
                </c:pt>
                <c:pt idx="26" formatCode="0.0">
                  <c:v>3.8000000000000016</c:v>
                </c:pt>
                <c:pt idx="27" formatCode="0.0">
                  <c:v>4.0000000000000018</c:v>
                </c:pt>
                <c:pt idx="28" formatCode="0.0">
                  <c:v>4.200000000000002</c:v>
                </c:pt>
                <c:pt idx="29" formatCode="0.0">
                  <c:v>4.4000000000000021</c:v>
                </c:pt>
                <c:pt idx="30" formatCode="0.0">
                  <c:v>4.6000000000000023</c:v>
                </c:pt>
                <c:pt idx="31" formatCode="0.0">
                  <c:v>4.8000000000000025</c:v>
                </c:pt>
                <c:pt idx="32" formatCode="0.0">
                  <c:v>5.0000000000000027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2EA-4B8C-B5BC-BCEC595E6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40640"/>
        <c:axId val="90240064"/>
      </c:scatterChart>
      <c:valAx>
        <c:axId val="9024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240064"/>
        <c:crosses val="autoZero"/>
        <c:crossBetween val="midCat"/>
      </c:valAx>
      <c:valAx>
        <c:axId val="902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240640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pin" dx="15" fmlaLink="$C$13" max="9" min="1" page="10" val="4"/>
</file>

<file path=xl/ctrlProps/ctrlProp2.xml><?xml version="1.0" encoding="utf-8"?>
<formControlPr xmlns="http://schemas.microsoft.com/office/spreadsheetml/2009/9/main" objectType="G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516255</xdr:colOff>
      <xdr:row>0</xdr:row>
      <xdr:rowOff>236219</xdr:rowOff>
    </xdr:from>
    <xdr:to>
      <xdr:col>22</xdr:col>
      <xdr:colOff>101917</xdr:colOff>
      <xdr:row>39</xdr:row>
      <xdr:rowOff>158114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285750</xdr:colOff>
          <xdr:row>3</xdr:row>
          <xdr:rowOff>57150</xdr:rowOff>
        </xdr:from>
        <xdr:to>
          <xdr:col>21</xdr:col>
          <xdr:colOff>276225</xdr:colOff>
          <xdr:row>6</xdr:row>
          <xdr:rowOff>114300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514350</xdr:colOff>
          <xdr:row>2</xdr:row>
          <xdr:rowOff>9525</xdr:rowOff>
        </xdr:from>
        <xdr:to>
          <xdr:col>22</xdr:col>
          <xdr:colOff>9525</xdr:colOff>
          <xdr:row>7</xdr:row>
          <xdr:rowOff>66675</xdr:rowOff>
        </xdr:to>
        <xdr:sp macro="" textlink="">
          <xdr:nvSpPr>
            <xdr:cNvPr id="1026" name="Group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Trade Price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5"/>
  <sheetViews>
    <sheetView tabSelected="1" zoomScale="90" zoomScaleNormal="90" workbookViewId="0">
      <selection activeCell="B3" sqref="B3"/>
    </sheetView>
  </sheetViews>
  <sheetFormatPr defaultRowHeight="15" x14ac:dyDescent="0.25"/>
  <cols>
    <col min="5" max="5" width="23.5703125" customWidth="1"/>
  </cols>
  <sheetData>
    <row r="1" spans="1:27" ht="23.25" x14ac:dyDescent="0.35">
      <c r="A1" s="3" t="s">
        <v>33</v>
      </c>
      <c r="F1" s="1" t="s">
        <v>6</v>
      </c>
      <c r="G1" s="1" t="s">
        <v>7</v>
      </c>
      <c r="X1" t="s">
        <v>34</v>
      </c>
      <c r="Z1" t="s">
        <v>35</v>
      </c>
    </row>
    <row r="2" spans="1:27" x14ac:dyDescent="0.25">
      <c r="E2" t="s">
        <v>15</v>
      </c>
      <c r="F2">
        <f>-axis</f>
        <v>-3</v>
      </c>
      <c r="G2">
        <v>0</v>
      </c>
      <c r="I2">
        <v>0</v>
      </c>
      <c r="J2">
        <f>-axis</f>
        <v>-3</v>
      </c>
      <c r="X2" s="4">
        <f>x0</f>
        <v>1</v>
      </c>
      <c r="Y2" s="4">
        <f>y0</f>
        <v>2</v>
      </c>
      <c r="Z2">
        <f>CX</f>
        <v>1</v>
      </c>
      <c r="AA2">
        <f>CY</f>
        <v>2</v>
      </c>
    </row>
    <row r="3" spans="1:27" x14ac:dyDescent="0.25">
      <c r="A3" t="s">
        <v>0</v>
      </c>
      <c r="B3">
        <v>1</v>
      </c>
      <c r="F3">
        <f>axis</f>
        <v>3</v>
      </c>
      <c r="G3">
        <v>0</v>
      </c>
      <c r="I3">
        <f>-axis</f>
        <v>-3</v>
      </c>
      <c r="J3">
        <v>0</v>
      </c>
      <c r="X3" s="4">
        <f>0.2+X2</f>
        <v>1.2</v>
      </c>
      <c r="Y3" s="4">
        <f t="shared" ref="Y3:Y17" si="0">y0*(X3/x0)^(-thetacx/(1-thetacx))</f>
        <v>1.8257418583505538</v>
      </c>
      <c r="Z3" s="4">
        <f>0.2+Z2</f>
        <v>1.2</v>
      </c>
      <c r="AA3">
        <f t="shared" ref="AA3:AA17" si="1">y0*((CX/x0)^thetacx*(CY/y0)^(1-thetacx)/(Z3/x0)^thetacx)^(1/(1-thetacx))</f>
        <v>1.8257418583505536</v>
      </c>
    </row>
    <row r="4" spans="1:27" x14ac:dyDescent="0.25">
      <c r="A4" t="s">
        <v>1</v>
      </c>
      <c r="B4">
        <v>2</v>
      </c>
      <c r="X4" s="4">
        <f t="shared" ref="X4:AA30" si="2">0.2+X3</f>
        <v>1.4</v>
      </c>
      <c r="Y4" s="4">
        <f t="shared" si="0"/>
        <v>1.6903085094570331</v>
      </c>
      <c r="Z4" s="4">
        <f t="shared" si="2"/>
        <v>1.4</v>
      </c>
      <c r="AA4">
        <f t="shared" si="1"/>
        <v>1.6903085094570331</v>
      </c>
    </row>
    <row r="5" spans="1:27" x14ac:dyDescent="0.25">
      <c r="A5" t="s">
        <v>2</v>
      </c>
      <c r="B5">
        <v>2</v>
      </c>
      <c r="F5">
        <v>0</v>
      </c>
      <c r="G5">
        <f>-axis</f>
        <v>-3</v>
      </c>
      <c r="X5" s="4">
        <f t="shared" si="2"/>
        <v>1.5999999999999999</v>
      </c>
      <c r="Y5" s="4">
        <f t="shared" si="0"/>
        <v>1.58113883008419</v>
      </c>
      <c r="Z5" s="4">
        <f t="shared" si="2"/>
        <v>1.5999999999999999</v>
      </c>
      <c r="AA5">
        <f t="shared" si="1"/>
        <v>1.5811388300841895</v>
      </c>
    </row>
    <row r="6" spans="1:27" x14ac:dyDescent="0.25">
      <c r="A6" t="s">
        <v>3</v>
      </c>
      <c r="B6">
        <v>1</v>
      </c>
      <c r="F6">
        <v>0</v>
      </c>
      <c r="G6">
        <f>axis</f>
        <v>3</v>
      </c>
      <c r="X6" s="4">
        <f t="shared" si="2"/>
        <v>1.7999999999999998</v>
      </c>
      <c r="Y6" s="4">
        <f t="shared" si="0"/>
        <v>1.49071198499986</v>
      </c>
      <c r="Z6" s="4">
        <f t="shared" si="2"/>
        <v>1.7999999999999998</v>
      </c>
      <c r="AA6">
        <f t="shared" si="1"/>
        <v>1.49071198499986</v>
      </c>
    </row>
    <row r="7" spans="1:27" x14ac:dyDescent="0.25">
      <c r="A7" t="s">
        <v>4</v>
      </c>
      <c r="B7">
        <f>etax/(1+etax)</f>
        <v>0.66666666666666663</v>
      </c>
      <c r="I7">
        <f>axis</f>
        <v>3</v>
      </c>
      <c r="J7">
        <v>0</v>
      </c>
      <c r="K7" t="s">
        <v>27</v>
      </c>
      <c r="X7" s="4">
        <f t="shared" si="2"/>
        <v>1.9999999999999998</v>
      </c>
      <c r="Y7" s="4">
        <f t="shared" si="0"/>
        <v>1.4142135623730951</v>
      </c>
      <c r="Z7" s="4">
        <f t="shared" si="2"/>
        <v>1.9999999999999998</v>
      </c>
      <c r="AA7">
        <f t="shared" si="1"/>
        <v>1.4142135623730949</v>
      </c>
    </row>
    <row r="8" spans="1:27" x14ac:dyDescent="0.25">
      <c r="A8" t="s">
        <v>5</v>
      </c>
      <c r="B8">
        <f>etay/(1+etay)</f>
        <v>0.5</v>
      </c>
      <c r="E8" t="s">
        <v>16</v>
      </c>
      <c r="I8">
        <v>0</v>
      </c>
      <c r="J8">
        <f>axis</f>
        <v>3</v>
      </c>
      <c r="K8" t="s">
        <v>28</v>
      </c>
      <c r="X8" s="4">
        <f t="shared" si="2"/>
        <v>2.1999999999999997</v>
      </c>
      <c r="Y8" s="4">
        <f t="shared" si="0"/>
        <v>1.3483997249264843</v>
      </c>
      <c r="Z8" s="4">
        <f t="shared" si="2"/>
        <v>2.1999999999999997</v>
      </c>
      <c r="AA8">
        <f t="shared" si="1"/>
        <v>1.3483997249264843</v>
      </c>
    </row>
    <row r="9" spans="1:27" x14ac:dyDescent="0.25">
      <c r="A9" t="s">
        <v>20</v>
      </c>
      <c r="B9">
        <f>lx0+ly0</f>
        <v>1.6666666666666665</v>
      </c>
      <c r="I9">
        <f>-axis</f>
        <v>-3</v>
      </c>
      <c r="J9">
        <v>0</v>
      </c>
      <c r="K9" t="s">
        <v>29</v>
      </c>
      <c r="X9" s="4">
        <f t="shared" si="2"/>
        <v>2.4</v>
      </c>
      <c r="Y9" s="4">
        <f t="shared" si="0"/>
        <v>1.2909944487358058</v>
      </c>
      <c r="Z9" s="4">
        <f t="shared" si="2"/>
        <v>2.4</v>
      </c>
      <c r="AA9">
        <f t="shared" si="1"/>
        <v>1.2909944487358056</v>
      </c>
    </row>
    <row r="10" spans="1:27" x14ac:dyDescent="0.25">
      <c r="A10" t="s">
        <v>8</v>
      </c>
      <c r="B10">
        <f>thetax*x0</f>
        <v>0.66666666666666663</v>
      </c>
      <c r="E10" t="s">
        <v>17</v>
      </c>
      <c r="F10">
        <f>-LY*axis</f>
        <v>-1.7999999999999998</v>
      </c>
      <c r="G10">
        <f>-LX*axis</f>
        <v>-1.2000000000000002</v>
      </c>
      <c r="I10">
        <v>0</v>
      </c>
      <c r="J10">
        <f>-axis</f>
        <v>-3</v>
      </c>
      <c r="K10" t="s">
        <v>30</v>
      </c>
      <c r="X10" s="4">
        <f t="shared" si="2"/>
        <v>2.6</v>
      </c>
      <c r="Y10" s="4">
        <f t="shared" si="0"/>
        <v>1.2403473458920846</v>
      </c>
      <c r="Z10" s="4">
        <f t="shared" si="2"/>
        <v>2.6</v>
      </c>
      <c r="AA10">
        <f t="shared" si="1"/>
        <v>1.2403473458920848</v>
      </c>
    </row>
    <row r="11" spans="1:27" x14ac:dyDescent="0.25">
      <c r="A11" t="s">
        <v>9</v>
      </c>
      <c r="B11">
        <f>thetay*y0</f>
        <v>1</v>
      </c>
      <c r="F11">
        <f>-LY*axis</f>
        <v>-1.7999999999999998</v>
      </c>
      <c r="G11">
        <f>YV</f>
        <v>2</v>
      </c>
      <c r="X11" s="4">
        <f t="shared" si="2"/>
        <v>2.8000000000000003</v>
      </c>
      <c r="Y11" s="4">
        <f t="shared" si="0"/>
        <v>1.1952286093343938</v>
      </c>
      <c r="Z11" s="4">
        <f t="shared" si="2"/>
        <v>2.8000000000000003</v>
      </c>
      <c r="AA11">
        <f t="shared" si="1"/>
        <v>1.1952286093343938</v>
      </c>
    </row>
    <row r="12" spans="1:27" x14ac:dyDescent="0.25">
      <c r="A12" t="s">
        <v>14</v>
      </c>
      <c r="B12">
        <f>MAX(M,M/PX)</f>
        <v>3</v>
      </c>
      <c r="F12">
        <f>XV</f>
        <v>1</v>
      </c>
      <c r="G12">
        <f>YV</f>
        <v>2</v>
      </c>
      <c r="X12" s="4">
        <f t="shared" si="2"/>
        <v>3.0000000000000004</v>
      </c>
      <c r="Y12" s="4">
        <f t="shared" si="0"/>
        <v>1.1547005383792517</v>
      </c>
      <c r="Z12" s="4">
        <f t="shared" si="2"/>
        <v>3.0000000000000004</v>
      </c>
      <c r="AA12">
        <f t="shared" si="1"/>
        <v>1.1547005383792519</v>
      </c>
    </row>
    <row r="13" spans="1:27" x14ac:dyDescent="0.25">
      <c r="A13" t="s">
        <v>10</v>
      </c>
      <c r="B13">
        <f>C13/10</f>
        <v>0.4</v>
      </c>
      <c r="C13">
        <v>4</v>
      </c>
      <c r="F13">
        <f>XV</f>
        <v>1</v>
      </c>
      <c r="G13">
        <f>-LX*axis</f>
        <v>-1.2000000000000002</v>
      </c>
      <c r="X13" s="4">
        <f t="shared" si="2"/>
        <v>3.2000000000000006</v>
      </c>
      <c r="Y13" s="4">
        <f t="shared" si="0"/>
        <v>1.1180339887498949</v>
      </c>
      <c r="Z13" s="4">
        <f t="shared" si="2"/>
        <v>3.2000000000000006</v>
      </c>
      <c r="AA13">
        <f t="shared" si="1"/>
        <v>1.1180339887498951</v>
      </c>
    </row>
    <row r="14" spans="1:27" x14ac:dyDescent="0.25">
      <c r="A14" t="s">
        <v>13</v>
      </c>
      <c r="B14">
        <f>1-LX</f>
        <v>0.6</v>
      </c>
      <c r="F14">
        <f>-LY*axis</f>
        <v>-1.7999999999999998</v>
      </c>
      <c r="G14">
        <f>-LX*axis</f>
        <v>-1.2000000000000002</v>
      </c>
      <c r="X14" s="4">
        <f t="shared" si="2"/>
        <v>3.4000000000000008</v>
      </c>
      <c r="Y14" s="4">
        <f t="shared" si="0"/>
        <v>1.0846522890932808</v>
      </c>
      <c r="Z14" s="4">
        <f t="shared" si="2"/>
        <v>3.4000000000000008</v>
      </c>
      <c r="AA14">
        <f t="shared" si="1"/>
        <v>1.0846522890932808</v>
      </c>
    </row>
    <row r="15" spans="1:27" x14ac:dyDescent="0.25">
      <c r="A15" t="s">
        <v>18</v>
      </c>
      <c r="B15">
        <f>x0*(LX*L0/lx0)^thetax</f>
        <v>1</v>
      </c>
      <c r="X15" s="4">
        <f t="shared" si="2"/>
        <v>3.600000000000001</v>
      </c>
      <c r="Y15" s="4">
        <f t="shared" si="0"/>
        <v>1.0540925533894596</v>
      </c>
      <c r="Z15" s="4">
        <f t="shared" si="2"/>
        <v>3.600000000000001</v>
      </c>
      <c r="AA15">
        <f t="shared" si="1"/>
        <v>1.0540925533894596</v>
      </c>
    </row>
    <row r="16" spans="1:27" x14ac:dyDescent="0.25">
      <c r="A16" t="s">
        <v>19</v>
      </c>
      <c r="B16">
        <f>y0*(LY*L0/ly0)^thetay</f>
        <v>2</v>
      </c>
      <c r="X16" s="4">
        <f t="shared" si="2"/>
        <v>3.8000000000000012</v>
      </c>
      <c r="Y16" s="4">
        <f t="shared" si="0"/>
        <v>1.025978352085154</v>
      </c>
      <c r="Z16" s="4">
        <f t="shared" si="2"/>
        <v>3.8000000000000012</v>
      </c>
      <c r="AA16">
        <f t="shared" si="1"/>
        <v>1.025978352085154</v>
      </c>
    </row>
    <row r="17" spans="1:27" x14ac:dyDescent="0.25">
      <c r="A17" t="s">
        <v>24</v>
      </c>
      <c r="B17">
        <f>(thetay/thetax)*(LX/LY)*YV/XV</f>
        <v>1</v>
      </c>
      <c r="E17" t="s">
        <v>26</v>
      </c>
      <c r="F17">
        <f>M/PX</f>
        <v>3</v>
      </c>
      <c r="G17">
        <v>0</v>
      </c>
      <c r="X17" s="4">
        <f t="shared" si="2"/>
        <v>4.0000000000000009</v>
      </c>
      <c r="Y17" s="4">
        <f t="shared" si="0"/>
        <v>1</v>
      </c>
      <c r="Z17" s="4">
        <f t="shared" si="2"/>
        <v>4.0000000000000009</v>
      </c>
      <c r="AA17">
        <f t="shared" si="1"/>
        <v>0.99999999999999989</v>
      </c>
    </row>
    <row r="18" spans="1:27" x14ac:dyDescent="0.25">
      <c r="A18" t="s">
        <v>23</v>
      </c>
      <c r="B18">
        <f>x0/(x0+y0)</f>
        <v>0.33333333333333331</v>
      </c>
      <c r="F18">
        <v>0</v>
      </c>
      <c r="G18">
        <f>M</f>
        <v>3</v>
      </c>
      <c r="X18" s="4"/>
      <c r="Y18" s="4"/>
    </row>
    <row r="19" spans="1:27" x14ac:dyDescent="0.25">
      <c r="A19" t="s">
        <v>25</v>
      </c>
      <c r="B19">
        <f>PX*XV+YV</f>
        <v>3</v>
      </c>
      <c r="X19" s="4">
        <f>x0</f>
        <v>1</v>
      </c>
      <c r="Y19" s="4">
        <f>y0</f>
        <v>2</v>
      </c>
      <c r="Z19">
        <f>CX</f>
        <v>1</v>
      </c>
      <c r="AA19">
        <f>CY</f>
        <v>2</v>
      </c>
    </row>
    <row r="20" spans="1:27" x14ac:dyDescent="0.25">
      <c r="A20" t="s">
        <v>21</v>
      </c>
      <c r="B20">
        <f>thetacx*M/PX</f>
        <v>1</v>
      </c>
      <c r="E20" t="s">
        <v>31</v>
      </c>
      <c r="F20">
        <f>-ly0/L0*axis</f>
        <v>-1.8000000000000003</v>
      </c>
      <c r="G20">
        <f>-lx0/L0*axis</f>
        <v>-1.2000000000000002</v>
      </c>
      <c r="I20" t="s">
        <v>32</v>
      </c>
      <c r="J20">
        <f>XV</f>
        <v>1</v>
      </c>
      <c r="K20">
        <f>YV</f>
        <v>2</v>
      </c>
      <c r="X20" s="4">
        <f t="shared" ref="X20:X34" si="3">x0*(Y20/y0)^(-(1-thetacx)/thetacx)</f>
        <v>0.82644628099173545</v>
      </c>
      <c r="Y20" s="4">
        <f>0.2+Y19</f>
        <v>2.2000000000000002</v>
      </c>
      <c r="Z20">
        <f t="shared" ref="Z20:Z34" si="4">x0*((CX/x0)^thetacx*(CY/y0)^(1-thetacx)/(AA20/y0)^(1-thetacx))^(1/thetacx)</f>
        <v>0.82644628099173545</v>
      </c>
      <c r="AA20" s="4">
        <f>0.2+AA19</f>
        <v>2.2000000000000002</v>
      </c>
    </row>
    <row r="21" spans="1:27" x14ac:dyDescent="0.25">
      <c r="A21" t="s">
        <v>22</v>
      </c>
      <c r="B21">
        <f>(1-thetacx)*M</f>
        <v>2</v>
      </c>
      <c r="F21">
        <f>x0</f>
        <v>1</v>
      </c>
      <c r="G21">
        <f>y0</f>
        <v>2</v>
      </c>
      <c r="J21">
        <f>CX</f>
        <v>1</v>
      </c>
      <c r="K21">
        <f>CY</f>
        <v>2</v>
      </c>
      <c r="X21" s="4">
        <f t="shared" si="3"/>
        <v>0.6944444444444442</v>
      </c>
      <c r="Y21" s="4">
        <f t="shared" ref="Y21:Y34" si="5">0.2+Y20</f>
        <v>2.4000000000000004</v>
      </c>
      <c r="Z21">
        <f t="shared" si="4"/>
        <v>0.69444444444444431</v>
      </c>
      <c r="AA21" s="4">
        <f t="shared" si="2"/>
        <v>2.4000000000000004</v>
      </c>
    </row>
    <row r="22" spans="1:27" x14ac:dyDescent="0.25">
      <c r="J22">
        <f>-LY*axis</f>
        <v>-1.7999999999999998</v>
      </c>
      <c r="K22">
        <f>-LX*axis</f>
        <v>-1.2000000000000002</v>
      </c>
      <c r="X22" s="4">
        <f t="shared" si="3"/>
        <v>0.59171597633136053</v>
      </c>
      <c r="Y22" s="4">
        <f t="shared" si="5"/>
        <v>2.6000000000000005</v>
      </c>
      <c r="Z22">
        <f t="shared" si="4"/>
        <v>0.59171597633136042</v>
      </c>
      <c r="AA22" s="4">
        <f t="shared" si="2"/>
        <v>2.6000000000000005</v>
      </c>
    </row>
    <row r="23" spans="1:27" x14ac:dyDescent="0.25">
      <c r="X23" s="4">
        <f t="shared" si="3"/>
        <v>0.51020408163265274</v>
      </c>
      <c r="Y23" s="4">
        <f t="shared" si="5"/>
        <v>2.8000000000000007</v>
      </c>
      <c r="Z23">
        <f t="shared" si="4"/>
        <v>0.51020408163265263</v>
      </c>
      <c r="AA23" s="4">
        <f t="shared" si="2"/>
        <v>2.8000000000000007</v>
      </c>
    </row>
    <row r="24" spans="1:27" x14ac:dyDescent="0.25">
      <c r="A24" s="1" t="s">
        <v>10</v>
      </c>
      <c r="B24" s="1" t="s">
        <v>13</v>
      </c>
      <c r="C24" s="1" t="s">
        <v>6</v>
      </c>
      <c r="D24" s="1" t="s">
        <v>7</v>
      </c>
      <c r="F24" s="2" t="s">
        <v>11</v>
      </c>
      <c r="G24" s="1" t="s">
        <v>12</v>
      </c>
      <c r="X24" s="4">
        <f t="shared" si="3"/>
        <v>0.44444444444444409</v>
      </c>
      <c r="Y24" s="4">
        <f t="shared" si="5"/>
        <v>3.0000000000000009</v>
      </c>
      <c r="Z24">
        <f t="shared" si="4"/>
        <v>0.44444444444444403</v>
      </c>
      <c r="AA24" s="4">
        <f t="shared" si="2"/>
        <v>3.0000000000000009</v>
      </c>
    </row>
    <row r="25" spans="1:27" x14ac:dyDescent="0.25">
      <c r="A25">
        <v>0</v>
      </c>
      <c r="B25">
        <f>1-A25</f>
        <v>1</v>
      </c>
      <c r="C25">
        <f t="shared" ref="C25:C56" si="6">x0*(A25*L0/lx0)^thetax</f>
        <v>0</v>
      </c>
      <c r="D25">
        <f t="shared" ref="D25:D56" si="7">y0*(B25*L0/ly0)^thetay</f>
        <v>2.5819888974716112</v>
      </c>
      <c r="F25">
        <f t="shared" ref="F25:F56" si="8">-A25*axis</f>
        <v>0</v>
      </c>
      <c r="G25">
        <f t="shared" ref="G25:G56" si="9">-(1-A25)*axis</f>
        <v>-3</v>
      </c>
      <c r="X25" s="4">
        <f t="shared" si="3"/>
        <v>0.39062499999999967</v>
      </c>
      <c r="Y25" s="4">
        <f t="shared" si="5"/>
        <v>3.2000000000000011</v>
      </c>
      <c r="Z25">
        <f t="shared" si="4"/>
        <v>0.39062499999999961</v>
      </c>
      <c r="AA25" s="4">
        <f t="shared" si="2"/>
        <v>3.2000000000000011</v>
      </c>
    </row>
    <row r="26" spans="1:27" x14ac:dyDescent="0.25">
      <c r="A26">
        <f>0.01+A25</f>
        <v>0.01</v>
      </c>
      <c r="B26">
        <f t="shared" ref="B26:B89" si="10">1-A26</f>
        <v>0.99</v>
      </c>
      <c r="C26">
        <f t="shared" si="6"/>
        <v>8.549879733383485E-2</v>
      </c>
      <c r="D26">
        <f t="shared" si="7"/>
        <v>2.5690465157330258</v>
      </c>
      <c r="F26">
        <f t="shared" si="8"/>
        <v>-0.03</v>
      </c>
      <c r="G26">
        <f t="shared" si="9"/>
        <v>-2.9699999999999998</v>
      </c>
      <c r="X26" s="4">
        <f t="shared" si="3"/>
        <v>0.34602076124567444</v>
      </c>
      <c r="Y26" s="4">
        <f t="shared" si="5"/>
        <v>3.4000000000000012</v>
      </c>
      <c r="Z26">
        <f t="shared" si="4"/>
        <v>0.3460207612456746</v>
      </c>
      <c r="AA26" s="4">
        <f t="shared" si="2"/>
        <v>3.4000000000000012</v>
      </c>
    </row>
    <row r="27" spans="1:27" x14ac:dyDescent="0.25">
      <c r="A27">
        <f t="shared" ref="A27:A90" si="11">0.01+A26</f>
        <v>0.02</v>
      </c>
      <c r="B27">
        <f t="shared" si="10"/>
        <v>0.98</v>
      </c>
      <c r="C27">
        <f t="shared" si="6"/>
        <v>0.13572088082974534</v>
      </c>
      <c r="D27">
        <f t="shared" si="7"/>
        <v>2.556038601690775</v>
      </c>
      <c r="F27">
        <f t="shared" si="8"/>
        <v>-0.06</v>
      </c>
      <c r="G27">
        <f t="shared" si="9"/>
        <v>-2.94</v>
      </c>
      <c r="X27" s="4">
        <f t="shared" si="3"/>
        <v>0.30864197530864168</v>
      </c>
      <c r="Y27" s="4">
        <f t="shared" si="5"/>
        <v>3.6000000000000014</v>
      </c>
      <c r="Z27">
        <f t="shared" si="4"/>
        <v>0.30864197530864168</v>
      </c>
      <c r="AA27" s="4">
        <f t="shared" si="2"/>
        <v>3.6000000000000014</v>
      </c>
    </row>
    <row r="28" spans="1:27" x14ac:dyDescent="0.25">
      <c r="A28">
        <f t="shared" si="11"/>
        <v>0.03</v>
      </c>
      <c r="B28">
        <f t="shared" si="10"/>
        <v>0.97</v>
      </c>
      <c r="C28">
        <f t="shared" si="6"/>
        <v>0.17784466522450315</v>
      </c>
      <c r="D28">
        <f t="shared" si="7"/>
        <v>2.5429641497014202</v>
      </c>
      <c r="F28">
        <f t="shared" si="8"/>
        <v>-0.09</v>
      </c>
      <c r="G28">
        <f t="shared" si="9"/>
        <v>-2.91</v>
      </c>
      <c r="X28" s="4">
        <f t="shared" si="3"/>
        <v>0.27700831024930717</v>
      </c>
      <c r="Y28" s="4">
        <f t="shared" si="5"/>
        <v>3.8000000000000016</v>
      </c>
      <c r="Z28">
        <f t="shared" si="4"/>
        <v>0.27700831024930728</v>
      </c>
      <c r="AA28" s="4">
        <f t="shared" si="2"/>
        <v>3.8000000000000016</v>
      </c>
    </row>
    <row r="29" spans="1:27" x14ac:dyDescent="0.25">
      <c r="A29">
        <f t="shared" si="11"/>
        <v>0.04</v>
      </c>
      <c r="B29">
        <f t="shared" si="10"/>
        <v>0.96</v>
      </c>
      <c r="C29">
        <f t="shared" si="6"/>
        <v>0.21544346900318845</v>
      </c>
      <c r="D29">
        <f t="shared" si="7"/>
        <v>2.5298221281347035</v>
      </c>
      <c r="F29">
        <f t="shared" si="8"/>
        <v>-0.12</v>
      </c>
      <c r="G29">
        <f t="shared" si="9"/>
        <v>-2.88</v>
      </c>
      <c r="X29" s="4">
        <f t="shared" si="3"/>
        <v>0.24999999999999972</v>
      </c>
      <c r="Y29" s="4">
        <f t="shared" si="5"/>
        <v>4.0000000000000018</v>
      </c>
      <c r="Z29">
        <f t="shared" si="4"/>
        <v>0.24999999999999975</v>
      </c>
      <c r="AA29" s="4">
        <f t="shared" si="2"/>
        <v>4.0000000000000018</v>
      </c>
    </row>
    <row r="30" spans="1:27" x14ac:dyDescent="0.25">
      <c r="A30">
        <f t="shared" si="11"/>
        <v>0.05</v>
      </c>
      <c r="B30">
        <f t="shared" si="10"/>
        <v>0.95</v>
      </c>
      <c r="C30">
        <f t="shared" si="6"/>
        <v>0.25000000000000006</v>
      </c>
      <c r="D30">
        <f t="shared" si="7"/>
        <v>2.5166114784235831</v>
      </c>
      <c r="F30">
        <f t="shared" si="8"/>
        <v>-0.15000000000000002</v>
      </c>
      <c r="G30">
        <f t="shared" si="9"/>
        <v>-2.8499999999999996</v>
      </c>
      <c r="X30" s="4">
        <f t="shared" si="3"/>
        <v>0.22675736961451218</v>
      </c>
      <c r="Y30" s="4">
        <f t="shared" si="5"/>
        <v>4.200000000000002</v>
      </c>
      <c r="Z30">
        <f t="shared" si="4"/>
        <v>0.22675736961451226</v>
      </c>
      <c r="AA30" s="4">
        <f t="shared" si="2"/>
        <v>4.200000000000002</v>
      </c>
    </row>
    <row r="31" spans="1:27" x14ac:dyDescent="0.25">
      <c r="A31">
        <f t="shared" si="11"/>
        <v>6.0000000000000005E-2</v>
      </c>
      <c r="B31">
        <f t="shared" si="10"/>
        <v>0.94</v>
      </c>
      <c r="C31">
        <f t="shared" si="6"/>
        <v>0.28231080866430858</v>
      </c>
      <c r="D31">
        <f t="shared" si="7"/>
        <v>2.503331114069145</v>
      </c>
      <c r="F31">
        <f t="shared" si="8"/>
        <v>-0.18000000000000002</v>
      </c>
      <c r="G31">
        <f t="shared" si="9"/>
        <v>-2.82</v>
      </c>
      <c r="X31" s="4">
        <f t="shared" si="3"/>
        <v>0.20661157024793361</v>
      </c>
      <c r="Y31" s="4">
        <f t="shared" si="5"/>
        <v>4.4000000000000021</v>
      </c>
      <c r="Z31">
        <f t="shared" si="4"/>
        <v>0.20661157024793361</v>
      </c>
      <c r="AA31" s="4">
        <f t="shared" ref="AA31:AA34" si="12">0.2+AA30</f>
        <v>4.4000000000000021</v>
      </c>
    </row>
    <row r="32" spans="1:27" x14ac:dyDescent="0.25">
      <c r="A32">
        <f t="shared" si="11"/>
        <v>7.0000000000000007E-2</v>
      </c>
      <c r="B32">
        <f t="shared" si="10"/>
        <v>0.92999999999999994</v>
      </c>
      <c r="C32">
        <f t="shared" si="6"/>
        <v>0.31286623728379875</v>
      </c>
      <c r="D32">
        <f t="shared" si="7"/>
        <v>2.4899799195977463</v>
      </c>
      <c r="F32">
        <f t="shared" si="8"/>
        <v>-0.21000000000000002</v>
      </c>
      <c r="G32">
        <f t="shared" si="9"/>
        <v>-2.79</v>
      </c>
      <c r="X32" s="4">
        <f t="shared" si="3"/>
        <v>0.18903591682419632</v>
      </c>
      <c r="Y32" s="4">
        <f t="shared" si="5"/>
        <v>4.6000000000000023</v>
      </c>
      <c r="Z32">
        <f t="shared" si="4"/>
        <v>0.18903591682419635</v>
      </c>
      <c r="AA32" s="4">
        <f t="shared" si="12"/>
        <v>4.6000000000000023</v>
      </c>
    </row>
    <row r="33" spans="1:27" x14ac:dyDescent="0.25">
      <c r="A33">
        <f t="shared" si="11"/>
        <v>0.08</v>
      </c>
      <c r="B33">
        <f t="shared" si="10"/>
        <v>0.92</v>
      </c>
      <c r="C33">
        <f t="shared" si="6"/>
        <v>0.34199518933533946</v>
      </c>
      <c r="D33">
        <f t="shared" si="7"/>
        <v>2.4765567494675613</v>
      </c>
      <c r="F33">
        <f t="shared" si="8"/>
        <v>-0.24</v>
      </c>
      <c r="G33">
        <f t="shared" si="9"/>
        <v>-2.7600000000000002</v>
      </c>
      <c r="X33" s="4">
        <f t="shared" si="3"/>
        <v>0.17361111111111088</v>
      </c>
      <c r="Y33" s="4">
        <f t="shared" si="5"/>
        <v>4.8000000000000025</v>
      </c>
      <c r="Z33">
        <f t="shared" si="4"/>
        <v>0.17361111111111099</v>
      </c>
      <c r="AA33" s="4">
        <f t="shared" si="12"/>
        <v>4.8000000000000025</v>
      </c>
    </row>
    <row r="34" spans="1:27" x14ac:dyDescent="0.25">
      <c r="A34">
        <f t="shared" si="11"/>
        <v>0.09</v>
      </c>
      <c r="B34">
        <f t="shared" si="10"/>
        <v>0.91</v>
      </c>
      <c r="C34">
        <f t="shared" si="6"/>
        <v>0.36993181114957052</v>
      </c>
      <c r="D34">
        <f t="shared" si="7"/>
        <v>2.4630604269214889</v>
      </c>
      <c r="F34">
        <f t="shared" si="8"/>
        <v>-0.27</v>
      </c>
      <c r="G34">
        <f t="shared" si="9"/>
        <v>-2.73</v>
      </c>
      <c r="X34" s="4">
        <f t="shared" si="3"/>
        <v>0.15999999999999978</v>
      </c>
      <c r="Y34" s="4">
        <f t="shared" si="5"/>
        <v>5.0000000000000027</v>
      </c>
      <c r="Z34">
        <f t="shared" si="4"/>
        <v>0.15999999999999978</v>
      </c>
      <c r="AA34" s="4">
        <f t="shared" si="12"/>
        <v>5.0000000000000027</v>
      </c>
    </row>
    <row r="35" spans="1:27" x14ac:dyDescent="0.25">
      <c r="A35">
        <f t="shared" si="11"/>
        <v>9.9999999999999992E-2</v>
      </c>
      <c r="B35">
        <f t="shared" si="10"/>
        <v>0.9</v>
      </c>
      <c r="C35">
        <f t="shared" si="6"/>
        <v>0.39685026299204984</v>
      </c>
      <c r="D35">
        <f t="shared" si="7"/>
        <v>2.4494897427831779</v>
      </c>
      <c r="F35">
        <f t="shared" si="8"/>
        <v>-0.3</v>
      </c>
      <c r="G35">
        <f t="shared" si="9"/>
        <v>-2.7</v>
      </c>
    </row>
    <row r="36" spans="1:27" x14ac:dyDescent="0.25">
      <c r="A36">
        <f t="shared" si="11"/>
        <v>0.10999999999999999</v>
      </c>
      <c r="B36">
        <f t="shared" si="10"/>
        <v>0.89</v>
      </c>
      <c r="C36">
        <f t="shared" si="6"/>
        <v>0.4228845279057461</v>
      </c>
      <c r="D36">
        <f t="shared" si="7"/>
        <v>2.435843454192681</v>
      </c>
      <c r="F36">
        <f t="shared" si="8"/>
        <v>-0.32999999999999996</v>
      </c>
      <c r="G36">
        <f t="shared" si="9"/>
        <v>-2.67</v>
      </c>
    </row>
    <row r="37" spans="1:27" x14ac:dyDescent="0.25">
      <c r="A37">
        <f t="shared" si="11"/>
        <v>0.11999999999999998</v>
      </c>
      <c r="B37">
        <f t="shared" si="10"/>
        <v>0.88</v>
      </c>
      <c r="C37">
        <f t="shared" si="6"/>
        <v>0.44814047465571644</v>
      </c>
      <c r="D37">
        <f t="shared" si="7"/>
        <v>2.4221202832779931</v>
      </c>
      <c r="F37">
        <f t="shared" si="8"/>
        <v>-0.35999999999999993</v>
      </c>
      <c r="G37">
        <f t="shared" si="9"/>
        <v>-2.64</v>
      </c>
    </row>
    <row r="38" spans="1:27" x14ac:dyDescent="0.25">
      <c r="A38">
        <f t="shared" si="11"/>
        <v>0.12999999999999998</v>
      </c>
      <c r="B38">
        <f t="shared" si="10"/>
        <v>0.87</v>
      </c>
      <c r="C38">
        <f t="shared" si="6"/>
        <v>0.47270359729914035</v>
      </c>
      <c r="D38">
        <f t="shared" si="7"/>
        <v>2.4083189157584592</v>
      </c>
      <c r="F38">
        <f t="shared" si="8"/>
        <v>-0.3899999999999999</v>
      </c>
      <c r="G38">
        <f t="shared" si="9"/>
        <v>-2.61</v>
      </c>
    </row>
    <row r="39" spans="1:27" x14ac:dyDescent="0.25">
      <c r="A39">
        <f t="shared" si="11"/>
        <v>0.13999999999999999</v>
      </c>
      <c r="B39">
        <f t="shared" si="10"/>
        <v>0.86</v>
      </c>
      <c r="C39">
        <f t="shared" si="6"/>
        <v>0.49664419418963429</v>
      </c>
      <c r="D39">
        <f t="shared" si="7"/>
        <v>2.3944379994757292</v>
      </c>
      <c r="F39">
        <f t="shared" si="8"/>
        <v>-0.41999999999999993</v>
      </c>
      <c r="G39">
        <f t="shared" si="9"/>
        <v>-2.58</v>
      </c>
    </row>
    <row r="40" spans="1:27" x14ac:dyDescent="0.25">
      <c r="A40">
        <f t="shared" si="11"/>
        <v>0.15</v>
      </c>
      <c r="B40">
        <f t="shared" si="10"/>
        <v>0.85</v>
      </c>
      <c r="C40">
        <f t="shared" si="6"/>
        <v>0.52002095576297602</v>
      </c>
      <c r="D40">
        <f t="shared" si="7"/>
        <v>2.3804761428476167</v>
      </c>
      <c r="F40">
        <f t="shared" si="8"/>
        <v>-0.44999999999999996</v>
      </c>
      <c r="G40">
        <f t="shared" si="9"/>
        <v>-2.5499999999999998</v>
      </c>
    </row>
    <row r="41" spans="1:27" x14ac:dyDescent="0.25">
      <c r="A41">
        <f t="shared" si="11"/>
        <v>0.16</v>
      </c>
      <c r="B41">
        <f t="shared" si="10"/>
        <v>0.84</v>
      </c>
      <c r="C41">
        <f t="shared" si="6"/>
        <v>0.54288352331898138</v>
      </c>
      <c r="D41">
        <f t="shared" si="7"/>
        <v>2.3664319132398464</v>
      </c>
      <c r="F41">
        <f t="shared" si="8"/>
        <v>-0.48</v>
      </c>
      <c r="G41">
        <f t="shared" si="9"/>
        <v>-2.52</v>
      </c>
    </row>
    <row r="42" spans="1:27" x14ac:dyDescent="0.25">
      <c r="A42">
        <f t="shared" si="11"/>
        <v>0.17</v>
      </c>
      <c r="B42">
        <f t="shared" si="10"/>
        <v>0.83</v>
      </c>
      <c r="C42">
        <f t="shared" si="6"/>
        <v>0.56527435966401052</v>
      </c>
      <c r="D42">
        <f t="shared" si="7"/>
        <v>2.3523038352503129</v>
      </c>
      <c r="F42">
        <f t="shared" si="8"/>
        <v>-0.51</v>
      </c>
      <c r="G42">
        <f t="shared" si="9"/>
        <v>-2.4899999999999998</v>
      </c>
    </row>
    <row r="43" spans="1:27" x14ac:dyDescent="0.25">
      <c r="A43">
        <f t="shared" si="11"/>
        <v>0.18000000000000002</v>
      </c>
      <c r="B43">
        <f t="shared" si="10"/>
        <v>0.82</v>
      </c>
      <c r="C43">
        <f t="shared" si="6"/>
        <v>0.58723014617532954</v>
      </c>
      <c r="D43">
        <f t="shared" si="7"/>
        <v>2.338090388900024</v>
      </c>
      <c r="F43">
        <f t="shared" si="8"/>
        <v>-0.54</v>
      </c>
      <c r="G43">
        <f t="shared" si="9"/>
        <v>-2.46</v>
      </c>
    </row>
    <row r="44" spans="1:27" x14ac:dyDescent="0.25">
      <c r="A44">
        <f t="shared" si="11"/>
        <v>0.19000000000000003</v>
      </c>
      <c r="B44">
        <f t="shared" si="10"/>
        <v>0.80999999999999994</v>
      </c>
      <c r="C44">
        <f t="shared" si="6"/>
        <v>0.60878284576121455</v>
      </c>
      <c r="D44">
        <f t="shared" si="7"/>
        <v>2.3237900077244502</v>
      </c>
      <c r="F44">
        <f t="shared" si="8"/>
        <v>-0.57000000000000006</v>
      </c>
      <c r="G44">
        <f t="shared" si="9"/>
        <v>-2.4299999999999997</v>
      </c>
    </row>
    <row r="45" spans="1:27" x14ac:dyDescent="0.25">
      <c r="A45">
        <f t="shared" si="11"/>
        <v>0.20000000000000004</v>
      </c>
      <c r="B45">
        <f t="shared" si="10"/>
        <v>0.79999999999999993</v>
      </c>
      <c r="C45">
        <f t="shared" si="6"/>
        <v>0.62996052494743671</v>
      </c>
      <c r="D45">
        <f t="shared" si="7"/>
        <v>2.3094010767585029</v>
      </c>
      <c r="F45">
        <f t="shared" si="8"/>
        <v>-0.60000000000000009</v>
      </c>
      <c r="G45">
        <f t="shared" si="9"/>
        <v>-2.4</v>
      </c>
    </row>
    <row r="46" spans="1:27" x14ac:dyDescent="0.25">
      <c r="A46">
        <f t="shared" si="11"/>
        <v>0.21000000000000005</v>
      </c>
      <c r="B46">
        <f t="shared" si="10"/>
        <v>0.78999999999999992</v>
      </c>
      <c r="C46">
        <f t="shared" si="6"/>
        <v>0.65078799895314832</v>
      </c>
      <c r="D46">
        <f t="shared" si="7"/>
        <v>2.2949219304078006</v>
      </c>
      <c r="F46">
        <f t="shared" si="8"/>
        <v>-0.63000000000000012</v>
      </c>
      <c r="G46">
        <f t="shared" si="9"/>
        <v>-2.3699999999999997</v>
      </c>
    </row>
    <row r="47" spans="1:27" x14ac:dyDescent="0.25">
      <c r="A47">
        <f t="shared" si="11"/>
        <v>0.22000000000000006</v>
      </c>
      <c r="B47">
        <f t="shared" si="10"/>
        <v>0.77999999999999992</v>
      </c>
      <c r="C47">
        <f t="shared" si="6"/>
        <v>0.67128734445865679</v>
      </c>
      <c r="D47">
        <f t="shared" si="7"/>
        <v>2.2803508501982757</v>
      </c>
      <c r="F47">
        <f t="shared" si="8"/>
        <v>-0.66000000000000014</v>
      </c>
      <c r="G47">
        <f t="shared" si="9"/>
        <v>-2.34</v>
      </c>
    </row>
    <row r="48" spans="1:27" x14ac:dyDescent="0.25">
      <c r="A48">
        <f t="shared" si="11"/>
        <v>0.23000000000000007</v>
      </c>
      <c r="B48">
        <f t="shared" si="10"/>
        <v>0.76999999999999991</v>
      </c>
      <c r="C48">
        <f t="shared" si="6"/>
        <v>0.69147831196409937</v>
      </c>
      <c r="D48">
        <f t="shared" si="7"/>
        <v>2.2656860623955235</v>
      </c>
      <c r="F48">
        <f t="shared" si="8"/>
        <v>-0.69000000000000017</v>
      </c>
      <c r="G48">
        <f t="shared" si="9"/>
        <v>-2.3099999999999996</v>
      </c>
    </row>
    <row r="49" spans="1:7" x14ac:dyDescent="0.25">
      <c r="A49">
        <f t="shared" si="11"/>
        <v>0.24000000000000007</v>
      </c>
      <c r="B49">
        <f t="shared" si="10"/>
        <v>0.7599999999999999</v>
      </c>
      <c r="C49">
        <f t="shared" si="6"/>
        <v>0.71137866089801272</v>
      </c>
      <c r="D49">
        <f t="shared" si="7"/>
        <v>2.2509257354845507</v>
      </c>
      <c r="F49">
        <f t="shared" si="8"/>
        <v>-0.7200000000000002</v>
      </c>
      <c r="G49">
        <f t="shared" si="9"/>
        <v>-2.2799999999999998</v>
      </c>
    </row>
    <row r="50" spans="1:7" x14ac:dyDescent="0.25">
      <c r="A50">
        <f t="shared" si="11"/>
        <v>0.25000000000000006</v>
      </c>
      <c r="B50">
        <f t="shared" si="10"/>
        <v>0.75</v>
      </c>
      <c r="C50">
        <f t="shared" si="6"/>
        <v>0.73100443455321662</v>
      </c>
      <c r="D50">
        <f t="shared" si="7"/>
        <v>2.2360679774997898</v>
      </c>
      <c r="F50">
        <f t="shared" si="8"/>
        <v>-0.75000000000000022</v>
      </c>
      <c r="G50">
        <f t="shared" si="9"/>
        <v>-2.25</v>
      </c>
    </row>
    <row r="51" spans="1:7" x14ac:dyDescent="0.25">
      <c r="A51">
        <f t="shared" si="11"/>
        <v>0.26000000000000006</v>
      </c>
      <c r="B51">
        <f t="shared" si="10"/>
        <v>0.74</v>
      </c>
      <c r="C51">
        <f t="shared" si="6"/>
        <v>0.75037018762180774</v>
      </c>
      <c r="D51">
        <f t="shared" si="7"/>
        <v>2.2211108331943574</v>
      </c>
      <c r="F51">
        <f t="shared" si="8"/>
        <v>-0.78000000000000025</v>
      </c>
      <c r="G51">
        <f t="shared" si="9"/>
        <v>-2.2199999999999998</v>
      </c>
    </row>
    <row r="52" spans="1:7" x14ac:dyDescent="0.25">
      <c r="A52">
        <f t="shared" si="11"/>
        <v>0.27000000000000007</v>
      </c>
      <c r="B52">
        <f t="shared" si="10"/>
        <v>0.73</v>
      </c>
      <c r="C52">
        <f t="shared" si="6"/>
        <v>0.76948917600451372</v>
      </c>
      <c r="D52">
        <f t="shared" si="7"/>
        <v>2.2060522810365728</v>
      </c>
      <c r="F52">
        <f t="shared" si="8"/>
        <v>-0.81000000000000028</v>
      </c>
      <c r="G52">
        <f t="shared" si="9"/>
        <v>-2.19</v>
      </c>
    </row>
    <row r="53" spans="1:7" x14ac:dyDescent="0.25">
      <c r="A53">
        <f t="shared" si="11"/>
        <v>0.28000000000000008</v>
      </c>
      <c r="B53">
        <f t="shared" si="10"/>
        <v>0.72</v>
      </c>
      <c r="C53">
        <f t="shared" si="6"/>
        <v>0.78837351631052444</v>
      </c>
      <c r="D53">
        <f t="shared" si="7"/>
        <v>2.1908902300206643</v>
      </c>
      <c r="F53">
        <f t="shared" si="8"/>
        <v>-0.8400000000000003</v>
      </c>
      <c r="G53">
        <f t="shared" si="9"/>
        <v>-2.16</v>
      </c>
    </row>
    <row r="54" spans="1:7" x14ac:dyDescent="0.25">
      <c r="A54">
        <f t="shared" si="11"/>
        <v>0.29000000000000009</v>
      </c>
      <c r="B54">
        <f t="shared" si="10"/>
        <v>0.71</v>
      </c>
      <c r="C54">
        <f t="shared" si="6"/>
        <v>0.80703432079395288</v>
      </c>
      <c r="D54">
        <f t="shared" si="7"/>
        <v>2.175622516277429</v>
      </c>
      <c r="F54">
        <f t="shared" si="8"/>
        <v>-0.87000000000000033</v>
      </c>
      <c r="G54">
        <f t="shared" si="9"/>
        <v>-2.13</v>
      </c>
    </row>
    <row r="55" spans="1:7" x14ac:dyDescent="0.25">
      <c r="A55">
        <f t="shared" si="11"/>
        <v>0.3000000000000001</v>
      </c>
      <c r="B55">
        <f t="shared" si="10"/>
        <v>0.7</v>
      </c>
      <c r="C55">
        <f t="shared" si="6"/>
        <v>0.82548181222365691</v>
      </c>
      <c r="D55">
        <f t="shared" si="7"/>
        <v>2.1602468994692865</v>
      </c>
      <c r="F55">
        <f t="shared" si="8"/>
        <v>-0.90000000000000036</v>
      </c>
      <c r="G55">
        <f t="shared" si="9"/>
        <v>-2.0999999999999996</v>
      </c>
    </row>
    <row r="56" spans="1:7" x14ac:dyDescent="0.25">
      <c r="A56">
        <f t="shared" si="11"/>
        <v>0.31000000000000011</v>
      </c>
      <c r="B56">
        <f t="shared" si="10"/>
        <v>0.69</v>
      </c>
      <c r="C56">
        <f t="shared" si="6"/>
        <v>0.8437254222378946</v>
      </c>
      <c r="D56">
        <f t="shared" si="7"/>
        <v>2.1447610589527217</v>
      </c>
      <c r="F56">
        <f t="shared" si="8"/>
        <v>-0.93000000000000038</v>
      </c>
      <c r="G56">
        <f t="shared" si="9"/>
        <v>-2.0699999999999998</v>
      </c>
    </row>
    <row r="57" spans="1:7" x14ac:dyDescent="0.25">
      <c r="A57">
        <f t="shared" si="11"/>
        <v>0.32000000000000012</v>
      </c>
      <c r="B57">
        <f t="shared" si="10"/>
        <v>0.67999999999999994</v>
      </c>
      <c r="C57">
        <f t="shared" ref="C57:C88" si="13">x0*(A57*L0/lx0)^thetax</f>
        <v>0.86177387601275357</v>
      </c>
      <c r="D57">
        <f t="shared" ref="D57:D88" si="14">y0*(B57*L0/ly0)^thetay</f>
        <v>2.1291625896895079</v>
      </c>
      <c r="F57">
        <f t="shared" ref="F57:F88" si="15">-A57*axis</f>
        <v>-0.96000000000000041</v>
      </c>
      <c r="G57">
        <f t="shared" ref="G57:G88" si="16">-(1-A57)*axis</f>
        <v>-2.04</v>
      </c>
    </row>
    <row r="58" spans="1:7" x14ac:dyDescent="0.25">
      <c r="A58">
        <f t="shared" si="11"/>
        <v>0.33000000000000013</v>
      </c>
      <c r="B58">
        <f t="shared" si="10"/>
        <v>0.66999999999999993</v>
      </c>
      <c r="C58">
        <f t="shared" si="13"/>
        <v>0.87963526551568405</v>
      </c>
      <c r="D58">
        <f t="shared" si="14"/>
        <v>2.1134489978863145</v>
      </c>
      <c r="F58">
        <f t="shared" si="15"/>
        <v>-0.99000000000000044</v>
      </c>
      <c r="G58">
        <f t="shared" si="16"/>
        <v>-2.0099999999999998</v>
      </c>
    </row>
    <row r="59" spans="1:7" x14ac:dyDescent="0.25">
      <c r="A59">
        <f t="shared" si="11"/>
        <v>0.34000000000000014</v>
      </c>
      <c r="B59">
        <f t="shared" si="10"/>
        <v>0.65999999999999992</v>
      </c>
      <c r="C59">
        <f t="shared" si="13"/>
        <v>0.89731711318130092</v>
      </c>
      <c r="D59">
        <f t="shared" si="14"/>
        <v>2.0976176963403028</v>
      </c>
      <c r="F59">
        <f t="shared" si="15"/>
        <v>-1.0200000000000005</v>
      </c>
      <c r="G59">
        <f t="shared" si="16"/>
        <v>-1.9799999999999998</v>
      </c>
    </row>
    <row r="60" spans="1:7" x14ac:dyDescent="0.25">
      <c r="A60">
        <f t="shared" si="11"/>
        <v>0.35000000000000014</v>
      </c>
      <c r="B60">
        <f t="shared" si="10"/>
        <v>0.64999999999999991</v>
      </c>
      <c r="C60">
        <f t="shared" si="13"/>
        <v>0.91482642750574306</v>
      </c>
      <c r="D60">
        <f t="shared" si="14"/>
        <v>2.0816659994661326</v>
      </c>
      <c r="F60">
        <f t="shared" si="15"/>
        <v>-1.0500000000000005</v>
      </c>
      <c r="G60">
        <f t="shared" si="16"/>
        <v>-1.9499999999999997</v>
      </c>
    </row>
    <row r="61" spans="1:7" x14ac:dyDescent="0.25">
      <c r="A61">
        <f t="shared" si="11"/>
        <v>0.36000000000000015</v>
      </c>
      <c r="B61">
        <f t="shared" si="10"/>
        <v>0.6399999999999999</v>
      </c>
      <c r="C61">
        <f t="shared" si="13"/>
        <v>0.93216975178615791</v>
      </c>
      <c r="D61">
        <f t="shared" si="14"/>
        <v>2.0655911179772888</v>
      </c>
      <c r="F61">
        <f t="shared" si="15"/>
        <v>-1.0800000000000005</v>
      </c>
      <c r="G61">
        <f t="shared" si="16"/>
        <v>-1.9199999999999997</v>
      </c>
    </row>
    <row r="62" spans="1:7" x14ac:dyDescent="0.25">
      <c r="A62">
        <f t="shared" si="11"/>
        <v>0.37000000000000016</v>
      </c>
      <c r="B62">
        <f t="shared" si="10"/>
        <v>0.62999999999999989</v>
      </c>
      <c r="C62">
        <f t="shared" si="13"/>
        <v>0.94935320701690351</v>
      </c>
      <c r="D62">
        <f t="shared" si="14"/>
        <v>2.0493901531919194</v>
      </c>
      <c r="F62">
        <f t="shared" si="15"/>
        <v>-1.1100000000000005</v>
      </c>
      <c r="G62">
        <f t="shared" si="16"/>
        <v>-1.8899999999999997</v>
      </c>
    </row>
    <row r="63" spans="1:7" x14ac:dyDescent="0.25">
      <c r="A63">
        <f t="shared" si="11"/>
        <v>0.38000000000000017</v>
      </c>
      <c r="B63">
        <f t="shared" si="10"/>
        <v>0.61999999999999988</v>
      </c>
      <c r="C63">
        <f t="shared" si="13"/>
        <v>0.96638252978154615</v>
      </c>
      <c r="D63">
        <f t="shared" si="14"/>
        <v>2.0330600909302539</v>
      </c>
      <c r="F63">
        <f t="shared" si="15"/>
        <v>-1.1400000000000006</v>
      </c>
      <c r="G63">
        <f t="shared" si="16"/>
        <v>-1.8599999999999997</v>
      </c>
    </row>
    <row r="64" spans="1:7" x14ac:dyDescent="0.25">
      <c r="A64">
        <f t="shared" si="11"/>
        <v>0.39000000000000018</v>
      </c>
      <c r="B64">
        <f t="shared" si="10"/>
        <v>0.60999999999999988</v>
      </c>
      <c r="C64">
        <f t="shared" si="13"/>
        <v>0.98326310584038401</v>
      </c>
      <c r="D64">
        <f t="shared" si="14"/>
        <v>2.0165977949672227</v>
      </c>
      <c r="F64">
        <f t="shared" si="15"/>
        <v>-1.1700000000000006</v>
      </c>
      <c r="G64">
        <f t="shared" si="16"/>
        <v>-1.8299999999999996</v>
      </c>
    </row>
    <row r="65" spans="1:7" x14ac:dyDescent="0.25">
      <c r="A65">
        <f t="shared" si="11"/>
        <v>0.40000000000000019</v>
      </c>
      <c r="B65">
        <f t="shared" si="10"/>
        <v>0.59999999999999987</v>
      </c>
      <c r="C65">
        <f t="shared" si="13"/>
        <v>1.0000000000000002</v>
      </c>
      <c r="D65">
        <f t="shared" si="14"/>
        <v>1.9999999999999996</v>
      </c>
      <c r="F65">
        <f t="shared" si="15"/>
        <v>-1.2000000000000006</v>
      </c>
      <c r="G65">
        <f t="shared" si="16"/>
        <v>-1.7999999999999996</v>
      </c>
    </row>
    <row r="66" spans="1:7" x14ac:dyDescent="0.25">
      <c r="A66">
        <f t="shared" si="11"/>
        <v>0.4100000000000002</v>
      </c>
      <c r="B66">
        <f t="shared" si="10"/>
        <v>0.58999999999999986</v>
      </c>
      <c r="C66">
        <f t="shared" si="13"/>
        <v>1.0165979827588085</v>
      </c>
      <c r="D66">
        <f t="shared" si="14"/>
        <v>1.9832633040858019</v>
      </c>
      <c r="F66">
        <f t="shared" si="15"/>
        <v>-1.2300000000000006</v>
      </c>
      <c r="G66">
        <f t="shared" si="16"/>
        <v>-1.7699999999999996</v>
      </c>
    </row>
    <row r="67" spans="1:7" x14ac:dyDescent="0.25">
      <c r="A67">
        <f t="shared" si="11"/>
        <v>0.42000000000000021</v>
      </c>
      <c r="B67">
        <f t="shared" si="10"/>
        <v>0.57999999999999985</v>
      </c>
      <c r="C67">
        <f t="shared" si="13"/>
        <v>1.0330615541465071</v>
      </c>
      <c r="D67">
        <f t="shared" si="14"/>
        <v>1.9663841605003498</v>
      </c>
      <c r="F67">
        <f t="shared" si="15"/>
        <v>-1.2600000000000007</v>
      </c>
      <c r="G67">
        <f t="shared" si="16"/>
        <v>-1.7399999999999995</v>
      </c>
    </row>
    <row r="68" spans="1:7" x14ac:dyDescent="0.25">
      <c r="A68">
        <f t="shared" si="11"/>
        <v>0.43000000000000022</v>
      </c>
      <c r="B68">
        <f t="shared" si="10"/>
        <v>0.56999999999999984</v>
      </c>
      <c r="C68">
        <f t="shared" si="13"/>
        <v>1.0493949651125496</v>
      </c>
      <c r="D68">
        <f t="shared" si="14"/>
        <v>1.9493588689617924</v>
      </c>
      <c r="F68">
        <f t="shared" si="15"/>
        <v>-1.2900000000000007</v>
      </c>
      <c r="G68">
        <f t="shared" si="16"/>
        <v>-1.7099999999999995</v>
      </c>
    </row>
    <row r="69" spans="1:7" x14ac:dyDescent="0.25">
      <c r="A69">
        <f t="shared" si="11"/>
        <v>0.44000000000000022</v>
      </c>
      <c r="B69">
        <f t="shared" si="10"/>
        <v>0.55999999999999983</v>
      </c>
      <c r="C69">
        <f t="shared" si="13"/>
        <v>1.0656022367666111</v>
      </c>
      <c r="D69">
        <f t="shared" si="14"/>
        <v>1.9321835661585915</v>
      </c>
      <c r="F69">
        <f t="shared" si="15"/>
        <v>-1.3200000000000007</v>
      </c>
      <c r="G69">
        <f t="shared" si="16"/>
        <v>-1.6799999999999995</v>
      </c>
    </row>
    <row r="70" spans="1:7" x14ac:dyDescent="0.25">
      <c r="A70">
        <f t="shared" si="11"/>
        <v>0.45000000000000023</v>
      </c>
      <c r="B70">
        <f t="shared" si="10"/>
        <v>0.54999999999999982</v>
      </c>
      <c r="C70">
        <f t="shared" si="13"/>
        <v>1.0816871777305568</v>
      </c>
      <c r="D70">
        <f t="shared" si="14"/>
        <v>1.9148542155126758</v>
      </c>
      <c r="F70">
        <f t="shared" si="15"/>
        <v>-1.3500000000000008</v>
      </c>
      <c r="G70">
        <f t="shared" si="16"/>
        <v>-1.6499999999999995</v>
      </c>
    </row>
    <row r="71" spans="1:7" x14ac:dyDescent="0.25">
      <c r="A71">
        <f t="shared" si="11"/>
        <v>0.46000000000000024</v>
      </c>
      <c r="B71">
        <f t="shared" si="10"/>
        <v>0.53999999999999981</v>
      </c>
      <c r="C71">
        <f t="shared" si="13"/>
        <v>1.0976533998250064</v>
      </c>
      <c r="D71">
        <f t="shared" si="14"/>
        <v>1.8973665961010271</v>
      </c>
      <c r="F71">
        <f t="shared" si="15"/>
        <v>-1.3800000000000008</v>
      </c>
      <c r="G71">
        <f t="shared" si="16"/>
        <v>-1.6199999999999994</v>
      </c>
    </row>
    <row r="72" spans="1:7" x14ac:dyDescent="0.25">
      <c r="A72">
        <f t="shared" si="11"/>
        <v>0.47000000000000025</v>
      </c>
      <c r="B72">
        <f t="shared" si="10"/>
        <v>0.5299999999999998</v>
      </c>
      <c r="C72">
        <f t="shared" si="13"/>
        <v>1.1135043322829794</v>
      </c>
      <c r="D72">
        <f t="shared" si="14"/>
        <v>1.8797162906495575</v>
      </c>
      <c r="F72">
        <f t="shared" si="15"/>
        <v>-1.4100000000000008</v>
      </c>
      <c r="G72">
        <f t="shared" si="16"/>
        <v>-1.5899999999999994</v>
      </c>
    </row>
    <row r="73" spans="1:7" x14ac:dyDescent="0.25">
      <c r="A73">
        <f t="shared" si="11"/>
        <v>0.48000000000000026</v>
      </c>
      <c r="B73">
        <f t="shared" si="10"/>
        <v>0.5199999999999998</v>
      </c>
      <c r="C73">
        <f t="shared" si="13"/>
        <v>1.1292432346572345</v>
      </c>
      <c r="D73">
        <f t="shared" si="14"/>
        <v>1.8618986725025251</v>
      </c>
      <c r="F73">
        <f t="shared" si="15"/>
        <v>-1.4400000000000008</v>
      </c>
      <c r="G73">
        <f t="shared" si="16"/>
        <v>-1.5599999999999994</v>
      </c>
    </row>
    <row r="74" spans="1:7" x14ac:dyDescent="0.25">
      <c r="A74">
        <f t="shared" si="11"/>
        <v>0.49000000000000027</v>
      </c>
      <c r="B74">
        <f t="shared" si="10"/>
        <v>0.50999999999999979</v>
      </c>
      <c r="C74">
        <f t="shared" si="13"/>
        <v>1.1448732085660069</v>
      </c>
      <c r="D74">
        <f t="shared" si="14"/>
        <v>1.8439088914585771</v>
      </c>
      <c r="F74">
        <f t="shared" si="15"/>
        <v>-1.4700000000000009</v>
      </c>
      <c r="G74">
        <f t="shared" si="16"/>
        <v>-1.5299999999999994</v>
      </c>
    </row>
    <row r="75" spans="1:7" x14ac:dyDescent="0.25">
      <c r="A75">
        <f t="shared" si="11"/>
        <v>0.50000000000000022</v>
      </c>
      <c r="B75">
        <f t="shared" si="10"/>
        <v>0.49999999999999978</v>
      </c>
      <c r="C75">
        <f t="shared" si="13"/>
        <v>1.160397208403195</v>
      </c>
      <c r="D75">
        <f t="shared" si="14"/>
        <v>1.8257418583505534</v>
      </c>
      <c r="F75">
        <f t="shared" si="15"/>
        <v>-1.5000000000000007</v>
      </c>
      <c r="G75">
        <f t="shared" si="16"/>
        <v>-1.4999999999999993</v>
      </c>
    </row>
    <row r="76" spans="1:7" x14ac:dyDescent="0.25">
      <c r="A76">
        <f t="shared" si="11"/>
        <v>0.51000000000000023</v>
      </c>
      <c r="B76">
        <f t="shared" si="10"/>
        <v>0.48999999999999977</v>
      </c>
      <c r="C76">
        <f t="shared" si="13"/>
        <v>1.1758180511231324</v>
      </c>
      <c r="D76">
        <f t="shared" si="14"/>
        <v>1.8073922282301274</v>
      </c>
      <c r="F76">
        <f t="shared" si="15"/>
        <v>-1.5300000000000007</v>
      </c>
      <c r="G76">
        <f t="shared" si="16"/>
        <v>-1.4699999999999993</v>
      </c>
    </row>
    <row r="77" spans="1:7" x14ac:dyDescent="0.25">
      <c r="A77">
        <f t="shared" si="11"/>
        <v>0.52000000000000024</v>
      </c>
      <c r="B77">
        <f t="shared" si="10"/>
        <v>0.47999999999999976</v>
      </c>
      <c r="C77">
        <f t="shared" si="13"/>
        <v>1.1911384251964332</v>
      </c>
      <c r="D77">
        <f t="shared" si="14"/>
        <v>1.7888543819998313</v>
      </c>
      <c r="F77">
        <f t="shared" si="15"/>
        <v>-1.5600000000000007</v>
      </c>
      <c r="G77">
        <f t="shared" si="16"/>
        <v>-1.4399999999999993</v>
      </c>
    </row>
    <row r="78" spans="1:7" x14ac:dyDescent="0.25">
      <c r="A78">
        <f t="shared" si="11"/>
        <v>0.53000000000000025</v>
      </c>
      <c r="B78">
        <f t="shared" si="10"/>
        <v>0.46999999999999975</v>
      </c>
      <c r="C78">
        <f t="shared" si="13"/>
        <v>1.2063608988216916</v>
      </c>
      <c r="D78">
        <f t="shared" si="14"/>
        <v>1.7701224063135665</v>
      </c>
      <c r="F78">
        <f t="shared" si="15"/>
        <v>-1.5900000000000007</v>
      </c>
      <c r="G78">
        <f t="shared" si="16"/>
        <v>-1.4099999999999993</v>
      </c>
    </row>
    <row r="79" spans="1:7" x14ac:dyDescent="0.25">
      <c r="A79">
        <f t="shared" si="11"/>
        <v>0.54000000000000026</v>
      </c>
      <c r="B79">
        <f t="shared" si="10"/>
        <v>0.45999999999999974</v>
      </c>
      <c r="C79">
        <f t="shared" si="13"/>
        <v>1.2214879274677082</v>
      </c>
      <c r="D79">
        <f t="shared" si="14"/>
        <v>1.7511900715418258</v>
      </c>
      <c r="F79">
        <f t="shared" si="15"/>
        <v>-1.6200000000000008</v>
      </c>
      <c r="G79">
        <f t="shared" si="16"/>
        <v>-1.3799999999999992</v>
      </c>
    </row>
    <row r="80" spans="1:7" x14ac:dyDescent="0.25">
      <c r="A80">
        <f t="shared" si="11"/>
        <v>0.55000000000000027</v>
      </c>
      <c r="B80">
        <f t="shared" si="10"/>
        <v>0.44999999999999973</v>
      </c>
      <c r="C80">
        <f t="shared" si="13"/>
        <v>1.2365218608121755</v>
      </c>
      <c r="D80">
        <f t="shared" si="14"/>
        <v>1.7320508075688767</v>
      </c>
      <c r="F80">
        <f t="shared" si="15"/>
        <v>-1.6500000000000008</v>
      </c>
      <c r="G80">
        <f t="shared" si="16"/>
        <v>-1.3499999999999992</v>
      </c>
    </row>
    <row r="81" spans="1:7" x14ac:dyDescent="0.25">
      <c r="A81">
        <f t="shared" si="11"/>
        <v>0.56000000000000028</v>
      </c>
      <c r="B81">
        <f t="shared" si="10"/>
        <v>0.43999999999999972</v>
      </c>
      <c r="C81">
        <f t="shared" si="13"/>
        <v>1.251464949135195</v>
      </c>
      <c r="D81">
        <f t="shared" si="14"/>
        <v>1.7126976771553499</v>
      </c>
      <c r="F81">
        <f t="shared" si="15"/>
        <v>-1.6800000000000008</v>
      </c>
      <c r="G81">
        <f t="shared" si="16"/>
        <v>-1.3199999999999992</v>
      </c>
    </row>
    <row r="82" spans="1:7" x14ac:dyDescent="0.25">
      <c r="A82">
        <f t="shared" si="11"/>
        <v>0.57000000000000028</v>
      </c>
      <c r="B82">
        <f t="shared" si="10"/>
        <v>0.42999999999999972</v>
      </c>
      <c r="C82">
        <f t="shared" si="13"/>
        <v>1.2663193492194051</v>
      </c>
      <c r="D82">
        <f t="shared" si="14"/>
        <v>1.6931233465600386</v>
      </c>
      <c r="F82">
        <f t="shared" si="15"/>
        <v>-1.7100000000000009</v>
      </c>
      <c r="G82">
        <f t="shared" si="16"/>
        <v>-1.2899999999999991</v>
      </c>
    </row>
    <row r="83" spans="1:7" x14ac:dyDescent="0.25">
      <c r="A83">
        <f t="shared" si="11"/>
        <v>0.58000000000000029</v>
      </c>
      <c r="B83">
        <f t="shared" si="10"/>
        <v>0.41999999999999971</v>
      </c>
      <c r="C83">
        <f t="shared" si="13"/>
        <v>1.2810871298027624</v>
      </c>
      <c r="D83">
        <f t="shared" si="14"/>
        <v>1.6733200530681505</v>
      </c>
      <c r="F83">
        <f t="shared" si="15"/>
        <v>-1.7400000000000009</v>
      </c>
      <c r="G83">
        <f t="shared" si="16"/>
        <v>-1.2599999999999991</v>
      </c>
    </row>
    <row r="84" spans="1:7" x14ac:dyDescent="0.25">
      <c r="A84">
        <f t="shared" si="11"/>
        <v>0.5900000000000003</v>
      </c>
      <c r="B84">
        <f t="shared" si="10"/>
        <v>0.4099999999999997</v>
      </c>
      <c r="C84">
        <f t="shared" si="13"/>
        <v>1.2957702766250077</v>
      </c>
      <c r="D84">
        <f t="shared" si="14"/>
        <v>1.6532795690182986</v>
      </c>
      <c r="F84">
        <f t="shared" si="15"/>
        <v>-1.7700000000000009</v>
      </c>
      <c r="G84">
        <f t="shared" si="16"/>
        <v>-1.2299999999999991</v>
      </c>
    </row>
    <row r="85" spans="1:7" x14ac:dyDescent="0.25">
      <c r="A85">
        <f t="shared" si="11"/>
        <v>0.60000000000000031</v>
      </c>
      <c r="B85">
        <f t="shared" si="10"/>
        <v>0.39999999999999969</v>
      </c>
      <c r="C85">
        <f t="shared" si="13"/>
        <v>1.3103706971044486</v>
      </c>
      <c r="D85">
        <f t="shared" si="14"/>
        <v>1.6329931618554514</v>
      </c>
      <c r="F85">
        <f t="shared" si="15"/>
        <v>-1.8000000000000009</v>
      </c>
      <c r="G85">
        <f t="shared" si="16"/>
        <v>-1.1999999999999991</v>
      </c>
    </row>
    <row r="86" spans="1:7" x14ac:dyDescent="0.25">
      <c r="A86">
        <f t="shared" si="11"/>
        <v>0.61000000000000032</v>
      </c>
      <c r="B86">
        <f t="shared" si="10"/>
        <v>0.38999999999999968</v>
      </c>
      <c r="C86">
        <f t="shared" si="13"/>
        <v>1.3248902246778411</v>
      </c>
      <c r="D86">
        <f t="shared" si="14"/>
        <v>1.6124515496597092</v>
      </c>
      <c r="F86">
        <f t="shared" si="15"/>
        <v>-1.830000000000001</v>
      </c>
      <c r="G86">
        <f t="shared" si="16"/>
        <v>-1.169999999999999</v>
      </c>
    </row>
    <row r="87" spans="1:7" x14ac:dyDescent="0.25">
      <c r="A87">
        <f t="shared" si="11"/>
        <v>0.62000000000000033</v>
      </c>
      <c r="B87">
        <f t="shared" si="10"/>
        <v>0.37999999999999967</v>
      </c>
      <c r="C87">
        <f t="shared" si="13"/>
        <v>1.3393306228327475</v>
      </c>
      <c r="D87">
        <f t="shared" si="14"/>
        <v>1.5916448515084423</v>
      </c>
      <c r="F87">
        <f t="shared" si="15"/>
        <v>-1.860000000000001</v>
      </c>
      <c r="G87">
        <f t="shared" si="16"/>
        <v>-1.139999999999999</v>
      </c>
    </row>
    <row r="88" spans="1:7" x14ac:dyDescent="0.25">
      <c r="A88">
        <f t="shared" si="11"/>
        <v>0.63000000000000034</v>
      </c>
      <c r="B88">
        <f t="shared" si="10"/>
        <v>0.36999999999999966</v>
      </c>
      <c r="C88">
        <f t="shared" si="13"/>
        <v>1.3536935888587633</v>
      </c>
      <c r="D88">
        <f t="shared" si="14"/>
        <v>1.570562531918632</v>
      </c>
      <c r="F88">
        <f t="shared" si="15"/>
        <v>-1.890000000000001</v>
      </c>
      <c r="G88">
        <f t="shared" si="16"/>
        <v>-1.109999999999999</v>
      </c>
    </row>
    <row r="89" spans="1:7" x14ac:dyDescent="0.25">
      <c r="A89">
        <f t="shared" si="11"/>
        <v>0.64000000000000035</v>
      </c>
      <c r="B89">
        <f t="shared" si="10"/>
        <v>0.35999999999999965</v>
      </c>
      <c r="C89">
        <f t="shared" ref="C89:C125" si="17">x0*(A89*L0/lx0)^thetax</f>
        <v>1.367980757341358</v>
      </c>
      <c r="D89">
        <f t="shared" ref="D89:D125" si="18">y0*(B89*L0/ly0)^thetay</f>
        <v>1.5491933384829659</v>
      </c>
      <c r="F89">
        <f t="shared" ref="F89:F125" si="19">-A89*axis</f>
        <v>-1.920000000000001</v>
      </c>
      <c r="G89">
        <f t="shared" ref="G89:G125" si="20">-(1-A89)*axis</f>
        <v>-1.079999999999999</v>
      </c>
    </row>
    <row r="90" spans="1:7" x14ac:dyDescent="0.25">
      <c r="A90">
        <f t="shared" si="11"/>
        <v>0.65000000000000036</v>
      </c>
      <c r="B90">
        <f t="shared" ref="B90:B125" si="21">1-A90</f>
        <v>0.34999999999999964</v>
      </c>
      <c r="C90">
        <f t="shared" si="17"/>
        <v>1.3821937034197185</v>
      </c>
      <c r="D90">
        <f t="shared" si="18"/>
        <v>1.5275252316519459</v>
      </c>
      <c r="F90">
        <f t="shared" si="19"/>
        <v>-1.9500000000000011</v>
      </c>
      <c r="G90">
        <f t="shared" si="20"/>
        <v>-1.0499999999999989</v>
      </c>
    </row>
    <row r="91" spans="1:7" x14ac:dyDescent="0.25">
      <c r="A91">
        <f t="shared" ref="A91:A113" si="22">0.01+A90</f>
        <v>0.66000000000000036</v>
      </c>
      <c r="B91">
        <f t="shared" si="21"/>
        <v>0.33999999999999964</v>
      </c>
      <c r="C91">
        <f t="shared" si="17"/>
        <v>1.3963339458279234</v>
      </c>
      <c r="D91">
        <f t="shared" si="18"/>
        <v>1.5055453054181611</v>
      </c>
      <c r="F91">
        <f t="shared" si="19"/>
        <v>-1.9800000000000011</v>
      </c>
      <c r="G91">
        <f t="shared" si="20"/>
        <v>-1.0199999999999989</v>
      </c>
    </row>
    <row r="92" spans="1:7" x14ac:dyDescent="0.25">
      <c r="A92">
        <f t="shared" si="22"/>
        <v>0.67000000000000037</v>
      </c>
      <c r="B92">
        <f t="shared" si="21"/>
        <v>0.32999999999999963</v>
      </c>
      <c r="C92">
        <f t="shared" si="17"/>
        <v>1.4104029497369115</v>
      </c>
      <c r="D92">
        <f t="shared" si="18"/>
        <v>1.4832396974191318</v>
      </c>
      <c r="F92">
        <f t="shared" si="19"/>
        <v>-2.0100000000000011</v>
      </c>
      <c r="G92">
        <f t="shared" si="20"/>
        <v>-0.98999999999999888</v>
      </c>
    </row>
    <row r="93" spans="1:7" x14ac:dyDescent="0.25">
      <c r="A93">
        <f t="shared" si="22"/>
        <v>0.68000000000000038</v>
      </c>
      <c r="B93">
        <f t="shared" si="21"/>
        <v>0.31999999999999962</v>
      </c>
      <c r="C93">
        <f t="shared" si="17"/>
        <v>1.4244021294130651</v>
      </c>
      <c r="D93">
        <f t="shared" si="18"/>
        <v>1.460593486680442</v>
      </c>
      <c r="F93">
        <f t="shared" si="19"/>
        <v>-2.0400000000000009</v>
      </c>
      <c r="G93">
        <f t="shared" si="20"/>
        <v>-0.95999999999999885</v>
      </c>
    </row>
    <row r="94" spans="1:7" x14ac:dyDescent="0.25">
      <c r="A94">
        <f t="shared" si="22"/>
        <v>0.69000000000000039</v>
      </c>
      <c r="B94">
        <f t="shared" si="21"/>
        <v>0.30999999999999961</v>
      </c>
      <c r="C94">
        <f t="shared" si="17"/>
        <v>1.4383328507077613</v>
      </c>
      <c r="D94">
        <f t="shared" si="18"/>
        <v>1.4375905768565207</v>
      </c>
      <c r="F94">
        <f t="shared" si="19"/>
        <v>-2.0700000000000012</v>
      </c>
      <c r="G94">
        <f t="shared" si="20"/>
        <v>-0.92999999999999883</v>
      </c>
    </row>
    <row r="95" spans="1:7" x14ac:dyDescent="0.25">
      <c r="A95">
        <f t="shared" si="22"/>
        <v>0.7000000000000004</v>
      </c>
      <c r="B95">
        <f t="shared" si="21"/>
        <v>0.2999999999999996</v>
      </c>
      <c r="C95">
        <f t="shared" si="17"/>
        <v>1.4521964333909265</v>
      </c>
      <c r="D95">
        <f t="shared" si="18"/>
        <v>1.414213562373094</v>
      </c>
      <c r="F95">
        <f t="shared" si="19"/>
        <v>-2.1000000000000014</v>
      </c>
      <c r="G95">
        <f t="shared" si="20"/>
        <v>-0.8999999999999988</v>
      </c>
    </row>
    <row r="96" spans="1:7" x14ac:dyDescent="0.25">
      <c r="A96">
        <f t="shared" si="22"/>
        <v>0.71000000000000041</v>
      </c>
      <c r="B96">
        <f t="shared" si="21"/>
        <v>0.28999999999999959</v>
      </c>
      <c r="C96">
        <f t="shared" si="17"/>
        <v>1.465994153340453</v>
      </c>
      <c r="D96">
        <f t="shared" si="18"/>
        <v>1.3904435743076129</v>
      </c>
      <c r="F96">
        <f t="shared" si="19"/>
        <v>-2.1300000000000012</v>
      </c>
      <c r="G96">
        <f t="shared" si="20"/>
        <v>-0.86999999999999877</v>
      </c>
    </row>
    <row r="97" spans="1:7" x14ac:dyDescent="0.25">
      <c r="A97">
        <f t="shared" si="22"/>
        <v>0.72000000000000042</v>
      </c>
      <c r="B97">
        <f t="shared" si="21"/>
        <v>0.27999999999999958</v>
      </c>
      <c r="C97">
        <f t="shared" si="17"/>
        <v>1.4797272445982825</v>
      </c>
      <c r="D97">
        <f t="shared" si="18"/>
        <v>1.3662601021279455</v>
      </c>
      <c r="F97">
        <f t="shared" si="19"/>
        <v>-2.160000000000001</v>
      </c>
      <c r="G97">
        <f t="shared" si="20"/>
        <v>-0.83999999999999875</v>
      </c>
    </row>
    <row r="98" spans="1:7" x14ac:dyDescent="0.25">
      <c r="A98">
        <f t="shared" si="22"/>
        <v>0.73000000000000043</v>
      </c>
      <c r="B98">
        <f t="shared" si="21"/>
        <v>0.26999999999999957</v>
      </c>
      <c r="C98">
        <f t="shared" si="17"/>
        <v>1.4933969013030104</v>
      </c>
      <c r="D98">
        <f t="shared" si="18"/>
        <v>1.3416407864998727</v>
      </c>
      <c r="F98">
        <f t="shared" si="19"/>
        <v>-2.1900000000000013</v>
      </c>
      <c r="G98">
        <f t="shared" si="20"/>
        <v>-0.80999999999999872</v>
      </c>
    </row>
    <row r="99" spans="1:7" x14ac:dyDescent="0.25">
      <c r="A99">
        <f t="shared" si="22"/>
        <v>0.74000000000000044</v>
      </c>
      <c r="B99">
        <f t="shared" si="21"/>
        <v>0.25999999999999956</v>
      </c>
      <c r="C99">
        <f t="shared" si="17"/>
        <v>1.5070042795080167</v>
      </c>
      <c r="D99">
        <f t="shared" si="18"/>
        <v>1.3165611772087655</v>
      </c>
      <c r="F99">
        <f t="shared" si="19"/>
        <v>-2.2200000000000015</v>
      </c>
      <c r="G99">
        <f t="shared" si="20"/>
        <v>-0.77999999999999869</v>
      </c>
    </row>
    <row r="100" spans="1:7" x14ac:dyDescent="0.25">
      <c r="A100">
        <f t="shared" si="22"/>
        <v>0.75000000000000044</v>
      </c>
      <c r="B100">
        <f t="shared" si="21"/>
        <v>0.24999999999999956</v>
      </c>
      <c r="C100">
        <f t="shared" si="17"/>
        <v>1.5205504988933507</v>
      </c>
      <c r="D100">
        <f t="shared" si="18"/>
        <v>1.2909944487358045</v>
      </c>
      <c r="F100">
        <f t="shared" si="19"/>
        <v>-2.2500000000000013</v>
      </c>
      <c r="G100">
        <f t="shared" si="20"/>
        <v>-0.74999999999999867</v>
      </c>
    </row>
    <row r="101" spans="1:7" x14ac:dyDescent="0.25">
      <c r="A101">
        <f t="shared" si="22"/>
        <v>0.76000000000000045</v>
      </c>
      <c r="B101">
        <f t="shared" si="21"/>
        <v>0.23999999999999955</v>
      </c>
      <c r="C101">
        <f t="shared" si="17"/>
        <v>1.5340366443789164</v>
      </c>
      <c r="D101">
        <f t="shared" si="18"/>
        <v>1.2649110640673504</v>
      </c>
      <c r="F101">
        <f t="shared" si="19"/>
        <v>-2.2800000000000011</v>
      </c>
      <c r="G101">
        <f t="shared" si="20"/>
        <v>-0.71999999999999864</v>
      </c>
    </row>
    <row r="102" spans="1:7" x14ac:dyDescent="0.25">
      <c r="A102">
        <f t="shared" si="22"/>
        <v>0.77000000000000046</v>
      </c>
      <c r="B102">
        <f t="shared" si="21"/>
        <v>0.22999999999999954</v>
      </c>
      <c r="C102">
        <f t="shared" si="17"/>
        <v>1.5474637676458656</v>
      </c>
      <c r="D102">
        <f t="shared" si="18"/>
        <v>1.2382783747337793</v>
      </c>
      <c r="F102">
        <f t="shared" si="19"/>
        <v>-2.3100000000000014</v>
      </c>
      <c r="G102">
        <f t="shared" si="20"/>
        <v>-0.68999999999999861</v>
      </c>
    </row>
    <row r="103" spans="1:7" x14ac:dyDescent="0.25">
      <c r="A103">
        <f t="shared" si="22"/>
        <v>0.78000000000000047</v>
      </c>
      <c r="B103">
        <f t="shared" si="21"/>
        <v>0.21999999999999953</v>
      </c>
      <c r="C103">
        <f t="shared" si="17"/>
        <v>1.5608328885725447</v>
      </c>
      <c r="D103">
        <f t="shared" si="18"/>
        <v>1.2110601416389954</v>
      </c>
      <c r="F103">
        <f t="shared" si="19"/>
        <v>-2.3400000000000016</v>
      </c>
      <c r="G103">
        <f t="shared" si="20"/>
        <v>-0.65999999999999859</v>
      </c>
    </row>
    <row r="104" spans="1:7" x14ac:dyDescent="0.25">
      <c r="A104">
        <f t="shared" si="22"/>
        <v>0.79000000000000048</v>
      </c>
      <c r="B104">
        <f t="shared" si="21"/>
        <v>0.20999999999999952</v>
      </c>
      <c r="C104">
        <f t="shared" si="17"/>
        <v>1.5741449965908278</v>
      </c>
      <c r="D104">
        <f t="shared" si="18"/>
        <v>1.1832159566199218</v>
      </c>
      <c r="F104">
        <f t="shared" si="19"/>
        <v>-2.3700000000000014</v>
      </c>
      <c r="G104">
        <f t="shared" si="20"/>
        <v>-0.62999999999999856</v>
      </c>
    </row>
    <row r="105" spans="1:7" x14ac:dyDescent="0.25">
      <c r="A105">
        <f t="shared" si="22"/>
        <v>0.80000000000000049</v>
      </c>
      <c r="B105">
        <f t="shared" si="21"/>
        <v>0.19999999999999951</v>
      </c>
      <c r="C105">
        <f t="shared" si="17"/>
        <v>1.5874010519681998</v>
      </c>
      <c r="D105">
        <f t="shared" si="18"/>
        <v>1.1547005383792501</v>
      </c>
      <c r="F105">
        <f t="shared" si="19"/>
        <v>-2.4000000000000012</v>
      </c>
      <c r="G105">
        <f t="shared" si="20"/>
        <v>-0.59999999999999853</v>
      </c>
    </row>
    <row r="106" spans="1:7" x14ac:dyDescent="0.25">
      <c r="A106">
        <f t="shared" si="22"/>
        <v>0.8100000000000005</v>
      </c>
      <c r="B106">
        <f t="shared" si="21"/>
        <v>0.1899999999999995</v>
      </c>
      <c r="C106">
        <f t="shared" si="17"/>
        <v>1.600601987020529</v>
      </c>
      <c r="D106">
        <f t="shared" si="18"/>
        <v>1.125462867742274</v>
      </c>
      <c r="F106">
        <f t="shared" si="19"/>
        <v>-2.4300000000000015</v>
      </c>
      <c r="G106">
        <f t="shared" si="20"/>
        <v>-0.56999999999999851</v>
      </c>
    </row>
    <row r="107" spans="1:7" x14ac:dyDescent="0.25">
      <c r="A107">
        <f t="shared" si="22"/>
        <v>0.82000000000000051</v>
      </c>
      <c r="B107">
        <f t="shared" si="21"/>
        <v>0.17999999999999949</v>
      </c>
      <c r="C107">
        <f t="shared" si="17"/>
        <v>1.6137487072600827</v>
      </c>
      <c r="D107">
        <f t="shared" si="18"/>
        <v>1.0954451150103306</v>
      </c>
      <c r="F107">
        <f t="shared" si="19"/>
        <v>-2.4600000000000017</v>
      </c>
      <c r="G107">
        <f t="shared" si="20"/>
        <v>-0.53999999999999848</v>
      </c>
    </row>
    <row r="108" spans="1:7" x14ac:dyDescent="0.25">
      <c r="A108">
        <f t="shared" si="22"/>
        <v>0.83000000000000052</v>
      </c>
      <c r="B108">
        <f t="shared" si="21"/>
        <v>0.16999999999999948</v>
      </c>
      <c r="C108">
        <f t="shared" si="17"/>
        <v>1.6268420924829958</v>
      </c>
      <c r="D108">
        <f t="shared" si="18"/>
        <v>1.0645812948447524</v>
      </c>
      <c r="F108">
        <f t="shared" si="19"/>
        <v>-2.4900000000000015</v>
      </c>
      <c r="G108">
        <f t="shared" si="20"/>
        <v>-0.50999999999999845</v>
      </c>
    </row>
    <row r="109" spans="1:7" x14ac:dyDescent="0.25">
      <c r="A109">
        <f t="shared" si="22"/>
        <v>0.84000000000000052</v>
      </c>
      <c r="B109">
        <f t="shared" si="21"/>
        <v>0.15999999999999948</v>
      </c>
      <c r="C109">
        <f t="shared" si="17"/>
        <v>1.6398829978000686</v>
      </c>
      <c r="D109">
        <f t="shared" si="18"/>
        <v>1.0327955589886428</v>
      </c>
      <c r="F109">
        <f t="shared" si="19"/>
        <v>-2.5200000000000014</v>
      </c>
      <c r="G109">
        <f t="shared" si="20"/>
        <v>-0.47999999999999843</v>
      </c>
    </row>
    <row r="110" spans="1:7" x14ac:dyDescent="0.25">
      <c r="A110">
        <f t="shared" si="22"/>
        <v>0.85000000000000053</v>
      </c>
      <c r="B110">
        <f t="shared" si="21"/>
        <v>0.14999999999999947</v>
      </c>
      <c r="C110">
        <f t="shared" si="17"/>
        <v>1.6528722546144869</v>
      </c>
      <c r="D110">
        <f t="shared" si="18"/>
        <v>0.99999999999999822</v>
      </c>
      <c r="F110">
        <f t="shared" si="19"/>
        <v>-2.5500000000000016</v>
      </c>
      <c r="G110">
        <f t="shared" si="20"/>
        <v>-0.4499999999999984</v>
      </c>
    </row>
    <row r="111" spans="1:7" x14ac:dyDescent="0.25">
      <c r="A111">
        <f t="shared" si="22"/>
        <v>0.86000000000000054</v>
      </c>
      <c r="B111">
        <f t="shared" si="21"/>
        <v>0.13999999999999946</v>
      </c>
      <c r="C111">
        <f t="shared" si="17"/>
        <v>1.6658106715497929</v>
      </c>
      <c r="D111">
        <f t="shared" si="18"/>
        <v>0.966091783079294</v>
      </c>
      <c r="F111">
        <f t="shared" si="19"/>
        <v>-2.5800000000000018</v>
      </c>
      <c r="G111">
        <f t="shared" si="20"/>
        <v>-0.41999999999999837</v>
      </c>
    </row>
    <row r="112" spans="1:7" x14ac:dyDescent="0.25">
      <c r="A112">
        <f t="shared" si="22"/>
        <v>0.87000000000000055</v>
      </c>
      <c r="B112">
        <f t="shared" si="21"/>
        <v>0.12999999999999945</v>
      </c>
      <c r="C112">
        <f t="shared" si="17"/>
        <v>1.6786990353311828</v>
      </c>
      <c r="D112">
        <f t="shared" si="18"/>
        <v>0.93094933625126075</v>
      </c>
      <c r="F112">
        <f t="shared" si="19"/>
        <v>-2.6100000000000017</v>
      </c>
      <c r="G112">
        <f t="shared" si="20"/>
        <v>-0.38999999999999835</v>
      </c>
    </row>
    <row r="113" spans="1:7" x14ac:dyDescent="0.25">
      <c r="A113">
        <f t="shared" si="22"/>
        <v>0.88000000000000056</v>
      </c>
      <c r="B113">
        <f t="shared" si="21"/>
        <v>0.11999999999999944</v>
      </c>
      <c r="C113">
        <f t="shared" si="17"/>
        <v>1.6915381116229851</v>
      </c>
      <c r="D113">
        <f t="shared" si="18"/>
        <v>0.89442719099991375</v>
      </c>
      <c r="F113">
        <f t="shared" si="19"/>
        <v>-2.6400000000000015</v>
      </c>
      <c r="G113">
        <f t="shared" si="20"/>
        <v>-0.35999999999999832</v>
      </c>
    </row>
    <row r="114" spans="1:7" x14ac:dyDescent="0.25">
      <c r="A114">
        <f>0.01+A113</f>
        <v>0.89000000000000057</v>
      </c>
      <c r="B114">
        <f t="shared" si="21"/>
        <v>0.10999999999999943</v>
      </c>
      <c r="C114">
        <f t="shared" si="17"/>
        <v>1.7043286458249773</v>
      </c>
      <c r="D114">
        <f t="shared" si="18"/>
        <v>0.85634883857767308</v>
      </c>
      <c r="F114">
        <f t="shared" si="19"/>
        <v>-2.6700000000000017</v>
      </c>
      <c r="G114">
        <f t="shared" si="20"/>
        <v>-0.32999999999999829</v>
      </c>
    </row>
    <row r="115" spans="1:7" x14ac:dyDescent="0.25">
      <c r="A115">
        <f t="shared" ref="A115:A125" si="23">0.01+A114</f>
        <v>0.90000000000000058</v>
      </c>
      <c r="B115">
        <f t="shared" si="21"/>
        <v>9.9999999999999423E-2</v>
      </c>
      <c r="C115">
        <f t="shared" si="17"/>
        <v>1.7170713638299984</v>
      </c>
      <c r="D115">
        <f t="shared" si="18"/>
        <v>0.81649658092772359</v>
      </c>
      <c r="F115">
        <f t="shared" si="19"/>
        <v>-2.700000000000002</v>
      </c>
      <c r="G115">
        <f t="shared" si="20"/>
        <v>-0.29999999999999827</v>
      </c>
    </row>
    <row r="116" spans="1:7" x14ac:dyDescent="0.25">
      <c r="A116">
        <f t="shared" si="23"/>
        <v>0.91000000000000059</v>
      </c>
      <c r="B116">
        <f t="shared" si="21"/>
        <v>8.9999999999999414E-2</v>
      </c>
      <c r="C116">
        <f t="shared" si="17"/>
        <v>1.7297669727451443</v>
      </c>
      <c r="D116">
        <f t="shared" si="18"/>
        <v>0.77459666924148085</v>
      </c>
      <c r="F116">
        <f t="shared" si="19"/>
        <v>-2.7300000000000018</v>
      </c>
      <c r="G116">
        <f t="shared" si="20"/>
        <v>-0.26999999999999824</v>
      </c>
    </row>
    <row r="117" spans="1:7" x14ac:dyDescent="0.25">
      <c r="A117">
        <f t="shared" si="23"/>
        <v>0.9200000000000006</v>
      </c>
      <c r="B117">
        <f t="shared" si="21"/>
        <v>7.9999999999999405E-2</v>
      </c>
      <c r="C117">
        <f t="shared" si="17"/>
        <v>1.7424161615786857</v>
      </c>
      <c r="D117">
        <f t="shared" si="18"/>
        <v>0.73029674334021877</v>
      </c>
      <c r="F117">
        <f t="shared" si="19"/>
        <v>-2.7600000000000016</v>
      </c>
      <c r="G117">
        <f t="shared" si="20"/>
        <v>-0.23999999999999821</v>
      </c>
    </row>
    <row r="118" spans="1:7" x14ac:dyDescent="0.25">
      <c r="A118">
        <f t="shared" si="23"/>
        <v>0.9300000000000006</v>
      </c>
      <c r="B118">
        <f t="shared" si="21"/>
        <v>6.9999999999999396E-2</v>
      </c>
      <c r="C118">
        <f t="shared" si="17"/>
        <v>1.7550196018946822</v>
      </c>
      <c r="D118">
        <f t="shared" si="18"/>
        <v>0.68313005106397029</v>
      </c>
      <c r="F118">
        <f t="shared" si="19"/>
        <v>-2.7900000000000018</v>
      </c>
      <c r="G118">
        <f t="shared" si="20"/>
        <v>-0.20999999999999819</v>
      </c>
    </row>
    <row r="119" spans="1:7" x14ac:dyDescent="0.25">
      <c r="A119">
        <f t="shared" si="23"/>
        <v>0.94000000000000061</v>
      </c>
      <c r="B119">
        <f t="shared" si="21"/>
        <v>5.9999999999999387E-2</v>
      </c>
      <c r="C119">
        <f t="shared" si="17"/>
        <v>1.7675779484371492</v>
      </c>
      <c r="D119">
        <f t="shared" si="18"/>
        <v>0.63245553203367255</v>
      </c>
      <c r="F119">
        <f t="shared" si="19"/>
        <v>-2.8200000000000021</v>
      </c>
      <c r="G119">
        <f t="shared" si="20"/>
        <v>-0.17999999999999816</v>
      </c>
    </row>
    <row r="120" spans="1:7" x14ac:dyDescent="0.25">
      <c r="A120">
        <f t="shared" si="23"/>
        <v>0.95000000000000062</v>
      </c>
      <c r="B120">
        <f t="shared" si="21"/>
        <v>4.9999999999999378E-2</v>
      </c>
      <c r="C120">
        <f t="shared" si="17"/>
        <v>1.780091839725499</v>
      </c>
      <c r="D120">
        <f t="shared" si="18"/>
        <v>0.57735026918962218</v>
      </c>
      <c r="F120">
        <f t="shared" si="19"/>
        <v>-2.8500000000000019</v>
      </c>
      <c r="G120">
        <f t="shared" si="20"/>
        <v>-0.14999999999999813</v>
      </c>
    </row>
    <row r="121" spans="1:7" x14ac:dyDescent="0.25">
      <c r="A121">
        <f t="shared" si="23"/>
        <v>0.96000000000000063</v>
      </c>
      <c r="B121">
        <f t="shared" si="21"/>
        <v>3.9999999999999369E-2</v>
      </c>
      <c r="C121">
        <f t="shared" si="17"/>
        <v>1.7925618986228666</v>
      </c>
      <c r="D121">
        <f t="shared" si="18"/>
        <v>0.5163977794943182</v>
      </c>
      <c r="F121">
        <f t="shared" si="19"/>
        <v>-2.8800000000000017</v>
      </c>
      <c r="G121">
        <f t="shared" si="20"/>
        <v>-0.11999999999999811</v>
      </c>
    </row>
    <row r="122" spans="1:7" x14ac:dyDescent="0.25">
      <c r="A122">
        <f t="shared" si="23"/>
        <v>0.97000000000000064</v>
      </c>
      <c r="B122">
        <f t="shared" si="21"/>
        <v>2.9999999999999361E-2</v>
      </c>
      <c r="C122">
        <f t="shared" si="17"/>
        <v>1.8049887328788234</v>
      </c>
      <c r="D122">
        <f t="shared" si="18"/>
        <v>0.44721359549995315</v>
      </c>
      <c r="F122">
        <f t="shared" si="19"/>
        <v>-2.9100000000000019</v>
      </c>
      <c r="G122">
        <f t="shared" si="20"/>
        <v>-8.9999999999998082E-2</v>
      </c>
    </row>
    <row r="123" spans="1:7" x14ac:dyDescent="0.25">
      <c r="A123">
        <f t="shared" si="23"/>
        <v>0.98000000000000065</v>
      </c>
      <c r="B123">
        <f t="shared" si="21"/>
        <v>1.9999999999999352E-2</v>
      </c>
      <c r="C123">
        <f t="shared" si="17"/>
        <v>1.8173729356478872</v>
      </c>
      <c r="D123">
        <f t="shared" si="18"/>
        <v>0.36514837167010483</v>
      </c>
      <c r="F123">
        <f t="shared" si="19"/>
        <v>-2.9400000000000022</v>
      </c>
      <c r="G123">
        <f t="shared" si="20"/>
        <v>-5.9999999999998055E-2</v>
      </c>
    </row>
    <row r="124" spans="1:7" x14ac:dyDescent="0.25">
      <c r="A124">
        <f t="shared" si="23"/>
        <v>0.99000000000000066</v>
      </c>
      <c r="B124">
        <f t="shared" si="21"/>
        <v>9.9999999999993427E-3</v>
      </c>
      <c r="C124">
        <f t="shared" si="17"/>
        <v>1.8297150859851414</v>
      </c>
      <c r="D124">
        <f t="shared" si="18"/>
        <v>0.2581988897471526</v>
      </c>
      <c r="F124">
        <f t="shared" si="19"/>
        <v>-2.970000000000002</v>
      </c>
      <c r="G124">
        <f t="shared" si="20"/>
        <v>-2.9999999999998028E-2</v>
      </c>
    </row>
    <row r="125" spans="1:7" x14ac:dyDescent="0.25">
      <c r="A125">
        <f t="shared" si="23"/>
        <v>1.0000000000000007</v>
      </c>
      <c r="B125">
        <f t="shared" si="21"/>
        <v>0</v>
      </c>
      <c r="C125">
        <f t="shared" si="17"/>
        <v>1.8420157493201941</v>
      </c>
      <c r="D125">
        <f t="shared" si="18"/>
        <v>0</v>
      </c>
      <c r="F125">
        <f t="shared" si="19"/>
        <v>-3.0000000000000018</v>
      </c>
      <c r="G125">
        <f t="shared" si="20"/>
        <v>1.9984014443252818E-15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20</xdr:col>
                    <xdr:colOff>285750</xdr:colOff>
                    <xdr:row>3</xdr:row>
                    <xdr:rowOff>57150</xdr:rowOff>
                  </from>
                  <to>
                    <xdr:col>21</xdr:col>
                    <xdr:colOff>276225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Group Box 2">
              <controlPr defaultSize="0" autoFill="0" autoPict="0">
                <anchor moveWithCells="1">
                  <from>
                    <xdr:col>19</xdr:col>
                    <xdr:colOff>514350</xdr:colOff>
                    <xdr:row>2</xdr:row>
                    <xdr:rowOff>9525</xdr:rowOff>
                  </from>
                  <to>
                    <xdr:col>22</xdr:col>
                    <xdr:colOff>9525</xdr:colOff>
                    <xdr:row>7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Sheet1</vt:lpstr>
      <vt:lpstr>axis</vt:lpstr>
      <vt:lpstr>CX</vt:lpstr>
      <vt:lpstr>CY</vt:lpstr>
      <vt:lpstr>etax</vt:lpstr>
      <vt:lpstr>etay</vt:lpstr>
      <vt:lpstr>L0</vt:lpstr>
      <vt:lpstr>LX</vt:lpstr>
      <vt:lpstr>lx0</vt:lpstr>
      <vt:lpstr>LY</vt:lpstr>
      <vt:lpstr>ly0</vt:lpstr>
      <vt:lpstr>M</vt:lpstr>
      <vt:lpstr>PX</vt:lpstr>
      <vt:lpstr>thetacx</vt:lpstr>
      <vt:lpstr>thetax</vt:lpstr>
      <vt:lpstr>thetay</vt:lpstr>
      <vt:lpstr>x0</vt:lpstr>
      <vt:lpstr>XV</vt:lpstr>
      <vt:lpstr>y0</vt:lpstr>
      <vt:lpstr>YV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F. Rutherford</dc:creator>
  <cp:lastModifiedBy>Thomas F. Rutherford</cp:lastModifiedBy>
  <dcterms:created xsi:type="dcterms:W3CDTF">2017-04-14T13:24:38Z</dcterms:created>
  <dcterms:modified xsi:type="dcterms:W3CDTF">2023-02-13T15:02:36Z</dcterms:modified>
</cp:coreProperties>
</file>