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riskanalysis\lectures\5.ces\"/>
    </mc:Choice>
  </mc:AlternateContent>
  <xr:revisionPtr revIDLastSave="0" documentId="13_ncr:1_{E00A0453-AA15-4C2D-9B50-AB611F3F91FD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isplay" sheetId="5" r:id="rId1"/>
    <sheet name="Calculate" sheetId="1" r:id="rId2"/>
  </sheets>
  <definedNames>
    <definedName name="alphax">Calculate!$C$21</definedName>
    <definedName name="alphay">Calculate!$C$22</definedName>
    <definedName name="c_">Calculate!$C$17</definedName>
    <definedName name="d">Calculate!$C$18</definedName>
    <definedName name="dsf">Calculate!#REF!</definedName>
    <definedName name="epsilon">Calculate!$C$6</definedName>
    <definedName name="m0">Calculate!$C$12</definedName>
    <definedName name="psf">Calculate!$C$16</definedName>
    <definedName name="px">Calculate!$C$7</definedName>
    <definedName name="px0">Calculate!$C$3</definedName>
    <definedName name="py">Calculate!$C$8</definedName>
    <definedName name="rho">Calculate!$C$15</definedName>
    <definedName name="sigma">Calculate!$C$5</definedName>
    <definedName name="thetax">Calculate!$C$4</definedName>
    <definedName name="thetay">Calculate!$C$11</definedName>
    <definedName name="x">Calculate!$C$19</definedName>
    <definedName name="x0">Calculate!$C$13</definedName>
    <definedName name="y">Calculate!$C$20</definedName>
    <definedName name="y0">Calculate!$C$14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8" i="1"/>
  <c r="L21" i="5" s="1"/>
  <c r="C7" i="1"/>
  <c r="J21" i="5" s="1"/>
  <c r="C6" i="1"/>
  <c r="H21" i="5" s="1"/>
  <c r="C4" i="1"/>
  <c r="C5" i="1"/>
  <c r="F21" i="5" s="1"/>
  <c r="C3" i="1"/>
  <c r="D21" i="5" s="1"/>
  <c r="B26" i="1" l="1"/>
  <c r="B21" i="5"/>
  <c r="C15" i="1"/>
  <c r="C11" i="1"/>
  <c r="C17" i="1" l="1"/>
  <c r="C18" i="1" s="1"/>
  <c r="C12" i="1"/>
  <c r="C28" i="1" l="1"/>
  <c r="C14" i="1"/>
  <c r="C20" i="1" s="1"/>
  <c r="C13" i="1"/>
  <c r="B32" i="1" s="1"/>
  <c r="C33" i="1" l="1"/>
  <c r="C29" i="1"/>
  <c r="E192" i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C19" i="1"/>
  <c r="C37" i="1" s="1"/>
  <c r="B27" i="1"/>
  <c r="C192" i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B342" i="1" s="1"/>
  <c r="C35" i="1"/>
  <c r="B25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C190" i="1" s="1"/>
  <c r="B35" i="1"/>
  <c r="C25" i="1"/>
  <c r="B37" i="1" l="1"/>
  <c r="C21" i="1"/>
  <c r="C22" i="1"/>
  <c r="B29" i="1"/>
  <c r="D40" i="1"/>
  <c r="C31" i="1"/>
  <c r="B30" i="1"/>
  <c r="B312" i="1"/>
  <c r="B247" i="1"/>
  <c r="B193" i="1"/>
  <c r="B293" i="1"/>
  <c r="B211" i="1"/>
  <c r="B321" i="1"/>
  <c r="B222" i="1"/>
  <c r="B268" i="1"/>
  <c r="B314" i="1"/>
  <c r="B299" i="1"/>
  <c r="B232" i="1"/>
  <c r="B257" i="1"/>
  <c r="B286" i="1"/>
  <c r="B311" i="1"/>
  <c r="B332" i="1"/>
  <c r="B204" i="1"/>
  <c r="B229" i="1"/>
  <c r="B250" i="1"/>
  <c r="B275" i="1"/>
  <c r="B304" i="1"/>
  <c r="B235" i="1"/>
  <c r="B248" i="1"/>
  <c r="B200" i="1"/>
  <c r="B289" i="1"/>
  <c r="B225" i="1"/>
  <c r="B318" i="1"/>
  <c r="B254" i="1"/>
  <c r="B339" i="1"/>
  <c r="B279" i="1"/>
  <c r="B215" i="1"/>
  <c r="B300" i="1"/>
  <c r="B236" i="1"/>
  <c r="B325" i="1"/>
  <c r="B261" i="1"/>
  <c r="B197" i="1"/>
  <c r="B282" i="1"/>
  <c r="B218" i="1"/>
  <c r="B307" i="1"/>
  <c r="B243" i="1"/>
  <c r="B336" i="1"/>
  <c r="B331" i="1"/>
  <c r="B267" i="1"/>
  <c r="B203" i="1"/>
  <c r="B280" i="1"/>
  <c r="B256" i="1"/>
  <c r="B216" i="1"/>
  <c r="B337" i="1"/>
  <c r="B305" i="1"/>
  <c r="B273" i="1"/>
  <c r="B241" i="1"/>
  <c r="B209" i="1"/>
  <c r="B334" i="1"/>
  <c r="B302" i="1"/>
  <c r="B270" i="1"/>
  <c r="B238" i="1"/>
  <c r="B206" i="1"/>
  <c r="B327" i="1"/>
  <c r="B295" i="1"/>
  <c r="B263" i="1"/>
  <c r="B231" i="1"/>
  <c r="B199" i="1"/>
  <c r="B316" i="1"/>
  <c r="B284" i="1"/>
  <c r="B252" i="1"/>
  <c r="B220" i="1"/>
  <c r="B341" i="1"/>
  <c r="B309" i="1"/>
  <c r="B277" i="1"/>
  <c r="B245" i="1"/>
  <c r="B213" i="1"/>
  <c r="B330" i="1"/>
  <c r="B298" i="1"/>
  <c r="B266" i="1"/>
  <c r="B234" i="1"/>
  <c r="B202" i="1"/>
  <c r="B323" i="1"/>
  <c r="B291" i="1"/>
  <c r="B259" i="1"/>
  <c r="B227" i="1"/>
  <c r="B195" i="1"/>
  <c r="B320" i="1"/>
  <c r="B288" i="1"/>
  <c r="B315" i="1"/>
  <c r="B283" i="1"/>
  <c r="B251" i="1"/>
  <c r="B219" i="1"/>
  <c r="B328" i="1"/>
  <c r="B296" i="1"/>
  <c r="B264" i="1"/>
  <c r="B272" i="1"/>
  <c r="B240" i="1"/>
  <c r="B224" i="1"/>
  <c r="B208" i="1"/>
  <c r="B192" i="1"/>
  <c r="B329" i="1"/>
  <c r="B313" i="1"/>
  <c r="B297" i="1"/>
  <c r="B281" i="1"/>
  <c r="B265" i="1"/>
  <c r="B249" i="1"/>
  <c r="B233" i="1"/>
  <c r="B217" i="1"/>
  <c r="B201" i="1"/>
  <c r="B326" i="1"/>
  <c r="B310" i="1"/>
  <c r="B294" i="1"/>
  <c r="B278" i="1"/>
  <c r="B262" i="1"/>
  <c r="B246" i="1"/>
  <c r="B230" i="1"/>
  <c r="B214" i="1"/>
  <c r="B198" i="1"/>
  <c r="B335" i="1"/>
  <c r="B319" i="1"/>
  <c r="B303" i="1"/>
  <c r="B287" i="1"/>
  <c r="B271" i="1"/>
  <c r="B255" i="1"/>
  <c r="B239" i="1"/>
  <c r="B223" i="1"/>
  <c r="B207" i="1"/>
  <c r="B340" i="1"/>
  <c r="B324" i="1"/>
  <c r="B308" i="1"/>
  <c r="B292" i="1"/>
  <c r="B276" i="1"/>
  <c r="B260" i="1"/>
  <c r="B244" i="1"/>
  <c r="B228" i="1"/>
  <c r="B212" i="1"/>
  <c r="B196" i="1"/>
  <c r="B333" i="1"/>
  <c r="B317" i="1"/>
  <c r="B301" i="1"/>
  <c r="B285" i="1"/>
  <c r="B269" i="1"/>
  <c r="B253" i="1"/>
  <c r="B237" i="1"/>
  <c r="B221" i="1"/>
  <c r="B205" i="1"/>
  <c r="B338" i="1"/>
  <c r="B322" i="1"/>
  <c r="B306" i="1"/>
  <c r="B290" i="1"/>
  <c r="B274" i="1"/>
  <c r="B258" i="1"/>
  <c r="B242" i="1"/>
  <c r="B226" i="1"/>
  <c r="B210" i="1"/>
  <c r="B194" i="1"/>
  <c r="C177" i="1"/>
  <c r="C145" i="1"/>
  <c r="C113" i="1"/>
  <c r="C81" i="1"/>
  <c r="C49" i="1"/>
  <c r="C169" i="1"/>
  <c r="C137" i="1"/>
  <c r="C105" i="1"/>
  <c r="C73" i="1"/>
  <c r="C41" i="1"/>
  <c r="C184" i="1"/>
  <c r="C168" i="1"/>
  <c r="C144" i="1"/>
  <c r="C44" i="1"/>
  <c r="C76" i="1"/>
  <c r="C108" i="1"/>
  <c r="C50" i="1"/>
  <c r="C82" i="1"/>
  <c r="C114" i="1"/>
  <c r="C183" i="1"/>
  <c r="C167" i="1"/>
  <c r="C151" i="1"/>
  <c r="C135" i="1"/>
  <c r="C119" i="1"/>
  <c r="C103" i="1"/>
  <c r="C87" i="1"/>
  <c r="C71" i="1"/>
  <c r="C55" i="1"/>
  <c r="C174" i="1"/>
  <c r="C158" i="1"/>
  <c r="C142" i="1"/>
  <c r="C48" i="1"/>
  <c r="C80" i="1"/>
  <c r="C112" i="1"/>
  <c r="C54" i="1"/>
  <c r="C86" i="1"/>
  <c r="C118" i="1"/>
  <c r="C181" i="1"/>
  <c r="C165" i="1"/>
  <c r="C149" i="1"/>
  <c r="C133" i="1"/>
  <c r="C117" i="1"/>
  <c r="C101" i="1"/>
  <c r="C85" i="1"/>
  <c r="C69" i="1"/>
  <c r="C53" i="1"/>
  <c r="C188" i="1"/>
  <c r="C172" i="1"/>
  <c r="C156" i="1"/>
  <c r="C140" i="1"/>
  <c r="C52" i="1"/>
  <c r="C84" i="1"/>
  <c r="C116" i="1"/>
  <c r="C58" i="1"/>
  <c r="C90" i="1"/>
  <c r="C122" i="1"/>
  <c r="C179" i="1"/>
  <c r="C163" i="1"/>
  <c r="C147" i="1"/>
  <c r="C131" i="1"/>
  <c r="C115" i="1"/>
  <c r="C99" i="1"/>
  <c r="C83" i="1"/>
  <c r="C67" i="1"/>
  <c r="C51" i="1"/>
  <c r="C186" i="1"/>
  <c r="C170" i="1"/>
  <c r="C154" i="1"/>
  <c r="C138" i="1"/>
  <c r="C56" i="1"/>
  <c r="C88" i="1"/>
  <c r="C120" i="1"/>
  <c r="C62" i="1"/>
  <c r="C94" i="1"/>
  <c r="C126" i="1"/>
  <c r="C161" i="1"/>
  <c r="C129" i="1"/>
  <c r="C97" i="1"/>
  <c r="C65" i="1"/>
  <c r="C185" i="1"/>
  <c r="C153" i="1"/>
  <c r="C121" i="1"/>
  <c r="C89" i="1"/>
  <c r="C57" i="1"/>
  <c r="C152" i="1"/>
  <c r="C176" i="1"/>
  <c r="C160" i="1"/>
  <c r="C136" i="1"/>
  <c r="C60" i="1"/>
  <c r="C92" i="1"/>
  <c r="C124" i="1"/>
  <c r="C66" i="1"/>
  <c r="C98" i="1"/>
  <c r="C130" i="1"/>
  <c r="C175" i="1"/>
  <c r="C159" i="1"/>
  <c r="C143" i="1"/>
  <c r="C127" i="1"/>
  <c r="C111" i="1"/>
  <c r="C95" i="1"/>
  <c r="C79" i="1"/>
  <c r="C63" i="1"/>
  <c r="C47" i="1"/>
  <c r="C182" i="1"/>
  <c r="C166" i="1"/>
  <c r="C150" i="1"/>
  <c r="C134" i="1"/>
  <c r="C64" i="1"/>
  <c r="C96" i="1"/>
  <c r="C128" i="1"/>
  <c r="C70" i="1"/>
  <c r="C102" i="1"/>
  <c r="C189" i="1"/>
  <c r="C173" i="1"/>
  <c r="C157" i="1"/>
  <c r="C141" i="1"/>
  <c r="C125" i="1"/>
  <c r="C109" i="1"/>
  <c r="C93" i="1"/>
  <c r="C77" i="1"/>
  <c r="C61" i="1"/>
  <c r="C45" i="1"/>
  <c r="C180" i="1"/>
  <c r="C164" i="1"/>
  <c r="C148" i="1"/>
  <c r="C132" i="1"/>
  <c r="C68" i="1"/>
  <c r="C100" i="1"/>
  <c r="C42" i="1"/>
  <c r="C74" i="1"/>
  <c r="C106" i="1"/>
  <c r="C187" i="1"/>
  <c r="C171" i="1"/>
  <c r="C155" i="1"/>
  <c r="C139" i="1"/>
  <c r="C123" i="1"/>
  <c r="C107" i="1"/>
  <c r="C91" i="1"/>
  <c r="C75" i="1"/>
  <c r="C59" i="1"/>
  <c r="C43" i="1"/>
  <c r="C178" i="1"/>
  <c r="C162" i="1"/>
  <c r="C146" i="1"/>
  <c r="C40" i="1"/>
  <c r="C72" i="1"/>
  <c r="C104" i="1"/>
  <c r="C46" i="1"/>
  <c r="C78" i="1"/>
  <c r="C110" i="1"/>
  <c r="D198" i="1" l="1"/>
  <c r="D337" i="1"/>
  <c r="D321" i="1"/>
  <c r="D305" i="1"/>
  <c r="D289" i="1"/>
  <c r="D273" i="1"/>
  <c r="D257" i="1"/>
  <c r="D241" i="1"/>
  <c r="D225" i="1"/>
  <c r="D209" i="1"/>
  <c r="D197" i="1"/>
  <c r="D334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333" i="1"/>
  <c r="D317" i="1"/>
  <c r="D301" i="1"/>
  <c r="D285" i="1"/>
  <c r="D269" i="1"/>
  <c r="D253" i="1"/>
  <c r="D237" i="1"/>
  <c r="D221" i="1"/>
  <c r="D205" i="1"/>
  <c r="D338" i="1"/>
  <c r="D326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E40" i="1"/>
  <c r="D329" i="1"/>
  <c r="D313" i="1"/>
  <c r="D297" i="1"/>
  <c r="D281" i="1"/>
  <c r="D265" i="1"/>
  <c r="D249" i="1"/>
  <c r="D233" i="1"/>
  <c r="D217" i="1"/>
  <c r="D201" i="1"/>
  <c r="D342" i="1"/>
  <c r="D318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341" i="1"/>
  <c r="D325" i="1"/>
  <c r="D309" i="1"/>
  <c r="D293" i="1"/>
  <c r="D277" i="1"/>
  <c r="D261" i="1"/>
  <c r="D245" i="1"/>
  <c r="D229" i="1"/>
  <c r="D213" i="1"/>
  <c r="D193" i="1"/>
  <c r="D330" i="1"/>
  <c r="D322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41" i="1"/>
  <c r="E41" i="1" s="1"/>
  <c r="D42" i="1" l="1"/>
  <c r="E42" i="1" s="1"/>
  <c r="D43" i="1" l="1"/>
  <c r="E43" i="1" s="1"/>
  <c r="D44" i="1" l="1"/>
  <c r="E44" i="1" s="1"/>
  <c r="D45" i="1" l="1"/>
  <c r="E45" i="1" s="1"/>
  <c r="D46" i="1" l="1"/>
  <c r="E46" i="1" s="1"/>
  <c r="D47" i="1" l="1"/>
  <c r="E47" i="1" s="1"/>
  <c r="D48" i="1" l="1"/>
  <c r="E48" i="1" s="1"/>
  <c r="D49" i="1" l="1"/>
  <c r="E49" i="1" s="1"/>
  <c r="D50" i="1" l="1"/>
  <c r="E50" i="1" s="1"/>
  <c r="D51" i="1" l="1"/>
  <c r="E51" i="1" s="1"/>
  <c r="D52" i="1" l="1"/>
  <c r="E52" i="1" s="1"/>
  <c r="D53" i="1" l="1"/>
  <c r="E53" i="1" s="1"/>
  <c r="D54" i="1" l="1"/>
  <c r="E54" i="1" s="1"/>
  <c r="D55" i="1" l="1"/>
  <c r="E55" i="1" s="1"/>
  <c r="D56" i="1" l="1"/>
  <c r="E56" i="1" s="1"/>
  <c r="D57" i="1" l="1"/>
  <c r="E57" i="1" s="1"/>
  <c r="D58" i="1" l="1"/>
  <c r="E58" i="1" s="1"/>
  <c r="D59" i="1" l="1"/>
  <c r="E59" i="1" s="1"/>
  <c r="D60" i="1" l="1"/>
  <c r="E60" i="1" s="1"/>
  <c r="D61" i="1" l="1"/>
  <c r="E61" i="1" s="1"/>
  <c r="D62" i="1" l="1"/>
  <c r="E62" i="1" s="1"/>
  <c r="D63" i="1" l="1"/>
  <c r="E63" i="1" s="1"/>
  <c r="D64" i="1" l="1"/>
  <c r="E64" i="1" s="1"/>
  <c r="D65" i="1" l="1"/>
  <c r="E65" i="1" s="1"/>
  <c r="D66" i="1" l="1"/>
  <c r="E66" i="1" s="1"/>
  <c r="D67" i="1" l="1"/>
  <c r="E67" i="1" s="1"/>
  <c r="D68" i="1" l="1"/>
  <c r="E68" i="1" s="1"/>
  <c r="D69" i="1" l="1"/>
  <c r="E69" i="1" s="1"/>
  <c r="D70" i="1" l="1"/>
  <c r="E70" i="1" s="1"/>
  <c r="D71" i="1" l="1"/>
  <c r="E71" i="1" s="1"/>
  <c r="D72" i="1" l="1"/>
  <c r="E72" i="1" s="1"/>
  <c r="D73" i="1" l="1"/>
  <c r="E73" i="1" s="1"/>
  <c r="D74" i="1" l="1"/>
  <c r="E74" i="1" s="1"/>
  <c r="D75" i="1" l="1"/>
  <c r="E75" i="1" s="1"/>
  <c r="D76" i="1" l="1"/>
  <c r="E76" i="1" s="1"/>
  <c r="D77" i="1" l="1"/>
  <c r="E77" i="1" s="1"/>
  <c r="D78" i="1" l="1"/>
  <c r="E78" i="1" s="1"/>
  <c r="D79" i="1" l="1"/>
  <c r="E79" i="1" s="1"/>
  <c r="D80" i="1" l="1"/>
  <c r="E80" i="1" s="1"/>
  <c r="D81" i="1" l="1"/>
  <c r="E81" i="1" s="1"/>
  <c r="D82" i="1" l="1"/>
  <c r="E82" i="1" s="1"/>
  <c r="D83" i="1" l="1"/>
  <c r="E83" i="1" s="1"/>
  <c r="D84" i="1" l="1"/>
  <c r="E84" i="1" s="1"/>
  <c r="D85" i="1" l="1"/>
  <c r="E85" i="1" s="1"/>
  <c r="D86" i="1" l="1"/>
  <c r="E86" i="1" s="1"/>
  <c r="D87" i="1" l="1"/>
  <c r="E87" i="1" s="1"/>
  <c r="D88" i="1" l="1"/>
  <c r="E88" i="1" s="1"/>
  <c r="D89" i="1" l="1"/>
  <c r="E89" i="1" s="1"/>
  <c r="D90" i="1" l="1"/>
  <c r="E90" i="1" s="1"/>
  <c r="D91" i="1" l="1"/>
  <c r="E91" i="1" s="1"/>
  <c r="D92" i="1" l="1"/>
  <c r="E92" i="1" s="1"/>
  <c r="D93" i="1" l="1"/>
  <c r="E93" i="1" s="1"/>
  <c r="D94" i="1" l="1"/>
  <c r="E94" i="1" s="1"/>
  <c r="D95" i="1" l="1"/>
  <c r="E95" i="1" s="1"/>
  <c r="D96" i="1" l="1"/>
  <c r="E96" i="1" s="1"/>
  <c r="D97" i="1" l="1"/>
  <c r="E97" i="1" s="1"/>
  <c r="D98" i="1" l="1"/>
  <c r="E98" i="1" s="1"/>
  <c r="D99" i="1" l="1"/>
  <c r="E99" i="1" s="1"/>
  <c r="D100" i="1" l="1"/>
  <c r="E100" i="1" s="1"/>
  <c r="D101" i="1" l="1"/>
  <c r="E101" i="1" s="1"/>
  <c r="D102" i="1" l="1"/>
  <c r="E102" i="1" s="1"/>
  <c r="D103" i="1" l="1"/>
  <c r="E103" i="1" s="1"/>
  <c r="D104" i="1" l="1"/>
  <c r="E104" i="1" s="1"/>
  <c r="D105" i="1" l="1"/>
  <c r="E105" i="1" s="1"/>
  <c r="D106" i="1" l="1"/>
  <c r="E106" i="1" s="1"/>
  <c r="D107" i="1" l="1"/>
  <c r="E107" i="1" s="1"/>
  <c r="D108" i="1" l="1"/>
  <c r="E108" i="1" s="1"/>
  <c r="D109" i="1" l="1"/>
  <c r="E109" i="1" s="1"/>
  <c r="D110" i="1" l="1"/>
  <c r="E110" i="1" s="1"/>
  <c r="D111" i="1" l="1"/>
  <c r="E111" i="1" s="1"/>
  <c r="D112" i="1" l="1"/>
  <c r="E112" i="1" s="1"/>
  <c r="D113" i="1" l="1"/>
  <c r="E113" i="1" s="1"/>
  <c r="D114" i="1" l="1"/>
  <c r="E114" i="1" s="1"/>
  <c r="D115" i="1" l="1"/>
  <c r="E115" i="1" s="1"/>
  <c r="D116" i="1" l="1"/>
  <c r="E116" i="1" s="1"/>
  <c r="D117" i="1" l="1"/>
  <c r="E117" i="1" s="1"/>
  <c r="D118" i="1" l="1"/>
  <c r="E118" i="1" s="1"/>
  <c r="D119" i="1" l="1"/>
  <c r="E119" i="1" s="1"/>
  <c r="D120" i="1" l="1"/>
  <c r="E120" i="1" s="1"/>
  <c r="D121" i="1" l="1"/>
  <c r="E121" i="1" s="1"/>
  <c r="D122" i="1" l="1"/>
  <c r="E122" i="1" s="1"/>
  <c r="D123" i="1" l="1"/>
  <c r="E123" i="1" s="1"/>
  <c r="D124" i="1" l="1"/>
  <c r="E124" i="1" s="1"/>
  <c r="D125" i="1" l="1"/>
  <c r="E125" i="1" s="1"/>
  <c r="D126" i="1" l="1"/>
  <c r="E126" i="1" s="1"/>
  <c r="D127" i="1" l="1"/>
  <c r="E127" i="1" s="1"/>
  <c r="D128" i="1" l="1"/>
  <c r="E128" i="1" s="1"/>
  <c r="D129" i="1" l="1"/>
  <c r="E129" i="1" s="1"/>
  <c r="D130" i="1" l="1"/>
  <c r="E130" i="1" s="1"/>
  <c r="D131" i="1" l="1"/>
  <c r="E131" i="1" s="1"/>
  <c r="D132" i="1" l="1"/>
  <c r="E132" i="1" s="1"/>
  <c r="D133" i="1" l="1"/>
  <c r="E133" i="1" s="1"/>
  <c r="D134" i="1" l="1"/>
  <c r="E134" i="1" s="1"/>
  <c r="D135" i="1" l="1"/>
  <c r="E135" i="1" s="1"/>
  <c r="D136" i="1" l="1"/>
  <c r="E136" i="1" s="1"/>
  <c r="D137" i="1" l="1"/>
  <c r="E137" i="1" s="1"/>
  <c r="D138" i="1" l="1"/>
  <c r="E138" i="1" s="1"/>
  <c r="D139" i="1" l="1"/>
  <c r="E139" i="1" s="1"/>
  <c r="D140" i="1" l="1"/>
  <c r="E140" i="1" s="1"/>
  <c r="D141" i="1" l="1"/>
  <c r="E141" i="1" s="1"/>
  <c r="D142" i="1" l="1"/>
  <c r="E142" i="1" s="1"/>
  <c r="D143" i="1" l="1"/>
  <c r="E143" i="1" s="1"/>
  <c r="D144" i="1" l="1"/>
  <c r="E144" i="1" s="1"/>
  <c r="D145" i="1" l="1"/>
  <c r="E145" i="1" s="1"/>
  <c r="D146" i="1" l="1"/>
  <c r="E146" i="1" s="1"/>
  <c r="D147" i="1" l="1"/>
  <c r="E147" i="1" s="1"/>
  <c r="D148" i="1" l="1"/>
  <c r="E148" i="1" s="1"/>
  <c r="D149" i="1" l="1"/>
  <c r="E149" i="1" s="1"/>
  <c r="D150" i="1" l="1"/>
  <c r="E150" i="1" s="1"/>
  <c r="D151" i="1" l="1"/>
  <c r="E151" i="1" s="1"/>
  <c r="D152" i="1" l="1"/>
  <c r="E152" i="1" s="1"/>
  <c r="D153" i="1" l="1"/>
  <c r="E153" i="1" s="1"/>
  <c r="D154" i="1" l="1"/>
  <c r="E154" i="1" s="1"/>
  <c r="D155" i="1" l="1"/>
  <c r="E155" i="1" s="1"/>
  <c r="D156" i="1" l="1"/>
  <c r="E156" i="1" s="1"/>
  <c r="D157" i="1" l="1"/>
  <c r="E157" i="1" s="1"/>
  <c r="D158" i="1" l="1"/>
  <c r="E158" i="1" s="1"/>
  <c r="D159" i="1" l="1"/>
  <c r="E159" i="1" s="1"/>
  <c r="D160" i="1" l="1"/>
  <c r="E160" i="1" s="1"/>
  <c r="D161" i="1" l="1"/>
  <c r="E161" i="1" s="1"/>
  <c r="D162" i="1" l="1"/>
  <c r="E162" i="1" s="1"/>
  <c r="D163" i="1" l="1"/>
  <c r="E163" i="1" s="1"/>
  <c r="D164" i="1" l="1"/>
  <c r="E164" i="1" s="1"/>
  <c r="D165" i="1" l="1"/>
  <c r="E165" i="1" s="1"/>
  <c r="D166" i="1" l="1"/>
  <c r="E166" i="1" s="1"/>
  <c r="D167" i="1" l="1"/>
  <c r="E167" i="1" s="1"/>
  <c r="D168" i="1" l="1"/>
  <c r="E168" i="1" s="1"/>
  <c r="D169" i="1" l="1"/>
  <c r="E169" i="1" s="1"/>
  <c r="D170" i="1" l="1"/>
  <c r="E170" i="1" s="1"/>
  <c r="D171" i="1" l="1"/>
  <c r="E171" i="1" s="1"/>
  <c r="D172" i="1" l="1"/>
  <c r="E172" i="1" s="1"/>
  <c r="D173" i="1" l="1"/>
  <c r="E173" i="1" s="1"/>
  <c r="D174" i="1" l="1"/>
  <c r="E174" i="1" s="1"/>
  <c r="D175" i="1" l="1"/>
  <c r="E175" i="1" s="1"/>
  <c r="D176" i="1" l="1"/>
  <c r="E176" i="1" s="1"/>
  <c r="D177" i="1" l="1"/>
  <c r="E177" i="1" s="1"/>
  <c r="D178" i="1" l="1"/>
  <c r="E178" i="1" s="1"/>
  <c r="D179" i="1" l="1"/>
  <c r="E179" i="1" s="1"/>
  <c r="D180" i="1" l="1"/>
  <c r="E180" i="1" s="1"/>
  <c r="D181" i="1" l="1"/>
  <c r="E181" i="1" s="1"/>
  <c r="D182" i="1" l="1"/>
  <c r="E182" i="1" s="1"/>
  <c r="D183" i="1" l="1"/>
  <c r="E183" i="1" s="1"/>
  <c r="D184" i="1" l="1"/>
  <c r="E184" i="1" s="1"/>
  <c r="D185" i="1" l="1"/>
  <c r="E185" i="1" s="1"/>
  <c r="D186" i="1" l="1"/>
  <c r="E186" i="1" s="1"/>
  <c r="D187" i="1" l="1"/>
  <c r="E187" i="1" s="1"/>
  <c r="D188" i="1" l="1"/>
  <c r="E188" i="1" s="1"/>
  <c r="D189" i="1" l="1"/>
  <c r="E189" i="1" s="1"/>
  <c r="D190" i="1" l="1"/>
  <c r="E190" i="1" s="1"/>
</calcChain>
</file>

<file path=xl/sharedStrings.xml><?xml version="1.0" encoding="utf-8"?>
<sst xmlns="http://schemas.openxmlformats.org/spreadsheetml/2006/main" count="72" uniqueCount="62">
  <si>
    <t>thetax</t>
  </si>
  <si>
    <t>y</t>
  </si>
  <si>
    <t>Graph Points and Lines:</t>
  </si>
  <si>
    <t>This point empty to reposition pen:</t>
  </si>
  <si>
    <t>Moving from benchmark to the right we</t>
  </si>
  <si>
    <t>Moving up from benchmark we</t>
  </si>
  <si>
    <t>Elasticity of Substitution</t>
  </si>
  <si>
    <t>sigma</t>
  </si>
  <si>
    <t>Primal elasticity exponent</t>
  </si>
  <si>
    <t>rho</t>
  </si>
  <si>
    <t>py</t>
  </si>
  <si>
    <t>Benchmark Point (Quantities):</t>
  </si>
  <si>
    <t>Benchmark Point (Prices):</t>
  </si>
  <si>
    <t>m0</t>
  </si>
  <si>
    <t>psf</t>
  </si>
  <si>
    <t>Implicit Inputs (calculated):</t>
  </si>
  <si>
    <t>Primal figure scale factor (legacy feature)</t>
  </si>
  <si>
    <t>Primal budget line:</t>
  </si>
  <si>
    <t>Controls:</t>
  </si>
  <si>
    <t xml:space="preserve">Elasticity of Demand </t>
  </si>
  <si>
    <t>epsilon</t>
  </si>
  <si>
    <t>Cost Index</t>
  </si>
  <si>
    <t>cost</t>
  </si>
  <si>
    <t>Scenario point</t>
  </si>
  <si>
    <t>Benchmark and Scenario Curves:</t>
  </si>
  <si>
    <t>Ident</t>
  </si>
  <si>
    <t>Exogenous Inputs (from controls)</t>
  </si>
  <si>
    <t>k0</t>
  </si>
  <si>
    <t>Benchmark Value Share of k</t>
  </si>
  <si>
    <t>pk0</t>
  </si>
  <si>
    <t>Benchmark Price of k (pL0=1)</t>
  </si>
  <si>
    <t>Price Elasticity of Output Demand</t>
  </si>
  <si>
    <t>pk</t>
  </si>
  <si>
    <t>Scenario Price of K</t>
  </si>
  <si>
    <t>Scenario Price of L</t>
  </si>
  <si>
    <t>express k as a function of L:</t>
  </si>
  <si>
    <t>Scenario Output Expansion Curve:</t>
  </si>
  <si>
    <t>Benchmark Output Expansion Curve:</t>
  </si>
  <si>
    <t>Dual "isocost line":</t>
  </si>
  <si>
    <t>Scenario isocost line:</t>
  </si>
  <si>
    <t>Benchmark demand for k</t>
  </si>
  <si>
    <t>Benchmark demand for L</t>
  </si>
  <si>
    <t>Scenario demand for k</t>
  </si>
  <si>
    <t>Scenario demand for L</t>
  </si>
  <si>
    <t>L benchmark value share</t>
  </si>
  <si>
    <t>K Scenario Value Share</t>
  </si>
  <si>
    <t>L Scenario Value share</t>
  </si>
  <si>
    <t>Benchmark price of K</t>
  </si>
  <si>
    <t>K benchmark value share</t>
  </si>
  <si>
    <t>Scenario price of K</t>
  </si>
  <si>
    <t>Scenario price of L</t>
  </si>
  <si>
    <t>pL</t>
  </si>
  <si>
    <t>thetaL</t>
  </si>
  <si>
    <t>Benchmark cost</t>
  </si>
  <si>
    <t>L0</t>
  </si>
  <si>
    <t>Supply index</t>
  </si>
  <si>
    <t>k</t>
  </si>
  <si>
    <t>L</t>
  </si>
  <si>
    <t>alphaK</t>
  </si>
  <si>
    <t>alphaL</t>
  </si>
  <si>
    <t>express L as a function of k: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</si>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</sst>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1" fillId="0" borderId="0" xfId="0" applyFont="1"/>
    <xf numFmtId="0" fontId="2" fillId="0" borderId="0" xfId="0" applyFont="1"/>
    <xf numFmtId="0" fontId="0" fillId="3" borderId="0" xfId="0" applyFill="1"/>
    <xf numFmtId="0" fontId="3" fillId="0" borderId="0" xfId="0" applyFont="1"/>
    <xf numFmtId="0" fontId="0" fillId="4" borderId="0" xfId="0" applyFill="1"/>
    <xf numFmtId="0" fontId="2" fillId="0" borderId="0" xfId="0" applyFont="1" applyAlignment="1">
      <alignment horizontal="right"/>
    </xf>
    <xf numFmtId="0" fontId="4" fillId="4" borderId="1" xfId="0" applyFont="1" applyFill="1" applyBorder="1" applyAlignment="1">
      <alignment horizontal="left" vertical="top"/>
    </xf>
    <xf numFmtId="0" fontId="0" fillId="4" borderId="2" xfId="0" applyFill="1" applyBorder="1"/>
    <xf numFmtId="0" fontId="0" fillId="4" borderId="3" xfId="0" applyFill="1" applyBorder="1" applyAlignment="1">
      <alignment horizontal="right"/>
    </xf>
    <xf numFmtId="2" fontId="0" fillId="4" borderId="4" xfId="0" applyNumberFormat="1" applyFill="1" applyBorder="1"/>
    <xf numFmtId="0" fontId="0" fillId="4" borderId="1" xfId="0" applyFill="1" applyBorder="1"/>
    <xf numFmtId="164" fontId="0" fillId="4" borderId="4" xfId="0" applyNumberFormat="1" applyFill="1" applyBorder="1"/>
    <xf numFmtId="0" fontId="0" fillId="4" borderId="4" xfId="0" applyFill="1" applyBorder="1"/>
    <xf numFmtId="0" fontId="0" fillId="4" borderId="6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  <xf numFmtId="0" fontId="0" fillId="4" borderId="7" xfId="0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Calibrated CES Demand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1386866390655145E-2"/>
          <c:y val="0.11255283878988805"/>
          <c:w val="0.68270418080585116"/>
          <c:h val="0.76925100151954784"/>
        </c:manualLayout>
      </c:layout>
      <c:scatterChart>
        <c:scatterStyle val="lineMarker"/>
        <c:varyColors val="0"/>
        <c:ser>
          <c:idx val="0"/>
          <c:order val="0"/>
          <c:tx>
            <c:v>Benchmark Isocost</c:v>
          </c:tx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Calculate!$B$27:$B$28</c:f>
              <c:numCache>
                <c:formatCode>0.00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Calculate!$C$27:$C$28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2-418A-A809-6FB3E67AD7D6}"/>
            </c:ext>
          </c:extLst>
        </c:ser>
        <c:ser>
          <c:idx val="1"/>
          <c:order val="1"/>
          <c:tx>
            <c:v>Benchmark Indifference</c:v>
          </c:tx>
          <c:spPr>
            <a:ln w="25400"/>
          </c:spPr>
          <c:marker>
            <c:symbol val="none"/>
          </c:marker>
          <c:xVal>
            <c:numRef>
              <c:f>Calculate!$B$40:$B$342</c:f>
              <c:numCache>
                <c:formatCode>0.00</c:formatCode>
                <c:ptCount val="303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  <c:pt idx="21">
                  <c:v>0.61000000000000021</c:v>
                </c:pt>
                <c:pt idx="22">
                  <c:v>0.62000000000000022</c:v>
                </c:pt>
                <c:pt idx="23">
                  <c:v>0.63000000000000023</c:v>
                </c:pt>
                <c:pt idx="24">
                  <c:v>0.64000000000000024</c:v>
                </c:pt>
                <c:pt idx="25">
                  <c:v>0.65000000000000024</c:v>
                </c:pt>
                <c:pt idx="26">
                  <c:v>0.66000000000000025</c:v>
                </c:pt>
                <c:pt idx="27">
                  <c:v>0.67000000000000026</c:v>
                </c:pt>
                <c:pt idx="28">
                  <c:v>0.68000000000000027</c:v>
                </c:pt>
                <c:pt idx="29">
                  <c:v>0.69000000000000028</c:v>
                </c:pt>
                <c:pt idx="30">
                  <c:v>0.70000000000000029</c:v>
                </c:pt>
                <c:pt idx="31">
                  <c:v>0.7100000000000003</c:v>
                </c:pt>
                <c:pt idx="32">
                  <c:v>0.72000000000000031</c:v>
                </c:pt>
                <c:pt idx="33">
                  <c:v>0.73000000000000032</c:v>
                </c:pt>
                <c:pt idx="34">
                  <c:v>0.74000000000000032</c:v>
                </c:pt>
                <c:pt idx="35">
                  <c:v>0.75000000000000033</c:v>
                </c:pt>
                <c:pt idx="36">
                  <c:v>0.76000000000000034</c:v>
                </c:pt>
                <c:pt idx="37">
                  <c:v>0.77000000000000035</c:v>
                </c:pt>
                <c:pt idx="38">
                  <c:v>0.78000000000000036</c:v>
                </c:pt>
                <c:pt idx="39">
                  <c:v>0.79000000000000037</c:v>
                </c:pt>
                <c:pt idx="40">
                  <c:v>0.80000000000000038</c:v>
                </c:pt>
                <c:pt idx="41">
                  <c:v>0.81000000000000039</c:v>
                </c:pt>
                <c:pt idx="42">
                  <c:v>0.8200000000000004</c:v>
                </c:pt>
                <c:pt idx="43">
                  <c:v>0.8300000000000004</c:v>
                </c:pt>
                <c:pt idx="44">
                  <c:v>0.84000000000000041</c:v>
                </c:pt>
                <c:pt idx="45">
                  <c:v>0.85000000000000042</c:v>
                </c:pt>
                <c:pt idx="46">
                  <c:v>0.86000000000000043</c:v>
                </c:pt>
                <c:pt idx="47">
                  <c:v>0.87000000000000044</c:v>
                </c:pt>
                <c:pt idx="48">
                  <c:v>0.88000000000000045</c:v>
                </c:pt>
                <c:pt idx="49">
                  <c:v>0.89000000000000046</c:v>
                </c:pt>
                <c:pt idx="50">
                  <c:v>0.90000000000000047</c:v>
                </c:pt>
                <c:pt idx="51">
                  <c:v>0.91000000000000048</c:v>
                </c:pt>
                <c:pt idx="52">
                  <c:v>0.92000000000000048</c:v>
                </c:pt>
                <c:pt idx="53">
                  <c:v>0.93000000000000049</c:v>
                </c:pt>
                <c:pt idx="54">
                  <c:v>0.9400000000000005</c:v>
                </c:pt>
                <c:pt idx="55">
                  <c:v>0.95000000000000051</c:v>
                </c:pt>
                <c:pt idx="56">
                  <c:v>0.96000000000000052</c:v>
                </c:pt>
                <c:pt idx="57">
                  <c:v>0.97000000000000053</c:v>
                </c:pt>
                <c:pt idx="58">
                  <c:v>0.98000000000000054</c:v>
                </c:pt>
                <c:pt idx="59">
                  <c:v>0.99000000000000055</c:v>
                </c:pt>
                <c:pt idx="60">
                  <c:v>1.0000000000000004</c:v>
                </c:pt>
                <c:pt idx="61">
                  <c:v>1.0100000000000005</c:v>
                </c:pt>
                <c:pt idx="62">
                  <c:v>1.0200000000000005</c:v>
                </c:pt>
                <c:pt idx="63">
                  <c:v>1.0300000000000005</c:v>
                </c:pt>
                <c:pt idx="64">
                  <c:v>1.0400000000000005</c:v>
                </c:pt>
                <c:pt idx="65">
                  <c:v>1.0500000000000005</c:v>
                </c:pt>
                <c:pt idx="66">
                  <c:v>1.0600000000000005</c:v>
                </c:pt>
                <c:pt idx="67">
                  <c:v>1.0700000000000005</c:v>
                </c:pt>
                <c:pt idx="68">
                  <c:v>1.0800000000000005</c:v>
                </c:pt>
                <c:pt idx="69">
                  <c:v>1.0900000000000005</c:v>
                </c:pt>
                <c:pt idx="70">
                  <c:v>1.1000000000000005</c:v>
                </c:pt>
                <c:pt idx="71">
                  <c:v>1.1100000000000005</c:v>
                </c:pt>
                <c:pt idx="72">
                  <c:v>1.1200000000000006</c:v>
                </c:pt>
                <c:pt idx="73">
                  <c:v>1.1300000000000006</c:v>
                </c:pt>
                <c:pt idx="74">
                  <c:v>1.1400000000000006</c:v>
                </c:pt>
                <c:pt idx="75">
                  <c:v>1.1500000000000006</c:v>
                </c:pt>
                <c:pt idx="76">
                  <c:v>1.1600000000000006</c:v>
                </c:pt>
                <c:pt idx="77">
                  <c:v>1.1700000000000006</c:v>
                </c:pt>
                <c:pt idx="78">
                  <c:v>1.1800000000000006</c:v>
                </c:pt>
                <c:pt idx="79">
                  <c:v>1.1900000000000006</c:v>
                </c:pt>
                <c:pt idx="80">
                  <c:v>1.2000000000000006</c:v>
                </c:pt>
                <c:pt idx="81">
                  <c:v>1.2100000000000006</c:v>
                </c:pt>
                <c:pt idx="82">
                  <c:v>1.2200000000000006</c:v>
                </c:pt>
                <c:pt idx="83">
                  <c:v>1.2300000000000006</c:v>
                </c:pt>
                <c:pt idx="84">
                  <c:v>1.2400000000000007</c:v>
                </c:pt>
                <c:pt idx="85">
                  <c:v>1.2500000000000007</c:v>
                </c:pt>
                <c:pt idx="86">
                  <c:v>1.2600000000000007</c:v>
                </c:pt>
                <c:pt idx="87">
                  <c:v>1.2700000000000007</c:v>
                </c:pt>
                <c:pt idx="88">
                  <c:v>1.2800000000000007</c:v>
                </c:pt>
                <c:pt idx="89">
                  <c:v>1.2900000000000007</c:v>
                </c:pt>
                <c:pt idx="90">
                  <c:v>1.3000000000000007</c:v>
                </c:pt>
                <c:pt idx="91">
                  <c:v>1.3100000000000007</c:v>
                </c:pt>
                <c:pt idx="92">
                  <c:v>1.3200000000000007</c:v>
                </c:pt>
                <c:pt idx="93">
                  <c:v>1.3300000000000007</c:v>
                </c:pt>
                <c:pt idx="94">
                  <c:v>1.3400000000000007</c:v>
                </c:pt>
                <c:pt idx="95">
                  <c:v>1.3500000000000008</c:v>
                </c:pt>
                <c:pt idx="96">
                  <c:v>1.3600000000000008</c:v>
                </c:pt>
                <c:pt idx="97">
                  <c:v>1.3700000000000008</c:v>
                </c:pt>
                <c:pt idx="98">
                  <c:v>1.3800000000000008</c:v>
                </c:pt>
                <c:pt idx="99">
                  <c:v>1.3900000000000008</c:v>
                </c:pt>
                <c:pt idx="100">
                  <c:v>1.4000000000000008</c:v>
                </c:pt>
                <c:pt idx="101">
                  <c:v>1.4100000000000008</c:v>
                </c:pt>
                <c:pt idx="102">
                  <c:v>1.4200000000000008</c:v>
                </c:pt>
                <c:pt idx="103">
                  <c:v>1.4300000000000008</c:v>
                </c:pt>
                <c:pt idx="104">
                  <c:v>1.4400000000000008</c:v>
                </c:pt>
                <c:pt idx="105">
                  <c:v>1.4500000000000008</c:v>
                </c:pt>
                <c:pt idx="106">
                  <c:v>1.4600000000000009</c:v>
                </c:pt>
                <c:pt idx="107">
                  <c:v>1.4700000000000009</c:v>
                </c:pt>
                <c:pt idx="108">
                  <c:v>1.4800000000000009</c:v>
                </c:pt>
                <c:pt idx="109">
                  <c:v>1.4900000000000009</c:v>
                </c:pt>
                <c:pt idx="110">
                  <c:v>1.5000000000000009</c:v>
                </c:pt>
                <c:pt idx="111">
                  <c:v>1.5100000000000009</c:v>
                </c:pt>
                <c:pt idx="112">
                  <c:v>1.5200000000000009</c:v>
                </c:pt>
                <c:pt idx="113">
                  <c:v>1.5300000000000009</c:v>
                </c:pt>
                <c:pt idx="114">
                  <c:v>1.5400000000000009</c:v>
                </c:pt>
                <c:pt idx="115">
                  <c:v>1.5500000000000009</c:v>
                </c:pt>
                <c:pt idx="116">
                  <c:v>1.5600000000000009</c:v>
                </c:pt>
                <c:pt idx="117">
                  <c:v>1.570000000000001</c:v>
                </c:pt>
                <c:pt idx="118">
                  <c:v>1.580000000000001</c:v>
                </c:pt>
                <c:pt idx="119">
                  <c:v>1.590000000000001</c:v>
                </c:pt>
                <c:pt idx="120">
                  <c:v>1.600000000000001</c:v>
                </c:pt>
                <c:pt idx="121">
                  <c:v>1.610000000000001</c:v>
                </c:pt>
                <c:pt idx="122">
                  <c:v>1.620000000000001</c:v>
                </c:pt>
                <c:pt idx="123">
                  <c:v>1.630000000000001</c:v>
                </c:pt>
                <c:pt idx="124">
                  <c:v>1.640000000000001</c:v>
                </c:pt>
                <c:pt idx="125">
                  <c:v>1.650000000000001</c:v>
                </c:pt>
                <c:pt idx="126">
                  <c:v>1.660000000000001</c:v>
                </c:pt>
                <c:pt idx="127">
                  <c:v>1.670000000000001</c:v>
                </c:pt>
                <c:pt idx="128">
                  <c:v>1.680000000000001</c:v>
                </c:pt>
                <c:pt idx="129">
                  <c:v>1.6900000000000011</c:v>
                </c:pt>
                <c:pt idx="130">
                  <c:v>1.7000000000000011</c:v>
                </c:pt>
                <c:pt idx="131">
                  <c:v>1.7100000000000011</c:v>
                </c:pt>
                <c:pt idx="132">
                  <c:v>1.7200000000000011</c:v>
                </c:pt>
                <c:pt idx="133">
                  <c:v>1.7300000000000011</c:v>
                </c:pt>
                <c:pt idx="134">
                  <c:v>1.7400000000000011</c:v>
                </c:pt>
                <c:pt idx="135">
                  <c:v>1.7500000000000011</c:v>
                </c:pt>
                <c:pt idx="136">
                  <c:v>1.7600000000000011</c:v>
                </c:pt>
                <c:pt idx="137">
                  <c:v>1.7700000000000011</c:v>
                </c:pt>
                <c:pt idx="138">
                  <c:v>1.7800000000000011</c:v>
                </c:pt>
                <c:pt idx="139">
                  <c:v>1.7900000000000011</c:v>
                </c:pt>
                <c:pt idx="140">
                  <c:v>1.8000000000000012</c:v>
                </c:pt>
                <c:pt idx="141">
                  <c:v>1.8100000000000012</c:v>
                </c:pt>
                <c:pt idx="142">
                  <c:v>1.8200000000000012</c:v>
                </c:pt>
                <c:pt idx="143">
                  <c:v>1.8300000000000012</c:v>
                </c:pt>
                <c:pt idx="144">
                  <c:v>1.8400000000000012</c:v>
                </c:pt>
                <c:pt idx="145">
                  <c:v>1.8500000000000012</c:v>
                </c:pt>
                <c:pt idx="146">
                  <c:v>1.8600000000000012</c:v>
                </c:pt>
                <c:pt idx="147">
                  <c:v>1.8700000000000012</c:v>
                </c:pt>
                <c:pt idx="148">
                  <c:v>1.8800000000000012</c:v>
                </c:pt>
                <c:pt idx="149">
                  <c:v>1.8900000000000012</c:v>
                </c:pt>
                <c:pt idx="150">
                  <c:v>1.9000000000000012</c:v>
                </c:pt>
                <c:pt idx="152">
                  <c:v>0.4</c:v>
                </c:pt>
                <c:pt idx="153">
                  <c:v>0.39040000000000008</c:v>
                </c:pt>
                <c:pt idx="154">
                  <c:v>0.38153846153846149</c:v>
                </c:pt>
                <c:pt idx="155">
                  <c:v>0.37333333333333335</c:v>
                </c:pt>
                <c:pt idx="156">
                  <c:v>0.36571428571428571</c:v>
                </c:pt>
                <c:pt idx="157">
                  <c:v>0.35862068965517246</c:v>
                </c:pt>
                <c:pt idx="158">
                  <c:v>0.35199999999999998</c:v>
                </c:pt>
                <c:pt idx="159">
                  <c:v>0.3458064516129033</c:v>
                </c:pt>
                <c:pt idx="160">
                  <c:v>0.33999999999999997</c:v>
                </c:pt>
                <c:pt idx="161">
                  <c:v>0.33454545454545448</c:v>
                </c:pt>
                <c:pt idx="162">
                  <c:v>0.32941176470588235</c:v>
                </c:pt>
                <c:pt idx="163">
                  <c:v>0.32457142857142857</c:v>
                </c:pt>
                <c:pt idx="164">
                  <c:v>0.32000000000000006</c:v>
                </c:pt>
                <c:pt idx="165">
                  <c:v>0.31567567567567573</c:v>
                </c:pt>
                <c:pt idx="166">
                  <c:v>0.31157894736842101</c:v>
                </c:pt>
                <c:pt idx="167">
                  <c:v>0.30769230769230765</c:v>
                </c:pt>
                <c:pt idx="168">
                  <c:v>0.30399999999999999</c:v>
                </c:pt>
                <c:pt idx="169">
                  <c:v>0.30048780487804883</c:v>
                </c:pt>
                <c:pt idx="170">
                  <c:v>0.2971428571428571</c:v>
                </c:pt>
                <c:pt idx="171">
                  <c:v>0.29395348837209301</c:v>
                </c:pt>
                <c:pt idx="172">
                  <c:v>0.29090909090909089</c:v>
                </c:pt>
                <c:pt idx="173">
                  <c:v>0.28799999999999998</c:v>
                </c:pt>
                <c:pt idx="174">
                  <c:v>0.28521739130434781</c:v>
                </c:pt>
                <c:pt idx="175">
                  <c:v>0.2825531914893617</c:v>
                </c:pt>
                <c:pt idx="176">
                  <c:v>0.27999999999999992</c:v>
                </c:pt>
                <c:pt idx="177">
                  <c:v>0.27755102040816321</c:v>
                </c:pt>
                <c:pt idx="178">
                  <c:v>0.27519999999999994</c:v>
                </c:pt>
                <c:pt idx="179">
                  <c:v>0.27294117647058819</c:v>
                </c:pt>
                <c:pt idx="180">
                  <c:v>0.27076923076923076</c:v>
                </c:pt>
                <c:pt idx="181">
                  <c:v>0.26867924528301884</c:v>
                </c:pt>
                <c:pt idx="182">
                  <c:v>0.26666666666666661</c:v>
                </c:pt>
                <c:pt idx="183">
                  <c:v>0.2647272727272727</c:v>
                </c:pt>
                <c:pt idx="184">
                  <c:v>0.26285714285714284</c:v>
                </c:pt>
                <c:pt idx="185">
                  <c:v>0.26105263157894737</c:v>
                </c:pt>
                <c:pt idx="186">
                  <c:v>0.25931034482758614</c:v>
                </c:pt>
                <c:pt idx="187">
                  <c:v>0.25762711864406773</c:v>
                </c:pt>
                <c:pt idx="188">
                  <c:v>0.25599999999999995</c:v>
                </c:pt>
                <c:pt idx="189">
                  <c:v>0.25442622950819666</c:v>
                </c:pt>
                <c:pt idx="190">
                  <c:v>0.25290322580645158</c:v>
                </c:pt>
                <c:pt idx="191">
                  <c:v>0.25142857142857145</c:v>
                </c:pt>
                <c:pt idx="192">
                  <c:v>0.24999999999999997</c:v>
                </c:pt>
                <c:pt idx="193">
                  <c:v>0.24861538461538457</c:v>
                </c:pt>
                <c:pt idx="194">
                  <c:v>0.24727272727272723</c:v>
                </c:pt>
                <c:pt idx="195">
                  <c:v>0.24597014925373129</c:v>
                </c:pt>
                <c:pt idx="196">
                  <c:v>0.24470588235294116</c:v>
                </c:pt>
                <c:pt idx="197">
                  <c:v>0.2434782608695652</c:v>
                </c:pt>
                <c:pt idx="198">
                  <c:v>0.24228571428571427</c:v>
                </c:pt>
                <c:pt idx="199">
                  <c:v>0.24112676056338023</c:v>
                </c:pt>
                <c:pt idx="200">
                  <c:v>0.24</c:v>
                </c:pt>
                <c:pt idx="201">
                  <c:v>0.23890410958904101</c:v>
                </c:pt>
                <c:pt idx="202">
                  <c:v>0.23783783783783782</c:v>
                </c:pt>
                <c:pt idx="203">
                  <c:v>0.23679999999999995</c:v>
                </c:pt>
                <c:pt idx="204">
                  <c:v>0.23578947368421052</c:v>
                </c:pt>
                <c:pt idx="205">
                  <c:v>0.23480519480519477</c:v>
                </c:pt>
                <c:pt idx="206">
                  <c:v>0.23384615384615381</c:v>
                </c:pt>
                <c:pt idx="207">
                  <c:v>0.23291139240506326</c:v>
                </c:pt>
                <c:pt idx="208">
                  <c:v>0.23199999999999998</c:v>
                </c:pt>
                <c:pt idx="209">
                  <c:v>0.2311111111111111</c:v>
                </c:pt>
                <c:pt idx="210">
                  <c:v>0.23024390243902437</c:v>
                </c:pt>
                <c:pt idx="211">
                  <c:v>0.22939759036144572</c:v>
                </c:pt>
                <c:pt idx="212">
                  <c:v>0.22857142857142854</c:v>
                </c:pt>
                <c:pt idx="213">
                  <c:v>0.22776470588235292</c:v>
                </c:pt>
                <c:pt idx="214">
                  <c:v>0.22697674418604646</c:v>
                </c:pt>
                <c:pt idx="215">
                  <c:v>0.22620689655172407</c:v>
                </c:pt>
                <c:pt idx="216">
                  <c:v>0.22545454545454546</c:v>
                </c:pt>
                <c:pt idx="217">
                  <c:v>0.22471910112359544</c:v>
                </c:pt>
                <c:pt idx="218">
                  <c:v>0.22399999999999998</c:v>
                </c:pt>
                <c:pt idx="219">
                  <c:v>0.22329670329670326</c:v>
                </c:pt>
                <c:pt idx="220">
                  <c:v>0.22260869565217389</c:v>
                </c:pt>
                <c:pt idx="221">
                  <c:v>0.2219354838709677</c:v>
                </c:pt>
                <c:pt idx="222">
                  <c:v>0.22127659574468084</c:v>
                </c:pt>
                <c:pt idx="223">
                  <c:v>0.2206315789473684</c:v>
                </c:pt>
                <c:pt idx="224">
                  <c:v>0.21999999999999997</c:v>
                </c:pt>
                <c:pt idx="225">
                  <c:v>0.21938144329896905</c:v>
                </c:pt>
                <c:pt idx="226">
                  <c:v>0.21877551020408159</c:v>
                </c:pt>
                <c:pt idx="227">
                  <c:v>0.21818181818181817</c:v>
                </c:pt>
                <c:pt idx="228">
                  <c:v>0.21759999999999999</c:v>
                </c:pt>
                <c:pt idx="229">
                  <c:v>0.217029702970297</c:v>
                </c:pt>
                <c:pt idx="230">
                  <c:v>0.21647058823529408</c:v>
                </c:pt>
                <c:pt idx="231">
                  <c:v>0.21592233009708739</c:v>
                </c:pt>
                <c:pt idx="232">
                  <c:v>0.21538461538461534</c:v>
                </c:pt>
                <c:pt idx="233">
                  <c:v>0.21485714285714283</c:v>
                </c:pt>
                <c:pt idx="234">
                  <c:v>0.21433962264150944</c:v>
                </c:pt>
                <c:pt idx="235">
                  <c:v>0.21383177570093459</c:v>
                </c:pt>
                <c:pt idx="236">
                  <c:v>0.21333333333333329</c:v>
                </c:pt>
                <c:pt idx="237">
                  <c:v>0.21284403669724769</c:v>
                </c:pt>
                <c:pt idx="238">
                  <c:v>0.21236363636363637</c:v>
                </c:pt>
                <c:pt idx="239">
                  <c:v>0.21189189189189186</c:v>
                </c:pt>
                <c:pt idx="240">
                  <c:v>0.21142857142857144</c:v>
                </c:pt>
                <c:pt idx="241">
                  <c:v>0.21097345132743361</c:v>
                </c:pt>
                <c:pt idx="242">
                  <c:v>0.21052631578947367</c:v>
                </c:pt>
                <c:pt idx="243">
                  <c:v>0.21008695652173912</c:v>
                </c:pt>
                <c:pt idx="244">
                  <c:v>0.20965517241379308</c:v>
                </c:pt>
                <c:pt idx="245">
                  <c:v>0.20923076923076922</c:v>
                </c:pt>
                <c:pt idx="246">
                  <c:v>0.20881355932203385</c:v>
                </c:pt>
                <c:pt idx="247">
                  <c:v>0.2084033613445378</c:v>
                </c:pt>
                <c:pt idx="248">
                  <c:v>0.20799999999999996</c:v>
                </c:pt>
                <c:pt idx="249">
                  <c:v>0.20760330578512393</c:v>
                </c:pt>
                <c:pt idx="250">
                  <c:v>0.20721311475409832</c:v>
                </c:pt>
                <c:pt idx="251">
                  <c:v>0.20682926829268289</c:v>
                </c:pt>
                <c:pt idx="252">
                  <c:v>0.20645161290322581</c:v>
                </c:pt>
                <c:pt idx="253">
                  <c:v>0.20607999999999996</c:v>
                </c:pt>
                <c:pt idx="254">
                  <c:v>0.20571428571428571</c:v>
                </c:pt>
                <c:pt idx="255">
                  <c:v>0.20535433070866138</c:v>
                </c:pt>
                <c:pt idx="256">
                  <c:v>0.20499999999999999</c:v>
                </c:pt>
                <c:pt idx="257">
                  <c:v>0.20465116279069764</c:v>
                </c:pt>
                <c:pt idx="258">
                  <c:v>0.2043076923076923</c:v>
                </c:pt>
                <c:pt idx="259">
                  <c:v>0.20396946564885493</c:v>
                </c:pt>
                <c:pt idx="260">
                  <c:v>0.20363636363636362</c:v>
                </c:pt>
                <c:pt idx="261">
                  <c:v>0.20330827067669174</c:v>
                </c:pt>
                <c:pt idx="262">
                  <c:v>0.20298507462686569</c:v>
                </c:pt>
                <c:pt idx="263">
                  <c:v>0.20266666666666666</c:v>
                </c:pt>
                <c:pt idx="264">
                  <c:v>0.2023529411764706</c:v>
                </c:pt>
                <c:pt idx="265">
                  <c:v>0.20204379562043795</c:v>
                </c:pt>
                <c:pt idx="266">
                  <c:v>0.20173913043478262</c:v>
                </c:pt>
                <c:pt idx="267">
                  <c:v>0.20143884892086328</c:v>
                </c:pt>
                <c:pt idx="268">
                  <c:v>0.20114285714285712</c:v>
                </c:pt>
                <c:pt idx="269">
                  <c:v>0.20085106382978724</c:v>
                </c:pt>
                <c:pt idx="270">
                  <c:v>0.2005633802816901</c:v>
                </c:pt>
                <c:pt idx="271">
                  <c:v>0.2002797202797203</c:v>
                </c:pt>
                <c:pt idx="272">
                  <c:v>0.19999999999999996</c:v>
                </c:pt>
                <c:pt idx="273">
                  <c:v>0.1997241379310345</c:v>
                </c:pt>
                <c:pt idx="274">
                  <c:v>0.19945205479452052</c:v>
                </c:pt>
                <c:pt idx="275">
                  <c:v>0.19918367346938773</c:v>
                </c:pt>
                <c:pt idx="276">
                  <c:v>0.19891891891891889</c:v>
                </c:pt>
                <c:pt idx="277">
                  <c:v>0.19865771812080538</c:v>
                </c:pt>
                <c:pt idx="278">
                  <c:v>0.19839999999999997</c:v>
                </c:pt>
                <c:pt idx="279">
                  <c:v>0.1981456953642384</c:v>
                </c:pt>
                <c:pt idx="280">
                  <c:v>0.19789473684210526</c:v>
                </c:pt>
                <c:pt idx="281">
                  <c:v>0.1976470588235294</c:v>
                </c:pt>
                <c:pt idx="282">
                  <c:v>0.19740259740259744</c:v>
                </c:pt>
                <c:pt idx="283">
                  <c:v>0.19716129032258065</c:v>
                </c:pt>
                <c:pt idx="284">
                  <c:v>0.19692307692307695</c:v>
                </c:pt>
                <c:pt idx="285">
                  <c:v>0.19668789808917198</c:v>
                </c:pt>
                <c:pt idx="286">
                  <c:v>0.19645569620253162</c:v>
                </c:pt>
                <c:pt idx="287">
                  <c:v>0.19622641509433961</c:v>
                </c:pt>
                <c:pt idx="288">
                  <c:v>0.19600000000000001</c:v>
                </c:pt>
                <c:pt idx="289">
                  <c:v>0.19577639751552794</c:v>
                </c:pt>
                <c:pt idx="290">
                  <c:v>0.19555555555555554</c:v>
                </c:pt>
                <c:pt idx="291">
                  <c:v>0.19533742331288345</c:v>
                </c:pt>
                <c:pt idx="292">
                  <c:v>0.19512195121951223</c:v>
                </c:pt>
                <c:pt idx="293">
                  <c:v>0.19490909090909092</c:v>
                </c:pt>
                <c:pt idx="294">
                  <c:v>0.19469879518072289</c:v>
                </c:pt>
                <c:pt idx="295">
                  <c:v>0.19449101796407187</c:v>
                </c:pt>
                <c:pt idx="296">
                  <c:v>0.19428571428571428</c:v>
                </c:pt>
                <c:pt idx="297">
                  <c:v>0.19408284023668643</c:v>
                </c:pt>
                <c:pt idx="298">
                  <c:v>0.19388235294117651</c:v>
                </c:pt>
                <c:pt idx="299">
                  <c:v>0.19368421052631582</c:v>
                </c:pt>
                <c:pt idx="300">
                  <c:v>0.19348837209302328</c:v>
                </c:pt>
                <c:pt idx="301">
                  <c:v>0.19329479768786129</c:v>
                </c:pt>
                <c:pt idx="302">
                  <c:v>0.19310344827586212</c:v>
                </c:pt>
              </c:numCache>
            </c:numRef>
          </c:xVal>
          <c:yVal>
            <c:numRef>
              <c:f>Calculate!$C$40:$C$342</c:f>
              <c:numCache>
                <c:formatCode>0.00</c:formatCode>
                <c:ptCount val="303"/>
                <c:pt idx="0">
                  <c:v>0.6</c:v>
                </c:pt>
                <c:pt idx="1">
                  <c:v>0.59040000000000004</c:v>
                </c:pt>
                <c:pt idx="2">
                  <c:v>0.58153846153846145</c:v>
                </c:pt>
                <c:pt idx="3">
                  <c:v>0.57333333333333325</c:v>
                </c:pt>
                <c:pt idx="4">
                  <c:v>0.56571428571428573</c:v>
                </c:pt>
                <c:pt idx="5">
                  <c:v>0.55862068965517242</c:v>
                </c:pt>
                <c:pt idx="6">
                  <c:v>0.55199999999999982</c:v>
                </c:pt>
                <c:pt idx="7">
                  <c:v>0.54580645161290331</c:v>
                </c:pt>
                <c:pt idx="8">
                  <c:v>0.53999999999999981</c:v>
                </c:pt>
                <c:pt idx="9">
                  <c:v>0.53454545454545443</c:v>
                </c:pt>
                <c:pt idx="10">
                  <c:v>0.52941176470588225</c:v>
                </c:pt>
                <c:pt idx="11">
                  <c:v>0.52457142857142847</c:v>
                </c:pt>
                <c:pt idx="12">
                  <c:v>0.51999999999999991</c:v>
                </c:pt>
                <c:pt idx="13">
                  <c:v>0.51567567567567563</c:v>
                </c:pt>
                <c:pt idx="14">
                  <c:v>0.51157894736842091</c:v>
                </c:pt>
                <c:pt idx="15">
                  <c:v>0.50769230769230766</c:v>
                </c:pt>
                <c:pt idx="16">
                  <c:v>0.50399999999999989</c:v>
                </c:pt>
                <c:pt idx="17">
                  <c:v>0.50048780487804878</c:v>
                </c:pt>
                <c:pt idx="18">
                  <c:v>0.497142857142857</c:v>
                </c:pt>
                <c:pt idx="19">
                  <c:v>0.49395348837209291</c:v>
                </c:pt>
                <c:pt idx="20">
                  <c:v>0.49090909090909085</c:v>
                </c:pt>
                <c:pt idx="21">
                  <c:v>0.48799999999999999</c:v>
                </c:pt>
                <c:pt idx="22">
                  <c:v>0.48521739130434782</c:v>
                </c:pt>
                <c:pt idx="23">
                  <c:v>0.48255319148936165</c:v>
                </c:pt>
                <c:pt idx="24">
                  <c:v>0.47999999999999987</c:v>
                </c:pt>
                <c:pt idx="25">
                  <c:v>0.47755102040816316</c:v>
                </c:pt>
                <c:pt idx="26">
                  <c:v>0.47519999999999996</c:v>
                </c:pt>
                <c:pt idx="27">
                  <c:v>0.4729411764705882</c:v>
                </c:pt>
                <c:pt idx="28">
                  <c:v>0.47076923076923066</c:v>
                </c:pt>
                <c:pt idx="29">
                  <c:v>0.4686792452830188</c:v>
                </c:pt>
                <c:pt idx="30">
                  <c:v>0.46666666666666651</c:v>
                </c:pt>
                <c:pt idx="31">
                  <c:v>0.46472727272727266</c:v>
                </c:pt>
                <c:pt idx="32">
                  <c:v>0.4628571428571428</c:v>
                </c:pt>
                <c:pt idx="33">
                  <c:v>0.46105263157894733</c:v>
                </c:pt>
                <c:pt idx="34">
                  <c:v>0.45931034482758609</c:v>
                </c:pt>
                <c:pt idx="35">
                  <c:v>0.45762711864406769</c:v>
                </c:pt>
                <c:pt idx="36">
                  <c:v>0.45599999999999985</c:v>
                </c:pt>
                <c:pt idx="37">
                  <c:v>0.45442622950819672</c:v>
                </c:pt>
                <c:pt idx="38">
                  <c:v>0.45290322580645154</c:v>
                </c:pt>
                <c:pt idx="39">
                  <c:v>0.45142857142857135</c:v>
                </c:pt>
                <c:pt idx="40">
                  <c:v>0.4499999999999999</c:v>
                </c:pt>
                <c:pt idx="41">
                  <c:v>0.44861538461538458</c:v>
                </c:pt>
                <c:pt idx="42">
                  <c:v>0.44727272727272721</c:v>
                </c:pt>
                <c:pt idx="43">
                  <c:v>0.4459701492537313</c:v>
                </c:pt>
                <c:pt idx="44">
                  <c:v>0.44470588235294106</c:v>
                </c:pt>
                <c:pt idx="45">
                  <c:v>0.44347826086956516</c:v>
                </c:pt>
                <c:pt idx="46">
                  <c:v>0.44228571428571417</c:v>
                </c:pt>
                <c:pt idx="47">
                  <c:v>0.44112676056338024</c:v>
                </c:pt>
                <c:pt idx="48">
                  <c:v>0.43999999999999995</c:v>
                </c:pt>
                <c:pt idx="49">
                  <c:v>0.43890410958904108</c:v>
                </c:pt>
                <c:pt idx="50">
                  <c:v>0.43783783783783781</c:v>
                </c:pt>
                <c:pt idx="51">
                  <c:v>0.43679999999999991</c:v>
                </c:pt>
                <c:pt idx="52">
                  <c:v>0.43578947368421039</c:v>
                </c:pt>
                <c:pt idx="53">
                  <c:v>0.43480519480519481</c:v>
                </c:pt>
                <c:pt idx="54">
                  <c:v>0.43384615384615383</c:v>
                </c:pt>
                <c:pt idx="55">
                  <c:v>0.43291139240506321</c:v>
                </c:pt>
                <c:pt idx="56">
                  <c:v>0.43199999999999988</c:v>
                </c:pt>
                <c:pt idx="57">
                  <c:v>0.43111111111111106</c:v>
                </c:pt>
                <c:pt idx="58">
                  <c:v>0.43024390243902427</c:v>
                </c:pt>
                <c:pt idx="59">
                  <c:v>0.4293975903614457</c:v>
                </c:pt>
                <c:pt idx="60">
                  <c:v>0.42857142857142849</c:v>
                </c:pt>
                <c:pt idx="61">
                  <c:v>0.42776470588235282</c:v>
                </c:pt>
                <c:pt idx="62">
                  <c:v>0.42697674418604642</c:v>
                </c:pt>
                <c:pt idx="63">
                  <c:v>0.42620689655172406</c:v>
                </c:pt>
                <c:pt idx="64">
                  <c:v>0.42545454545454531</c:v>
                </c:pt>
                <c:pt idx="65">
                  <c:v>0.4247191011235954</c:v>
                </c:pt>
                <c:pt idx="66">
                  <c:v>0.42399999999999993</c:v>
                </c:pt>
                <c:pt idx="67">
                  <c:v>0.42329670329670316</c:v>
                </c:pt>
                <c:pt idx="68">
                  <c:v>0.42260869565217385</c:v>
                </c:pt>
                <c:pt idx="69">
                  <c:v>0.42193548387096769</c:v>
                </c:pt>
                <c:pt idx="70">
                  <c:v>0.42127659574468085</c:v>
                </c:pt>
                <c:pt idx="71">
                  <c:v>0.42063157894736836</c:v>
                </c:pt>
                <c:pt idx="72">
                  <c:v>0.41999999999999987</c:v>
                </c:pt>
                <c:pt idx="73">
                  <c:v>0.41938144329896904</c:v>
                </c:pt>
                <c:pt idx="74">
                  <c:v>0.4187755102040816</c:v>
                </c:pt>
                <c:pt idx="75">
                  <c:v>0.41818181818181815</c:v>
                </c:pt>
                <c:pt idx="76">
                  <c:v>0.41759999999999997</c:v>
                </c:pt>
                <c:pt idx="77">
                  <c:v>0.41702970297029701</c:v>
                </c:pt>
                <c:pt idx="78">
                  <c:v>0.41647058823529409</c:v>
                </c:pt>
                <c:pt idx="79">
                  <c:v>0.41592233009708729</c:v>
                </c:pt>
                <c:pt idx="80">
                  <c:v>0.4153846153846153</c:v>
                </c:pt>
                <c:pt idx="81">
                  <c:v>0.41485714285714281</c:v>
                </c:pt>
                <c:pt idx="82">
                  <c:v>0.41433962264150931</c:v>
                </c:pt>
                <c:pt idx="83">
                  <c:v>0.41383177570093455</c:v>
                </c:pt>
                <c:pt idx="84">
                  <c:v>0.41333333333333327</c:v>
                </c:pt>
                <c:pt idx="85">
                  <c:v>0.41284403669724762</c:v>
                </c:pt>
                <c:pt idx="86">
                  <c:v>0.41236363636363632</c:v>
                </c:pt>
                <c:pt idx="87">
                  <c:v>0.41189189189189185</c:v>
                </c:pt>
                <c:pt idx="88">
                  <c:v>0.41142857142857137</c:v>
                </c:pt>
                <c:pt idx="89">
                  <c:v>0.41097345132743363</c:v>
                </c:pt>
                <c:pt idx="90">
                  <c:v>0.41052631578947363</c:v>
                </c:pt>
                <c:pt idx="91">
                  <c:v>0.4100869565217391</c:v>
                </c:pt>
                <c:pt idx="92">
                  <c:v>0.40965517241379296</c:v>
                </c:pt>
                <c:pt idx="93">
                  <c:v>0.40923076923076918</c:v>
                </c:pt>
                <c:pt idx="94">
                  <c:v>0.40881355932203378</c:v>
                </c:pt>
                <c:pt idx="95">
                  <c:v>0.40840336134453775</c:v>
                </c:pt>
                <c:pt idx="96">
                  <c:v>0.40799999999999997</c:v>
                </c:pt>
                <c:pt idx="97">
                  <c:v>0.40760330578512388</c:v>
                </c:pt>
                <c:pt idx="98">
                  <c:v>0.40721311475409833</c:v>
                </c:pt>
                <c:pt idx="99">
                  <c:v>0.4068292682926829</c:v>
                </c:pt>
                <c:pt idx="100">
                  <c:v>0.40645161290322579</c:v>
                </c:pt>
                <c:pt idx="101">
                  <c:v>0.40607999999999989</c:v>
                </c:pt>
                <c:pt idx="102">
                  <c:v>0.40571428571428575</c:v>
                </c:pt>
                <c:pt idx="103">
                  <c:v>0.40535433070866139</c:v>
                </c:pt>
                <c:pt idx="104">
                  <c:v>0.40499999999999997</c:v>
                </c:pt>
                <c:pt idx="105">
                  <c:v>0.40465116279069763</c:v>
                </c:pt>
                <c:pt idx="106">
                  <c:v>0.40430769230769226</c:v>
                </c:pt>
                <c:pt idx="107">
                  <c:v>0.40396946564885489</c:v>
                </c:pt>
                <c:pt idx="108">
                  <c:v>0.40363636363636357</c:v>
                </c:pt>
                <c:pt idx="109">
                  <c:v>0.40330827067669173</c:v>
                </c:pt>
                <c:pt idx="110">
                  <c:v>0.40298507462686556</c:v>
                </c:pt>
                <c:pt idx="111">
                  <c:v>0.40266666666666667</c:v>
                </c:pt>
                <c:pt idx="112">
                  <c:v>0.40235294117647064</c:v>
                </c:pt>
                <c:pt idx="113">
                  <c:v>0.4020437956204379</c:v>
                </c:pt>
                <c:pt idx="114">
                  <c:v>0.40173913043478254</c:v>
                </c:pt>
                <c:pt idx="115">
                  <c:v>0.40143884892086329</c:v>
                </c:pt>
                <c:pt idx="116">
                  <c:v>0.40114285714285713</c:v>
                </c:pt>
                <c:pt idx="117">
                  <c:v>0.40085106382978719</c:v>
                </c:pt>
                <c:pt idx="118">
                  <c:v>0.40056338028169008</c:v>
                </c:pt>
                <c:pt idx="119">
                  <c:v>0.40027972027972025</c:v>
                </c:pt>
                <c:pt idx="120">
                  <c:v>0.39999999999999997</c:v>
                </c:pt>
                <c:pt idx="121">
                  <c:v>0.3997241379310344</c:v>
                </c:pt>
                <c:pt idx="122">
                  <c:v>0.39945205479452051</c:v>
                </c:pt>
                <c:pt idx="123">
                  <c:v>0.39918367346938771</c:v>
                </c:pt>
                <c:pt idx="124">
                  <c:v>0.3989189189189189</c:v>
                </c:pt>
                <c:pt idx="125">
                  <c:v>0.3986577181208053</c:v>
                </c:pt>
                <c:pt idx="126">
                  <c:v>0.39839999999999992</c:v>
                </c:pt>
                <c:pt idx="127">
                  <c:v>0.39814569536423838</c:v>
                </c:pt>
                <c:pt idx="128">
                  <c:v>0.3978947368421053</c:v>
                </c:pt>
                <c:pt idx="129">
                  <c:v>0.39764705882352941</c:v>
                </c:pt>
                <c:pt idx="130">
                  <c:v>0.39740259740259731</c:v>
                </c:pt>
                <c:pt idx="131">
                  <c:v>0.39716129032258057</c:v>
                </c:pt>
                <c:pt idx="132">
                  <c:v>0.39692307692307682</c:v>
                </c:pt>
                <c:pt idx="133">
                  <c:v>0.39668789808917188</c:v>
                </c:pt>
                <c:pt idx="134">
                  <c:v>0.39645569620253163</c:v>
                </c:pt>
                <c:pt idx="135">
                  <c:v>0.39622641509433959</c:v>
                </c:pt>
                <c:pt idx="136">
                  <c:v>0.39599999999999996</c:v>
                </c:pt>
                <c:pt idx="137">
                  <c:v>0.3957763975155279</c:v>
                </c:pt>
                <c:pt idx="138">
                  <c:v>0.39555555555555549</c:v>
                </c:pt>
                <c:pt idx="139">
                  <c:v>0.39533742331288335</c:v>
                </c:pt>
                <c:pt idx="140">
                  <c:v>0.39512195121951216</c:v>
                </c:pt>
                <c:pt idx="141">
                  <c:v>0.39490909090909093</c:v>
                </c:pt>
                <c:pt idx="142">
                  <c:v>0.39469879518072287</c:v>
                </c:pt>
                <c:pt idx="143">
                  <c:v>0.39449101796407182</c:v>
                </c:pt>
                <c:pt idx="144">
                  <c:v>0.39428571428571429</c:v>
                </c:pt>
                <c:pt idx="145">
                  <c:v>0.39408284023668638</c:v>
                </c:pt>
                <c:pt idx="146">
                  <c:v>0.39388235294117641</c:v>
                </c:pt>
                <c:pt idx="147">
                  <c:v>0.39368421052631569</c:v>
                </c:pt>
                <c:pt idx="148">
                  <c:v>0.39348837209302312</c:v>
                </c:pt>
                <c:pt idx="149">
                  <c:v>0.39329479768786124</c:v>
                </c:pt>
                <c:pt idx="150">
                  <c:v>0.39310344827586202</c:v>
                </c:pt>
                <c:pt idx="152">
                  <c:v>0.6</c:v>
                </c:pt>
                <c:pt idx="153">
                  <c:v>0.61</c:v>
                </c:pt>
                <c:pt idx="154">
                  <c:v>0.62</c:v>
                </c:pt>
                <c:pt idx="155">
                  <c:v>0.63</c:v>
                </c:pt>
                <c:pt idx="156">
                  <c:v>0.64</c:v>
                </c:pt>
                <c:pt idx="157">
                  <c:v>0.65</c:v>
                </c:pt>
                <c:pt idx="158">
                  <c:v>0.66</c:v>
                </c:pt>
                <c:pt idx="159">
                  <c:v>0.67</c:v>
                </c:pt>
                <c:pt idx="160">
                  <c:v>0.68</c:v>
                </c:pt>
                <c:pt idx="161">
                  <c:v>0.69000000000000006</c:v>
                </c:pt>
                <c:pt idx="162">
                  <c:v>0.70000000000000007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0.73000000000000009</c:v>
                </c:pt>
                <c:pt idx="166">
                  <c:v>0.7400000000000001</c:v>
                </c:pt>
                <c:pt idx="167">
                  <c:v>0.75000000000000011</c:v>
                </c:pt>
                <c:pt idx="168">
                  <c:v>0.76000000000000012</c:v>
                </c:pt>
                <c:pt idx="169">
                  <c:v>0.77000000000000013</c:v>
                </c:pt>
                <c:pt idx="170">
                  <c:v>0.78000000000000014</c:v>
                </c:pt>
                <c:pt idx="171">
                  <c:v>0.79000000000000015</c:v>
                </c:pt>
                <c:pt idx="172">
                  <c:v>0.80000000000000016</c:v>
                </c:pt>
                <c:pt idx="173">
                  <c:v>0.81000000000000016</c:v>
                </c:pt>
                <c:pt idx="174">
                  <c:v>0.82000000000000017</c:v>
                </c:pt>
                <c:pt idx="175">
                  <c:v>0.83000000000000018</c:v>
                </c:pt>
                <c:pt idx="176">
                  <c:v>0.84000000000000019</c:v>
                </c:pt>
                <c:pt idx="177">
                  <c:v>0.8500000000000002</c:v>
                </c:pt>
                <c:pt idx="178">
                  <c:v>0.86000000000000021</c:v>
                </c:pt>
                <c:pt idx="179">
                  <c:v>0.87000000000000022</c:v>
                </c:pt>
                <c:pt idx="180">
                  <c:v>0.88000000000000023</c:v>
                </c:pt>
                <c:pt idx="181">
                  <c:v>0.89000000000000024</c:v>
                </c:pt>
                <c:pt idx="182">
                  <c:v>0.90000000000000024</c:v>
                </c:pt>
                <c:pt idx="183">
                  <c:v>0.91000000000000025</c:v>
                </c:pt>
                <c:pt idx="184">
                  <c:v>0.92000000000000026</c:v>
                </c:pt>
                <c:pt idx="185">
                  <c:v>0.93000000000000027</c:v>
                </c:pt>
                <c:pt idx="186">
                  <c:v>0.94000000000000028</c:v>
                </c:pt>
                <c:pt idx="187">
                  <c:v>0.95000000000000029</c:v>
                </c:pt>
                <c:pt idx="188">
                  <c:v>0.9600000000000003</c:v>
                </c:pt>
                <c:pt idx="189">
                  <c:v>0.97000000000000031</c:v>
                </c:pt>
                <c:pt idx="190">
                  <c:v>0.98000000000000032</c:v>
                </c:pt>
                <c:pt idx="191">
                  <c:v>0.99000000000000032</c:v>
                </c:pt>
                <c:pt idx="192">
                  <c:v>1.0000000000000002</c:v>
                </c:pt>
                <c:pt idx="193">
                  <c:v>1.0100000000000002</c:v>
                </c:pt>
                <c:pt idx="194">
                  <c:v>1.0200000000000002</c:v>
                </c:pt>
                <c:pt idx="195">
                  <c:v>1.0300000000000002</c:v>
                </c:pt>
                <c:pt idx="196">
                  <c:v>1.0400000000000003</c:v>
                </c:pt>
                <c:pt idx="197">
                  <c:v>1.0500000000000003</c:v>
                </c:pt>
                <c:pt idx="198">
                  <c:v>1.0600000000000003</c:v>
                </c:pt>
                <c:pt idx="199">
                  <c:v>1.0700000000000003</c:v>
                </c:pt>
                <c:pt idx="200">
                  <c:v>1.0800000000000003</c:v>
                </c:pt>
                <c:pt idx="201">
                  <c:v>1.0900000000000003</c:v>
                </c:pt>
                <c:pt idx="202">
                  <c:v>1.1000000000000003</c:v>
                </c:pt>
                <c:pt idx="203">
                  <c:v>1.1100000000000003</c:v>
                </c:pt>
                <c:pt idx="204">
                  <c:v>1.1200000000000003</c:v>
                </c:pt>
                <c:pt idx="205">
                  <c:v>1.1300000000000003</c:v>
                </c:pt>
                <c:pt idx="206">
                  <c:v>1.1400000000000003</c:v>
                </c:pt>
                <c:pt idx="207">
                  <c:v>1.1500000000000004</c:v>
                </c:pt>
                <c:pt idx="208">
                  <c:v>1.1600000000000004</c:v>
                </c:pt>
                <c:pt idx="209">
                  <c:v>1.1700000000000004</c:v>
                </c:pt>
                <c:pt idx="210">
                  <c:v>1.1800000000000004</c:v>
                </c:pt>
                <c:pt idx="211">
                  <c:v>1.1900000000000004</c:v>
                </c:pt>
                <c:pt idx="212">
                  <c:v>1.2000000000000004</c:v>
                </c:pt>
                <c:pt idx="213">
                  <c:v>1.2100000000000004</c:v>
                </c:pt>
                <c:pt idx="214">
                  <c:v>1.2200000000000004</c:v>
                </c:pt>
                <c:pt idx="215">
                  <c:v>1.2300000000000004</c:v>
                </c:pt>
                <c:pt idx="216">
                  <c:v>1.2400000000000004</c:v>
                </c:pt>
                <c:pt idx="217">
                  <c:v>1.2500000000000004</c:v>
                </c:pt>
                <c:pt idx="218">
                  <c:v>1.2600000000000005</c:v>
                </c:pt>
                <c:pt idx="219">
                  <c:v>1.2700000000000005</c:v>
                </c:pt>
                <c:pt idx="220">
                  <c:v>1.2800000000000005</c:v>
                </c:pt>
                <c:pt idx="221">
                  <c:v>1.2900000000000005</c:v>
                </c:pt>
                <c:pt idx="222">
                  <c:v>1.3000000000000005</c:v>
                </c:pt>
                <c:pt idx="223">
                  <c:v>1.3100000000000005</c:v>
                </c:pt>
                <c:pt idx="224">
                  <c:v>1.3200000000000005</c:v>
                </c:pt>
                <c:pt idx="225">
                  <c:v>1.3300000000000005</c:v>
                </c:pt>
                <c:pt idx="226">
                  <c:v>1.3400000000000005</c:v>
                </c:pt>
                <c:pt idx="227">
                  <c:v>1.3500000000000005</c:v>
                </c:pt>
                <c:pt idx="228">
                  <c:v>1.3600000000000005</c:v>
                </c:pt>
                <c:pt idx="229">
                  <c:v>1.3700000000000006</c:v>
                </c:pt>
                <c:pt idx="230">
                  <c:v>1.3800000000000006</c:v>
                </c:pt>
                <c:pt idx="231">
                  <c:v>1.3900000000000006</c:v>
                </c:pt>
                <c:pt idx="232">
                  <c:v>1.4000000000000006</c:v>
                </c:pt>
                <c:pt idx="233">
                  <c:v>1.4100000000000006</c:v>
                </c:pt>
                <c:pt idx="234">
                  <c:v>1.4200000000000006</c:v>
                </c:pt>
                <c:pt idx="235">
                  <c:v>1.4300000000000006</c:v>
                </c:pt>
                <c:pt idx="236">
                  <c:v>1.4400000000000006</c:v>
                </c:pt>
                <c:pt idx="237">
                  <c:v>1.4500000000000006</c:v>
                </c:pt>
                <c:pt idx="238">
                  <c:v>1.4600000000000006</c:v>
                </c:pt>
                <c:pt idx="239">
                  <c:v>1.4700000000000006</c:v>
                </c:pt>
                <c:pt idx="240">
                  <c:v>1.4800000000000006</c:v>
                </c:pt>
                <c:pt idx="241">
                  <c:v>1.4900000000000007</c:v>
                </c:pt>
                <c:pt idx="242">
                  <c:v>1.5000000000000007</c:v>
                </c:pt>
                <c:pt idx="243">
                  <c:v>1.5100000000000007</c:v>
                </c:pt>
                <c:pt idx="244">
                  <c:v>1.5200000000000007</c:v>
                </c:pt>
                <c:pt idx="245">
                  <c:v>1.5300000000000007</c:v>
                </c:pt>
                <c:pt idx="246">
                  <c:v>1.5400000000000007</c:v>
                </c:pt>
                <c:pt idx="247">
                  <c:v>1.5500000000000007</c:v>
                </c:pt>
                <c:pt idx="248">
                  <c:v>1.5600000000000007</c:v>
                </c:pt>
                <c:pt idx="249">
                  <c:v>1.5700000000000007</c:v>
                </c:pt>
                <c:pt idx="250">
                  <c:v>1.5800000000000007</c:v>
                </c:pt>
                <c:pt idx="251">
                  <c:v>1.5900000000000007</c:v>
                </c:pt>
                <c:pt idx="252">
                  <c:v>1.6000000000000008</c:v>
                </c:pt>
                <c:pt idx="253">
                  <c:v>1.6100000000000008</c:v>
                </c:pt>
                <c:pt idx="254">
                  <c:v>1.6200000000000008</c:v>
                </c:pt>
                <c:pt idx="255">
                  <c:v>1.6300000000000008</c:v>
                </c:pt>
                <c:pt idx="256">
                  <c:v>1.6400000000000008</c:v>
                </c:pt>
                <c:pt idx="257">
                  <c:v>1.6500000000000008</c:v>
                </c:pt>
                <c:pt idx="258">
                  <c:v>1.6600000000000008</c:v>
                </c:pt>
                <c:pt idx="259">
                  <c:v>1.6700000000000008</c:v>
                </c:pt>
                <c:pt idx="260">
                  <c:v>1.6800000000000008</c:v>
                </c:pt>
                <c:pt idx="261">
                  <c:v>1.6900000000000008</c:v>
                </c:pt>
                <c:pt idx="262">
                  <c:v>1.7000000000000008</c:v>
                </c:pt>
                <c:pt idx="263">
                  <c:v>1.7100000000000009</c:v>
                </c:pt>
                <c:pt idx="264">
                  <c:v>1.7200000000000009</c:v>
                </c:pt>
                <c:pt idx="265">
                  <c:v>1.7300000000000009</c:v>
                </c:pt>
                <c:pt idx="266">
                  <c:v>1.7400000000000009</c:v>
                </c:pt>
                <c:pt idx="267">
                  <c:v>1.7500000000000009</c:v>
                </c:pt>
                <c:pt idx="268">
                  <c:v>1.7600000000000009</c:v>
                </c:pt>
                <c:pt idx="269">
                  <c:v>1.7700000000000009</c:v>
                </c:pt>
                <c:pt idx="270">
                  <c:v>1.7800000000000009</c:v>
                </c:pt>
                <c:pt idx="271">
                  <c:v>1.7900000000000009</c:v>
                </c:pt>
                <c:pt idx="272">
                  <c:v>1.8000000000000009</c:v>
                </c:pt>
                <c:pt idx="273">
                  <c:v>1.8100000000000009</c:v>
                </c:pt>
                <c:pt idx="274">
                  <c:v>1.820000000000001</c:v>
                </c:pt>
                <c:pt idx="275">
                  <c:v>1.830000000000001</c:v>
                </c:pt>
                <c:pt idx="276">
                  <c:v>1.840000000000001</c:v>
                </c:pt>
                <c:pt idx="277">
                  <c:v>1.850000000000001</c:v>
                </c:pt>
                <c:pt idx="278">
                  <c:v>1.860000000000001</c:v>
                </c:pt>
                <c:pt idx="279">
                  <c:v>1.870000000000001</c:v>
                </c:pt>
                <c:pt idx="280">
                  <c:v>1.880000000000001</c:v>
                </c:pt>
                <c:pt idx="281">
                  <c:v>1.890000000000001</c:v>
                </c:pt>
                <c:pt idx="282">
                  <c:v>1.900000000000001</c:v>
                </c:pt>
                <c:pt idx="283">
                  <c:v>1.910000000000001</c:v>
                </c:pt>
                <c:pt idx="284">
                  <c:v>1.920000000000001</c:v>
                </c:pt>
                <c:pt idx="285">
                  <c:v>1.930000000000001</c:v>
                </c:pt>
                <c:pt idx="286">
                  <c:v>1.9400000000000011</c:v>
                </c:pt>
                <c:pt idx="287">
                  <c:v>1.9500000000000011</c:v>
                </c:pt>
                <c:pt idx="288">
                  <c:v>1.9600000000000011</c:v>
                </c:pt>
                <c:pt idx="289">
                  <c:v>1.9700000000000011</c:v>
                </c:pt>
                <c:pt idx="290">
                  <c:v>1.9800000000000011</c:v>
                </c:pt>
                <c:pt idx="291">
                  <c:v>1.9900000000000011</c:v>
                </c:pt>
                <c:pt idx="292">
                  <c:v>2.0000000000000009</c:v>
                </c:pt>
                <c:pt idx="293">
                  <c:v>2.0100000000000007</c:v>
                </c:pt>
                <c:pt idx="294">
                  <c:v>2.0200000000000005</c:v>
                </c:pt>
                <c:pt idx="295">
                  <c:v>2.0300000000000002</c:v>
                </c:pt>
                <c:pt idx="296">
                  <c:v>2.04</c:v>
                </c:pt>
                <c:pt idx="297">
                  <c:v>2.0499999999999998</c:v>
                </c:pt>
                <c:pt idx="298">
                  <c:v>2.0599999999999996</c:v>
                </c:pt>
                <c:pt idx="299">
                  <c:v>2.0699999999999994</c:v>
                </c:pt>
                <c:pt idx="300">
                  <c:v>2.0799999999999992</c:v>
                </c:pt>
                <c:pt idx="301">
                  <c:v>2.089999999999999</c:v>
                </c:pt>
                <c:pt idx="302">
                  <c:v>2.0999999999999988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2-418A-A809-6FB3E67AD7D6}"/>
            </c:ext>
          </c:extLst>
        </c:ser>
        <c:ser>
          <c:idx val="2"/>
          <c:order val="2"/>
          <c:tx>
            <c:v>Engle</c:v>
          </c:tx>
          <c:spPr>
            <a:ln>
              <a:solidFill>
                <a:schemeClr val="bg1">
                  <a:lumMod val="75000"/>
                </a:schemeClr>
              </a:solidFill>
              <a:prstDash val="sysDot"/>
            </a:ln>
          </c:spPr>
          <c:marker>
            <c:symbol val="none"/>
          </c:marker>
          <c:xVal>
            <c:numRef>
              <c:f>Calculate!$B$34:$B$35</c:f>
              <c:numCache>
                <c:formatCode>0.00</c:formatCode>
                <c:ptCount val="2"/>
                <c:pt idx="0">
                  <c:v>0</c:v>
                </c:pt>
                <c:pt idx="1">
                  <c:v>1.3333333333333335</c:v>
                </c:pt>
              </c:numCache>
            </c:numRef>
          </c:xVal>
          <c:yVal>
            <c:numRef>
              <c:f>Calculate!$C$34:$C$35</c:f>
              <c:numCache>
                <c:formatCode>0.00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2-418A-A809-6FB3E67AD7D6}"/>
            </c:ext>
          </c:extLst>
        </c:ser>
        <c:ser>
          <c:idx val="3"/>
          <c:order val="3"/>
          <c:tx>
            <c:v>Benchmark Demand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</c:spPr>
          </c:marker>
          <c:xVal>
            <c:numRef>
              <c:f>Calculate!$B$25</c:f>
              <c:numCache>
                <c:formatCode>General</c:formatCode>
                <c:ptCount val="1"/>
                <c:pt idx="0">
                  <c:v>0.4</c:v>
                </c:pt>
              </c:numCache>
            </c:numRef>
          </c:xVal>
          <c:yVal>
            <c:numRef>
              <c:f>Calculate!$C$25</c:f>
              <c:numCache>
                <c:formatCode>General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2-418A-A809-6FB3E67AD7D6}"/>
            </c:ext>
          </c:extLst>
        </c:ser>
        <c:ser>
          <c:idx val="4"/>
          <c:order val="4"/>
          <c:tx>
            <c:v>Scenario Isocost</c:v>
          </c:tx>
          <c:spPr>
            <a:ln w="1270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none"/>
          </c:marker>
          <c:xVal>
            <c:numRef>
              <c:f>Calculate!$B$30:$B$31</c:f>
              <c:numCache>
                <c:formatCode>0.00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xVal>
          <c:yVal>
            <c:numRef>
              <c:f>Calculate!$C$30:$C$31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2-418A-A809-6FB3E67AD7D6}"/>
            </c:ext>
          </c:extLst>
        </c:ser>
        <c:ser>
          <c:idx val="5"/>
          <c:order val="5"/>
          <c:tx>
            <c:v>Scenario Demand</c:v>
          </c:tx>
          <c:spPr>
            <a:ln>
              <a:noFill/>
            </a:ln>
          </c:spPr>
          <c:marker>
            <c:symbol val="square"/>
            <c:size val="5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Calculate!$B$29</c:f>
              <c:numCache>
                <c:formatCode>0.00</c:formatCode>
                <c:ptCount val="1"/>
                <c:pt idx="0">
                  <c:v>0.4</c:v>
                </c:pt>
              </c:numCache>
            </c:numRef>
          </c:xVal>
          <c:yVal>
            <c:numRef>
              <c:f>Calculate!$C$29</c:f>
              <c:numCache>
                <c:formatCode>0.00</c:formatCode>
                <c:ptCount val="1"/>
                <c:pt idx="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72-418A-A809-6FB3E67AD7D6}"/>
            </c:ext>
          </c:extLst>
        </c:ser>
        <c:ser>
          <c:idx val="6"/>
          <c:order val="6"/>
          <c:tx>
            <c:v>Scenario Indifference</c:v>
          </c:tx>
          <c:spPr>
            <a:ln w="15875">
              <a:solidFill>
                <a:schemeClr val="tx2"/>
              </a:solidFill>
            </a:ln>
          </c:spPr>
          <c:marker>
            <c:symbol val="none"/>
          </c:marker>
          <c:xVal>
            <c:numRef>
              <c:f>Calculate!$D$40:$D$342</c:f>
              <c:numCache>
                <c:formatCode>0.00</c:formatCode>
                <c:ptCount val="303"/>
                <c:pt idx="0">
                  <c:v>0.4</c:v>
                </c:pt>
                <c:pt idx="1">
                  <c:v>0.41000000000000003</c:v>
                </c:pt>
                <c:pt idx="2">
                  <c:v>0.42000000000000004</c:v>
                </c:pt>
                <c:pt idx="3">
                  <c:v>0.43000000000000005</c:v>
                </c:pt>
                <c:pt idx="4">
                  <c:v>0.44000000000000006</c:v>
                </c:pt>
                <c:pt idx="5">
                  <c:v>0.45000000000000007</c:v>
                </c:pt>
                <c:pt idx="6">
                  <c:v>0.46000000000000008</c:v>
                </c:pt>
                <c:pt idx="7">
                  <c:v>0.47000000000000008</c:v>
                </c:pt>
                <c:pt idx="8">
                  <c:v>0.48000000000000009</c:v>
                </c:pt>
                <c:pt idx="9">
                  <c:v>0.4900000000000001</c:v>
                </c:pt>
                <c:pt idx="10">
                  <c:v>0.50000000000000011</c:v>
                </c:pt>
                <c:pt idx="11">
                  <c:v>0.51000000000000012</c:v>
                </c:pt>
                <c:pt idx="12">
                  <c:v>0.52000000000000013</c:v>
                </c:pt>
                <c:pt idx="13">
                  <c:v>0.53000000000000014</c:v>
                </c:pt>
                <c:pt idx="14">
                  <c:v>0.54000000000000015</c:v>
                </c:pt>
                <c:pt idx="15">
                  <c:v>0.55000000000000016</c:v>
                </c:pt>
                <c:pt idx="16">
                  <c:v>0.56000000000000016</c:v>
                </c:pt>
                <c:pt idx="17">
                  <c:v>0.57000000000000017</c:v>
                </c:pt>
                <c:pt idx="18">
                  <c:v>0.58000000000000018</c:v>
                </c:pt>
                <c:pt idx="19">
                  <c:v>0.59000000000000019</c:v>
                </c:pt>
                <c:pt idx="20">
                  <c:v>0.6000000000000002</c:v>
                </c:pt>
                <c:pt idx="21">
                  <c:v>0.61000000000000021</c:v>
                </c:pt>
                <c:pt idx="22">
                  <c:v>0.62000000000000022</c:v>
                </c:pt>
                <c:pt idx="23">
                  <c:v>0.63000000000000023</c:v>
                </c:pt>
                <c:pt idx="24">
                  <c:v>0.64000000000000024</c:v>
                </c:pt>
                <c:pt idx="25">
                  <c:v>0.65000000000000024</c:v>
                </c:pt>
                <c:pt idx="26">
                  <c:v>0.66000000000000025</c:v>
                </c:pt>
                <c:pt idx="27">
                  <c:v>0.67000000000000026</c:v>
                </c:pt>
                <c:pt idx="28">
                  <c:v>0.68000000000000027</c:v>
                </c:pt>
                <c:pt idx="29">
                  <c:v>0.69000000000000028</c:v>
                </c:pt>
                <c:pt idx="30">
                  <c:v>0.70000000000000029</c:v>
                </c:pt>
                <c:pt idx="31">
                  <c:v>0.7100000000000003</c:v>
                </c:pt>
                <c:pt idx="32">
                  <c:v>0.72000000000000031</c:v>
                </c:pt>
                <c:pt idx="33">
                  <c:v>0.73000000000000032</c:v>
                </c:pt>
                <c:pt idx="34">
                  <c:v>0.74000000000000032</c:v>
                </c:pt>
                <c:pt idx="35">
                  <c:v>0.75000000000000033</c:v>
                </c:pt>
                <c:pt idx="36">
                  <c:v>0.76000000000000034</c:v>
                </c:pt>
                <c:pt idx="37">
                  <c:v>0.77000000000000035</c:v>
                </c:pt>
                <c:pt idx="38">
                  <c:v>0.78000000000000036</c:v>
                </c:pt>
                <c:pt idx="39">
                  <c:v>0.79000000000000037</c:v>
                </c:pt>
                <c:pt idx="40">
                  <c:v>0.80000000000000038</c:v>
                </c:pt>
                <c:pt idx="41">
                  <c:v>0.81000000000000039</c:v>
                </c:pt>
                <c:pt idx="42">
                  <c:v>0.8200000000000004</c:v>
                </c:pt>
                <c:pt idx="43">
                  <c:v>0.8300000000000004</c:v>
                </c:pt>
                <c:pt idx="44">
                  <c:v>0.84000000000000041</c:v>
                </c:pt>
                <c:pt idx="45">
                  <c:v>0.85000000000000042</c:v>
                </c:pt>
                <c:pt idx="46">
                  <c:v>0.86000000000000043</c:v>
                </c:pt>
                <c:pt idx="47">
                  <c:v>0.87000000000000044</c:v>
                </c:pt>
                <c:pt idx="48">
                  <c:v>0.88000000000000045</c:v>
                </c:pt>
                <c:pt idx="49">
                  <c:v>0.89000000000000046</c:v>
                </c:pt>
                <c:pt idx="50">
                  <c:v>0.90000000000000047</c:v>
                </c:pt>
                <c:pt idx="51">
                  <c:v>0.91000000000000048</c:v>
                </c:pt>
                <c:pt idx="52">
                  <c:v>0.92000000000000048</c:v>
                </c:pt>
                <c:pt idx="53">
                  <c:v>0.93000000000000049</c:v>
                </c:pt>
                <c:pt idx="54">
                  <c:v>0.9400000000000005</c:v>
                </c:pt>
                <c:pt idx="55">
                  <c:v>0.95000000000000051</c:v>
                </c:pt>
                <c:pt idx="56">
                  <c:v>0.96000000000000052</c:v>
                </c:pt>
                <c:pt idx="57">
                  <c:v>0.97000000000000053</c:v>
                </c:pt>
                <c:pt idx="58">
                  <c:v>0.98000000000000054</c:v>
                </c:pt>
                <c:pt idx="59">
                  <c:v>0.99000000000000055</c:v>
                </c:pt>
                <c:pt idx="60">
                  <c:v>1.0000000000000004</c:v>
                </c:pt>
                <c:pt idx="61">
                  <c:v>1.0100000000000005</c:v>
                </c:pt>
                <c:pt idx="62">
                  <c:v>1.0200000000000005</c:v>
                </c:pt>
                <c:pt idx="63">
                  <c:v>1.0300000000000005</c:v>
                </c:pt>
                <c:pt idx="64">
                  <c:v>1.0400000000000005</c:v>
                </c:pt>
                <c:pt idx="65">
                  <c:v>1.0500000000000005</c:v>
                </c:pt>
                <c:pt idx="66">
                  <c:v>1.0600000000000005</c:v>
                </c:pt>
                <c:pt idx="67">
                  <c:v>1.0700000000000005</c:v>
                </c:pt>
                <c:pt idx="68">
                  <c:v>1.0800000000000005</c:v>
                </c:pt>
                <c:pt idx="69">
                  <c:v>1.0900000000000005</c:v>
                </c:pt>
                <c:pt idx="70">
                  <c:v>1.1000000000000005</c:v>
                </c:pt>
                <c:pt idx="71">
                  <c:v>1.1100000000000005</c:v>
                </c:pt>
                <c:pt idx="72">
                  <c:v>1.1200000000000006</c:v>
                </c:pt>
                <c:pt idx="73">
                  <c:v>1.1300000000000006</c:v>
                </c:pt>
                <c:pt idx="74">
                  <c:v>1.1400000000000006</c:v>
                </c:pt>
                <c:pt idx="75">
                  <c:v>1.1500000000000006</c:v>
                </c:pt>
                <c:pt idx="76">
                  <c:v>1.1600000000000006</c:v>
                </c:pt>
                <c:pt idx="77">
                  <c:v>1.1700000000000006</c:v>
                </c:pt>
                <c:pt idx="78">
                  <c:v>1.1800000000000006</c:v>
                </c:pt>
                <c:pt idx="79">
                  <c:v>1.1900000000000006</c:v>
                </c:pt>
                <c:pt idx="80">
                  <c:v>1.2000000000000006</c:v>
                </c:pt>
                <c:pt idx="81">
                  <c:v>1.2100000000000006</c:v>
                </c:pt>
                <c:pt idx="82">
                  <c:v>1.2200000000000006</c:v>
                </c:pt>
                <c:pt idx="83">
                  <c:v>1.2300000000000006</c:v>
                </c:pt>
                <c:pt idx="84">
                  <c:v>1.2400000000000007</c:v>
                </c:pt>
                <c:pt idx="85">
                  <c:v>1.2500000000000007</c:v>
                </c:pt>
                <c:pt idx="86">
                  <c:v>1.2600000000000007</c:v>
                </c:pt>
                <c:pt idx="87">
                  <c:v>1.2700000000000007</c:v>
                </c:pt>
                <c:pt idx="88">
                  <c:v>1.2800000000000007</c:v>
                </c:pt>
                <c:pt idx="89">
                  <c:v>1.2900000000000007</c:v>
                </c:pt>
                <c:pt idx="90">
                  <c:v>1.3000000000000007</c:v>
                </c:pt>
                <c:pt idx="91">
                  <c:v>1.3100000000000007</c:v>
                </c:pt>
                <c:pt idx="92">
                  <c:v>1.3200000000000007</c:v>
                </c:pt>
                <c:pt idx="93">
                  <c:v>1.3300000000000007</c:v>
                </c:pt>
                <c:pt idx="94">
                  <c:v>1.3400000000000007</c:v>
                </c:pt>
                <c:pt idx="95">
                  <c:v>1.3500000000000008</c:v>
                </c:pt>
                <c:pt idx="96">
                  <c:v>1.3600000000000008</c:v>
                </c:pt>
                <c:pt idx="97">
                  <c:v>1.3700000000000008</c:v>
                </c:pt>
                <c:pt idx="98">
                  <c:v>1.3800000000000008</c:v>
                </c:pt>
                <c:pt idx="99">
                  <c:v>1.3900000000000008</c:v>
                </c:pt>
                <c:pt idx="100">
                  <c:v>1.4000000000000008</c:v>
                </c:pt>
                <c:pt idx="101">
                  <c:v>1.4100000000000008</c:v>
                </c:pt>
                <c:pt idx="102">
                  <c:v>1.4200000000000008</c:v>
                </c:pt>
                <c:pt idx="103">
                  <c:v>1.4300000000000008</c:v>
                </c:pt>
                <c:pt idx="104">
                  <c:v>1.4400000000000008</c:v>
                </c:pt>
                <c:pt idx="105">
                  <c:v>1.4500000000000008</c:v>
                </c:pt>
                <c:pt idx="106">
                  <c:v>1.4600000000000009</c:v>
                </c:pt>
                <c:pt idx="107">
                  <c:v>1.4700000000000009</c:v>
                </c:pt>
                <c:pt idx="108">
                  <c:v>1.4800000000000009</c:v>
                </c:pt>
                <c:pt idx="109">
                  <c:v>1.4900000000000009</c:v>
                </c:pt>
                <c:pt idx="110">
                  <c:v>1.5000000000000009</c:v>
                </c:pt>
                <c:pt idx="111">
                  <c:v>1.5100000000000009</c:v>
                </c:pt>
                <c:pt idx="112">
                  <c:v>1.5200000000000009</c:v>
                </c:pt>
                <c:pt idx="113">
                  <c:v>1.5300000000000009</c:v>
                </c:pt>
                <c:pt idx="114">
                  <c:v>1.5400000000000009</c:v>
                </c:pt>
                <c:pt idx="115">
                  <c:v>1.5500000000000009</c:v>
                </c:pt>
                <c:pt idx="116">
                  <c:v>1.5600000000000009</c:v>
                </c:pt>
                <c:pt idx="117">
                  <c:v>1.570000000000001</c:v>
                </c:pt>
                <c:pt idx="118">
                  <c:v>1.580000000000001</c:v>
                </c:pt>
                <c:pt idx="119">
                  <c:v>1.590000000000001</c:v>
                </c:pt>
                <c:pt idx="120">
                  <c:v>1.600000000000001</c:v>
                </c:pt>
                <c:pt idx="121">
                  <c:v>1.610000000000001</c:v>
                </c:pt>
                <c:pt idx="122">
                  <c:v>1.620000000000001</c:v>
                </c:pt>
                <c:pt idx="123">
                  <c:v>1.630000000000001</c:v>
                </c:pt>
                <c:pt idx="124">
                  <c:v>1.640000000000001</c:v>
                </c:pt>
                <c:pt idx="125">
                  <c:v>1.650000000000001</c:v>
                </c:pt>
                <c:pt idx="126">
                  <c:v>1.660000000000001</c:v>
                </c:pt>
                <c:pt idx="127">
                  <c:v>1.670000000000001</c:v>
                </c:pt>
                <c:pt idx="128">
                  <c:v>1.680000000000001</c:v>
                </c:pt>
                <c:pt idx="129">
                  <c:v>1.6900000000000011</c:v>
                </c:pt>
                <c:pt idx="130">
                  <c:v>1.7000000000000011</c:v>
                </c:pt>
                <c:pt idx="131">
                  <c:v>1.7100000000000011</c:v>
                </c:pt>
                <c:pt idx="132">
                  <c:v>1.7200000000000011</c:v>
                </c:pt>
                <c:pt idx="133">
                  <c:v>1.7300000000000011</c:v>
                </c:pt>
                <c:pt idx="134">
                  <c:v>1.7400000000000011</c:v>
                </c:pt>
                <c:pt idx="135">
                  <c:v>1.7500000000000011</c:v>
                </c:pt>
                <c:pt idx="136">
                  <c:v>1.7600000000000011</c:v>
                </c:pt>
                <c:pt idx="137">
                  <c:v>1.7700000000000011</c:v>
                </c:pt>
                <c:pt idx="138">
                  <c:v>1.7800000000000011</c:v>
                </c:pt>
                <c:pt idx="139">
                  <c:v>1.7900000000000011</c:v>
                </c:pt>
                <c:pt idx="140">
                  <c:v>1.8000000000000012</c:v>
                </c:pt>
                <c:pt idx="141">
                  <c:v>1.8100000000000012</c:v>
                </c:pt>
                <c:pt idx="142">
                  <c:v>1.8200000000000012</c:v>
                </c:pt>
                <c:pt idx="143">
                  <c:v>1.8300000000000012</c:v>
                </c:pt>
                <c:pt idx="144">
                  <c:v>1.8400000000000012</c:v>
                </c:pt>
                <c:pt idx="145">
                  <c:v>1.8500000000000012</c:v>
                </c:pt>
                <c:pt idx="146">
                  <c:v>1.8600000000000012</c:v>
                </c:pt>
                <c:pt idx="147">
                  <c:v>1.8700000000000012</c:v>
                </c:pt>
                <c:pt idx="148">
                  <c:v>1.8800000000000012</c:v>
                </c:pt>
                <c:pt idx="149">
                  <c:v>1.8900000000000012</c:v>
                </c:pt>
                <c:pt idx="150">
                  <c:v>1.9000000000000012</c:v>
                </c:pt>
                <c:pt idx="152">
                  <c:v>0.4</c:v>
                </c:pt>
                <c:pt idx="153">
                  <c:v>0.39040000000000008</c:v>
                </c:pt>
                <c:pt idx="154">
                  <c:v>0.38153846153846149</c:v>
                </c:pt>
                <c:pt idx="155">
                  <c:v>0.37333333333333335</c:v>
                </c:pt>
                <c:pt idx="156">
                  <c:v>0.36571428571428571</c:v>
                </c:pt>
                <c:pt idx="157">
                  <c:v>0.35862068965517246</c:v>
                </c:pt>
                <c:pt idx="158">
                  <c:v>0.35199999999999998</c:v>
                </c:pt>
                <c:pt idx="159">
                  <c:v>0.3458064516129033</c:v>
                </c:pt>
                <c:pt idx="160">
                  <c:v>0.33999999999999997</c:v>
                </c:pt>
                <c:pt idx="161">
                  <c:v>0.33454545454545448</c:v>
                </c:pt>
                <c:pt idx="162">
                  <c:v>0.32941176470588235</c:v>
                </c:pt>
                <c:pt idx="163">
                  <c:v>0.32457142857142857</c:v>
                </c:pt>
                <c:pt idx="164">
                  <c:v>0.32000000000000006</c:v>
                </c:pt>
                <c:pt idx="165">
                  <c:v>0.31567567567567573</c:v>
                </c:pt>
                <c:pt idx="166">
                  <c:v>0.31157894736842101</c:v>
                </c:pt>
                <c:pt idx="167">
                  <c:v>0.30769230769230765</c:v>
                </c:pt>
                <c:pt idx="168">
                  <c:v>0.30399999999999999</c:v>
                </c:pt>
                <c:pt idx="169">
                  <c:v>0.30048780487804883</c:v>
                </c:pt>
                <c:pt idx="170">
                  <c:v>0.2971428571428571</c:v>
                </c:pt>
                <c:pt idx="171">
                  <c:v>0.29395348837209301</c:v>
                </c:pt>
                <c:pt idx="172">
                  <c:v>0.29090909090909089</c:v>
                </c:pt>
                <c:pt idx="173">
                  <c:v>0.28799999999999998</c:v>
                </c:pt>
                <c:pt idx="174">
                  <c:v>0.28521739130434781</c:v>
                </c:pt>
                <c:pt idx="175">
                  <c:v>0.2825531914893617</c:v>
                </c:pt>
                <c:pt idx="176">
                  <c:v>0.27999999999999992</c:v>
                </c:pt>
                <c:pt idx="177">
                  <c:v>0.27755102040816321</c:v>
                </c:pt>
                <c:pt idx="178">
                  <c:v>0.27519999999999994</c:v>
                </c:pt>
                <c:pt idx="179">
                  <c:v>0.27294117647058819</c:v>
                </c:pt>
                <c:pt idx="180">
                  <c:v>0.27076923076923076</c:v>
                </c:pt>
                <c:pt idx="181">
                  <c:v>0.26867924528301884</c:v>
                </c:pt>
                <c:pt idx="182">
                  <c:v>0.26666666666666661</c:v>
                </c:pt>
                <c:pt idx="183">
                  <c:v>0.2647272727272727</c:v>
                </c:pt>
                <c:pt idx="184">
                  <c:v>0.26285714285714284</c:v>
                </c:pt>
                <c:pt idx="185">
                  <c:v>0.26105263157894737</c:v>
                </c:pt>
                <c:pt idx="186">
                  <c:v>0.25931034482758614</c:v>
                </c:pt>
                <c:pt idx="187">
                  <c:v>0.25762711864406773</c:v>
                </c:pt>
                <c:pt idx="188">
                  <c:v>0.25599999999999995</c:v>
                </c:pt>
                <c:pt idx="189">
                  <c:v>0.25442622950819666</c:v>
                </c:pt>
                <c:pt idx="190">
                  <c:v>0.25290322580645158</c:v>
                </c:pt>
                <c:pt idx="191">
                  <c:v>0.25142857142857145</c:v>
                </c:pt>
                <c:pt idx="192">
                  <c:v>0.24999999999999997</c:v>
                </c:pt>
                <c:pt idx="193">
                  <c:v>0.24861538461538457</c:v>
                </c:pt>
                <c:pt idx="194">
                  <c:v>0.24727272727272723</c:v>
                </c:pt>
                <c:pt idx="195">
                  <c:v>0.24597014925373129</c:v>
                </c:pt>
                <c:pt idx="196">
                  <c:v>0.24470588235294116</c:v>
                </c:pt>
                <c:pt idx="197">
                  <c:v>0.2434782608695652</c:v>
                </c:pt>
                <c:pt idx="198">
                  <c:v>0.24228571428571427</c:v>
                </c:pt>
                <c:pt idx="199">
                  <c:v>0.24112676056338023</c:v>
                </c:pt>
                <c:pt idx="200">
                  <c:v>0.24</c:v>
                </c:pt>
                <c:pt idx="201">
                  <c:v>0.23890410958904101</c:v>
                </c:pt>
                <c:pt idx="202">
                  <c:v>0.23783783783783782</c:v>
                </c:pt>
                <c:pt idx="203">
                  <c:v>0.23679999999999995</c:v>
                </c:pt>
                <c:pt idx="204">
                  <c:v>0.23578947368421052</c:v>
                </c:pt>
                <c:pt idx="205">
                  <c:v>0.23480519480519477</c:v>
                </c:pt>
                <c:pt idx="206">
                  <c:v>0.23384615384615381</c:v>
                </c:pt>
                <c:pt idx="207">
                  <c:v>0.23291139240506326</c:v>
                </c:pt>
                <c:pt idx="208">
                  <c:v>0.23199999999999998</c:v>
                </c:pt>
                <c:pt idx="209">
                  <c:v>0.2311111111111111</c:v>
                </c:pt>
                <c:pt idx="210">
                  <c:v>0.23024390243902437</c:v>
                </c:pt>
                <c:pt idx="211">
                  <c:v>0.22939759036144572</c:v>
                </c:pt>
                <c:pt idx="212">
                  <c:v>0.22857142857142854</c:v>
                </c:pt>
                <c:pt idx="213">
                  <c:v>0.22776470588235292</c:v>
                </c:pt>
                <c:pt idx="214">
                  <c:v>0.22697674418604646</c:v>
                </c:pt>
                <c:pt idx="215">
                  <c:v>0.22620689655172407</c:v>
                </c:pt>
                <c:pt idx="216">
                  <c:v>0.22545454545454546</c:v>
                </c:pt>
                <c:pt idx="217">
                  <c:v>0.22471910112359544</c:v>
                </c:pt>
                <c:pt idx="218">
                  <c:v>0.22399999999999998</c:v>
                </c:pt>
                <c:pt idx="219">
                  <c:v>0.22329670329670326</c:v>
                </c:pt>
                <c:pt idx="220">
                  <c:v>0.22260869565217389</c:v>
                </c:pt>
                <c:pt idx="221">
                  <c:v>0.2219354838709677</c:v>
                </c:pt>
                <c:pt idx="222">
                  <c:v>0.22127659574468084</c:v>
                </c:pt>
                <c:pt idx="223">
                  <c:v>0.2206315789473684</c:v>
                </c:pt>
                <c:pt idx="224">
                  <c:v>0.21999999999999997</c:v>
                </c:pt>
                <c:pt idx="225">
                  <c:v>0.21938144329896905</c:v>
                </c:pt>
                <c:pt idx="226">
                  <c:v>0.21877551020408159</c:v>
                </c:pt>
                <c:pt idx="227">
                  <c:v>0.21818181818181817</c:v>
                </c:pt>
                <c:pt idx="228">
                  <c:v>0.21759999999999999</c:v>
                </c:pt>
                <c:pt idx="229">
                  <c:v>0.217029702970297</c:v>
                </c:pt>
                <c:pt idx="230">
                  <c:v>0.21647058823529408</c:v>
                </c:pt>
                <c:pt idx="231">
                  <c:v>0.21592233009708739</c:v>
                </c:pt>
                <c:pt idx="232">
                  <c:v>0.21538461538461534</c:v>
                </c:pt>
                <c:pt idx="233">
                  <c:v>0.21485714285714283</c:v>
                </c:pt>
                <c:pt idx="234">
                  <c:v>0.21433962264150944</c:v>
                </c:pt>
                <c:pt idx="235">
                  <c:v>0.21383177570093459</c:v>
                </c:pt>
                <c:pt idx="236">
                  <c:v>0.21333333333333329</c:v>
                </c:pt>
                <c:pt idx="237">
                  <c:v>0.21284403669724769</c:v>
                </c:pt>
                <c:pt idx="238">
                  <c:v>0.21236363636363637</c:v>
                </c:pt>
                <c:pt idx="239">
                  <c:v>0.21189189189189186</c:v>
                </c:pt>
                <c:pt idx="240">
                  <c:v>0.21142857142857144</c:v>
                </c:pt>
                <c:pt idx="241">
                  <c:v>0.21097345132743361</c:v>
                </c:pt>
                <c:pt idx="242">
                  <c:v>0.21052631578947367</c:v>
                </c:pt>
                <c:pt idx="243">
                  <c:v>0.21008695652173912</c:v>
                </c:pt>
                <c:pt idx="244">
                  <c:v>0.20965517241379308</c:v>
                </c:pt>
                <c:pt idx="245">
                  <c:v>0.20923076923076922</c:v>
                </c:pt>
                <c:pt idx="246">
                  <c:v>0.20881355932203385</c:v>
                </c:pt>
                <c:pt idx="247">
                  <c:v>0.2084033613445378</c:v>
                </c:pt>
                <c:pt idx="248">
                  <c:v>0.20799999999999996</c:v>
                </c:pt>
                <c:pt idx="249">
                  <c:v>0.20760330578512393</c:v>
                </c:pt>
                <c:pt idx="250">
                  <c:v>0.20721311475409832</c:v>
                </c:pt>
                <c:pt idx="251">
                  <c:v>0.20682926829268289</c:v>
                </c:pt>
                <c:pt idx="252">
                  <c:v>0.20645161290322581</c:v>
                </c:pt>
                <c:pt idx="253">
                  <c:v>0.20607999999999996</c:v>
                </c:pt>
                <c:pt idx="254">
                  <c:v>0.20571428571428571</c:v>
                </c:pt>
                <c:pt idx="255">
                  <c:v>0.20535433070866138</c:v>
                </c:pt>
                <c:pt idx="256">
                  <c:v>0.20499999999999999</c:v>
                </c:pt>
                <c:pt idx="257">
                  <c:v>0.20465116279069764</c:v>
                </c:pt>
                <c:pt idx="258">
                  <c:v>0.2043076923076923</c:v>
                </c:pt>
                <c:pt idx="259">
                  <c:v>0.20396946564885493</c:v>
                </c:pt>
                <c:pt idx="260">
                  <c:v>0.20363636363636362</c:v>
                </c:pt>
                <c:pt idx="261">
                  <c:v>0.20330827067669174</c:v>
                </c:pt>
                <c:pt idx="262">
                  <c:v>0.20298507462686569</c:v>
                </c:pt>
                <c:pt idx="263">
                  <c:v>0.20266666666666666</c:v>
                </c:pt>
                <c:pt idx="264">
                  <c:v>0.2023529411764706</c:v>
                </c:pt>
                <c:pt idx="265">
                  <c:v>0.20204379562043795</c:v>
                </c:pt>
                <c:pt idx="266">
                  <c:v>0.20173913043478262</c:v>
                </c:pt>
                <c:pt idx="267">
                  <c:v>0.20143884892086328</c:v>
                </c:pt>
                <c:pt idx="268">
                  <c:v>0.20114285714285712</c:v>
                </c:pt>
                <c:pt idx="269">
                  <c:v>0.20085106382978724</c:v>
                </c:pt>
                <c:pt idx="270">
                  <c:v>0.2005633802816901</c:v>
                </c:pt>
                <c:pt idx="271">
                  <c:v>0.2002797202797203</c:v>
                </c:pt>
                <c:pt idx="272">
                  <c:v>0.19999999999999996</c:v>
                </c:pt>
                <c:pt idx="273">
                  <c:v>0.1997241379310345</c:v>
                </c:pt>
                <c:pt idx="274">
                  <c:v>0.19945205479452052</c:v>
                </c:pt>
                <c:pt idx="275">
                  <c:v>0.19918367346938773</c:v>
                </c:pt>
                <c:pt idx="276">
                  <c:v>0.19891891891891889</c:v>
                </c:pt>
                <c:pt idx="277">
                  <c:v>0.19865771812080538</c:v>
                </c:pt>
                <c:pt idx="278">
                  <c:v>0.19839999999999997</c:v>
                </c:pt>
                <c:pt idx="279">
                  <c:v>0.1981456953642384</c:v>
                </c:pt>
                <c:pt idx="280">
                  <c:v>0.19789473684210526</c:v>
                </c:pt>
                <c:pt idx="281">
                  <c:v>0.1976470588235294</c:v>
                </c:pt>
                <c:pt idx="282">
                  <c:v>0.19740259740259744</c:v>
                </c:pt>
                <c:pt idx="283">
                  <c:v>0.19716129032258065</c:v>
                </c:pt>
                <c:pt idx="284">
                  <c:v>0.19692307692307695</c:v>
                </c:pt>
                <c:pt idx="285">
                  <c:v>0.19668789808917198</c:v>
                </c:pt>
                <c:pt idx="286">
                  <c:v>0.19645569620253162</c:v>
                </c:pt>
                <c:pt idx="287">
                  <c:v>0.19622641509433961</c:v>
                </c:pt>
                <c:pt idx="288">
                  <c:v>0.19600000000000001</c:v>
                </c:pt>
                <c:pt idx="289">
                  <c:v>0.19577639751552794</c:v>
                </c:pt>
                <c:pt idx="290">
                  <c:v>0.19555555555555554</c:v>
                </c:pt>
                <c:pt idx="291">
                  <c:v>0.19533742331288345</c:v>
                </c:pt>
                <c:pt idx="292">
                  <c:v>0.19512195121951223</c:v>
                </c:pt>
                <c:pt idx="293">
                  <c:v>0.19490909090909092</c:v>
                </c:pt>
                <c:pt idx="294">
                  <c:v>0.19469879518072289</c:v>
                </c:pt>
                <c:pt idx="295">
                  <c:v>0.19449101796407187</c:v>
                </c:pt>
                <c:pt idx="296">
                  <c:v>0.19428571428571428</c:v>
                </c:pt>
                <c:pt idx="297">
                  <c:v>0.19408284023668643</c:v>
                </c:pt>
                <c:pt idx="298">
                  <c:v>0.19388235294117651</c:v>
                </c:pt>
                <c:pt idx="299">
                  <c:v>0.19368421052631582</c:v>
                </c:pt>
                <c:pt idx="300">
                  <c:v>0.19348837209302328</c:v>
                </c:pt>
                <c:pt idx="301">
                  <c:v>0.19329479768786129</c:v>
                </c:pt>
                <c:pt idx="302">
                  <c:v>0.19310344827586212</c:v>
                </c:pt>
              </c:numCache>
            </c:numRef>
          </c:xVal>
          <c:yVal>
            <c:numRef>
              <c:f>Calculate!$E$40:$E$342</c:f>
              <c:numCache>
                <c:formatCode>0.00</c:formatCode>
                <c:ptCount val="303"/>
                <c:pt idx="0">
                  <c:v>0.6</c:v>
                </c:pt>
                <c:pt idx="1">
                  <c:v>0.59040000000000004</c:v>
                </c:pt>
                <c:pt idx="2">
                  <c:v>0.58153846153846145</c:v>
                </c:pt>
                <c:pt idx="3">
                  <c:v>0.57333333333333325</c:v>
                </c:pt>
                <c:pt idx="4">
                  <c:v>0.56571428571428573</c:v>
                </c:pt>
                <c:pt idx="5">
                  <c:v>0.55862068965517242</c:v>
                </c:pt>
                <c:pt idx="6">
                  <c:v>0.55199999999999982</c:v>
                </c:pt>
                <c:pt idx="7">
                  <c:v>0.54580645161290331</c:v>
                </c:pt>
                <c:pt idx="8">
                  <c:v>0.53999999999999981</c:v>
                </c:pt>
                <c:pt idx="9">
                  <c:v>0.53454545454545443</c:v>
                </c:pt>
                <c:pt idx="10">
                  <c:v>0.52941176470588225</c:v>
                </c:pt>
                <c:pt idx="11">
                  <c:v>0.52457142857142847</c:v>
                </c:pt>
                <c:pt idx="12">
                  <c:v>0.51999999999999991</c:v>
                </c:pt>
                <c:pt idx="13">
                  <c:v>0.51567567567567563</c:v>
                </c:pt>
                <c:pt idx="14">
                  <c:v>0.51157894736842091</c:v>
                </c:pt>
                <c:pt idx="15">
                  <c:v>0.50769230769230766</c:v>
                </c:pt>
                <c:pt idx="16">
                  <c:v>0.50399999999999989</c:v>
                </c:pt>
                <c:pt idx="17">
                  <c:v>0.50048780487804878</c:v>
                </c:pt>
                <c:pt idx="18">
                  <c:v>0.497142857142857</c:v>
                </c:pt>
                <c:pt idx="19">
                  <c:v>0.49395348837209291</c:v>
                </c:pt>
                <c:pt idx="20">
                  <c:v>0.49090909090909085</c:v>
                </c:pt>
                <c:pt idx="21">
                  <c:v>0.48799999999999999</c:v>
                </c:pt>
                <c:pt idx="22">
                  <c:v>0.48521739130434782</c:v>
                </c:pt>
                <c:pt idx="23">
                  <c:v>0.48255319148936165</c:v>
                </c:pt>
                <c:pt idx="24">
                  <c:v>0.47999999999999987</c:v>
                </c:pt>
                <c:pt idx="25">
                  <c:v>0.47755102040816316</c:v>
                </c:pt>
                <c:pt idx="26">
                  <c:v>0.47519999999999996</c:v>
                </c:pt>
                <c:pt idx="27">
                  <c:v>0.4729411764705882</c:v>
                </c:pt>
                <c:pt idx="28">
                  <c:v>0.47076923076923066</c:v>
                </c:pt>
                <c:pt idx="29">
                  <c:v>0.4686792452830188</c:v>
                </c:pt>
                <c:pt idx="30">
                  <c:v>0.46666666666666651</c:v>
                </c:pt>
                <c:pt idx="31">
                  <c:v>0.46472727272727266</c:v>
                </c:pt>
                <c:pt idx="32">
                  <c:v>0.4628571428571428</c:v>
                </c:pt>
                <c:pt idx="33">
                  <c:v>0.46105263157894733</c:v>
                </c:pt>
                <c:pt idx="34">
                  <c:v>0.45931034482758609</c:v>
                </c:pt>
                <c:pt idx="35">
                  <c:v>0.45762711864406769</c:v>
                </c:pt>
                <c:pt idx="36">
                  <c:v>0.45599999999999985</c:v>
                </c:pt>
                <c:pt idx="37">
                  <c:v>0.45442622950819672</c:v>
                </c:pt>
                <c:pt idx="38">
                  <c:v>0.45290322580645154</c:v>
                </c:pt>
                <c:pt idx="39">
                  <c:v>0.45142857142857135</c:v>
                </c:pt>
                <c:pt idx="40">
                  <c:v>0.4499999999999999</c:v>
                </c:pt>
                <c:pt idx="41">
                  <c:v>0.44861538461538458</c:v>
                </c:pt>
                <c:pt idx="42">
                  <c:v>0.44727272727272721</c:v>
                </c:pt>
                <c:pt idx="43">
                  <c:v>0.4459701492537313</c:v>
                </c:pt>
                <c:pt idx="44">
                  <c:v>0.44470588235294106</c:v>
                </c:pt>
                <c:pt idx="45">
                  <c:v>0.44347826086956516</c:v>
                </c:pt>
                <c:pt idx="46">
                  <c:v>0.44228571428571417</c:v>
                </c:pt>
                <c:pt idx="47">
                  <c:v>0.44112676056338024</c:v>
                </c:pt>
                <c:pt idx="48">
                  <c:v>0.43999999999999995</c:v>
                </c:pt>
                <c:pt idx="49">
                  <c:v>0.43890410958904108</c:v>
                </c:pt>
                <c:pt idx="50">
                  <c:v>0.43783783783783781</c:v>
                </c:pt>
                <c:pt idx="51">
                  <c:v>0.43679999999999991</c:v>
                </c:pt>
                <c:pt idx="52">
                  <c:v>0.43578947368421039</c:v>
                </c:pt>
                <c:pt idx="53">
                  <c:v>0.43480519480519481</c:v>
                </c:pt>
                <c:pt idx="54">
                  <c:v>0.43384615384615383</c:v>
                </c:pt>
                <c:pt idx="55">
                  <c:v>0.43291139240506321</c:v>
                </c:pt>
                <c:pt idx="56">
                  <c:v>0.43199999999999988</c:v>
                </c:pt>
                <c:pt idx="57">
                  <c:v>0.43111111111111106</c:v>
                </c:pt>
                <c:pt idx="58">
                  <c:v>0.43024390243902427</c:v>
                </c:pt>
                <c:pt idx="59">
                  <c:v>0.4293975903614457</c:v>
                </c:pt>
                <c:pt idx="60">
                  <c:v>0.42857142857142849</c:v>
                </c:pt>
                <c:pt idx="61">
                  <c:v>0.42776470588235282</c:v>
                </c:pt>
                <c:pt idx="62">
                  <c:v>0.42697674418604642</c:v>
                </c:pt>
                <c:pt idx="63">
                  <c:v>0.42620689655172406</c:v>
                </c:pt>
                <c:pt idx="64">
                  <c:v>0.42545454545454531</c:v>
                </c:pt>
                <c:pt idx="65">
                  <c:v>0.4247191011235954</c:v>
                </c:pt>
                <c:pt idx="66">
                  <c:v>0.42399999999999993</c:v>
                </c:pt>
                <c:pt idx="67">
                  <c:v>0.42329670329670316</c:v>
                </c:pt>
                <c:pt idx="68">
                  <c:v>0.42260869565217385</c:v>
                </c:pt>
                <c:pt idx="69">
                  <c:v>0.42193548387096769</c:v>
                </c:pt>
                <c:pt idx="70">
                  <c:v>0.42127659574468085</c:v>
                </c:pt>
                <c:pt idx="71">
                  <c:v>0.42063157894736836</c:v>
                </c:pt>
                <c:pt idx="72">
                  <c:v>0.41999999999999987</c:v>
                </c:pt>
                <c:pt idx="73">
                  <c:v>0.41938144329896904</c:v>
                </c:pt>
                <c:pt idx="74">
                  <c:v>0.4187755102040816</c:v>
                </c:pt>
                <c:pt idx="75">
                  <c:v>0.41818181818181815</c:v>
                </c:pt>
                <c:pt idx="76">
                  <c:v>0.41759999999999997</c:v>
                </c:pt>
                <c:pt idx="77">
                  <c:v>0.41702970297029701</c:v>
                </c:pt>
                <c:pt idx="78">
                  <c:v>0.41647058823529409</c:v>
                </c:pt>
                <c:pt idx="79">
                  <c:v>0.41592233009708729</c:v>
                </c:pt>
                <c:pt idx="80">
                  <c:v>0.4153846153846153</c:v>
                </c:pt>
                <c:pt idx="81">
                  <c:v>0.41485714285714281</c:v>
                </c:pt>
                <c:pt idx="82">
                  <c:v>0.41433962264150931</c:v>
                </c:pt>
                <c:pt idx="83">
                  <c:v>0.41383177570093455</c:v>
                </c:pt>
                <c:pt idx="84">
                  <c:v>0.41333333333333327</c:v>
                </c:pt>
                <c:pt idx="85">
                  <c:v>0.41284403669724762</c:v>
                </c:pt>
                <c:pt idx="86">
                  <c:v>0.41236363636363632</c:v>
                </c:pt>
                <c:pt idx="87">
                  <c:v>0.41189189189189185</c:v>
                </c:pt>
                <c:pt idx="88">
                  <c:v>0.41142857142857137</c:v>
                </c:pt>
                <c:pt idx="89">
                  <c:v>0.41097345132743363</c:v>
                </c:pt>
                <c:pt idx="90">
                  <c:v>0.41052631578947363</c:v>
                </c:pt>
                <c:pt idx="91">
                  <c:v>0.4100869565217391</c:v>
                </c:pt>
                <c:pt idx="92">
                  <c:v>0.40965517241379296</c:v>
                </c:pt>
                <c:pt idx="93">
                  <c:v>0.40923076923076918</c:v>
                </c:pt>
                <c:pt idx="94">
                  <c:v>0.40881355932203378</c:v>
                </c:pt>
                <c:pt idx="95">
                  <c:v>0.40840336134453775</c:v>
                </c:pt>
                <c:pt idx="96">
                  <c:v>0.40799999999999997</c:v>
                </c:pt>
                <c:pt idx="97">
                  <c:v>0.40760330578512388</c:v>
                </c:pt>
                <c:pt idx="98">
                  <c:v>0.40721311475409833</c:v>
                </c:pt>
                <c:pt idx="99">
                  <c:v>0.4068292682926829</c:v>
                </c:pt>
                <c:pt idx="100">
                  <c:v>0.40645161290322579</c:v>
                </c:pt>
                <c:pt idx="101">
                  <c:v>0.40607999999999989</c:v>
                </c:pt>
                <c:pt idx="102">
                  <c:v>0.40571428571428575</c:v>
                </c:pt>
                <c:pt idx="103">
                  <c:v>0.40535433070866139</c:v>
                </c:pt>
                <c:pt idx="104">
                  <c:v>0.40499999999999997</c:v>
                </c:pt>
                <c:pt idx="105">
                  <c:v>0.40465116279069763</c:v>
                </c:pt>
                <c:pt idx="106">
                  <c:v>0.40430769230769226</c:v>
                </c:pt>
                <c:pt idx="107">
                  <c:v>0.40396946564885489</c:v>
                </c:pt>
                <c:pt idx="108">
                  <c:v>0.40363636363636357</c:v>
                </c:pt>
                <c:pt idx="109">
                  <c:v>0.40330827067669173</c:v>
                </c:pt>
                <c:pt idx="110">
                  <c:v>0.40298507462686556</c:v>
                </c:pt>
                <c:pt idx="111">
                  <c:v>0.40266666666666667</c:v>
                </c:pt>
                <c:pt idx="112">
                  <c:v>0.40235294117647064</c:v>
                </c:pt>
                <c:pt idx="113">
                  <c:v>0.4020437956204379</c:v>
                </c:pt>
                <c:pt idx="114">
                  <c:v>0.40173913043478254</c:v>
                </c:pt>
                <c:pt idx="115">
                  <c:v>0.40143884892086329</c:v>
                </c:pt>
                <c:pt idx="116">
                  <c:v>0.40114285714285713</c:v>
                </c:pt>
                <c:pt idx="117">
                  <c:v>0.40085106382978719</c:v>
                </c:pt>
                <c:pt idx="118">
                  <c:v>0.40056338028169008</c:v>
                </c:pt>
                <c:pt idx="119">
                  <c:v>0.40027972027972025</c:v>
                </c:pt>
                <c:pt idx="120">
                  <c:v>0.39999999999999997</c:v>
                </c:pt>
                <c:pt idx="121">
                  <c:v>0.3997241379310344</c:v>
                </c:pt>
                <c:pt idx="122">
                  <c:v>0.39945205479452051</c:v>
                </c:pt>
                <c:pt idx="123">
                  <c:v>0.39918367346938771</c:v>
                </c:pt>
                <c:pt idx="124">
                  <c:v>0.3989189189189189</c:v>
                </c:pt>
                <c:pt idx="125">
                  <c:v>0.3986577181208053</c:v>
                </c:pt>
                <c:pt idx="126">
                  <c:v>0.39839999999999992</c:v>
                </c:pt>
                <c:pt idx="127">
                  <c:v>0.39814569536423838</c:v>
                </c:pt>
                <c:pt idx="128">
                  <c:v>0.3978947368421053</c:v>
                </c:pt>
                <c:pt idx="129">
                  <c:v>0.39764705882352941</c:v>
                </c:pt>
                <c:pt idx="130">
                  <c:v>0.39740259740259731</c:v>
                </c:pt>
                <c:pt idx="131">
                  <c:v>0.39716129032258057</c:v>
                </c:pt>
                <c:pt idx="132">
                  <c:v>0.39692307692307682</c:v>
                </c:pt>
                <c:pt idx="133">
                  <c:v>0.39668789808917188</c:v>
                </c:pt>
                <c:pt idx="134">
                  <c:v>0.39645569620253163</c:v>
                </c:pt>
                <c:pt idx="135">
                  <c:v>0.39622641509433959</c:v>
                </c:pt>
                <c:pt idx="136">
                  <c:v>0.39599999999999996</c:v>
                </c:pt>
                <c:pt idx="137">
                  <c:v>0.3957763975155279</c:v>
                </c:pt>
                <c:pt idx="138">
                  <c:v>0.39555555555555549</c:v>
                </c:pt>
                <c:pt idx="139">
                  <c:v>0.39533742331288335</c:v>
                </c:pt>
                <c:pt idx="140">
                  <c:v>0.39512195121951216</c:v>
                </c:pt>
                <c:pt idx="141">
                  <c:v>0.39490909090909093</c:v>
                </c:pt>
                <c:pt idx="142">
                  <c:v>0.39469879518072287</c:v>
                </c:pt>
                <c:pt idx="143">
                  <c:v>0.39449101796407182</c:v>
                </c:pt>
                <c:pt idx="144">
                  <c:v>0.39428571428571429</c:v>
                </c:pt>
                <c:pt idx="145">
                  <c:v>0.39408284023668638</c:v>
                </c:pt>
                <c:pt idx="146">
                  <c:v>0.39388235294117641</c:v>
                </c:pt>
                <c:pt idx="147">
                  <c:v>0.39368421052631569</c:v>
                </c:pt>
                <c:pt idx="148">
                  <c:v>0.39348837209302312</c:v>
                </c:pt>
                <c:pt idx="149">
                  <c:v>0.39329479768786124</c:v>
                </c:pt>
                <c:pt idx="150">
                  <c:v>0.39310344827586202</c:v>
                </c:pt>
                <c:pt idx="152">
                  <c:v>0.6</c:v>
                </c:pt>
                <c:pt idx="153">
                  <c:v>0.61</c:v>
                </c:pt>
                <c:pt idx="154">
                  <c:v>0.62</c:v>
                </c:pt>
                <c:pt idx="155">
                  <c:v>0.63</c:v>
                </c:pt>
                <c:pt idx="156">
                  <c:v>0.64</c:v>
                </c:pt>
                <c:pt idx="157">
                  <c:v>0.65</c:v>
                </c:pt>
                <c:pt idx="158">
                  <c:v>0.66</c:v>
                </c:pt>
                <c:pt idx="159">
                  <c:v>0.67</c:v>
                </c:pt>
                <c:pt idx="160">
                  <c:v>0.68</c:v>
                </c:pt>
                <c:pt idx="161">
                  <c:v>0.69000000000000006</c:v>
                </c:pt>
                <c:pt idx="162">
                  <c:v>0.70000000000000007</c:v>
                </c:pt>
                <c:pt idx="163">
                  <c:v>0.71000000000000008</c:v>
                </c:pt>
                <c:pt idx="164">
                  <c:v>0.72000000000000008</c:v>
                </c:pt>
                <c:pt idx="165">
                  <c:v>0.73000000000000009</c:v>
                </c:pt>
                <c:pt idx="166">
                  <c:v>0.7400000000000001</c:v>
                </c:pt>
                <c:pt idx="167">
                  <c:v>0.75000000000000011</c:v>
                </c:pt>
                <c:pt idx="168">
                  <c:v>0.76000000000000012</c:v>
                </c:pt>
                <c:pt idx="169">
                  <c:v>0.77000000000000013</c:v>
                </c:pt>
                <c:pt idx="170">
                  <c:v>0.78000000000000014</c:v>
                </c:pt>
                <c:pt idx="171">
                  <c:v>0.79000000000000015</c:v>
                </c:pt>
                <c:pt idx="172">
                  <c:v>0.80000000000000016</c:v>
                </c:pt>
                <c:pt idx="173">
                  <c:v>0.81000000000000016</c:v>
                </c:pt>
                <c:pt idx="174">
                  <c:v>0.82000000000000017</c:v>
                </c:pt>
                <c:pt idx="175">
                  <c:v>0.83000000000000018</c:v>
                </c:pt>
                <c:pt idx="176">
                  <c:v>0.84000000000000019</c:v>
                </c:pt>
                <c:pt idx="177">
                  <c:v>0.8500000000000002</c:v>
                </c:pt>
                <c:pt idx="178">
                  <c:v>0.86000000000000021</c:v>
                </c:pt>
                <c:pt idx="179">
                  <c:v>0.87000000000000022</c:v>
                </c:pt>
                <c:pt idx="180">
                  <c:v>0.88000000000000023</c:v>
                </c:pt>
                <c:pt idx="181">
                  <c:v>0.89000000000000024</c:v>
                </c:pt>
                <c:pt idx="182">
                  <c:v>0.90000000000000024</c:v>
                </c:pt>
                <c:pt idx="183">
                  <c:v>0.91000000000000025</c:v>
                </c:pt>
                <c:pt idx="184">
                  <c:v>0.92000000000000026</c:v>
                </c:pt>
                <c:pt idx="185">
                  <c:v>0.93000000000000027</c:v>
                </c:pt>
                <c:pt idx="186">
                  <c:v>0.94000000000000028</c:v>
                </c:pt>
                <c:pt idx="187">
                  <c:v>0.95000000000000029</c:v>
                </c:pt>
                <c:pt idx="188">
                  <c:v>0.9600000000000003</c:v>
                </c:pt>
                <c:pt idx="189">
                  <c:v>0.97000000000000031</c:v>
                </c:pt>
                <c:pt idx="190">
                  <c:v>0.98000000000000032</c:v>
                </c:pt>
                <c:pt idx="191">
                  <c:v>0.99000000000000032</c:v>
                </c:pt>
                <c:pt idx="192">
                  <c:v>1.0000000000000002</c:v>
                </c:pt>
                <c:pt idx="193">
                  <c:v>1.0100000000000002</c:v>
                </c:pt>
                <c:pt idx="194">
                  <c:v>1.0200000000000002</c:v>
                </c:pt>
                <c:pt idx="195">
                  <c:v>1.0300000000000002</c:v>
                </c:pt>
                <c:pt idx="196">
                  <c:v>1.0400000000000003</c:v>
                </c:pt>
                <c:pt idx="197">
                  <c:v>1.0500000000000003</c:v>
                </c:pt>
                <c:pt idx="198">
                  <c:v>1.0600000000000003</c:v>
                </c:pt>
                <c:pt idx="199">
                  <c:v>1.0700000000000003</c:v>
                </c:pt>
                <c:pt idx="200">
                  <c:v>1.0800000000000003</c:v>
                </c:pt>
                <c:pt idx="201">
                  <c:v>1.0900000000000003</c:v>
                </c:pt>
                <c:pt idx="202">
                  <c:v>1.1000000000000003</c:v>
                </c:pt>
                <c:pt idx="203">
                  <c:v>1.1100000000000003</c:v>
                </c:pt>
                <c:pt idx="204">
                  <c:v>1.1200000000000003</c:v>
                </c:pt>
                <c:pt idx="205">
                  <c:v>1.1300000000000003</c:v>
                </c:pt>
                <c:pt idx="206">
                  <c:v>1.1400000000000003</c:v>
                </c:pt>
                <c:pt idx="207">
                  <c:v>1.1500000000000004</c:v>
                </c:pt>
                <c:pt idx="208">
                  <c:v>1.1600000000000004</c:v>
                </c:pt>
                <c:pt idx="209">
                  <c:v>1.1700000000000004</c:v>
                </c:pt>
                <c:pt idx="210">
                  <c:v>1.1800000000000004</c:v>
                </c:pt>
                <c:pt idx="211">
                  <c:v>1.1900000000000004</c:v>
                </c:pt>
                <c:pt idx="212">
                  <c:v>1.2000000000000004</c:v>
                </c:pt>
                <c:pt idx="213">
                  <c:v>1.2100000000000004</c:v>
                </c:pt>
                <c:pt idx="214">
                  <c:v>1.2200000000000004</c:v>
                </c:pt>
                <c:pt idx="215">
                  <c:v>1.2300000000000004</c:v>
                </c:pt>
                <c:pt idx="216">
                  <c:v>1.2400000000000004</c:v>
                </c:pt>
                <c:pt idx="217">
                  <c:v>1.2500000000000004</c:v>
                </c:pt>
                <c:pt idx="218">
                  <c:v>1.2600000000000005</c:v>
                </c:pt>
                <c:pt idx="219">
                  <c:v>1.2700000000000005</c:v>
                </c:pt>
                <c:pt idx="220">
                  <c:v>1.2800000000000005</c:v>
                </c:pt>
                <c:pt idx="221">
                  <c:v>1.2900000000000005</c:v>
                </c:pt>
                <c:pt idx="222">
                  <c:v>1.3000000000000005</c:v>
                </c:pt>
                <c:pt idx="223">
                  <c:v>1.3100000000000005</c:v>
                </c:pt>
                <c:pt idx="224">
                  <c:v>1.3200000000000005</c:v>
                </c:pt>
                <c:pt idx="225">
                  <c:v>1.3300000000000005</c:v>
                </c:pt>
                <c:pt idx="226">
                  <c:v>1.3400000000000005</c:v>
                </c:pt>
                <c:pt idx="227">
                  <c:v>1.3500000000000005</c:v>
                </c:pt>
                <c:pt idx="228">
                  <c:v>1.3600000000000005</c:v>
                </c:pt>
                <c:pt idx="229">
                  <c:v>1.3700000000000006</c:v>
                </c:pt>
                <c:pt idx="230">
                  <c:v>1.3800000000000006</c:v>
                </c:pt>
                <c:pt idx="231">
                  <c:v>1.3900000000000006</c:v>
                </c:pt>
                <c:pt idx="232">
                  <c:v>1.4000000000000006</c:v>
                </c:pt>
                <c:pt idx="233">
                  <c:v>1.4100000000000006</c:v>
                </c:pt>
                <c:pt idx="234">
                  <c:v>1.4200000000000006</c:v>
                </c:pt>
                <c:pt idx="235">
                  <c:v>1.4300000000000006</c:v>
                </c:pt>
                <c:pt idx="236">
                  <c:v>1.4400000000000006</c:v>
                </c:pt>
                <c:pt idx="237">
                  <c:v>1.4500000000000006</c:v>
                </c:pt>
                <c:pt idx="238">
                  <c:v>1.4600000000000006</c:v>
                </c:pt>
                <c:pt idx="239">
                  <c:v>1.4700000000000006</c:v>
                </c:pt>
                <c:pt idx="240">
                  <c:v>1.4800000000000006</c:v>
                </c:pt>
                <c:pt idx="241">
                  <c:v>1.4900000000000007</c:v>
                </c:pt>
                <c:pt idx="242">
                  <c:v>1.5000000000000007</c:v>
                </c:pt>
                <c:pt idx="243">
                  <c:v>1.5100000000000007</c:v>
                </c:pt>
                <c:pt idx="244">
                  <c:v>1.5200000000000007</c:v>
                </c:pt>
                <c:pt idx="245">
                  <c:v>1.5300000000000007</c:v>
                </c:pt>
                <c:pt idx="246">
                  <c:v>1.5400000000000007</c:v>
                </c:pt>
                <c:pt idx="247">
                  <c:v>1.5500000000000007</c:v>
                </c:pt>
                <c:pt idx="248">
                  <c:v>1.5600000000000007</c:v>
                </c:pt>
                <c:pt idx="249">
                  <c:v>1.5700000000000007</c:v>
                </c:pt>
                <c:pt idx="250">
                  <c:v>1.5800000000000007</c:v>
                </c:pt>
                <c:pt idx="251">
                  <c:v>1.5900000000000007</c:v>
                </c:pt>
                <c:pt idx="252">
                  <c:v>1.6000000000000008</c:v>
                </c:pt>
                <c:pt idx="253">
                  <c:v>1.6100000000000008</c:v>
                </c:pt>
                <c:pt idx="254">
                  <c:v>1.6200000000000008</c:v>
                </c:pt>
                <c:pt idx="255">
                  <c:v>1.6300000000000008</c:v>
                </c:pt>
                <c:pt idx="256">
                  <c:v>1.6400000000000008</c:v>
                </c:pt>
                <c:pt idx="257">
                  <c:v>1.6500000000000008</c:v>
                </c:pt>
                <c:pt idx="258">
                  <c:v>1.6600000000000008</c:v>
                </c:pt>
                <c:pt idx="259">
                  <c:v>1.6700000000000008</c:v>
                </c:pt>
                <c:pt idx="260">
                  <c:v>1.6800000000000008</c:v>
                </c:pt>
                <c:pt idx="261">
                  <c:v>1.6900000000000008</c:v>
                </c:pt>
                <c:pt idx="262">
                  <c:v>1.7000000000000008</c:v>
                </c:pt>
                <c:pt idx="263">
                  <c:v>1.7100000000000009</c:v>
                </c:pt>
                <c:pt idx="264">
                  <c:v>1.7200000000000009</c:v>
                </c:pt>
                <c:pt idx="265">
                  <c:v>1.7300000000000009</c:v>
                </c:pt>
                <c:pt idx="266">
                  <c:v>1.7400000000000009</c:v>
                </c:pt>
                <c:pt idx="267">
                  <c:v>1.7500000000000009</c:v>
                </c:pt>
                <c:pt idx="268">
                  <c:v>1.7600000000000009</c:v>
                </c:pt>
                <c:pt idx="269">
                  <c:v>1.7700000000000009</c:v>
                </c:pt>
                <c:pt idx="270">
                  <c:v>1.7800000000000009</c:v>
                </c:pt>
                <c:pt idx="271">
                  <c:v>1.7900000000000009</c:v>
                </c:pt>
                <c:pt idx="272">
                  <c:v>1.8000000000000009</c:v>
                </c:pt>
                <c:pt idx="273">
                  <c:v>1.8100000000000009</c:v>
                </c:pt>
                <c:pt idx="274">
                  <c:v>1.820000000000001</c:v>
                </c:pt>
                <c:pt idx="275">
                  <c:v>1.830000000000001</c:v>
                </c:pt>
                <c:pt idx="276">
                  <c:v>1.840000000000001</c:v>
                </c:pt>
                <c:pt idx="277">
                  <c:v>1.850000000000001</c:v>
                </c:pt>
                <c:pt idx="278">
                  <c:v>1.860000000000001</c:v>
                </c:pt>
                <c:pt idx="279">
                  <c:v>1.870000000000001</c:v>
                </c:pt>
                <c:pt idx="280">
                  <c:v>1.880000000000001</c:v>
                </c:pt>
                <c:pt idx="281">
                  <c:v>1.890000000000001</c:v>
                </c:pt>
                <c:pt idx="282">
                  <c:v>1.900000000000001</c:v>
                </c:pt>
                <c:pt idx="283">
                  <c:v>1.910000000000001</c:v>
                </c:pt>
                <c:pt idx="284">
                  <c:v>1.920000000000001</c:v>
                </c:pt>
                <c:pt idx="285">
                  <c:v>1.930000000000001</c:v>
                </c:pt>
                <c:pt idx="286">
                  <c:v>1.9400000000000011</c:v>
                </c:pt>
                <c:pt idx="287">
                  <c:v>1.9500000000000011</c:v>
                </c:pt>
                <c:pt idx="288">
                  <c:v>1.9600000000000011</c:v>
                </c:pt>
                <c:pt idx="289">
                  <c:v>1.9700000000000011</c:v>
                </c:pt>
                <c:pt idx="290">
                  <c:v>1.9800000000000011</c:v>
                </c:pt>
                <c:pt idx="291">
                  <c:v>1.9900000000000011</c:v>
                </c:pt>
                <c:pt idx="292">
                  <c:v>2.0000000000000009</c:v>
                </c:pt>
                <c:pt idx="293">
                  <c:v>2.0100000000000007</c:v>
                </c:pt>
                <c:pt idx="294">
                  <c:v>2.0200000000000005</c:v>
                </c:pt>
                <c:pt idx="295">
                  <c:v>2.0300000000000002</c:v>
                </c:pt>
                <c:pt idx="296">
                  <c:v>2.04</c:v>
                </c:pt>
                <c:pt idx="297">
                  <c:v>2.0499999999999998</c:v>
                </c:pt>
                <c:pt idx="298">
                  <c:v>2.0599999999999996</c:v>
                </c:pt>
                <c:pt idx="299">
                  <c:v>2.0699999999999994</c:v>
                </c:pt>
                <c:pt idx="300">
                  <c:v>2.0799999999999992</c:v>
                </c:pt>
                <c:pt idx="301">
                  <c:v>2.089999999999999</c:v>
                </c:pt>
                <c:pt idx="302">
                  <c:v>2.0999999999999988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72-418A-A809-6FB3E67AD7D6}"/>
            </c:ext>
          </c:extLst>
        </c:ser>
        <c:ser>
          <c:idx val="7"/>
          <c:order val="7"/>
          <c:tx>
            <c:v>Scenario Engle</c:v>
          </c:tx>
          <c:spPr>
            <a:ln>
              <a:solidFill>
                <a:prstClr val="white">
                  <a:lumMod val="75000"/>
                </a:prstClr>
              </a:solidFill>
              <a:prstDash val="sysDot"/>
            </a:ln>
          </c:spPr>
          <c:marker>
            <c:symbol val="none"/>
          </c:marker>
          <c:xVal>
            <c:numRef>
              <c:f>Calculate!$B$36:$B$37</c:f>
              <c:numCache>
                <c:formatCode>0.00</c:formatCode>
                <c:ptCount val="2"/>
                <c:pt idx="0">
                  <c:v>0</c:v>
                </c:pt>
                <c:pt idx="1">
                  <c:v>1.3333333333333335</c:v>
                </c:pt>
              </c:numCache>
            </c:numRef>
          </c:xVal>
          <c:yVal>
            <c:numRef>
              <c:f>Calculate!$C$36:$C$37</c:f>
              <c:numCache>
                <c:formatCode>0.00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E72-418A-A809-6FB3E67AD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3200"/>
        <c:axId val="725523776"/>
      </c:scatterChart>
      <c:valAx>
        <c:axId val="725523200"/>
        <c:scaling>
          <c:orientation val="minMax"/>
          <c:max val="2.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of K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5523776"/>
        <c:crossesAt val="0"/>
        <c:crossBetween val="midCat"/>
        <c:majorUnit val="0.5"/>
      </c:valAx>
      <c:valAx>
        <c:axId val="725523776"/>
        <c:scaling>
          <c:orientation val="minMax"/>
          <c:max val="2.5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quantity of L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25523200"/>
        <c:crossesAt val="0"/>
        <c:crossBetween val="midCat"/>
        <c:majorUnit val="0.5"/>
      </c:valAx>
      <c:spPr>
        <a:noFill/>
      </c:spPr>
    </c:plotArea>
    <c:legend>
      <c:legendPos val="r"/>
      <c:legendEntry>
        <c:idx val="2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5165961995336428"/>
          <c:y val="0.17412913385826789"/>
          <c:w val="0.23718277893087619"/>
          <c:h val="0.62499160104986951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trlProps/ctrlProp1.xml><?xml version="1.0" encoding="utf-8"?>
<formControlPr xmlns="http://schemas.microsoft.com/office/spreadsheetml/2009/9/main" objectType="Spin" dx="16" fmlaLink="Calculate!$F$3" max="8" min="2" page="10" val="5"/>
</file>

<file path=xl/ctrlProps/ctrlProp2.xml><?xml version="1.0" encoding="utf-8"?>
<formControlPr xmlns="http://schemas.microsoft.com/office/spreadsheetml/2009/9/main" objectType="Spin" dx="16" fmlaLink="Calculate!$F$4" max="9" min="1" page="10" val="4"/>
</file>

<file path=xl/ctrlProps/ctrlProp3.xml><?xml version="1.0" encoding="utf-8"?>
<formControlPr xmlns="http://schemas.microsoft.com/office/spreadsheetml/2009/9/main" objectType="Spin" dx="16" fmlaLink="Calculate!$F$5" max="10" page="10"/>
</file>

<file path=xl/ctrlProps/ctrlProp4.xml><?xml version="1.0" encoding="utf-8"?>
<formControlPr xmlns="http://schemas.microsoft.com/office/spreadsheetml/2009/9/main" objectType="Spin" dx="16" fmlaLink="Calculate!$F$6" max="12" min="1" page="10" val="4"/>
</file>

<file path=xl/ctrlProps/ctrlProp5.xml><?xml version="1.0" encoding="utf-8"?>
<formControlPr xmlns="http://schemas.microsoft.com/office/spreadsheetml/2009/9/main" objectType="Spin" dx="16" fmlaLink="Calculate!$F$7" max="16" min="2" page="10" val="8"/>
</file>

<file path=xl/ctrlProps/ctrlProp6.xml><?xml version="1.0" encoding="utf-8"?>
<formControlPr xmlns="http://schemas.microsoft.com/office/spreadsheetml/2009/9/main" objectType="Spin" dx="16" fmlaLink="Calculate!$F$8" max="16" min="2" page="10" val="8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0</xdr:row>
      <xdr:rowOff>0</xdr:rowOff>
    </xdr:from>
    <xdr:to>
      <xdr:col>11</xdr:col>
      <xdr:colOff>590550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152400</xdr:colOff>
          <xdr:row>19</xdr:row>
          <xdr:rowOff>85725</xdr:rowOff>
        </xdr:from>
        <xdr:to>
          <xdr:col>4</xdr:col>
          <xdr:colOff>0</xdr:colOff>
          <xdr:row>20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152400</xdr:colOff>
          <xdr:row>19</xdr:row>
          <xdr:rowOff>66675</xdr:rowOff>
        </xdr:from>
        <xdr:to>
          <xdr:col>2</xdr:col>
          <xdr:colOff>0</xdr:colOff>
          <xdr:row>20</xdr:row>
          <xdr:rowOff>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0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123825</xdr:colOff>
          <xdr:row>19</xdr:row>
          <xdr:rowOff>104775</xdr:rowOff>
        </xdr:from>
        <xdr:to>
          <xdr:col>5</xdr:col>
          <xdr:colOff>581025</xdr:colOff>
          <xdr:row>20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38100</xdr:colOff>
          <xdr:row>19</xdr:row>
          <xdr:rowOff>114300</xdr:rowOff>
        </xdr:from>
        <xdr:to>
          <xdr:col>7</xdr:col>
          <xdr:colOff>600075</xdr:colOff>
          <xdr:row>20</xdr:row>
          <xdr:rowOff>28575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28575</xdr:colOff>
          <xdr:row>19</xdr:row>
          <xdr:rowOff>66675</xdr:rowOff>
        </xdr:from>
        <xdr:to>
          <xdr:col>9</xdr:col>
          <xdr:colOff>600075</xdr:colOff>
          <xdr:row>19</xdr:row>
          <xdr:rowOff>257175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523875</xdr:colOff>
          <xdr:row>19</xdr:row>
          <xdr:rowOff>28575</xdr:rowOff>
        </xdr:from>
        <xdr:to>
          <xdr:col>11</xdr:col>
          <xdr:colOff>542925</xdr:colOff>
          <xdr:row>19</xdr:row>
          <xdr:rowOff>257175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0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showGridLines="0" showRowColHeaders="0" tabSelected="1" zoomScale="110" zoomScaleNormal="110" workbookViewId="0">
      <selection activeCell="A22" sqref="A22:B22"/>
    </sheetView>
  </sheetViews>
  <sheetFormatPr defaultColWidth="9.140625" defaultRowHeight="15" x14ac:dyDescent="0.25"/>
  <cols>
    <col min="1" max="12" width="9.5703125" style="10" customWidth="1"/>
    <col min="13" max="13" width="3.42578125" style="10" customWidth="1"/>
    <col min="14" max="16384" width="9.140625" style="10"/>
  </cols>
  <sheetData>
    <row r="1" spans="13:13" x14ac:dyDescent="0.25">
      <c r="M1" s="3"/>
    </row>
    <row r="2" spans="13:13" x14ac:dyDescent="0.25">
      <c r="M2" s="3"/>
    </row>
    <row r="3" spans="13:13" x14ac:dyDescent="0.25">
      <c r="M3" s="3"/>
    </row>
    <row r="4" spans="13:13" x14ac:dyDescent="0.25">
      <c r="M4" s="3"/>
    </row>
    <row r="5" spans="13:13" x14ac:dyDescent="0.25">
      <c r="M5" s="3"/>
    </row>
    <row r="6" spans="13:13" x14ac:dyDescent="0.25">
      <c r="M6" s="3"/>
    </row>
    <row r="7" spans="13:13" x14ac:dyDescent="0.25">
      <c r="M7" s="3"/>
    </row>
    <row r="8" spans="13:13" x14ac:dyDescent="0.25">
      <c r="M8" s="3"/>
    </row>
    <row r="9" spans="13:13" x14ac:dyDescent="0.25">
      <c r="M9" s="3"/>
    </row>
    <row r="10" spans="13:13" x14ac:dyDescent="0.25">
      <c r="M10" s="3"/>
    </row>
    <row r="11" spans="13:13" x14ac:dyDescent="0.25">
      <c r="M11" s="3"/>
    </row>
    <row r="12" spans="13:13" x14ac:dyDescent="0.25">
      <c r="M12" s="3"/>
    </row>
    <row r="13" spans="13:13" x14ac:dyDescent="0.25">
      <c r="M13" s="3"/>
    </row>
    <row r="14" spans="13:13" x14ac:dyDescent="0.25">
      <c r="M14" s="3"/>
    </row>
    <row r="15" spans="13:13" x14ac:dyDescent="0.25">
      <c r="M15" s="3"/>
    </row>
    <row r="16" spans="13:13" x14ac:dyDescent="0.25">
      <c r="M16" s="3"/>
    </row>
    <row r="17" spans="1:13" x14ac:dyDescent="0.25">
      <c r="M17" s="3"/>
    </row>
    <row r="18" spans="1:13" x14ac:dyDescent="0.25">
      <c r="M18" s="3"/>
    </row>
    <row r="19" spans="1:13" x14ac:dyDescent="0.25">
      <c r="M19" s="3"/>
    </row>
    <row r="20" spans="1:13" ht="22.5" customHeight="1" x14ac:dyDescent="0.25">
      <c r="A20" s="12"/>
      <c r="B20" s="13"/>
      <c r="C20" s="16"/>
      <c r="D20" s="13"/>
      <c r="E20" s="16"/>
      <c r="F20" s="13"/>
      <c r="G20" s="16"/>
      <c r="H20" s="13"/>
      <c r="I20" s="16"/>
      <c r="J20" s="13"/>
      <c r="K20" s="16"/>
      <c r="L20" s="13"/>
      <c r="M20" s="3"/>
    </row>
    <row r="21" spans="1:13" ht="19.5" customHeight="1" x14ac:dyDescent="0.25">
      <c r="A21" s="14" t="s">
        <v>27</v>
      </c>
      <c r="B21" s="15">
        <f>thetax</f>
        <v>0.4</v>
      </c>
      <c r="C21" s="14" t="s">
        <v>29</v>
      </c>
      <c r="D21" s="17">
        <f>px0</f>
        <v>1</v>
      </c>
      <c r="E21" s="14" t="s">
        <v>7</v>
      </c>
      <c r="F21" s="17">
        <f>sigma</f>
        <v>0.5</v>
      </c>
      <c r="G21" s="14" t="s">
        <v>20</v>
      </c>
      <c r="H21" s="18">
        <f>epsilon</f>
        <v>2</v>
      </c>
      <c r="I21" s="14" t="s">
        <v>32</v>
      </c>
      <c r="J21" s="18">
        <f>px</f>
        <v>1</v>
      </c>
      <c r="K21" s="14" t="s">
        <v>10</v>
      </c>
      <c r="L21" s="18">
        <f>py</f>
        <v>1</v>
      </c>
      <c r="M21" s="3"/>
    </row>
    <row r="22" spans="1:13" ht="33" customHeight="1" x14ac:dyDescent="0.25">
      <c r="A22" s="20" t="s">
        <v>28</v>
      </c>
      <c r="B22" s="19"/>
      <c r="C22" s="20" t="s">
        <v>30</v>
      </c>
      <c r="D22" s="21"/>
      <c r="E22" s="19" t="s">
        <v>6</v>
      </c>
      <c r="F22" s="19"/>
      <c r="G22" s="20" t="s">
        <v>31</v>
      </c>
      <c r="H22" s="21"/>
      <c r="I22" s="19" t="s">
        <v>33</v>
      </c>
      <c r="J22" s="19"/>
      <c r="K22" s="20" t="s">
        <v>34</v>
      </c>
      <c r="L22" s="21"/>
      <c r="M22" s="3"/>
    </row>
    <row r="23" spans="1:1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</sheetData>
  <sheetProtection sheet="1" objects="1" scenarios="1"/>
  <mergeCells count="6">
    <mergeCell ref="I22:J22"/>
    <mergeCell ref="K22:L22"/>
    <mergeCell ref="A22:B22"/>
    <mergeCell ref="C22:D22"/>
    <mergeCell ref="E22:F22"/>
    <mergeCell ref="G22:H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Spinner 1">
              <controlPr defaultSize="0" autoPict="0">
                <anchor moveWithCells="1" sizeWithCells="1">
                  <from>
                    <xdr:col>3</xdr:col>
                    <xdr:colOff>152400</xdr:colOff>
                    <xdr:row>19</xdr:row>
                    <xdr:rowOff>85725</xdr:rowOff>
                  </from>
                  <to>
                    <xdr:col>4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4" name="Spinner 3">
              <controlPr defaultSize="0" autoPict="0">
                <anchor moveWithCells="1" sizeWithCells="1">
                  <from>
                    <xdr:col>1</xdr:col>
                    <xdr:colOff>152400</xdr:colOff>
                    <xdr:row>19</xdr:row>
                    <xdr:rowOff>66675</xdr:rowOff>
                  </from>
                  <to>
                    <xdr:col>2</xdr:col>
                    <xdr:colOff>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5" name="Spinner 4">
              <controlPr defaultSize="0" autoPict="0">
                <anchor moveWithCells="1" sizeWithCells="1">
                  <from>
                    <xdr:col>5</xdr:col>
                    <xdr:colOff>123825</xdr:colOff>
                    <xdr:row>19</xdr:row>
                    <xdr:rowOff>104775</xdr:rowOff>
                  </from>
                  <to>
                    <xdr:col>5</xdr:col>
                    <xdr:colOff>581025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6" name="Spinner 5">
              <controlPr defaultSize="0" autoPict="0">
                <anchor moveWithCells="1" sizeWithCells="1">
                  <from>
                    <xdr:col>7</xdr:col>
                    <xdr:colOff>38100</xdr:colOff>
                    <xdr:row>19</xdr:row>
                    <xdr:rowOff>114300</xdr:rowOff>
                  </from>
                  <to>
                    <xdr:col>7</xdr:col>
                    <xdr:colOff>600075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7" name="Spinner 6">
              <controlPr defaultSize="0" autoPict="0">
                <anchor moveWithCells="1" sizeWithCells="1">
                  <from>
                    <xdr:col>9</xdr:col>
                    <xdr:colOff>28575</xdr:colOff>
                    <xdr:row>19</xdr:row>
                    <xdr:rowOff>66675</xdr:rowOff>
                  </from>
                  <to>
                    <xdr:col>9</xdr:col>
                    <xdr:colOff>600075</xdr:colOff>
                    <xdr:row>19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8" name="Spinner 7">
              <controlPr defaultSize="0" autoPict="0">
                <anchor moveWithCells="1" sizeWithCells="1">
                  <from>
                    <xdr:col>10</xdr:col>
                    <xdr:colOff>523875</xdr:colOff>
                    <xdr:row>19</xdr:row>
                    <xdr:rowOff>28575</xdr:rowOff>
                  </from>
                  <to>
                    <xdr:col>11</xdr:col>
                    <xdr:colOff>542925</xdr:colOff>
                    <xdr:row>19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S343"/>
  <sheetViews>
    <sheetView workbookViewId="0">
      <selection activeCell="B3" sqref="B3"/>
    </sheetView>
  </sheetViews>
  <sheetFormatPr defaultRowHeight="15" x14ac:dyDescent="0.25"/>
  <cols>
    <col min="1" max="1" width="47" customWidth="1"/>
    <col min="2" max="5" width="12.5703125" customWidth="1"/>
    <col min="6" max="6" width="8.5703125" customWidth="1"/>
    <col min="7" max="7" width="7.140625" customWidth="1"/>
    <col min="8" max="8" width="5.85546875" customWidth="1"/>
    <col min="9" max="9" width="8" customWidth="1"/>
    <col min="10" max="10" width="6" customWidth="1"/>
  </cols>
  <sheetData>
    <row r="1" spans="1:6" s="3" customFormat="1" x14ac:dyDescent="0.25"/>
    <row r="2" spans="1:6" ht="15.75" x14ac:dyDescent="0.25">
      <c r="A2" s="6" t="s">
        <v>26</v>
      </c>
      <c r="B2" s="11" t="s">
        <v>25</v>
      </c>
      <c r="C2" s="11" t="s">
        <v>61</v>
      </c>
      <c r="F2" t="s">
        <v>18</v>
      </c>
    </row>
    <row r="3" spans="1:6" ht="15.75" x14ac:dyDescent="0.25">
      <c r="A3" s="9" t="s">
        <v>47</v>
      </c>
      <c r="B3" s="1" t="s">
        <v>29</v>
      </c>
      <c r="C3">
        <f>F3/5</f>
        <v>1</v>
      </c>
      <c r="F3" s="8">
        <v>5</v>
      </c>
    </row>
    <row r="4" spans="1:6" x14ac:dyDescent="0.25">
      <c r="A4" t="s">
        <v>48</v>
      </c>
      <c r="B4" s="1" t="s">
        <v>0</v>
      </c>
      <c r="C4" s="2">
        <f>F4/10</f>
        <v>0.4</v>
      </c>
      <c r="F4" s="8">
        <v>4</v>
      </c>
    </row>
    <row r="5" spans="1:6" x14ac:dyDescent="0.25">
      <c r="A5" t="s">
        <v>6</v>
      </c>
      <c r="B5" s="1" t="s">
        <v>7</v>
      </c>
      <c r="C5" s="2">
        <f>IF(F5&lt;&gt;2,F5/2,0.99)</f>
        <v>0.5</v>
      </c>
      <c r="F5" s="8">
        <v>1</v>
      </c>
    </row>
    <row r="6" spans="1:6" x14ac:dyDescent="0.25">
      <c r="A6" t="s">
        <v>19</v>
      </c>
      <c r="B6" s="1" t="s">
        <v>20</v>
      </c>
      <c r="C6" s="2">
        <f>F6/2</f>
        <v>2</v>
      </c>
      <c r="F6" s="8">
        <v>4</v>
      </c>
    </row>
    <row r="7" spans="1:6" x14ac:dyDescent="0.25">
      <c r="A7" t="s">
        <v>49</v>
      </c>
      <c r="B7" s="1" t="s">
        <v>32</v>
      </c>
      <c r="C7" s="2">
        <f>F7/8</f>
        <v>1</v>
      </c>
      <c r="F7" s="8">
        <v>8</v>
      </c>
    </row>
    <row r="8" spans="1:6" x14ac:dyDescent="0.25">
      <c r="A8" t="s">
        <v>50</v>
      </c>
      <c r="B8" s="1" t="s">
        <v>51</v>
      </c>
      <c r="C8" s="2">
        <f>F8/8</f>
        <v>1</v>
      </c>
      <c r="F8" s="8">
        <v>8</v>
      </c>
    </row>
    <row r="9" spans="1:6" s="3" customFormat="1" ht="14.25" customHeight="1" x14ac:dyDescent="0.25">
      <c r="B9" s="5"/>
      <c r="C9" s="4"/>
    </row>
    <row r="10" spans="1:6" ht="14.25" customHeight="1" x14ac:dyDescent="0.25">
      <c r="A10" s="6" t="s">
        <v>15</v>
      </c>
      <c r="B10" s="1"/>
      <c r="C10" s="2"/>
    </row>
    <row r="11" spans="1:6" ht="14.25" customHeight="1" x14ac:dyDescent="0.25">
      <c r="A11" t="s">
        <v>44</v>
      </c>
      <c r="B11" s="1" t="s">
        <v>52</v>
      </c>
      <c r="C11" s="2">
        <f>1-thetax</f>
        <v>0.6</v>
      </c>
    </row>
    <row r="12" spans="1:6" ht="14.25" customHeight="1" x14ac:dyDescent="0.25">
      <c r="A12" t="s">
        <v>53</v>
      </c>
      <c r="B12" s="1" t="s">
        <v>13</v>
      </c>
      <c r="C12" s="2">
        <f>thetay+px0*thetax</f>
        <v>1</v>
      </c>
    </row>
    <row r="13" spans="1:6" ht="14.25" customHeight="1" x14ac:dyDescent="0.25">
      <c r="A13" t="s">
        <v>40</v>
      </c>
      <c r="B13" s="1" t="s">
        <v>27</v>
      </c>
      <c r="C13" s="2">
        <f>m0*thetax/px0</f>
        <v>0.4</v>
      </c>
    </row>
    <row r="14" spans="1:6" ht="14.25" customHeight="1" x14ac:dyDescent="0.25">
      <c r="A14" t="s">
        <v>41</v>
      </c>
      <c r="B14" s="1" t="s">
        <v>54</v>
      </c>
      <c r="C14" s="2">
        <f>m0*thetay</f>
        <v>0.6</v>
      </c>
    </row>
    <row r="15" spans="1:6" ht="14.25" customHeight="1" x14ac:dyDescent="0.25">
      <c r="A15" t="s">
        <v>8</v>
      </c>
      <c r="B15" s="1" t="s">
        <v>9</v>
      </c>
      <c r="C15" s="2">
        <f>IF(sigma&lt;&gt;1,1-1/sigma,0.01)</f>
        <v>-1</v>
      </c>
    </row>
    <row r="16" spans="1:6" ht="14.25" customHeight="1" x14ac:dyDescent="0.25">
      <c r="A16" t="s">
        <v>16</v>
      </c>
      <c r="B16" s="1" t="s">
        <v>14</v>
      </c>
      <c r="C16" s="2">
        <v>1</v>
      </c>
    </row>
    <row r="17" spans="1:5" ht="14.25" customHeight="1" x14ac:dyDescent="0.25">
      <c r="A17" t="s">
        <v>21</v>
      </c>
      <c r="B17" s="1" t="s">
        <v>22</v>
      </c>
      <c r="C17" s="2">
        <f>(thetax*(px/px0)^(1-sigma)+thetay*py^(1-sigma))^(1/(1-sigma))</f>
        <v>1</v>
      </c>
    </row>
    <row r="18" spans="1:5" ht="14.25" customHeight="1" x14ac:dyDescent="0.25">
      <c r="A18" t="s">
        <v>55</v>
      </c>
      <c r="B18" s="1" t="s">
        <v>1</v>
      </c>
      <c r="C18" s="2">
        <f>c_^(-epsilon)</f>
        <v>1</v>
      </c>
    </row>
    <row r="19" spans="1:5" ht="14.25" customHeight="1" x14ac:dyDescent="0.25">
      <c r="A19" t="s">
        <v>42</v>
      </c>
      <c r="B19" s="1" t="s">
        <v>56</v>
      </c>
      <c r="C19" s="2">
        <f>x0*(c_*px0/px)^sigma*d</f>
        <v>0.4</v>
      </c>
    </row>
    <row r="20" spans="1:5" ht="14.25" customHeight="1" x14ac:dyDescent="0.25">
      <c r="A20" t="s">
        <v>43</v>
      </c>
      <c r="B20" s="1" t="s">
        <v>57</v>
      </c>
      <c r="C20" s="2">
        <f>y0*(c_/py)^sigma*d</f>
        <v>0.6</v>
      </c>
    </row>
    <row r="21" spans="1:5" ht="14.25" customHeight="1" x14ac:dyDescent="0.25">
      <c r="A21" t="s">
        <v>45</v>
      </c>
      <c r="B21" s="1" t="s">
        <v>58</v>
      </c>
      <c r="C21" s="2">
        <f>px*x/(px*x+py*y)</f>
        <v>0.4</v>
      </c>
    </row>
    <row r="22" spans="1:5" ht="14.25" customHeight="1" x14ac:dyDescent="0.25">
      <c r="A22" t="s">
        <v>46</v>
      </c>
      <c r="B22" s="1" t="s">
        <v>59</v>
      </c>
      <c r="C22" s="2">
        <f>py*y/(px*x+py*y)</f>
        <v>0.6</v>
      </c>
    </row>
    <row r="23" spans="1:5" s="3" customFormat="1" ht="14.25" customHeight="1" x14ac:dyDescent="0.25"/>
    <row r="24" spans="1:5" ht="14.25" customHeight="1" x14ac:dyDescent="0.25">
      <c r="A24" s="6" t="s">
        <v>2</v>
      </c>
    </row>
    <row r="25" spans="1:5" x14ac:dyDescent="0.25">
      <c r="A25" t="s">
        <v>11</v>
      </c>
      <c r="B25">
        <f>x0/psf</f>
        <v>0.4</v>
      </c>
      <c r="C25">
        <f>y0/psf</f>
        <v>0.6</v>
      </c>
      <c r="E25" s="1"/>
    </row>
    <row r="26" spans="1:5" x14ac:dyDescent="0.25">
      <c r="A26" t="s">
        <v>12</v>
      </c>
      <c r="B26">
        <f>px0</f>
        <v>1</v>
      </c>
      <c r="C26">
        <f>1</f>
        <v>1</v>
      </c>
      <c r="E26" s="1"/>
    </row>
    <row r="27" spans="1:5" x14ac:dyDescent="0.25">
      <c r="A27" t="s">
        <v>17</v>
      </c>
      <c r="B27" s="2">
        <f>m0/(psf*px0)</f>
        <v>1</v>
      </c>
      <c r="C27" s="2">
        <v>0</v>
      </c>
    </row>
    <row r="28" spans="1:5" x14ac:dyDescent="0.25">
      <c r="B28" s="2">
        <v>0</v>
      </c>
      <c r="C28" s="2">
        <f>m0/psf</f>
        <v>1</v>
      </c>
    </row>
    <row r="29" spans="1:5" x14ac:dyDescent="0.25">
      <c r="A29" t="s">
        <v>23</v>
      </c>
      <c r="B29" s="2">
        <f>x</f>
        <v>0.4</v>
      </c>
      <c r="C29" s="2">
        <f>y</f>
        <v>0.6</v>
      </c>
    </row>
    <row r="30" spans="1:5" x14ac:dyDescent="0.25">
      <c r="A30" t="s">
        <v>39</v>
      </c>
      <c r="B30" s="2">
        <f>x+py*y/px</f>
        <v>1</v>
      </c>
      <c r="C30" s="2">
        <v>0</v>
      </c>
    </row>
    <row r="31" spans="1:5" x14ac:dyDescent="0.25">
      <c r="B31" s="2">
        <v>0</v>
      </c>
      <c r="C31" s="2">
        <f>px*x/py+y</f>
        <v>1</v>
      </c>
    </row>
    <row r="32" spans="1:5" x14ac:dyDescent="0.25">
      <c r="A32" t="s">
        <v>38</v>
      </c>
      <c r="B32" s="2">
        <f>m0/(x0)</f>
        <v>2.5</v>
      </c>
      <c r="C32" s="2">
        <v>0</v>
      </c>
    </row>
    <row r="33" spans="1:19" x14ac:dyDescent="0.25">
      <c r="B33" s="2">
        <v>0</v>
      </c>
      <c r="C33" s="2">
        <f>m0/(y0)</f>
        <v>1.6666666666666667</v>
      </c>
    </row>
    <row r="34" spans="1:19" x14ac:dyDescent="0.25">
      <c r="A34" t="s">
        <v>37</v>
      </c>
      <c r="B34" s="2">
        <v>0</v>
      </c>
      <c r="C34" s="2">
        <v>0</v>
      </c>
    </row>
    <row r="35" spans="1:19" x14ac:dyDescent="0.25">
      <c r="B35" s="2">
        <f>MIN(2,x0*2/y0)/psf</f>
        <v>1.3333333333333335</v>
      </c>
      <c r="C35" s="2">
        <f>MIN(2,y0*2/x0)/psf</f>
        <v>2</v>
      </c>
    </row>
    <row r="36" spans="1:19" x14ac:dyDescent="0.25">
      <c r="A36" t="s">
        <v>36</v>
      </c>
      <c r="B36" s="2">
        <v>0</v>
      </c>
      <c r="C36" s="2">
        <v>0</v>
      </c>
    </row>
    <row r="37" spans="1:19" x14ac:dyDescent="0.25">
      <c r="B37" s="2">
        <f>MIN(2,2*x/y)/psf</f>
        <v>1.3333333333333335</v>
      </c>
      <c r="C37" s="2">
        <f>MIN(2,2*y/x)</f>
        <v>2</v>
      </c>
    </row>
    <row r="38" spans="1:19" s="3" customFormat="1" x14ac:dyDescent="0.25"/>
    <row r="39" spans="1:19" ht="15.75" x14ac:dyDescent="0.25">
      <c r="A39" s="6" t="s">
        <v>24</v>
      </c>
      <c r="B39" s="11" t="s">
        <v>56</v>
      </c>
      <c r="C39" s="11" t="s">
        <v>57</v>
      </c>
      <c r="D39" s="11" t="s">
        <v>56</v>
      </c>
      <c r="E39" s="11" t="s">
        <v>57</v>
      </c>
      <c r="F39" s="6"/>
      <c r="I39" s="11"/>
      <c r="J39" s="11"/>
    </row>
    <row r="40" spans="1:19" x14ac:dyDescent="0.25">
      <c r="A40" s="7" t="s">
        <v>4</v>
      </c>
      <c r="B40" s="2">
        <f>x0/psf</f>
        <v>0.4</v>
      </c>
      <c r="C40" s="2">
        <f t="shared" ref="C40:C71" si="0">IF(sigma&gt;0,y0*(MAX(0,(1-thetax*(psf*B40/x0)^rho)/thetay))^(1/rho),y0)/psf</f>
        <v>0.6</v>
      </c>
      <c r="D40" s="2">
        <f>x</f>
        <v>0.4</v>
      </c>
      <c r="E40" s="2">
        <f t="shared" ref="E40:E71" si="1">IF(sigma&gt;0,y*(MAX(0,(1-alphax*(psf*D40/x)^rho)/alphay))^(1/rho),y)/psf</f>
        <v>0.6</v>
      </c>
      <c r="J40" s="1"/>
      <c r="K40" s="1"/>
      <c r="M40" s="1"/>
      <c r="N40" s="1"/>
      <c r="P40" s="1"/>
      <c r="Q40" s="1"/>
      <c r="R40" s="1"/>
      <c r="S40" s="1"/>
    </row>
    <row r="41" spans="1:19" x14ac:dyDescent="0.25">
      <c r="A41" s="7" t="s">
        <v>60</v>
      </c>
      <c r="B41" s="2">
        <f>0.01+B40</f>
        <v>0.41000000000000003</v>
      </c>
      <c r="C41" s="2">
        <f t="shared" si="0"/>
        <v>0.59040000000000004</v>
      </c>
      <c r="D41" s="2">
        <f>0.01+D40</f>
        <v>0.41000000000000003</v>
      </c>
      <c r="E41" s="2">
        <f t="shared" si="1"/>
        <v>0.59040000000000004</v>
      </c>
      <c r="M41" s="2"/>
      <c r="N41" s="2"/>
      <c r="O41" s="2"/>
      <c r="P41" s="2"/>
      <c r="Q41" s="2"/>
      <c r="R41" s="2"/>
      <c r="S41" s="2"/>
    </row>
    <row r="42" spans="1:19" x14ac:dyDescent="0.25">
      <c r="B42" s="2">
        <f t="shared" ref="B42:B105" si="2">0.01+B41</f>
        <v>0.42000000000000004</v>
      </c>
      <c r="C42" s="2">
        <f t="shared" si="0"/>
        <v>0.58153846153846145</v>
      </c>
      <c r="D42" s="2">
        <f t="shared" ref="D42:D105" si="3">0.01+D41</f>
        <v>0.42000000000000004</v>
      </c>
      <c r="E42" s="2">
        <f t="shared" si="1"/>
        <v>0.58153846153846145</v>
      </c>
      <c r="M42" s="2"/>
      <c r="N42" s="2"/>
      <c r="O42" s="2"/>
      <c r="P42" s="2"/>
      <c r="Q42" s="2"/>
      <c r="R42" s="2"/>
      <c r="S42" s="2"/>
    </row>
    <row r="43" spans="1:19" x14ac:dyDescent="0.25">
      <c r="B43" s="2">
        <f t="shared" si="2"/>
        <v>0.43000000000000005</v>
      </c>
      <c r="C43" s="2">
        <f t="shared" si="0"/>
        <v>0.57333333333333325</v>
      </c>
      <c r="D43" s="2">
        <f t="shared" si="3"/>
        <v>0.43000000000000005</v>
      </c>
      <c r="E43" s="2">
        <f t="shared" si="1"/>
        <v>0.57333333333333325</v>
      </c>
      <c r="M43" s="2"/>
      <c r="N43" s="2"/>
      <c r="O43" s="2"/>
      <c r="P43" s="2"/>
      <c r="Q43" s="2"/>
      <c r="R43" s="2"/>
      <c r="S43" s="2"/>
    </row>
    <row r="44" spans="1:19" x14ac:dyDescent="0.25">
      <c r="B44" s="2">
        <f t="shared" si="2"/>
        <v>0.44000000000000006</v>
      </c>
      <c r="C44" s="2">
        <f t="shared" si="0"/>
        <v>0.56571428571428573</v>
      </c>
      <c r="D44" s="2">
        <f t="shared" si="3"/>
        <v>0.44000000000000006</v>
      </c>
      <c r="E44" s="2">
        <f t="shared" si="1"/>
        <v>0.56571428571428573</v>
      </c>
      <c r="M44" s="2"/>
      <c r="N44" s="2"/>
      <c r="O44" s="2"/>
      <c r="P44" s="2"/>
      <c r="Q44" s="2"/>
      <c r="R44" s="2"/>
      <c r="S44" s="2"/>
    </row>
    <row r="45" spans="1:19" x14ac:dyDescent="0.25">
      <c r="B45" s="2">
        <f t="shared" si="2"/>
        <v>0.45000000000000007</v>
      </c>
      <c r="C45" s="2">
        <f t="shared" si="0"/>
        <v>0.55862068965517242</v>
      </c>
      <c r="D45" s="2">
        <f t="shared" si="3"/>
        <v>0.45000000000000007</v>
      </c>
      <c r="E45" s="2">
        <f t="shared" si="1"/>
        <v>0.55862068965517242</v>
      </c>
      <c r="M45" s="2"/>
      <c r="N45" s="2"/>
      <c r="O45" s="2"/>
      <c r="P45" s="2"/>
      <c r="Q45" s="2"/>
      <c r="R45" s="2"/>
      <c r="S45" s="2"/>
    </row>
    <row r="46" spans="1:19" x14ac:dyDescent="0.25">
      <c r="B46" s="2">
        <f t="shared" si="2"/>
        <v>0.46000000000000008</v>
      </c>
      <c r="C46" s="2">
        <f t="shared" si="0"/>
        <v>0.55199999999999982</v>
      </c>
      <c r="D46" s="2">
        <f t="shared" si="3"/>
        <v>0.46000000000000008</v>
      </c>
      <c r="E46" s="2">
        <f t="shared" si="1"/>
        <v>0.55199999999999982</v>
      </c>
      <c r="M46" s="2"/>
      <c r="N46" s="2"/>
      <c r="O46" s="2"/>
      <c r="P46" s="2"/>
      <c r="Q46" s="2"/>
      <c r="R46" s="2"/>
      <c r="S46" s="2"/>
    </row>
    <row r="47" spans="1:19" x14ac:dyDescent="0.25">
      <c r="B47" s="2">
        <f t="shared" si="2"/>
        <v>0.47000000000000008</v>
      </c>
      <c r="C47" s="2">
        <f t="shared" si="0"/>
        <v>0.54580645161290331</v>
      </c>
      <c r="D47" s="2">
        <f t="shared" si="3"/>
        <v>0.47000000000000008</v>
      </c>
      <c r="E47" s="2">
        <f t="shared" si="1"/>
        <v>0.54580645161290331</v>
      </c>
      <c r="M47" s="2"/>
      <c r="N47" s="2"/>
      <c r="O47" s="2"/>
      <c r="P47" s="2"/>
      <c r="Q47" s="2"/>
      <c r="R47" s="2"/>
      <c r="S47" s="2"/>
    </row>
    <row r="48" spans="1:19" x14ac:dyDescent="0.25">
      <c r="B48" s="2">
        <f t="shared" si="2"/>
        <v>0.48000000000000009</v>
      </c>
      <c r="C48" s="2">
        <f t="shared" si="0"/>
        <v>0.53999999999999981</v>
      </c>
      <c r="D48" s="2">
        <f t="shared" si="3"/>
        <v>0.48000000000000009</v>
      </c>
      <c r="E48" s="2">
        <f t="shared" si="1"/>
        <v>0.53999999999999981</v>
      </c>
      <c r="M48" s="2"/>
      <c r="N48" s="2"/>
      <c r="O48" s="2"/>
      <c r="P48" s="2"/>
      <c r="Q48" s="2"/>
      <c r="R48" s="2"/>
      <c r="S48" s="2"/>
    </row>
    <row r="49" spans="2:19" x14ac:dyDescent="0.25">
      <c r="B49" s="2">
        <f t="shared" si="2"/>
        <v>0.4900000000000001</v>
      </c>
      <c r="C49" s="2">
        <f t="shared" si="0"/>
        <v>0.53454545454545443</v>
      </c>
      <c r="D49" s="2">
        <f t="shared" si="3"/>
        <v>0.4900000000000001</v>
      </c>
      <c r="E49" s="2">
        <f t="shared" si="1"/>
        <v>0.53454545454545443</v>
      </c>
      <c r="M49" s="2"/>
      <c r="N49" s="2"/>
      <c r="O49" s="2"/>
      <c r="P49" s="2"/>
      <c r="Q49" s="2"/>
      <c r="R49" s="2"/>
      <c r="S49" s="2"/>
    </row>
    <row r="50" spans="2:19" x14ac:dyDescent="0.25">
      <c r="B50" s="2">
        <f t="shared" si="2"/>
        <v>0.50000000000000011</v>
      </c>
      <c r="C50" s="2">
        <f t="shared" si="0"/>
        <v>0.52941176470588225</v>
      </c>
      <c r="D50" s="2">
        <f t="shared" si="3"/>
        <v>0.50000000000000011</v>
      </c>
      <c r="E50" s="2">
        <f t="shared" si="1"/>
        <v>0.52941176470588225</v>
      </c>
      <c r="M50" s="2"/>
      <c r="N50" s="2"/>
      <c r="O50" s="2"/>
      <c r="P50" s="2"/>
      <c r="Q50" s="2"/>
      <c r="R50" s="2"/>
      <c r="S50" s="2"/>
    </row>
    <row r="51" spans="2:19" x14ac:dyDescent="0.25">
      <c r="B51" s="2">
        <f t="shared" si="2"/>
        <v>0.51000000000000012</v>
      </c>
      <c r="C51" s="2">
        <f t="shared" si="0"/>
        <v>0.52457142857142847</v>
      </c>
      <c r="D51" s="2">
        <f t="shared" si="3"/>
        <v>0.51000000000000012</v>
      </c>
      <c r="E51" s="2">
        <f t="shared" si="1"/>
        <v>0.52457142857142847</v>
      </c>
      <c r="M51" s="2"/>
      <c r="N51" s="2"/>
      <c r="O51" s="2"/>
      <c r="P51" s="2"/>
      <c r="Q51" s="2"/>
      <c r="R51" s="2"/>
      <c r="S51" s="2"/>
    </row>
    <row r="52" spans="2:19" x14ac:dyDescent="0.25">
      <c r="B52" s="2">
        <f t="shared" si="2"/>
        <v>0.52000000000000013</v>
      </c>
      <c r="C52" s="2">
        <f t="shared" si="0"/>
        <v>0.51999999999999991</v>
      </c>
      <c r="D52" s="2">
        <f t="shared" si="3"/>
        <v>0.52000000000000013</v>
      </c>
      <c r="E52" s="2">
        <f t="shared" si="1"/>
        <v>0.51999999999999991</v>
      </c>
      <c r="M52" s="2"/>
      <c r="N52" s="2"/>
      <c r="O52" s="2"/>
      <c r="P52" s="2"/>
      <c r="Q52" s="2"/>
      <c r="R52" s="2"/>
      <c r="S52" s="2"/>
    </row>
    <row r="53" spans="2:19" x14ac:dyDescent="0.25">
      <c r="B53" s="2">
        <f t="shared" si="2"/>
        <v>0.53000000000000014</v>
      </c>
      <c r="C53" s="2">
        <f t="shared" si="0"/>
        <v>0.51567567567567563</v>
      </c>
      <c r="D53" s="2">
        <f t="shared" si="3"/>
        <v>0.53000000000000014</v>
      </c>
      <c r="E53" s="2">
        <f t="shared" si="1"/>
        <v>0.51567567567567563</v>
      </c>
      <c r="M53" s="2"/>
      <c r="N53" s="2"/>
      <c r="O53" s="2"/>
      <c r="P53" s="2"/>
      <c r="Q53" s="2"/>
      <c r="R53" s="2"/>
      <c r="S53" s="2"/>
    </row>
    <row r="54" spans="2:19" x14ac:dyDescent="0.25">
      <c r="B54" s="2">
        <f t="shared" si="2"/>
        <v>0.54000000000000015</v>
      </c>
      <c r="C54" s="2">
        <f t="shared" si="0"/>
        <v>0.51157894736842091</v>
      </c>
      <c r="D54" s="2">
        <f t="shared" si="3"/>
        <v>0.54000000000000015</v>
      </c>
      <c r="E54" s="2">
        <f t="shared" si="1"/>
        <v>0.51157894736842091</v>
      </c>
      <c r="M54" s="2"/>
      <c r="N54" s="2"/>
      <c r="O54" s="2"/>
      <c r="P54" s="2"/>
      <c r="Q54" s="2"/>
      <c r="R54" s="2"/>
      <c r="S54" s="2"/>
    </row>
    <row r="55" spans="2:19" x14ac:dyDescent="0.25">
      <c r="B55" s="2">
        <f t="shared" si="2"/>
        <v>0.55000000000000016</v>
      </c>
      <c r="C55" s="2">
        <f t="shared" si="0"/>
        <v>0.50769230769230766</v>
      </c>
      <c r="D55" s="2">
        <f t="shared" si="3"/>
        <v>0.55000000000000016</v>
      </c>
      <c r="E55" s="2">
        <f t="shared" si="1"/>
        <v>0.50769230769230766</v>
      </c>
      <c r="M55" s="2"/>
      <c r="N55" s="2"/>
      <c r="O55" s="2"/>
      <c r="P55" s="2"/>
      <c r="Q55" s="2"/>
      <c r="R55" s="2"/>
      <c r="S55" s="2"/>
    </row>
    <row r="56" spans="2:19" x14ac:dyDescent="0.25">
      <c r="B56" s="2">
        <f t="shared" si="2"/>
        <v>0.56000000000000016</v>
      </c>
      <c r="C56" s="2">
        <f t="shared" si="0"/>
        <v>0.50399999999999989</v>
      </c>
      <c r="D56" s="2">
        <f t="shared" si="3"/>
        <v>0.56000000000000016</v>
      </c>
      <c r="E56" s="2">
        <f t="shared" si="1"/>
        <v>0.50399999999999989</v>
      </c>
      <c r="M56" s="2"/>
      <c r="N56" s="2"/>
      <c r="O56" s="2"/>
      <c r="P56" s="2"/>
      <c r="Q56" s="2"/>
      <c r="R56" s="2"/>
      <c r="S56" s="2"/>
    </row>
    <row r="57" spans="2:19" x14ac:dyDescent="0.25">
      <c r="B57" s="2">
        <f t="shared" si="2"/>
        <v>0.57000000000000017</v>
      </c>
      <c r="C57" s="2">
        <f t="shared" si="0"/>
        <v>0.50048780487804878</v>
      </c>
      <c r="D57" s="2">
        <f t="shared" si="3"/>
        <v>0.57000000000000017</v>
      </c>
      <c r="E57" s="2">
        <f t="shared" si="1"/>
        <v>0.50048780487804878</v>
      </c>
      <c r="M57" s="2"/>
      <c r="N57" s="2"/>
      <c r="O57" s="2"/>
      <c r="P57" s="2"/>
      <c r="Q57" s="2"/>
      <c r="R57" s="2"/>
      <c r="S57" s="2"/>
    </row>
    <row r="58" spans="2:19" x14ac:dyDescent="0.25">
      <c r="B58" s="2">
        <f t="shared" si="2"/>
        <v>0.58000000000000018</v>
      </c>
      <c r="C58" s="2">
        <f t="shared" si="0"/>
        <v>0.497142857142857</v>
      </c>
      <c r="D58" s="2">
        <f t="shared" si="3"/>
        <v>0.58000000000000018</v>
      </c>
      <c r="E58" s="2">
        <f t="shared" si="1"/>
        <v>0.497142857142857</v>
      </c>
      <c r="M58" s="2"/>
      <c r="N58" s="2"/>
      <c r="O58" s="2"/>
      <c r="P58" s="2"/>
      <c r="Q58" s="2"/>
      <c r="R58" s="2"/>
      <c r="S58" s="2"/>
    </row>
    <row r="59" spans="2:19" x14ac:dyDescent="0.25">
      <c r="B59" s="2">
        <f t="shared" si="2"/>
        <v>0.59000000000000019</v>
      </c>
      <c r="C59" s="2">
        <f t="shared" si="0"/>
        <v>0.49395348837209291</v>
      </c>
      <c r="D59" s="2">
        <f t="shared" si="3"/>
        <v>0.59000000000000019</v>
      </c>
      <c r="E59" s="2">
        <f t="shared" si="1"/>
        <v>0.49395348837209291</v>
      </c>
      <c r="M59" s="2"/>
      <c r="N59" s="2"/>
      <c r="O59" s="2"/>
      <c r="P59" s="2"/>
      <c r="Q59" s="2"/>
      <c r="R59" s="2"/>
      <c r="S59" s="2"/>
    </row>
    <row r="60" spans="2:19" x14ac:dyDescent="0.25">
      <c r="B60" s="2">
        <f t="shared" si="2"/>
        <v>0.6000000000000002</v>
      </c>
      <c r="C60" s="2">
        <f t="shared" si="0"/>
        <v>0.49090909090909085</v>
      </c>
      <c r="D60" s="2">
        <f t="shared" si="3"/>
        <v>0.6000000000000002</v>
      </c>
      <c r="E60" s="2">
        <f t="shared" si="1"/>
        <v>0.49090909090909085</v>
      </c>
      <c r="M60" s="2"/>
      <c r="N60" s="2"/>
      <c r="O60" s="2"/>
      <c r="P60" s="2"/>
      <c r="Q60" s="2"/>
      <c r="R60" s="2"/>
      <c r="S60" s="2"/>
    </row>
    <row r="61" spans="2:19" x14ac:dyDescent="0.25">
      <c r="B61" s="2">
        <f t="shared" si="2"/>
        <v>0.61000000000000021</v>
      </c>
      <c r="C61" s="2">
        <f t="shared" si="0"/>
        <v>0.48799999999999999</v>
      </c>
      <c r="D61" s="2">
        <f t="shared" si="3"/>
        <v>0.61000000000000021</v>
      </c>
      <c r="E61" s="2">
        <f t="shared" si="1"/>
        <v>0.48799999999999999</v>
      </c>
      <c r="M61" s="2"/>
      <c r="N61" s="2"/>
      <c r="O61" s="2"/>
      <c r="P61" s="2"/>
      <c r="Q61" s="2"/>
      <c r="R61" s="2"/>
      <c r="S61" s="2"/>
    </row>
    <row r="62" spans="2:19" x14ac:dyDescent="0.25">
      <c r="B62" s="2">
        <f t="shared" si="2"/>
        <v>0.62000000000000022</v>
      </c>
      <c r="C62" s="2">
        <f t="shared" si="0"/>
        <v>0.48521739130434782</v>
      </c>
      <c r="D62" s="2">
        <f t="shared" si="3"/>
        <v>0.62000000000000022</v>
      </c>
      <c r="E62" s="2">
        <f t="shared" si="1"/>
        <v>0.48521739130434782</v>
      </c>
      <c r="M62" s="2"/>
      <c r="N62" s="2"/>
      <c r="O62" s="2"/>
      <c r="P62" s="2"/>
      <c r="Q62" s="2"/>
      <c r="R62" s="2"/>
      <c r="S62" s="2"/>
    </row>
    <row r="63" spans="2:19" x14ac:dyDescent="0.25">
      <c r="B63" s="2">
        <f t="shared" si="2"/>
        <v>0.63000000000000023</v>
      </c>
      <c r="C63" s="2">
        <f t="shared" si="0"/>
        <v>0.48255319148936165</v>
      </c>
      <c r="D63" s="2">
        <f t="shared" si="3"/>
        <v>0.63000000000000023</v>
      </c>
      <c r="E63" s="2">
        <f t="shared" si="1"/>
        <v>0.48255319148936165</v>
      </c>
    </row>
    <row r="64" spans="2:19" x14ac:dyDescent="0.25">
      <c r="B64" s="2">
        <f t="shared" si="2"/>
        <v>0.64000000000000024</v>
      </c>
      <c r="C64" s="2">
        <f t="shared" si="0"/>
        <v>0.47999999999999987</v>
      </c>
      <c r="D64" s="2">
        <f t="shared" si="3"/>
        <v>0.64000000000000024</v>
      </c>
      <c r="E64" s="2">
        <f t="shared" si="1"/>
        <v>0.47999999999999987</v>
      </c>
    </row>
    <row r="65" spans="2:5" x14ac:dyDescent="0.25">
      <c r="B65" s="2">
        <f t="shared" si="2"/>
        <v>0.65000000000000024</v>
      </c>
      <c r="C65" s="2">
        <f t="shared" si="0"/>
        <v>0.47755102040816316</v>
      </c>
      <c r="D65" s="2">
        <f t="shared" si="3"/>
        <v>0.65000000000000024</v>
      </c>
      <c r="E65" s="2">
        <f t="shared" si="1"/>
        <v>0.47755102040816316</v>
      </c>
    </row>
    <row r="66" spans="2:5" x14ac:dyDescent="0.25">
      <c r="B66" s="2">
        <f t="shared" si="2"/>
        <v>0.66000000000000025</v>
      </c>
      <c r="C66" s="2">
        <f t="shared" si="0"/>
        <v>0.47519999999999996</v>
      </c>
      <c r="D66" s="2">
        <f t="shared" si="3"/>
        <v>0.66000000000000025</v>
      </c>
      <c r="E66" s="2">
        <f t="shared" si="1"/>
        <v>0.47519999999999996</v>
      </c>
    </row>
    <row r="67" spans="2:5" x14ac:dyDescent="0.25">
      <c r="B67" s="2">
        <f t="shared" si="2"/>
        <v>0.67000000000000026</v>
      </c>
      <c r="C67" s="2">
        <f t="shared" si="0"/>
        <v>0.4729411764705882</v>
      </c>
      <c r="D67" s="2">
        <f t="shared" si="3"/>
        <v>0.67000000000000026</v>
      </c>
      <c r="E67" s="2">
        <f t="shared" si="1"/>
        <v>0.4729411764705882</v>
      </c>
    </row>
    <row r="68" spans="2:5" x14ac:dyDescent="0.25">
      <c r="B68" s="2">
        <f t="shared" si="2"/>
        <v>0.68000000000000027</v>
      </c>
      <c r="C68" s="2">
        <f t="shared" si="0"/>
        <v>0.47076923076923066</v>
      </c>
      <c r="D68" s="2">
        <f t="shared" si="3"/>
        <v>0.68000000000000027</v>
      </c>
      <c r="E68" s="2">
        <f t="shared" si="1"/>
        <v>0.47076923076923066</v>
      </c>
    </row>
    <row r="69" spans="2:5" x14ac:dyDescent="0.25">
      <c r="B69" s="2">
        <f t="shared" si="2"/>
        <v>0.69000000000000028</v>
      </c>
      <c r="C69" s="2">
        <f t="shared" si="0"/>
        <v>0.4686792452830188</v>
      </c>
      <c r="D69" s="2">
        <f t="shared" si="3"/>
        <v>0.69000000000000028</v>
      </c>
      <c r="E69" s="2">
        <f t="shared" si="1"/>
        <v>0.4686792452830188</v>
      </c>
    </row>
    <row r="70" spans="2:5" x14ac:dyDescent="0.25">
      <c r="B70" s="2">
        <f t="shared" si="2"/>
        <v>0.70000000000000029</v>
      </c>
      <c r="C70" s="2">
        <f t="shared" si="0"/>
        <v>0.46666666666666651</v>
      </c>
      <c r="D70" s="2">
        <f t="shared" si="3"/>
        <v>0.70000000000000029</v>
      </c>
      <c r="E70" s="2">
        <f t="shared" si="1"/>
        <v>0.46666666666666651</v>
      </c>
    </row>
    <row r="71" spans="2:5" x14ac:dyDescent="0.25">
      <c r="B71" s="2">
        <f t="shared" si="2"/>
        <v>0.7100000000000003</v>
      </c>
      <c r="C71" s="2">
        <f t="shared" si="0"/>
        <v>0.46472727272727266</v>
      </c>
      <c r="D71" s="2">
        <f t="shared" si="3"/>
        <v>0.7100000000000003</v>
      </c>
      <c r="E71" s="2">
        <f t="shared" si="1"/>
        <v>0.46472727272727266</v>
      </c>
    </row>
    <row r="72" spans="2:5" x14ac:dyDescent="0.25">
      <c r="B72" s="2">
        <f t="shared" si="2"/>
        <v>0.72000000000000031</v>
      </c>
      <c r="C72" s="2">
        <f t="shared" ref="C72:C103" si="4">IF(sigma&gt;0,y0*(MAX(0,(1-thetax*(psf*B72/x0)^rho)/thetay))^(1/rho),y0)/psf</f>
        <v>0.4628571428571428</v>
      </c>
      <c r="D72" s="2">
        <f t="shared" si="3"/>
        <v>0.72000000000000031</v>
      </c>
      <c r="E72" s="2">
        <f t="shared" ref="E72:E103" si="5">IF(sigma&gt;0,y*(MAX(0,(1-alphax*(psf*D72/x)^rho)/alphay))^(1/rho),y)/psf</f>
        <v>0.4628571428571428</v>
      </c>
    </row>
    <row r="73" spans="2:5" x14ac:dyDescent="0.25">
      <c r="B73" s="2">
        <f t="shared" si="2"/>
        <v>0.73000000000000032</v>
      </c>
      <c r="C73" s="2">
        <f t="shared" si="4"/>
        <v>0.46105263157894733</v>
      </c>
      <c r="D73" s="2">
        <f t="shared" si="3"/>
        <v>0.73000000000000032</v>
      </c>
      <c r="E73" s="2">
        <f t="shared" si="5"/>
        <v>0.46105263157894733</v>
      </c>
    </row>
    <row r="74" spans="2:5" x14ac:dyDescent="0.25">
      <c r="B74" s="2">
        <f t="shared" si="2"/>
        <v>0.74000000000000032</v>
      </c>
      <c r="C74" s="2">
        <f t="shared" si="4"/>
        <v>0.45931034482758609</v>
      </c>
      <c r="D74" s="2">
        <f t="shared" si="3"/>
        <v>0.74000000000000032</v>
      </c>
      <c r="E74" s="2">
        <f t="shared" si="5"/>
        <v>0.45931034482758609</v>
      </c>
    </row>
    <row r="75" spans="2:5" x14ac:dyDescent="0.25">
      <c r="B75" s="2">
        <f t="shared" si="2"/>
        <v>0.75000000000000033</v>
      </c>
      <c r="C75" s="2">
        <f t="shared" si="4"/>
        <v>0.45762711864406769</v>
      </c>
      <c r="D75" s="2">
        <f t="shared" si="3"/>
        <v>0.75000000000000033</v>
      </c>
      <c r="E75" s="2">
        <f t="shared" si="5"/>
        <v>0.45762711864406769</v>
      </c>
    </row>
    <row r="76" spans="2:5" x14ac:dyDescent="0.25">
      <c r="B76" s="2">
        <f t="shared" si="2"/>
        <v>0.76000000000000034</v>
      </c>
      <c r="C76" s="2">
        <f t="shared" si="4"/>
        <v>0.45599999999999985</v>
      </c>
      <c r="D76" s="2">
        <f t="shared" si="3"/>
        <v>0.76000000000000034</v>
      </c>
      <c r="E76" s="2">
        <f t="shared" si="5"/>
        <v>0.45599999999999985</v>
      </c>
    </row>
    <row r="77" spans="2:5" x14ac:dyDescent="0.25">
      <c r="B77" s="2">
        <f t="shared" si="2"/>
        <v>0.77000000000000035</v>
      </c>
      <c r="C77" s="2">
        <f t="shared" si="4"/>
        <v>0.45442622950819672</v>
      </c>
      <c r="D77" s="2">
        <f t="shared" si="3"/>
        <v>0.77000000000000035</v>
      </c>
      <c r="E77" s="2">
        <f t="shared" si="5"/>
        <v>0.45442622950819672</v>
      </c>
    </row>
    <row r="78" spans="2:5" x14ac:dyDescent="0.25">
      <c r="B78" s="2">
        <f t="shared" si="2"/>
        <v>0.78000000000000036</v>
      </c>
      <c r="C78" s="2">
        <f t="shared" si="4"/>
        <v>0.45290322580645154</v>
      </c>
      <c r="D78" s="2">
        <f t="shared" si="3"/>
        <v>0.78000000000000036</v>
      </c>
      <c r="E78" s="2">
        <f t="shared" si="5"/>
        <v>0.45290322580645154</v>
      </c>
    </row>
    <row r="79" spans="2:5" x14ac:dyDescent="0.25">
      <c r="B79" s="2">
        <f t="shared" si="2"/>
        <v>0.79000000000000037</v>
      </c>
      <c r="C79" s="2">
        <f t="shared" si="4"/>
        <v>0.45142857142857135</v>
      </c>
      <c r="D79" s="2">
        <f t="shared" si="3"/>
        <v>0.79000000000000037</v>
      </c>
      <c r="E79" s="2">
        <f t="shared" si="5"/>
        <v>0.45142857142857135</v>
      </c>
    </row>
    <row r="80" spans="2:5" x14ac:dyDescent="0.25">
      <c r="B80" s="2">
        <f t="shared" si="2"/>
        <v>0.80000000000000038</v>
      </c>
      <c r="C80" s="2">
        <f t="shared" si="4"/>
        <v>0.4499999999999999</v>
      </c>
      <c r="D80" s="2">
        <f t="shared" si="3"/>
        <v>0.80000000000000038</v>
      </c>
      <c r="E80" s="2">
        <f t="shared" si="5"/>
        <v>0.4499999999999999</v>
      </c>
    </row>
    <row r="81" spans="2:5" x14ac:dyDescent="0.25">
      <c r="B81" s="2">
        <f t="shared" si="2"/>
        <v>0.81000000000000039</v>
      </c>
      <c r="C81" s="2">
        <f t="shared" si="4"/>
        <v>0.44861538461538458</v>
      </c>
      <c r="D81" s="2">
        <f t="shared" si="3"/>
        <v>0.81000000000000039</v>
      </c>
      <c r="E81" s="2">
        <f t="shared" si="5"/>
        <v>0.44861538461538458</v>
      </c>
    </row>
    <row r="82" spans="2:5" x14ac:dyDescent="0.25">
      <c r="B82" s="2">
        <f t="shared" si="2"/>
        <v>0.8200000000000004</v>
      </c>
      <c r="C82" s="2">
        <f t="shared" si="4"/>
        <v>0.44727272727272721</v>
      </c>
      <c r="D82" s="2">
        <f t="shared" si="3"/>
        <v>0.8200000000000004</v>
      </c>
      <c r="E82" s="2">
        <f t="shared" si="5"/>
        <v>0.44727272727272721</v>
      </c>
    </row>
    <row r="83" spans="2:5" x14ac:dyDescent="0.25">
      <c r="B83" s="2">
        <f t="shared" si="2"/>
        <v>0.8300000000000004</v>
      </c>
      <c r="C83" s="2">
        <f t="shared" si="4"/>
        <v>0.4459701492537313</v>
      </c>
      <c r="D83" s="2">
        <f t="shared" si="3"/>
        <v>0.8300000000000004</v>
      </c>
      <c r="E83" s="2">
        <f t="shared" si="5"/>
        <v>0.4459701492537313</v>
      </c>
    </row>
    <row r="84" spans="2:5" x14ac:dyDescent="0.25">
      <c r="B84" s="2">
        <f t="shared" si="2"/>
        <v>0.84000000000000041</v>
      </c>
      <c r="C84" s="2">
        <f t="shared" si="4"/>
        <v>0.44470588235294106</v>
      </c>
      <c r="D84" s="2">
        <f t="shared" si="3"/>
        <v>0.84000000000000041</v>
      </c>
      <c r="E84" s="2">
        <f t="shared" si="5"/>
        <v>0.44470588235294106</v>
      </c>
    </row>
    <row r="85" spans="2:5" x14ac:dyDescent="0.25">
      <c r="B85" s="2">
        <f t="shared" si="2"/>
        <v>0.85000000000000042</v>
      </c>
      <c r="C85" s="2">
        <f t="shared" si="4"/>
        <v>0.44347826086956516</v>
      </c>
      <c r="D85" s="2">
        <f t="shared" si="3"/>
        <v>0.85000000000000042</v>
      </c>
      <c r="E85" s="2">
        <f t="shared" si="5"/>
        <v>0.44347826086956516</v>
      </c>
    </row>
    <row r="86" spans="2:5" x14ac:dyDescent="0.25">
      <c r="B86" s="2">
        <f t="shared" si="2"/>
        <v>0.86000000000000043</v>
      </c>
      <c r="C86" s="2">
        <f t="shared" si="4"/>
        <v>0.44228571428571417</v>
      </c>
      <c r="D86" s="2">
        <f t="shared" si="3"/>
        <v>0.86000000000000043</v>
      </c>
      <c r="E86" s="2">
        <f t="shared" si="5"/>
        <v>0.44228571428571417</v>
      </c>
    </row>
    <row r="87" spans="2:5" x14ac:dyDescent="0.25">
      <c r="B87" s="2">
        <f t="shared" si="2"/>
        <v>0.87000000000000044</v>
      </c>
      <c r="C87" s="2">
        <f t="shared" si="4"/>
        <v>0.44112676056338024</v>
      </c>
      <c r="D87" s="2">
        <f t="shared" si="3"/>
        <v>0.87000000000000044</v>
      </c>
      <c r="E87" s="2">
        <f t="shared" si="5"/>
        <v>0.44112676056338024</v>
      </c>
    </row>
    <row r="88" spans="2:5" x14ac:dyDescent="0.25">
      <c r="B88" s="2">
        <f t="shared" si="2"/>
        <v>0.88000000000000045</v>
      </c>
      <c r="C88" s="2">
        <f t="shared" si="4"/>
        <v>0.43999999999999995</v>
      </c>
      <c r="D88" s="2">
        <f t="shared" si="3"/>
        <v>0.88000000000000045</v>
      </c>
      <c r="E88" s="2">
        <f t="shared" si="5"/>
        <v>0.43999999999999995</v>
      </c>
    </row>
    <row r="89" spans="2:5" x14ac:dyDescent="0.25">
      <c r="B89" s="2">
        <f t="shared" si="2"/>
        <v>0.89000000000000046</v>
      </c>
      <c r="C89" s="2">
        <f t="shared" si="4"/>
        <v>0.43890410958904108</v>
      </c>
      <c r="D89" s="2">
        <f t="shared" si="3"/>
        <v>0.89000000000000046</v>
      </c>
      <c r="E89" s="2">
        <f t="shared" si="5"/>
        <v>0.43890410958904108</v>
      </c>
    </row>
    <row r="90" spans="2:5" x14ac:dyDescent="0.25">
      <c r="B90" s="2">
        <f t="shared" si="2"/>
        <v>0.90000000000000047</v>
      </c>
      <c r="C90" s="2">
        <f t="shared" si="4"/>
        <v>0.43783783783783781</v>
      </c>
      <c r="D90" s="2">
        <f t="shared" si="3"/>
        <v>0.90000000000000047</v>
      </c>
      <c r="E90" s="2">
        <f t="shared" si="5"/>
        <v>0.43783783783783781</v>
      </c>
    </row>
    <row r="91" spans="2:5" x14ac:dyDescent="0.25">
      <c r="B91" s="2">
        <f t="shared" si="2"/>
        <v>0.91000000000000048</v>
      </c>
      <c r="C91" s="2">
        <f t="shared" si="4"/>
        <v>0.43679999999999991</v>
      </c>
      <c r="D91" s="2">
        <f t="shared" si="3"/>
        <v>0.91000000000000048</v>
      </c>
      <c r="E91" s="2">
        <f t="shared" si="5"/>
        <v>0.43679999999999991</v>
      </c>
    </row>
    <row r="92" spans="2:5" x14ac:dyDescent="0.25">
      <c r="B92" s="2">
        <f t="shared" si="2"/>
        <v>0.92000000000000048</v>
      </c>
      <c r="C92" s="2">
        <f t="shared" si="4"/>
        <v>0.43578947368421039</v>
      </c>
      <c r="D92" s="2">
        <f t="shared" si="3"/>
        <v>0.92000000000000048</v>
      </c>
      <c r="E92" s="2">
        <f t="shared" si="5"/>
        <v>0.43578947368421039</v>
      </c>
    </row>
    <row r="93" spans="2:5" x14ac:dyDescent="0.25">
      <c r="B93" s="2">
        <f t="shared" si="2"/>
        <v>0.93000000000000049</v>
      </c>
      <c r="C93" s="2">
        <f t="shared" si="4"/>
        <v>0.43480519480519481</v>
      </c>
      <c r="D93" s="2">
        <f t="shared" si="3"/>
        <v>0.93000000000000049</v>
      </c>
      <c r="E93" s="2">
        <f t="shared" si="5"/>
        <v>0.43480519480519481</v>
      </c>
    </row>
    <row r="94" spans="2:5" x14ac:dyDescent="0.25">
      <c r="B94" s="2">
        <f t="shared" si="2"/>
        <v>0.9400000000000005</v>
      </c>
      <c r="C94" s="2">
        <f t="shared" si="4"/>
        <v>0.43384615384615383</v>
      </c>
      <c r="D94" s="2">
        <f t="shared" si="3"/>
        <v>0.9400000000000005</v>
      </c>
      <c r="E94" s="2">
        <f t="shared" si="5"/>
        <v>0.43384615384615383</v>
      </c>
    </row>
    <row r="95" spans="2:5" x14ac:dyDescent="0.25">
      <c r="B95" s="2">
        <f t="shared" si="2"/>
        <v>0.95000000000000051</v>
      </c>
      <c r="C95" s="2">
        <f t="shared" si="4"/>
        <v>0.43291139240506321</v>
      </c>
      <c r="D95" s="2">
        <f t="shared" si="3"/>
        <v>0.95000000000000051</v>
      </c>
      <c r="E95" s="2">
        <f t="shared" si="5"/>
        <v>0.43291139240506321</v>
      </c>
    </row>
    <row r="96" spans="2:5" x14ac:dyDescent="0.25">
      <c r="B96" s="2">
        <f t="shared" si="2"/>
        <v>0.96000000000000052</v>
      </c>
      <c r="C96" s="2">
        <f t="shared" si="4"/>
        <v>0.43199999999999988</v>
      </c>
      <c r="D96" s="2">
        <f t="shared" si="3"/>
        <v>0.96000000000000052</v>
      </c>
      <c r="E96" s="2">
        <f t="shared" si="5"/>
        <v>0.43199999999999988</v>
      </c>
    </row>
    <row r="97" spans="2:5" x14ac:dyDescent="0.25">
      <c r="B97" s="2">
        <f t="shared" si="2"/>
        <v>0.97000000000000053</v>
      </c>
      <c r="C97" s="2">
        <f t="shared" si="4"/>
        <v>0.43111111111111106</v>
      </c>
      <c r="D97" s="2">
        <f t="shared" si="3"/>
        <v>0.97000000000000053</v>
      </c>
      <c r="E97" s="2">
        <f t="shared" si="5"/>
        <v>0.43111111111111106</v>
      </c>
    </row>
    <row r="98" spans="2:5" x14ac:dyDescent="0.25">
      <c r="B98" s="2">
        <f t="shared" si="2"/>
        <v>0.98000000000000054</v>
      </c>
      <c r="C98" s="2">
        <f t="shared" si="4"/>
        <v>0.43024390243902427</v>
      </c>
      <c r="D98" s="2">
        <f t="shared" si="3"/>
        <v>0.98000000000000054</v>
      </c>
      <c r="E98" s="2">
        <f t="shared" si="5"/>
        <v>0.43024390243902427</v>
      </c>
    </row>
    <row r="99" spans="2:5" x14ac:dyDescent="0.25">
      <c r="B99" s="2">
        <f t="shared" si="2"/>
        <v>0.99000000000000055</v>
      </c>
      <c r="C99" s="2">
        <f t="shared" si="4"/>
        <v>0.4293975903614457</v>
      </c>
      <c r="D99" s="2">
        <f t="shared" si="3"/>
        <v>0.99000000000000055</v>
      </c>
      <c r="E99" s="2">
        <f t="shared" si="5"/>
        <v>0.4293975903614457</v>
      </c>
    </row>
    <row r="100" spans="2:5" x14ac:dyDescent="0.25">
      <c r="B100" s="2">
        <f t="shared" si="2"/>
        <v>1.0000000000000004</v>
      </c>
      <c r="C100" s="2">
        <f t="shared" si="4"/>
        <v>0.42857142857142849</v>
      </c>
      <c r="D100" s="2">
        <f t="shared" si="3"/>
        <v>1.0000000000000004</v>
      </c>
      <c r="E100" s="2">
        <f t="shared" si="5"/>
        <v>0.42857142857142849</v>
      </c>
    </row>
    <row r="101" spans="2:5" x14ac:dyDescent="0.25">
      <c r="B101" s="2">
        <f t="shared" si="2"/>
        <v>1.0100000000000005</v>
      </c>
      <c r="C101" s="2">
        <f t="shared" si="4"/>
        <v>0.42776470588235282</v>
      </c>
      <c r="D101" s="2">
        <f t="shared" si="3"/>
        <v>1.0100000000000005</v>
      </c>
      <c r="E101" s="2">
        <f t="shared" si="5"/>
        <v>0.42776470588235282</v>
      </c>
    </row>
    <row r="102" spans="2:5" x14ac:dyDescent="0.25">
      <c r="B102" s="2">
        <f t="shared" si="2"/>
        <v>1.0200000000000005</v>
      </c>
      <c r="C102" s="2">
        <f t="shared" si="4"/>
        <v>0.42697674418604642</v>
      </c>
      <c r="D102" s="2">
        <f t="shared" si="3"/>
        <v>1.0200000000000005</v>
      </c>
      <c r="E102" s="2">
        <f t="shared" si="5"/>
        <v>0.42697674418604642</v>
      </c>
    </row>
    <row r="103" spans="2:5" x14ac:dyDescent="0.25">
      <c r="B103" s="2">
        <f t="shared" si="2"/>
        <v>1.0300000000000005</v>
      </c>
      <c r="C103" s="2">
        <f t="shared" si="4"/>
        <v>0.42620689655172406</v>
      </c>
      <c r="D103" s="2">
        <f t="shared" si="3"/>
        <v>1.0300000000000005</v>
      </c>
      <c r="E103" s="2">
        <f t="shared" si="5"/>
        <v>0.42620689655172406</v>
      </c>
    </row>
    <row r="104" spans="2:5" x14ac:dyDescent="0.25">
      <c r="B104" s="2">
        <f t="shared" si="2"/>
        <v>1.0400000000000005</v>
      </c>
      <c r="C104" s="2">
        <f t="shared" ref="C104:C135" si="6">IF(sigma&gt;0,y0*(MAX(0,(1-thetax*(psf*B104/x0)^rho)/thetay))^(1/rho),y0)/psf</f>
        <v>0.42545454545454531</v>
      </c>
      <c r="D104" s="2">
        <f t="shared" si="3"/>
        <v>1.0400000000000005</v>
      </c>
      <c r="E104" s="2">
        <f t="shared" ref="E104:E135" si="7">IF(sigma&gt;0,y*(MAX(0,(1-alphax*(psf*D104/x)^rho)/alphay))^(1/rho),y)/psf</f>
        <v>0.42545454545454531</v>
      </c>
    </row>
    <row r="105" spans="2:5" x14ac:dyDescent="0.25">
      <c r="B105" s="2">
        <f t="shared" si="2"/>
        <v>1.0500000000000005</v>
      </c>
      <c r="C105" s="2">
        <f t="shared" si="6"/>
        <v>0.4247191011235954</v>
      </c>
      <c r="D105" s="2">
        <f t="shared" si="3"/>
        <v>1.0500000000000005</v>
      </c>
      <c r="E105" s="2">
        <f t="shared" si="7"/>
        <v>0.4247191011235954</v>
      </c>
    </row>
    <row r="106" spans="2:5" x14ac:dyDescent="0.25">
      <c r="B106" s="2">
        <f t="shared" ref="B106:B169" si="8">0.01+B105</f>
        <v>1.0600000000000005</v>
      </c>
      <c r="C106" s="2">
        <f t="shared" si="6"/>
        <v>0.42399999999999993</v>
      </c>
      <c r="D106" s="2">
        <f t="shared" ref="D106:D169" si="9">0.01+D105</f>
        <v>1.0600000000000005</v>
      </c>
      <c r="E106" s="2">
        <f t="shared" si="7"/>
        <v>0.42399999999999993</v>
      </c>
    </row>
    <row r="107" spans="2:5" x14ac:dyDescent="0.25">
      <c r="B107" s="2">
        <f t="shared" si="8"/>
        <v>1.0700000000000005</v>
      </c>
      <c r="C107" s="2">
        <f t="shared" si="6"/>
        <v>0.42329670329670316</v>
      </c>
      <c r="D107" s="2">
        <f t="shared" si="9"/>
        <v>1.0700000000000005</v>
      </c>
      <c r="E107" s="2">
        <f t="shared" si="7"/>
        <v>0.42329670329670316</v>
      </c>
    </row>
    <row r="108" spans="2:5" x14ac:dyDescent="0.25">
      <c r="B108" s="2">
        <f t="shared" si="8"/>
        <v>1.0800000000000005</v>
      </c>
      <c r="C108" s="2">
        <f t="shared" si="6"/>
        <v>0.42260869565217385</v>
      </c>
      <c r="D108" s="2">
        <f t="shared" si="9"/>
        <v>1.0800000000000005</v>
      </c>
      <c r="E108" s="2">
        <f t="shared" si="7"/>
        <v>0.42260869565217385</v>
      </c>
    </row>
    <row r="109" spans="2:5" x14ac:dyDescent="0.25">
      <c r="B109" s="2">
        <f t="shared" si="8"/>
        <v>1.0900000000000005</v>
      </c>
      <c r="C109" s="2">
        <f t="shared" si="6"/>
        <v>0.42193548387096769</v>
      </c>
      <c r="D109" s="2">
        <f t="shared" si="9"/>
        <v>1.0900000000000005</v>
      </c>
      <c r="E109" s="2">
        <f t="shared" si="7"/>
        <v>0.42193548387096769</v>
      </c>
    </row>
    <row r="110" spans="2:5" x14ac:dyDescent="0.25">
      <c r="B110" s="2">
        <f t="shared" si="8"/>
        <v>1.1000000000000005</v>
      </c>
      <c r="C110" s="2">
        <f t="shared" si="6"/>
        <v>0.42127659574468085</v>
      </c>
      <c r="D110" s="2">
        <f t="shared" si="9"/>
        <v>1.1000000000000005</v>
      </c>
      <c r="E110" s="2">
        <f t="shared" si="7"/>
        <v>0.42127659574468085</v>
      </c>
    </row>
    <row r="111" spans="2:5" x14ac:dyDescent="0.25">
      <c r="B111" s="2">
        <f t="shared" si="8"/>
        <v>1.1100000000000005</v>
      </c>
      <c r="C111" s="2">
        <f t="shared" si="6"/>
        <v>0.42063157894736836</v>
      </c>
      <c r="D111" s="2">
        <f t="shared" si="9"/>
        <v>1.1100000000000005</v>
      </c>
      <c r="E111" s="2">
        <f t="shared" si="7"/>
        <v>0.42063157894736836</v>
      </c>
    </row>
    <row r="112" spans="2:5" x14ac:dyDescent="0.25">
      <c r="B112" s="2">
        <f t="shared" si="8"/>
        <v>1.1200000000000006</v>
      </c>
      <c r="C112" s="2">
        <f t="shared" si="6"/>
        <v>0.41999999999999987</v>
      </c>
      <c r="D112" s="2">
        <f t="shared" si="9"/>
        <v>1.1200000000000006</v>
      </c>
      <c r="E112" s="2">
        <f t="shared" si="7"/>
        <v>0.41999999999999987</v>
      </c>
    </row>
    <row r="113" spans="2:5" x14ac:dyDescent="0.25">
      <c r="B113" s="2">
        <f t="shared" si="8"/>
        <v>1.1300000000000006</v>
      </c>
      <c r="C113" s="2">
        <f t="shared" si="6"/>
        <v>0.41938144329896904</v>
      </c>
      <c r="D113" s="2">
        <f t="shared" si="9"/>
        <v>1.1300000000000006</v>
      </c>
      <c r="E113" s="2">
        <f t="shared" si="7"/>
        <v>0.41938144329896904</v>
      </c>
    </row>
    <row r="114" spans="2:5" x14ac:dyDescent="0.25">
      <c r="B114" s="2">
        <f t="shared" si="8"/>
        <v>1.1400000000000006</v>
      </c>
      <c r="C114" s="2">
        <f t="shared" si="6"/>
        <v>0.4187755102040816</v>
      </c>
      <c r="D114" s="2">
        <f t="shared" si="9"/>
        <v>1.1400000000000006</v>
      </c>
      <c r="E114" s="2">
        <f t="shared" si="7"/>
        <v>0.4187755102040816</v>
      </c>
    </row>
    <row r="115" spans="2:5" x14ac:dyDescent="0.25">
      <c r="B115" s="2">
        <f t="shared" si="8"/>
        <v>1.1500000000000006</v>
      </c>
      <c r="C115" s="2">
        <f t="shared" si="6"/>
        <v>0.41818181818181815</v>
      </c>
      <c r="D115" s="2">
        <f t="shared" si="9"/>
        <v>1.1500000000000006</v>
      </c>
      <c r="E115" s="2">
        <f t="shared" si="7"/>
        <v>0.41818181818181815</v>
      </c>
    </row>
    <row r="116" spans="2:5" x14ac:dyDescent="0.25">
      <c r="B116" s="2">
        <f t="shared" si="8"/>
        <v>1.1600000000000006</v>
      </c>
      <c r="C116" s="2">
        <f t="shared" si="6"/>
        <v>0.41759999999999997</v>
      </c>
      <c r="D116" s="2">
        <f t="shared" si="9"/>
        <v>1.1600000000000006</v>
      </c>
      <c r="E116" s="2">
        <f t="shared" si="7"/>
        <v>0.41759999999999997</v>
      </c>
    </row>
    <row r="117" spans="2:5" x14ac:dyDescent="0.25">
      <c r="B117" s="2">
        <f t="shared" si="8"/>
        <v>1.1700000000000006</v>
      </c>
      <c r="C117" s="2">
        <f t="shared" si="6"/>
        <v>0.41702970297029701</v>
      </c>
      <c r="D117" s="2">
        <f t="shared" si="9"/>
        <v>1.1700000000000006</v>
      </c>
      <c r="E117" s="2">
        <f t="shared" si="7"/>
        <v>0.41702970297029701</v>
      </c>
    </row>
    <row r="118" spans="2:5" x14ac:dyDescent="0.25">
      <c r="B118" s="2">
        <f t="shared" si="8"/>
        <v>1.1800000000000006</v>
      </c>
      <c r="C118" s="2">
        <f t="shared" si="6"/>
        <v>0.41647058823529409</v>
      </c>
      <c r="D118" s="2">
        <f t="shared" si="9"/>
        <v>1.1800000000000006</v>
      </c>
      <c r="E118" s="2">
        <f t="shared" si="7"/>
        <v>0.41647058823529409</v>
      </c>
    </row>
    <row r="119" spans="2:5" x14ac:dyDescent="0.25">
      <c r="B119" s="2">
        <f t="shared" si="8"/>
        <v>1.1900000000000006</v>
      </c>
      <c r="C119" s="2">
        <f t="shared" si="6"/>
        <v>0.41592233009708729</v>
      </c>
      <c r="D119" s="2">
        <f t="shared" si="9"/>
        <v>1.1900000000000006</v>
      </c>
      <c r="E119" s="2">
        <f t="shared" si="7"/>
        <v>0.41592233009708729</v>
      </c>
    </row>
    <row r="120" spans="2:5" x14ac:dyDescent="0.25">
      <c r="B120" s="2">
        <f t="shared" si="8"/>
        <v>1.2000000000000006</v>
      </c>
      <c r="C120" s="2">
        <f t="shared" si="6"/>
        <v>0.4153846153846153</v>
      </c>
      <c r="D120" s="2">
        <f t="shared" si="9"/>
        <v>1.2000000000000006</v>
      </c>
      <c r="E120" s="2">
        <f t="shared" si="7"/>
        <v>0.4153846153846153</v>
      </c>
    </row>
    <row r="121" spans="2:5" x14ac:dyDescent="0.25">
      <c r="B121" s="2">
        <f t="shared" si="8"/>
        <v>1.2100000000000006</v>
      </c>
      <c r="C121" s="2">
        <f t="shared" si="6"/>
        <v>0.41485714285714281</v>
      </c>
      <c r="D121" s="2">
        <f t="shared" si="9"/>
        <v>1.2100000000000006</v>
      </c>
      <c r="E121" s="2">
        <f t="shared" si="7"/>
        <v>0.41485714285714281</v>
      </c>
    </row>
    <row r="122" spans="2:5" x14ac:dyDescent="0.25">
      <c r="B122" s="2">
        <f t="shared" si="8"/>
        <v>1.2200000000000006</v>
      </c>
      <c r="C122" s="2">
        <f t="shared" si="6"/>
        <v>0.41433962264150931</v>
      </c>
      <c r="D122" s="2">
        <f t="shared" si="9"/>
        <v>1.2200000000000006</v>
      </c>
      <c r="E122" s="2">
        <f t="shared" si="7"/>
        <v>0.41433962264150931</v>
      </c>
    </row>
    <row r="123" spans="2:5" x14ac:dyDescent="0.25">
      <c r="B123" s="2">
        <f t="shared" si="8"/>
        <v>1.2300000000000006</v>
      </c>
      <c r="C123" s="2">
        <f t="shared" si="6"/>
        <v>0.41383177570093455</v>
      </c>
      <c r="D123" s="2">
        <f t="shared" si="9"/>
        <v>1.2300000000000006</v>
      </c>
      <c r="E123" s="2">
        <f t="shared" si="7"/>
        <v>0.41383177570093455</v>
      </c>
    </row>
    <row r="124" spans="2:5" x14ac:dyDescent="0.25">
      <c r="B124" s="2">
        <f t="shared" si="8"/>
        <v>1.2400000000000007</v>
      </c>
      <c r="C124" s="2">
        <f t="shared" si="6"/>
        <v>0.41333333333333327</v>
      </c>
      <c r="D124" s="2">
        <f t="shared" si="9"/>
        <v>1.2400000000000007</v>
      </c>
      <c r="E124" s="2">
        <f t="shared" si="7"/>
        <v>0.41333333333333327</v>
      </c>
    </row>
    <row r="125" spans="2:5" x14ac:dyDescent="0.25">
      <c r="B125" s="2">
        <f t="shared" si="8"/>
        <v>1.2500000000000007</v>
      </c>
      <c r="C125" s="2">
        <f t="shared" si="6"/>
        <v>0.41284403669724762</v>
      </c>
      <c r="D125" s="2">
        <f t="shared" si="9"/>
        <v>1.2500000000000007</v>
      </c>
      <c r="E125" s="2">
        <f t="shared" si="7"/>
        <v>0.41284403669724762</v>
      </c>
    </row>
    <row r="126" spans="2:5" x14ac:dyDescent="0.25">
      <c r="B126" s="2">
        <f t="shared" si="8"/>
        <v>1.2600000000000007</v>
      </c>
      <c r="C126" s="2">
        <f t="shared" si="6"/>
        <v>0.41236363636363632</v>
      </c>
      <c r="D126" s="2">
        <f t="shared" si="9"/>
        <v>1.2600000000000007</v>
      </c>
      <c r="E126" s="2">
        <f t="shared" si="7"/>
        <v>0.41236363636363632</v>
      </c>
    </row>
    <row r="127" spans="2:5" x14ac:dyDescent="0.25">
      <c r="B127" s="2">
        <f t="shared" si="8"/>
        <v>1.2700000000000007</v>
      </c>
      <c r="C127" s="2">
        <f t="shared" si="6"/>
        <v>0.41189189189189185</v>
      </c>
      <c r="D127" s="2">
        <f t="shared" si="9"/>
        <v>1.2700000000000007</v>
      </c>
      <c r="E127" s="2">
        <f t="shared" si="7"/>
        <v>0.41189189189189185</v>
      </c>
    </row>
    <row r="128" spans="2:5" x14ac:dyDescent="0.25">
      <c r="B128" s="2">
        <f t="shared" si="8"/>
        <v>1.2800000000000007</v>
      </c>
      <c r="C128" s="2">
        <f t="shared" si="6"/>
        <v>0.41142857142857137</v>
      </c>
      <c r="D128" s="2">
        <f t="shared" si="9"/>
        <v>1.2800000000000007</v>
      </c>
      <c r="E128" s="2">
        <f t="shared" si="7"/>
        <v>0.41142857142857137</v>
      </c>
    </row>
    <row r="129" spans="2:5" x14ac:dyDescent="0.25">
      <c r="B129" s="2">
        <f t="shared" si="8"/>
        <v>1.2900000000000007</v>
      </c>
      <c r="C129" s="2">
        <f t="shared" si="6"/>
        <v>0.41097345132743363</v>
      </c>
      <c r="D129" s="2">
        <f t="shared" si="9"/>
        <v>1.2900000000000007</v>
      </c>
      <c r="E129" s="2">
        <f t="shared" si="7"/>
        <v>0.41097345132743363</v>
      </c>
    </row>
    <row r="130" spans="2:5" x14ac:dyDescent="0.25">
      <c r="B130" s="2">
        <f t="shared" si="8"/>
        <v>1.3000000000000007</v>
      </c>
      <c r="C130" s="2">
        <f t="shared" si="6"/>
        <v>0.41052631578947363</v>
      </c>
      <c r="D130" s="2">
        <f t="shared" si="9"/>
        <v>1.3000000000000007</v>
      </c>
      <c r="E130" s="2">
        <f t="shared" si="7"/>
        <v>0.41052631578947363</v>
      </c>
    </row>
    <row r="131" spans="2:5" x14ac:dyDescent="0.25">
      <c r="B131" s="2">
        <f t="shared" si="8"/>
        <v>1.3100000000000007</v>
      </c>
      <c r="C131" s="2">
        <f t="shared" si="6"/>
        <v>0.4100869565217391</v>
      </c>
      <c r="D131" s="2">
        <f t="shared" si="9"/>
        <v>1.3100000000000007</v>
      </c>
      <c r="E131" s="2">
        <f t="shared" si="7"/>
        <v>0.4100869565217391</v>
      </c>
    </row>
    <row r="132" spans="2:5" x14ac:dyDescent="0.25">
      <c r="B132" s="2">
        <f t="shared" si="8"/>
        <v>1.3200000000000007</v>
      </c>
      <c r="C132" s="2">
        <f t="shared" si="6"/>
        <v>0.40965517241379296</v>
      </c>
      <c r="D132" s="2">
        <f t="shared" si="9"/>
        <v>1.3200000000000007</v>
      </c>
      <c r="E132" s="2">
        <f t="shared" si="7"/>
        <v>0.40965517241379296</v>
      </c>
    </row>
    <row r="133" spans="2:5" x14ac:dyDescent="0.25">
      <c r="B133" s="2">
        <f t="shared" si="8"/>
        <v>1.3300000000000007</v>
      </c>
      <c r="C133" s="2">
        <f t="shared" si="6"/>
        <v>0.40923076923076918</v>
      </c>
      <c r="D133" s="2">
        <f t="shared" si="9"/>
        <v>1.3300000000000007</v>
      </c>
      <c r="E133" s="2">
        <f t="shared" si="7"/>
        <v>0.40923076923076918</v>
      </c>
    </row>
    <row r="134" spans="2:5" x14ac:dyDescent="0.25">
      <c r="B134" s="2">
        <f t="shared" si="8"/>
        <v>1.3400000000000007</v>
      </c>
      <c r="C134" s="2">
        <f t="shared" si="6"/>
        <v>0.40881355932203378</v>
      </c>
      <c r="D134" s="2">
        <f t="shared" si="9"/>
        <v>1.3400000000000007</v>
      </c>
      <c r="E134" s="2">
        <f t="shared" si="7"/>
        <v>0.40881355932203378</v>
      </c>
    </row>
    <row r="135" spans="2:5" x14ac:dyDescent="0.25">
      <c r="B135" s="2">
        <f t="shared" si="8"/>
        <v>1.3500000000000008</v>
      </c>
      <c r="C135" s="2">
        <f t="shared" si="6"/>
        <v>0.40840336134453775</v>
      </c>
      <c r="D135" s="2">
        <f t="shared" si="9"/>
        <v>1.3500000000000008</v>
      </c>
      <c r="E135" s="2">
        <f t="shared" si="7"/>
        <v>0.40840336134453775</v>
      </c>
    </row>
    <row r="136" spans="2:5" x14ac:dyDescent="0.25">
      <c r="B136" s="2">
        <f t="shared" si="8"/>
        <v>1.3600000000000008</v>
      </c>
      <c r="C136" s="2">
        <f t="shared" ref="C136:C167" si="10">IF(sigma&gt;0,y0*(MAX(0,(1-thetax*(psf*B136/x0)^rho)/thetay))^(1/rho),y0)/psf</f>
        <v>0.40799999999999997</v>
      </c>
      <c r="D136" s="2">
        <f t="shared" si="9"/>
        <v>1.3600000000000008</v>
      </c>
      <c r="E136" s="2">
        <f t="shared" ref="E136:E167" si="11">IF(sigma&gt;0,y*(MAX(0,(1-alphax*(psf*D136/x)^rho)/alphay))^(1/rho),y)/psf</f>
        <v>0.40799999999999997</v>
      </c>
    </row>
    <row r="137" spans="2:5" x14ac:dyDescent="0.25">
      <c r="B137" s="2">
        <f t="shared" si="8"/>
        <v>1.3700000000000008</v>
      </c>
      <c r="C137" s="2">
        <f t="shared" si="10"/>
        <v>0.40760330578512388</v>
      </c>
      <c r="D137" s="2">
        <f t="shared" si="9"/>
        <v>1.3700000000000008</v>
      </c>
      <c r="E137" s="2">
        <f t="shared" si="11"/>
        <v>0.40760330578512388</v>
      </c>
    </row>
    <row r="138" spans="2:5" x14ac:dyDescent="0.25">
      <c r="B138" s="2">
        <f t="shared" si="8"/>
        <v>1.3800000000000008</v>
      </c>
      <c r="C138" s="2">
        <f t="shared" si="10"/>
        <v>0.40721311475409833</v>
      </c>
      <c r="D138" s="2">
        <f t="shared" si="9"/>
        <v>1.3800000000000008</v>
      </c>
      <c r="E138" s="2">
        <f t="shared" si="11"/>
        <v>0.40721311475409833</v>
      </c>
    </row>
    <row r="139" spans="2:5" x14ac:dyDescent="0.25">
      <c r="B139" s="2">
        <f t="shared" si="8"/>
        <v>1.3900000000000008</v>
      </c>
      <c r="C139" s="2">
        <f t="shared" si="10"/>
        <v>0.4068292682926829</v>
      </c>
      <c r="D139" s="2">
        <f t="shared" si="9"/>
        <v>1.3900000000000008</v>
      </c>
      <c r="E139" s="2">
        <f t="shared" si="11"/>
        <v>0.4068292682926829</v>
      </c>
    </row>
    <row r="140" spans="2:5" x14ac:dyDescent="0.25">
      <c r="B140" s="2">
        <f t="shared" si="8"/>
        <v>1.4000000000000008</v>
      </c>
      <c r="C140" s="2">
        <f t="shared" si="10"/>
        <v>0.40645161290322579</v>
      </c>
      <c r="D140" s="2">
        <f t="shared" si="9"/>
        <v>1.4000000000000008</v>
      </c>
      <c r="E140" s="2">
        <f t="shared" si="11"/>
        <v>0.40645161290322579</v>
      </c>
    </row>
    <row r="141" spans="2:5" x14ac:dyDescent="0.25">
      <c r="B141" s="2">
        <f t="shared" si="8"/>
        <v>1.4100000000000008</v>
      </c>
      <c r="C141" s="2">
        <f t="shared" si="10"/>
        <v>0.40607999999999989</v>
      </c>
      <c r="D141" s="2">
        <f t="shared" si="9"/>
        <v>1.4100000000000008</v>
      </c>
      <c r="E141" s="2">
        <f t="shared" si="11"/>
        <v>0.40607999999999989</v>
      </c>
    </row>
    <row r="142" spans="2:5" x14ac:dyDescent="0.25">
      <c r="B142" s="2">
        <f t="shared" si="8"/>
        <v>1.4200000000000008</v>
      </c>
      <c r="C142" s="2">
        <f t="shared" si="10"/>
        <v>0.40571428571428575</v>
      </c>
      <c r="D142" s="2">
        <f t="shared" si="9"/>
        <v>1.4200000000000008</v>
      </c>
      <c r="E142" s="2">
        <f t="shared" si="11"/>
        <v>0.40571428571428575</v>
      </c>
    </row>
    <row r="143" spans="2:5" x14ac:dyDescent="0.25">
      <c r="B143" s="2">
        <f t="shared" si="8"/>
        <v>1.4300000000000008</v>
      </c>
      <c r="C143" s="2">
        <f t="shared" si="10"/>
        <v>0.40535433070866139</v>
      </c>
      <c r="D143" s="2">
        <f t="shared" si="9"/>
        <v>1.4300000000000008</v>
      </c>
      <c r="E143" s="2">
        <f t="shared" si="11"/>
        <v>0.40535433070866139</v>
      </c>
    </row>
    <row r="144" spans="2:5" x14ac:dyDescent="0.25">
      <c r="B144" s="2">
        <f t="shared" si="8"/>
        <v>1.4400000000000008</v>
      </c>
      <c r="C144" s="2">
        <f t="shared" si="10"/>
        <v>0.40499999999999997</v>
      </c>
      <c r="D144" s="2">
        <f t="shared" si="9"/>
        <v>1.4400000000000008</v>
      </c>
      <c r="E144" s="2">
        <f t="shared" si="11"/>
        <v>0.40499999999999997</v>
      </c>
    </row>
    <row r="145" spans="2:5" x14ac:dyDescent="0.25">
      <c r="B145" s="2">
        <f t="shared" si="8"/>
        <v>1.4500000000000008</v>
      </c>
      <c r="C145" s="2">
        <f t="shared" si="10"/>
        <v>0.40465116279069763</v>
      </c>
      <c r="D145" s="2">
        <f t="shared" si="9"/>
        <v>1.4500000000000008</v>
      </c>
      <c r="E145" s="2">
        <f t="shared" si="11"/>
        <v>0.40465116279069763</v>
      </c>
    </row>
    <row r="146" spans="2:5" x14ac:dyDescent="0.25">
      <c r="B146" s="2">
        <f t="shared" si="8"/>
        <v>1.4600000000000009</v>
      </c>
      <c r="C146" s="2">
        <f t="shared" si="10"/>
        <v>0.40430769230769226</v>
      </c>
      <c r="D146" s="2">
        <f t="shared" si="9"/>
        <v>1.4600000000000009</v>
      </c>
      <c r="E146" s="2">
        <f t="shared" si="11"/>
        <v>0.40430769230769226</v>
      </c>
    </row>
    <row r="147" spans="2:5" x14ac:dyDescent="0.25">
      <c r="B147" s="2">
        <f t="shared" si="8"/>
        <v>1.4700000000000009</v>
      </c>
      <c r="C147" s="2">
        <f t="shared" si="10"/>
        <v>0.40396946564885489</v>
      </c>
      <c r="D147" s="2">
        <f t="shared" si="9"/>
        <v>1.4700000000000009</v>
      </c>
      <c r="E147" s="2">
        <f t="shared" si="11"/>
        <v>0.40396946564885489</v>
      </c>
    </row>
    <row r="148" spans="2:5" x14ac:dyDescent="0.25">
      <c r="B148" s="2">
        <f t="shared" si="8"/>
        <v>1.4800000000000009</v>
      </c>
      <c r="C148" s="2">
        <f t="shared" si="10"/>
        <v>0.40363636363636357</v>
      </c>
      <c r="D148" s="2">
        <f t="shared" si="9"/>
        <v>1.4800000000000009</v>
      </c>
      <c r="E148" s="2">
        <f t="shared" si="11"/>
        <v>0.40363636363636357</v>
      </c>
    </row>
    <row r="149" spans="2:5" x14ac:dyDescent="0.25">
      <c r="B149" s="2">
        <f t="shared" si="8"/>
        <v>1.4900000000000009</v>
      </c>
      <c r="C149" s="2">
        <f t="shared" si="10"/>
        <v>0.40330827067669173</v>
      </c>
      <c r="D149" s="2">
        <f t="shared" si="9"/>
        <v>1.4900000000000009</v>
      </c>
      <c r="E149" s="2">
        <f t="shared" si="11"/>
        <v>0.40330827067669173</v>
      </c>
    </row>
    <row r="150" spans="2:5" x14ac:dyDescent="0.25">
      <c r="B150" s="2">
        <f t="shared" si="8"/>
        <v>1.5000000000000009</v>
      </c>
      <c r="C150" s="2">
        <f t="shared" si="10"/>
        <v>0.40298507462686556</v>
      </c>
      <c r="D150" s="2">
        <f t="shared" si="9"/>
        <v>1.5000000000000009</v>
      </c>
      <c r="E150" s="2">
        <f t="shared" si="11"/>
        <v>0.40298507462686556</v>
      </c>
    </row>
    <row r="151" spans="2:5" x14ac:dyDescent="0.25">
      <c r="B151" s="2">
        <f t="shared" si="8"/>
        <v>1.5100000000000009</v>
      </c>
      <c r="C151" s="2">
        <f t="shared" si="10"/>
        <v>0.40266666666666667</v>
      </c>
      <c r="D151" s="2">
        <f t="shared" si="9"/>
        <v>1.5100000000000009</v>
      </c>
      <c r="E151" s="2">
        <f t="shared" si="11"/>
        <v>0.40266666666666667</v>
      </c>
    </row>
    <row r="152" spans="2:5" x14ac:dyDescent="0.25">
      <c r="B152" s="2">
        <f t="shared" si="8"/>
        <v>1.5200000000000009</v>
      </c>
      <c r="C152" s="2">
        <f t="shared" si="10"/>
        <v>0.40235294117647064</v>
      </c>
      <c r="D152" s="2">
        <f t="shared" si="9"/>
        <v>1.5200000000000009</v>
      </c>
      <c r="E152" s="2">
        <f t="shared" si="11"/>
        <v>0.40235294117647064</v>
      </c>
    </row>
    <row r="153" spans="2:5" x14ac:dyDescent="0.25">
      <c r="B153" s="2">
        <f t="shared" si="8"/>
        <v>1.5300000000000009</v>
      </c>
      <c r="C153" s="2">
        <f t="shared" si="10"/>
        <v>0.4020437956204379</v>
      </c>
      <c r="D153" s="2">
        <f t="shared" si="9"/>
        <v>1.5300000000000009</v>
      </c>
      <c r="E153" s="2">
        <f t="shared" si="11"/>
        <v>0.4020437956204379</v>
      </c>
    </row>
    <row r="154" spans="2:5" x14ac:dyDescent="0.25">
      <c r="B154" s="2">
        <f t="shared" si="8"/>
        <v>1.5400000000000009</v>
      </c>
      <c r="C154" s="2">
        <f t="shared" si="10"/>
        <v>0.40173913043478254</v>
      </c>
      <c r="D154" s="2">
        <f t="shared" si="9"/>
        <v>1.5400000000000009</v>
      </c>
      <c r="E154" s="2">
        <f t="shared" si="11"/>
        <v>0.40173913043478254</v>
      </c>
    </row>
    <row r="155" spans="2:5" x14ac:dyDescent="0.25">
      <c r="B155" s="2">
        <f t="shared" si="8"/>
        <v>1.5500000000000009</v>
      </c>
      <c r="C155" s="2">
        <f t="shared" si="10"/>
        <v>0.40143884892086329</v>
      </c>
      <c r="D155" s="2">
        <f t="shared" si="9"/>
        <v>1.5500000000000009</v>
      </c>
      <c r="E155" s="2">
        <f t="shared" si="11"/>
        <v>0.40143884892086329</v>
      </c>
    </row>
    <row r="156" spans="2:5" x14ac:dyDescent="0.25">
      <c r="B156" s="2">
        <f t="shared" si="8"/>
        <v>1.5600000000000009</v>
      </c>
      <c r="C156" s="2">
        <f t="shared" si="10"/>
        <v>0.40114285714285713</v>
      </c>
      <c r="D156" s="2">
        <f t="shared" si="9"/>
        <v>1.5600000000000009</v>
      </c>
      <c r="E156" s="2">
        <f t="shared" si="11"/>
        <v>0.40114285714285713</v>
      </c>
    </row>
    <row r="157" spans="2:5" x14ac:dyDescent="0.25">
      <c r="B157" s="2">
        <f t="shared" si="8"/>
        <v>1.570000000000001</v>
      </c>
      <c r="C157" s="2">
        <f t="shared" si="10"/>
        <v>0.40085106382978719</v>
      </c>
      <c r="D157" s="2">
        <f t="shared" si="9"/>
        <v>1.570000000000001</v>
      </c>
      <c r="E157" s="2">
        <f t="shared" si="11"/>
        <v>0.40085106382978719</v>
      </c>
    </row>
    <row r="158" spans="2:5" x14ac:dyDescent="0.25">
      <c r="B158" s="2">
        <f t="shared" si="8"/>
        <v>1.580000000000001</v>
      </c>
      <c r="C158" s="2">
        <f t="shared" si="10"/>
        <v>0.40056338028169008</v>
      </c>
      <c r="D158" s="2">
        <f t="shared" si="9"/>
        <v>1.580000000000001</v>
      </c>
      <c r="E158" s="2">
        <f t="shared" si="11"/>
        <v>0.40056338028169008</v>
      </c>
    </row>
    <row r="159" spans="2:5" x14ac:dyDescent="0.25">
      <c r="B159" s="2">
        <f t="shared" si="8"/>
        <v>1.590000000000001</v>
      </c>
      <c r="C159" s="2">
        <f t="shared" si="10"/>
        <v>0.40027972027972025</v>
      </c>
      <c r="D159" s="2">
        <f t="shared" si="9"/>
        <v>1.590000000000001</v>
      </c>
      <c r="E159" s="2">
        <f t="shared" si="11"/>
        <v>0.40027972027972025</v>
      </c>
    </row>
    <row r="160" spans="2:5" x14ac:dyDescent="0.25">
      <c r="B160" s="2">
        <f t="shared" si="8"/>
        <v>1.600000000000001</v>
      </c>
      <c r="C160" s="2">
        <f t="shared" si="10"/>
        <v>0.39999999999999997</v>
      </c>
      <c r="D160" s="2">
        <f t="shared" si="9"/>
        <v>1.600000000000001</v>
      </c>
      <c r="E160" s="2">
        <f t="shared" si="11"/>
        <v>0.39999999999999997</v>
      </c>
    </row>
    <row r="161" spans="2:5" x14ac:dyDescent="0.25">
      <c r="B161" s="2">
        <f t="shared" si="8"/>
        <v>1.610000000000001</v>
      </c>
      <c r="C161" s="2">
        <f t="shared" si="10"/>
        <v>0.3997241379310344</v>
      </c>
      <c r="D161" s="2">
        <f t="shared" si="9"/>
        <v>1.610000000000001</v>
      </c>
      <c r="E161" s="2">
        <f t="shared" si="11"/>
        <v>0.3997241379310344</v>
      </c>
    </row>
    <row r="162" spans="2:5" x14ac:dyDescent="0.25">
      <c r="B162" s="2">
        <f t="shared" si="8"/>
        <v>1.620000000000001</v>
      </c>
      <c r="C162" s="2">
        <f t="shared" si="10"/>
        <v>0.39945205479452051</v>
      </c>
      <c r="D162" s="2">
        <f t="shared" si="9"/>
        <v>1.620000000000001</v>
      </c>
      <c r="E162" s="2">
        <f t="shared" si="11"/>
        <v>0.39945205479452051</v>
      </c>
    </row>
    <row r="163" spans="2:5" x14ac:dyDescent="0.25">
      <c r="B163" s="2">
        <f t="shared" si="8"/>
        <v>1.630000000000001</v>
      </c>
      <c r="C163" s="2">
        <f t="shared" si="10"/>
        <v>0.39918367346938771</v>
      </c>
      <c r="D163" s="2">
        <f t="shared" si="9"/>
        <v>1.630000000000001</v>
      </c>
      <c r="E163" s="2">
        <f t="shared" si="11"/>
        <v>0.39918367346938771</v>
      </c>
    </row>
    <row r="164" spans="2:5" x14ac:dyDescent="0.25">
      <c r="B164" s="2">
        <f t="shared" si="8"/>
        <v>1.640000000000001</v>
      </c>
      <c r="C164" s="2">
        <f t="shared" si="10"/>
        <v>0.3989189189189189</v>
      </c>
      <c r="D164" s="2">
        <f t="shared" si="9"/>
        <v>1.640000000000001</v>
      </c>
      <c r="E164" s="2">
        <f t="shared" si="11"/>
        <v>0.3989189189189189</v>
      </c>
    </row>
    <row r="165" spans="2:5" x14ac:dyDescent="0.25">
      <c r="B165" s="2">
        <f t="shared" si="8"/>
        <v>1.650000000000001</v>
      </c>
      <c r="C165" s="2">
        <f t="shared" si="10"/>
        <v>0.3986577181208053</v>
      </c>
      <c r="D165" s="2">
        <f t="shared" si="9"/>
        <v>1.650000000000001</v>
      </c>
      <c r="E165" s="2">
        <f t="shared" si="11"/>
        <v>0.3986577181208053</v>
      </c>
    </row>
    <row r="166" spans="2:5" x14ac:dyDescent="0.25">
      <c r="B166" s="2">
        <f t="shared" si="8"/>
        <v>1.660000000000001</v>
      </c>
      <c r="C166" s="2">
        <f t="shared" si="10"/>
        <v>0.39839999999999992</v>
      </c>
      <c r="D166" s="2">
        <f t="shared" si="9"/>
        <v>1.660000000000001</v>
      </c>
      <c r="E166" s="2">
        <f t="shared" si="11"/>
        <v>0.39839999999999992</v>
      </c>
    </row>
    <row r="167" spans="2:5" x14ac:dyDescent="0.25">
      <c r="B167" s="2">
        <f t="shared" si="8"/>
        <v>1.670000000000001</v>
      </c>
      <c r="C167" s="2">
        <f t="shared" si="10"/>
        <v>0.39814569536423838</v>
      </c>
      <c r="D167" s="2">
        <f t="shared" si="9"/>
        <v>1.670000000000001</v>
      </c>
      <c r="E167" s="2">
        <f t="shared" si="11"/>
        <v>0.39814569536423838</v>
      </c>
    </row>
    <row r="168" spans="2:5" x14ac:dyDescent="0.25">
      <c r="B168" s="2">
        <f t="shared" si="8"/>
        <v>1.680000000000001</v>
      </c>
      <c r="C168" s="2">
        <f t="shared" ref="C168:C190" si="12">IF(sigma&gt;0,y0*(MAX(0,(1-thetax*(psf*B168/x0)^rho)/thetay))^(1/rho),y0)/psf</f>
        <v>0.3978947368421053</v>
      </c>
      <c r="D168" s="2">
        <f t="shared" si="9"/>
        <v>1.680000000000001</v>
      </c>
      <c r="E168" s="2">
        <f t="shared" ref="E168:E190" si="13">IF(sigma&gt;0,y*(MAX(0,(1-alphax*(psf*D168/x)^rho)/alphay))^(1/rho),y)/psf</f>
        <v>0.3978947368421053</v>
      </c>
    </row>
    <row r="169" spans="2:5" x14ac:dyDescent="0.25">
      <c r="B169" s="2">
        <f t="shared" si="8"/>
        <v>1.6900000000000011</v>
      </c>
      <c r="C169" s="2">
        <f t="shared" si="12"/>
        <v>0.39764705882352941</v>
      </c>
      <c r="D169" s="2">
        <f t="shared" si="9"/>
        <v>1.6900000000000011</v>
      </c>
      <c r="E169" s="2">
        <f t="shared" si="13"/>
        <v>0.39764705882352941</v>
      </c>
    </row>
    <row r="170" spans="2:5" x14ac:dyDescent="0.25">
      <c r="B170" s="2">
        <f t="shared" ref="B170:B190" si="14">0.01+B169</f>
        <v>1.7000000000000011</v>
      </c>
      <c r="C170" s="2">
        <f t="shared" si="12"/>
        <v>0.39740259740259731</v>
      </c>
      <c r="D170" s="2">
        <f t="shared" ref="D170:D190" si="15">0.01+D169</f>
        <v>1.7000000000000011</v>
      </c>
      <c r="E170" s="2">
        <f t="shared" si="13"/>
        <v>0.39740259740259731</v>
      </c>
    </row>
    <row r="171" spans="2:5" x14ac:dyDescent="0.25">
      <c r="B171" s="2">
        <f t="shared" si="14"/>
        <v>1.7100000000000011</v>
      </c>
      <c r="C171" s="2">
        <f t="shared" si="12"/>
        <v>0.39716129032258057</v>
      </c>
      <c r="D171" s="2">
        <f t="shared" si="15"/>
        <v>1.7100000000000011</v>
      </c>
      <c r="E171" s="2">
        <f t="shared" si="13"/>
        <v>0.39716129032258057</v>
      </c>
    </row>
    <row r="172" spans="2:5" x14ac:dyDescent="0.25">
      <c r="B172" s="2">
        <f t="shared" si="14"/>
        <v>1.7200000000000011</v>
      </c>
      <c r="C172" s="2">
        <f t="shared" si="12"/>
        <v>0.39692307692307682</v>
      </c>
      <c r="D172" s="2">
        <f t="shared" si="15"/>
        <v>1.7200000000000011</v>
      </c>
      <c r="E172" s="2">
        <f t="shared" si="13"/>
        <v>0.39692307692307682</v>
      </c>
    </row>
    <row r="173" spans="2:5" x14ac:dyDescent="0.25">
      <c r="B173" s="2">
        <f t="shared" si="14"/>
        <v>1.7300000000000011</v>
      </c>
      <c r="C173" s="2">
        <f t="shared" si="12"/>
        <v>0.39668789808917188</v>
      </c>
      <c r="D173" s="2">
        <f t="shared" si="15"/>
        <v>1.7300000000000011</v>
      </c>
      <c r="E173" s="2">
        <f t="shared" si="13"/>
        <v>0.39668789808917188</v>
      </c>
    </row>
    <row r="174" spans="2:5" x14ac:dyDescent="0.25">
      <c r="B174" s="2">
        <f t="shared" si="14"/>
        <v>1.7400000000000011</v>
      </c>
      <c r="C174" s="2">
        <f t="shared" si="12"/>
        <v>0.39645569620253163</v>
      </c>
      <c r="D174" s="2">
        <f t="shared" si="15"/>
        <v>1.7400000000000011</v>
      </c>
      <c r="E174" s="2">
        <f t="shared" si="13"/>
        <v>0.39645569620253163</v>
      </c>
    </row>
    <row r="175" spans="2:5" x14ac:dyDescent="0.25">
      <c r="B175" s="2">
        <f t="shared" si="14"/>
        <v>1.7500000000000011</v>
      </c>
      <c r="C175" s="2">
        <f t="shared" si="12"/>
        <v>0.39622641509433959</v>
      </c>
      <c r="D175" s="2">
        <f t="shared" si="15"/>
        <v>1.7500000000000011</v>
      </c>
      <c r="E175" s="2">
        <f t="shared" si="13"/>
        <v>0.39622641509433959</v>
      </c>
    </row>
    <row r="176" spans="2:5" x14ac:dyDescent="0.25">
      <c r="B176" s="2">
        <f t="shared" si="14"/>
        <v>1.7600000000000011</v>
      </c>
      <c r="C176" s="2">
        <f t="shared" si="12"/>
        <v>0.39599999999999996</v>
      </c>
      <c r="D176" s="2">
        <f t="shared" si="15"/>
        <v>1.7600000000000011</v>
      </c>
      <c r="E176" s="2">
        <f t="shared" si="13"/>
        <v>0.39599999999999996</v>
      </c>
    </row>
    <row r="177" spans="1:5" x14ac:dyDescent="0.25">
      <c r="B177" s="2">
        <f t="shared" si="14"/>
        <v>1.7700000000000011</v>
      </c>
      <c r="C177" s="2">
        <f t="shared" si="12"/>
        <v>0.3957763975155279</v>
      </c>
      <c r="D177" s="2">
        <f t="shared" si="15"/>
        <v>1.7700000000000011</v>
      </c>
      <c r="E177" s="2">
        <f t="shared" si="13"/>
        <v>0.3957763975155279</v>
      </c>
    </row>
    <row r="178" spans="1:5" x14ac:dyDescent="0.25">
      <c r="B178" s="2">
        <f t="shared" si="14"/>
        <v>1.7800000000000011</v>
      </c>
      <c r="C178" s="2">
        <f t="shared" si="12"/>
        <v>0.39555555555555549</v>
      </c>
      <c r="D178" s="2">
        <f t="shared" si="15"/>
        <v>1.7800000000000011</v>
      </c>
      <c r="E178" s="2">
        <f t="shared" si="13"/>
        <v>0.39555555555555549</v>
      </c>
    </row>
    <row r="179" spans="1:5" x14ac:dyDescent="0.25">
      <c r="B179" s="2">
        <f t="shared" si="14"/>
        <v>1.7900000000000011</v>
      </c>
      <c r="C179" s="2">
        <f t="shared" si="12"/>
        <v>0.39533742331288335</v>
      </c>
      <c r="D179" s="2">
        <f t="shared" si="15"/>
        <v>1.7900000000000011</v>
      </c>
      <c r="E179" s="2">
        <f t="shared" si="13"/>
        <v>0.39533742331288335</v>
      </c>
    </row>
    <row r="180" spans="1:5" x14ac:dyDescent="0.25">
      <c r="B180" s="2">
        <f t="shared" si="14"/>
        <v>1.8000000000000012</v>
      </c>
      <c r="C180" s="2">
        <f t="shared" si="12"/>
        <v>0.39512195121951216</v>
      </c>
      <c r="D180" s="2">
        <f t="shared" si="15"/>
        <v>1.8000000000000012</v>
      </c>
      <c r="E180" s="2">
        <f t="shared" si="13"/>
        <v>0.39512195121951216</v>
      </c>
    </row>
    <row r="181" spans="1:5" x14ac:dyDescent="0.25">
      <c r="B181" s="2">
        <f t="shared" si="14"/>
        <v>1.8100000000000012</v>
      </c>
      <c r="C181" s="2">
        <f t="shared" si="12"/>
        <v>0.39490909090909093</v>
      </c>
      <c r="D181" s="2">
        <f t="shared" si="15"/>
        <v>1.8100000000000012</v>
      </c>
      <c r="E181" s="2">
        <f t="shared" si="13"/>
        <v>0.39490909090909093</v>
      </c>
    </row>
    <row r="182" spans="1:5" x14ac:dyDescent="0.25">
      <c r="B182" s="2">
        <f t="shared" si="14"/>
        <v>1.8200000000000012</v>
      </c>
      <c r="C182" s="2">
        <f t="shared" si="12"/>
        <v>0.39469879518072287</v>
      </c>
      <c r="D182" s="2">
        <f t="shared" si="15"/>
        <v>1.8200000000000012</v>
      </c>
      <c r="E182" s="2">
        <f t="shared" si="13"/>
        <v>0.39469879518072287</v>
      </c>
    </row>
    <row r="183" spans="1:5" x14ac:dyDescent="0.25">
      <c r="B183" s="2">
        <f t="shared" si="14"/>
        <v>1.8300000000000012</v>
      </c>
      <c r="C183" s="2">
        <f t="shared" si="12"/>
        <v>0.39449101796407182</v>
      </c>
      <c r="D183" s="2">
        <f t="shared" si="15"/>
        <v>1.8300000000000012</v>
      </c>
      <c r="E183" s="2">
        <f t="shared" si="13"/>
        <v>0.39449101796407182</v>
      </c>
    </row>
    <row r="184" spans="1:5" x14ac:dyDescent="0.25">
      <c r="B184" s="2">
        <f t="shared" si="14"/>
        <v>1.8400000000000012</v>
      </c>
      <c r="C184" s="2">
        <f t="shared" si="12"/>
        <v>0.39428571428571429</v>
      </c>
      <c r="D184" s="2">
        <f t="shared" si="15"/>
        <v>1.8400000000000012</v>
      </c>
      <c r="E184" s="2">
        <f t="shared" si="13"/>
        <v>0.39428571428571429</v>
      </c>
    </row>
    <row r="185" spans="1:5" x14ac:dyDescent="0.25">
      <c r="B185" s="2">
        <f t="shared" si="14"/>
        <v>1.8500000000000012</v>
      </c>
      <c r="C185" s="2">
        <f t="shared" si="12"/>
        <v>0.39408284023668638</v>
      </c>
      <c r="D185" s="2">
        <f t="shared" si="15"/>
        <v>1.8500000000000012</v>
      </c>
      <c r="E185" s="2">
        <f t="shared" si="13"/>
        <v>0.39408284023668638</v>
      </c>
    </row>
    <row r="186" spans="1:5" x14ac:dyDescent="0.25">
      <c r="B186" s="2">
        <f t="shared" si="14"/>
        <v>1.8600000000000012</v>
      </c>
      <c r="C186" s="2">
        <f t="shared" si="12"/>
        <v>0.39388235294117641</v>
      </c>
      <c r="D186" s="2">
        <f t="shared" si="15"/>
        <v>1.8600000000000012</v>
      </c>
      <c r="E186" s="2">
        <f t="shared" si="13"/>
        <v>0.39388235294117641</v>
      </c>
    </row>
    <row r="187" spans="1:5" x14ac:dyDescent="0.25">
      <c r="B187" s="2">
        <f t="shared" si="14"/>
        <v>1.8700000000000012</v>
      </c>
      <c r="C187" s="2">
        <f t="shared" si="12"/>
        <v>0.39368421052631569</v>
      </c>
      <c r="D187" s="2">
        <f t="shared" si="15"/>
        <v>1.8700000000000012</v>
      </c>
      <c r="E187" s="2">
        <f t="shared" si="13"/>
        <v>0.39368421052631569</v>
      </c>
    </row>
    <row r="188" spans="1:5" x14ac:dyDescent="0.25">
      <c r="B188" s="2">
        <f t="shared" si="14"/>
        <v>1.8800000000000012</v>
      </c>
      <c r="C188" s="2">
        <f t="shared" si="12"/>
        <v>0.39348837209302312</v>
      </c>
      <c r="D188" s="2">
        <f t="shared" si="15"/>
        <v>1.8800000000000012</v>
      </c>
      <c r="E188" s="2">
        <f t="shared" si="13"/>
        <v>0.39348837209302312</v>
      </c>
    </row>
    <row r="189" spans="1:5" x14ac:dyDescent="0.25">
      <c r="B189" s="2">
        <f t="shared" si="14"/>
        <v>1.8900000000000012</v>
      </c>
      <c r="C189" s="2">
        <f t="shared" si="12"/>
        <v>0.39329479768786124</v>
      </c>
      <c r="D189" s="2">
        <f t="shared" si="15"/>
        <v>1.8900000000000012</v>
      </c>
      <c r="E189" s="2">
        <f t="shared" si="13"/>
        <v>0.39329479768786124</v>
      </c>
    </row>
    <row r="190" spans="1:5" x14ac:dyDescent="0.25">
      <c r="B190" s="2">
        <f t="shared" si="14"/>
        <v>1.9000000000000012</v>
      </c>
      <c r="C190" s="2">
        <f t="shared" si="12"/>
        <v>0.39310344827586202</v>
      </c>
      <c r="D190" s="2">
        <f t="shared" si="15"/>
        <v>1.9000000000000012</v>
      </c>
      <c r="E190" s="2">
        <f t="shared" si="13"/>
        <v>0.39310344827586202</v>
      </c>
    </row>
    <row r="191" spans="1:5" x14ac:dyDescent="0.25">
      <c r="A191" t="s">
        <v>3</v>
      </c>
      <c r="B191" s="2"/>
      <c r="C191" s="2"/>
    </row>
    <row r="192" spans="1:5" x14ac:dyDescent="0.25">
      <c r="A192" s="7" t="s">
        <v>5</v>
      </c>
      <c r="B192" s="2">
        <f t="shared" ref="B192:B223" si="16">IF(sigma&gt;0,x0*(MAX(0,1-thetay*(psf*C192/y0)^rho)/thetax)^(1/rho),x0)/psf</f>
        <v>0.4</v>
      </c>
      <c r="C192" s="2">
        <f>y0/psf</f>
        <v>0.6</v>
      </c>
      <c r="D192" s="2">
        <f t="shared" ref="D192:D223" si="17">IF(sigma&gt;0,x*(MAX(0,1-alphay*(psf*E192/y)^rho)/alphax)^(1/rho),x)/psf</f>
        <v>0.4</v>
      </c>
      <c r="E192" s="2">
        <f>y</f>
        <v>0.6</v>
      </c>
    </row>
    <row r="193" spans="1:5" x14ac:dyDescent="0.25">
      <c r="A193" s="7" t="s">
        <v>35</v>
      </c>
      <c r="B193" s="2">
        <f t="shared" si="16"/>
        <v>0.39040000000000008</v>
      </c>
      <c r="C193" s="2">
        <f>0.01+C192</f>
        <v>0.61</v>
      </c>
      <c r="D193" s="2">
        <f t="shared" si="17"/>
        <v>0.39040000000000008</v>
      </c>
      <c r="E193" s="2">
        <f t="shared" ref="E193:E256" si="18">0.01+E192</f>
        <v>0.61</v>
      </c>
    </row>
    <row r="194" spans="1:5" x14ac:dyDescent="0.25">
      <c r="B194" s="2">
        <f t="shared" si="16"/>
        <v>0.38153846153846149</v>
      </c>
      <c r="C194" s="2">
        <f t="shared" ref="C194:C257" si="19">0.01+C193</f>
        <v>0.62</v>
      </c>
      <c r="D194" s="2">
        <f t="shared" si="17"/>
        <v>0.38153846153846149</v>
      </c>
      <c r="E194" s="2">
        <f t="shared" si="18"/>
        <v>0.62</v>
      </c>
    </row>
    <row r="195" spans="1:5" x14ac:dyDescent="0.25">
      <c r="B195" s="2">
        <f t="shared" si="16"/>
        <v>0.37333333333333335</v>
      </c>
      <c r="C195" s="2">
        <f t="shared" si="19"/>
        <v>0.63</v>
      </c>
      <c r="D195" s="2">
        <f t="shared" si="17"/>
        <v>0.37333333333333335</v>
      </c>
      <c r="E195" s="2">
        <f t="shared" si="18"/>
        <v>0.63</v>
      </c>
    </row>
    <row r="196" spans="1:5" x14ac:dyDescent="0.25">
      <c r="B196" s="2">
        <f t="shared" si="16"/>
        <v>0.36571428571428571</v>
      </c>
      <c r="C196" s="2">
        <f t="shared" si="19"/>
        <v>0.64</v>
      </c>
      <c r="D196" s="2">
        <f t="shared" si="17"/>
        <v>0.36571428571428571</v>
      </c>
      <c r="E196" s="2">
        <f t="shared" si="18"/>
        <v>0.64</v>
      </c>
    </row>
    <row r="197" spans="1:5" x14ac:dyDescent="0.25">
      <c r="B197" s="2">
        <f t="shared" si="16"/>
        <v>0.35862068965517246</v>
      </c>
      <c r="C197" s="2">
        <f t="shared" si="19"/>
        <v>0.65</v>
      </c>
      <c r="D197" s="2">
        <f t="shared" si="17"/>
        <v>0.35862068965517246</v>
      </c>
      <c r="E197" s="2">
        <f t="shared" si="18"/>
        <v>0.65</v>
      </c>
    </row>
    <row r="198" spans="1:5" x14ac:dyDescent="0.25">
      <c r="B198" s="2">
        <f t="shared" si="16"/>
        <v>0.35199999999999998</v>
      </c>
      <c r="C198" s="2">
        <f t="shared" si="19"/>
        <v>0.66</v>
      </c>
      <c r="D198" s="2">
        <f t="shared" si="17"/>
        <v>0.35199999999999998</v>
      </c>
      <c r="E198" s="2">
        <f t="shared" si="18"/>
        <v>0.66</v>
      </c>
    </row>
    <row r="199" spans="1:5" x14ac:dyDescent="0.25">
      <c r="B199" s="2">
        <f t="shared" si="16"/>
        <v>0.3458064516129033</v>
      </c>
      <c r="C199" s="2">
        <f t="shared" si="19"/>
        <v>0.67</v>
      </c>
      <c r="D199" s="2">
        <f t="shared" si="17"/>
        <v>0.3458064516129033</v>
      </c>
      <c r="E199" s="2">
        <f t="shared" si="18"/>
        <v>0.67</v>
      </c>
    </row>
    <row r="200" spans="1:5" x14ac:dyDescent="0.25">
      <c r="B200" s="2">
        <f t="shared" si="16"/>
        <v>0.33999999999999997</v>
      </c>
      <c r="C200" s="2">
        <f t="shared" si="19"/>
        <v>0.68</v>
      </c>
      <c r="D200" s="2">
        <f t="shared" si="17"/>
        <v>0.33999999999999997</v>
      </c>
      <c r="E200" s="2">
        <f t="shared" si="18"/>
        <v>0.68</v>
      </c>
    </row>
    <row r="201" spans="1:5" x14ac:dyDescent="0.25">
      <c r="B201" s="2">
        <f t="shared" si="16"/>
        <v>0.33454545454545448</v>
      </c>
      <c r="C201" s="2">
        <f t="shared" si="19"/>
        <v>0.69000000000000006</v>
      </c>
      <c r="D201" s="2">
        <f t="shared" si="17"/>
        <v>0.33454545454545448</v>
      </c>
      <c r="E201" s="2">
        <f t="shared" si="18"/>
        <v>0.69000000000000006</v>
      </c>
    </row>
    <row r="202" spans="1:5" x14ac:dyDescent="0.25">
      <c r="B202" s="2">
        <f t="shared" si="16"/>
        <v>0.32941176470588235</v>
      </c>
      <c r="C202" s="2">
        <f t="shared" si="19"/>
        <v>0.70000000000000007</v>
      </c>
      <c r="D202" s="2">
        <f t="shared" si="17"/>
        <v>0.32941176470588235</v>
      </c>
      <c r="E202" s="2">
        <f t="shared" si="18"/>
        <v>0.70000000000000007</v>
      </c>
    </row>
    <row r="203" spans="1:5" x14ac:dyDescent="0.25">
      <c r="B203" s="2">
        <f t="shared" si="16"/>
        <v>0.32457142857142857</v>
      </c>
      <c r="C203" s="2">
        <f t="shared" si="19"/>
        <v>0.71000000000000008</v>
      </c>
      <c r="D203" s="2">
        <f t="shared" si="17"/>
        <v>0.32457142857142857</v>
      </c>
      <c r="E203" s="2">
        <f t="shared" si="18"/>
        <v>0.71000000000000008</v>
      </c>
    </row>
    <row r="204" spans="1:5" x14ac:dyDescent="0.25">
      <c r="B204" s="2">
        <f t="shared" si="16"/>
        <v>0.32000000000000006</v>
      </c>
      <c r="C204" s="2">
        <f t="shared" si="19"/>
        <v>0.72000000000000008</v>
      </c>
      <c r="D204" s="2">
        <f t="shared" si="17"/>
        <v>0.32000000000000006</v>
      </c>
      <c r="E204" s="2">
        <f t="shared" si="18"/>
        <v>0.72000000000000008</v>
      </c>
    </row>
    <row r="205" spans="1:5" x14ac:dyDescent="0.25">
      <c r="B205" s="2">
        <f t="shared" si="16"/>
        <v>0.31567567567567573</v>
      </c>
      <c r="C205" s="2">
        <f t="shared" si="19"/>
        <v>0.73000000000000009</v>
      </c>
      <c r="D205" s="2">
        <f t="shared" si="17"/>
        <v>0.31567567567567573</v>
      </c>
      <c r="E205" s="2">
        <f t="shared" si="18"/>
        <v>0.73000000000000009</v>
      </c>
    </row>
    <row r="206" spans="1:5" x14ac:dyDescent="0.25">
      <c r="B206" s="2">
        <f t="shared" si="16"/>
        <v>0.31157894736842101</v>
      </c>
      <c r="C206" s="2">
        <f t="shared" si="19"/>
        <v>0.7400000000000001</v>
      </c>
      <c r="D206" s="2">
        <f t="shared" si="17"/>
        <v>0.31157894736842101</v>
      </c>
      <c r="E206" s="2">
        <f t="shared" si="18"/>
        <v>0.7400000000000001</v>
      </c>
    </row>
    <row r="207" spans="1:5" x14ac:dyDescent="0.25">
      <c r="B207" s="2">
        <f t="shared" si="16"/>
        <v>0.30769230769230765</v>
      </c>
      <c r="C207" s="2">
        <f t="shared" si="19"/>
        <v>0.75000000000000011</v>
      </c>
      <c r="D207" s="2">
        <f t="shared" si="17"/>
        <v>0.30769230769230765</v>
      </c>
      <c r="E207" s="2">
        <f t="shared" si="18"/>
        <v>0.75000000000000011</v>
      </c>
    </row>
    <row r="208" spans="1:5" x14ac:dyDescent="0.25">
      <c r="B208" s="2">
        <f t="shared" si="16"/>
        <v>0.30399999999999999</v>
      </c>
      <c r="C208" s="2">
        <f t="shared" si="19"/>
        <v>0.76000000000000012</v>
      </c>
      <c r="D208" s="2">
        <f t="shared" si="17"/>
        <v>0.30399999999999999</v>
      </c>
      <c r="E208" s="2">
        <f t="shared" si="18"/>
        <v>0.76000000000000012</v>
      </c>
    </row>
    <row r="209" spans="2:5" x14ac:dyDescent="0.25">
      <c r="B209" s="2">
        <f t="shared" si="16"/>
        <v>0.30048780487804883</v>
      </c>
      <c r="C209" s="2">
        <f t="shared" si="19"/>
        <v>0.77000000000000013</v>
      </c>
      <c r="D209" s="2">
        <f t="shared" si="17"/>
        <v>0.30048780487804883</v>
      </c>
      <c r="E209" s="2">
        <f t="shared" si="18"/>
        <v>0.77000000000000013</v>
      </c>
    </row>
    <row r="210" spans="2:5" x14ac:dyDescent="0.25">
      <c r="B210" s="2">
        <f t="shared" si="16"/>
        <v>0.2971428571428571</v>
      </c>
      <c r="C210" s="2">
        <f t="shared" si="19"/>
        <v>0.78000000000000014</v>
      </c>
      <c r="D210" s="2">
        <f t="shared" si="17"/>
        <v>0.2971428571428571</v>
      </c>
      <c r="E210" s="2">
        <f t="shared" si="18"/>
        <v>0.78000000000000014</v>
      </c>
    </row>
    <row r="211" spans="2:5" x14ac:dyDescent="0.25">
      <c r="B211" s="2">
        <f t="shared" si="16"/>
        <v>0.29395348837209301</v>
      </c>
      <c r="C211" s="2">
        <f t="shared" si="19"/>
        <v>0.79000000000000015</v>
      </c>
      <c r="D211" s="2">
        <f t="shared" si="17"/>
        <v>0.29395348837209301</v>
      </c>
      <c r="E211" s="2">
        <f t="shared" si="18"/>
        <v>0.79000000000000015</v>
      </c>
    </row>
    <row r="212" spans="2:5" x14ac:dyDescent="0.25">
      <c r="B212" s="2">
        <f t="shared" si="16"/>
        <v>0.29090909090909089</v>
      </c>
      <c r="C212" s="2">
        <f t="shared" si="19"/>
        <v>0.80000000000000016</v>
      </c>
      <c r="D212" s="2">
        <f t="shared" si="17"/>
        <v>0.29090909090909089</v>
      </c>
      <c r="E212" s="2">
        <f t="shared" si="18"/>
        <v>0.80000000000000016</v>
      </c>
    </row>
    <row r="213" spans="2:5" x14ac:dyDescent="0.25">
      <c r="B213" s="2">
        <f t="shared" si="16"/>
        <v>0.28799999999999998</v>
      </c>
      <c r="C213" s="2">
        <f t="shared" si="19"/>
        <v>0.81000000000000016</v>
      </c>
      <c r="D213" s="2">
        <f t="shared" si="17"/>
        <v>0.28799999999999998</v>
      </c>
      <c r="E213" s="2">
        <f t="shared" si="18"/>
        <v>0.81000000000000016</v>
      </c>
    </row>
    <row r="214" spans="2:5" x14ac:dyDescent="0.25">
      <c r="B214" s="2">
        <f t="shared" si="16"/>
        <v>0.28521739130434781</v>
      </c>
      <c r="C214" s="2">
        <f t="shared" si="19"/>
        <v>0.82000000000000017</v>
      </c>
      <c r="D214" s="2">
        <f t="shared" si="17"/>
        <v>0.28521739130434781</v>
      </c>
      <c r="E214" s="2">
        <f t="shared" si="18"/>
        <v>0.82000000000000017</v>
      </c>
    </row>
    <row r="215" spans="2:5" x14ac:dyDescent="0.25">
      <c r="B215" s="2">
        <f t="shared" si="16"/>
        <v>0.2825531914893617</v>
      </c>
      <c r="C215" s="2">
        <f t="shared" si="19"/>
        <v>0.83000000000000018</v>
      </c>
      <c r="D215" s="2">
        <f t="shared" si="17"/>
        <v>0.2825531914893617</v>
      </c>
      <c r="E215" s="2">
        <f t="shared" si="18"/>
        <v>0.83000000000000018</v>
      </c>
    </row>
    <row r="216" spans="2:5" x14ac:dyDescent="0.25">
      <c r="B216" s="2">
        <f t="shared" si="16"/>
        <v>0.27999999999999992</v>
      </c>
      <c r="C216" s="2">
        <f t="shared" si="19"/>
        <v>0.84000000000000019</v>
      </c>
      <c r="D216" s="2">
        <f t="shared" si="17"/>
        <v>0.27999999999999992</v>
      </c>
      <c r="E216" s="2">
        <f t="shared" si="18"/>
        <v>0.84000000000000019</v>
      </c>
    </row>
    <row r="217" spans="2:5" x14ac:dyDescent="0.25">
      <c r="B217" s="2">
        <f t="shared" si="16"/>
        <v>0.27755102040816321</v>
      </c>
      <c r="C217" s="2">
        <f t="shared" si="19"/>
        <v>0.8500000000000002</v>
      </c>
      <c r="D217" s="2">
        <f t="shared" si="17"/>
        <v>0.27755102040816321</v>
      </c>
      <c r="E217" s="2">
        <f t="shared" si="18"/>
        <v>0.8500000000000002</v>
      </c>
    </row>
    <row r="218" spans="2:5" x14ac:dyDescent="0.25">
      <c r="B218" s="2">
        <f t="shared" si="16"/>
        <v>0.27519999999999994</v>
      </c>
      <c r="C218" s="2">
        <f t="shared" si="19"/>
        <v>0.86000000000000021</v>
      </c>
      <c r="D218" s="2">
        <f t="shared" si="17"/>
        <v>0.27519999999999994</v>
      </c>
      <c r="E218" s="2">
        <f t="shared" si="18"/>
        <v>0.86000000000000021</v>
      </c>
    </row>
    <row r="219" spans="2:5" x14ac:dyDescent="0.25">
      <c r="B219" s="2">
        <f t="shared" si="16"/>
        <v>0.27294117647058819</v>
      </c>
      <c r="C219" s="2">
        <f t="shared" si="19"/>
        <v>0.87000000000000022</v>
      </c>
      <c r="D219" s="2">
        <f t="shared" si="17"/>
        <v>0.27294117647058819</v>
      </c>
      <c r="E219" s="2">
        <f t="shared" si="18"/>
        <v>0.87000000000000022</v>
      </c>
    </row>
    <row r="220" spans="2:5" x14ac:dyDescent="0.25">
      <c r="B220" s="2">
        <f t="shared" si="16"/>
        <v>0.27076923076923076</v>
      </c>
      <c r="C220" s="2">
        <f t="shared" si="19"/>
        <v>0.88000000000000023</v>
      </c>
      <c r="D220" s="2">
        <f t="shared" si="17"/>
        <v>0.27076923076923076</v>
      </c>
      <c r="E220" s="2">
        <f t="shared" si="18"/>
        <v>0.88000000000000023</v>
      </c>
    </row>
    <row r="221" spans="2:5" x14ac:dyDescent="0.25">
      <c r="B221" s="2">
        <f t="shared" si="16"/>
        <v>0.26867924528301884</v>
      </c>
      <c r="C221" s="2">
        <f t="shared" si="19"/>
        <v>0.89000000000000024</v>
      </c>
      <c r="D221" s="2">
        <f t="shared" si="17"/>
        <v>0.26867924528301884</v>
      </c>
      <c r="E221" s="2">
        <f t="shared" si="18"/>
        <v>0.89000000000000024</v>
      </c>
    </row>
    <row r="222" spans="2:5" x14ac:dyDescent="0.25">
      <c r="B222" s="2">
        <f t="shared" si="16"/>
        <v>0.26666666666666661</v>
      </c>
      <c r="C222" s="2">
        <f t="shared" si="19"/>
        <v>0.90000000000000024</v>
      </c>
      <c r="D222" s="2">
        <f t="shared" si="17"/>
        <v>0.26666666666666661</v>
      </c>
      <c r="E222" s="2">
        <f t="shared" si="18"/>
        <v>0.90000000000000024</v>
      </c>
    </row>
    <row r="223" spans="2:5" x14ac:dyDescent="0.25">
      <c r="B223" s="2">
        <f t="shared" si="16"/>
        <v>0.2647272727272727</v>
      </c>
      <c r="C223" s="2">
        <f t="shared" si="19"/>
        <v>0.91000000000000025</v>
      </c>
      <c r="D223" s="2">
        <f t="shared" si="17"/>
        <v>0.2647272727272727</v>
      </c>
      <c r="E223" s="2">
        <f t="shared" si="18"/>
        <v>0.91000000000000025</v>
      </c>
    </row>
    <row r="224" spans="2:5" x14ac:dyDescent="0.25">
      <c r="B224" s="2">
        <f t="shared" ref="B224:B255" si="20">IF(sigma&gt;0,x0*(MAX(0,1-thetay*(psf*C224/y0)^rho)/thetax)^(1/rho),x0)/psf</f>
        <v>0.26285714285714284</v>
      </c>
      <c r="C224" s="2">
        <f t="shared" si="19"/>
        <v>0.92000000000000026</v>
      </c>
      <c r="D224" s="2">
        <f t="shared" ref="D224:D255" si="21">IF(sigma&gt;0,x*(MAX(0,1-alphay*(psf*E224/y)^rho)/alphax)^(1/rho),x)/psf</f>
        <v>0.26285714285714284</v>
      </c>
      <c r="E224" s="2">
        <f t="shared" si="18"/>
        <v>0.92000000000000026</v>
      </c>
    </row>
    <row r="225" spans="2:5" x14ac:dyDescent="0.25">
      <c r="B225" s="2">
        <f t="shared" si="20"/>
        <v>0.26105263157894737</v>
      </c>
      <c r="C225" s="2">
        <f t="shared" si="19"/>
        <v>0.93000000000000027</v>
      </c>
      <c r="D225" s="2">
        <f t="shared" si="21"/>
        <v>0.26105263157894737</v>
      </c>
      <c r="E225" s="2">
        <f t="shared" si="18"/>
        <v>0.93000000000000027</v>
      </c>
    </row>
    <row r="226" spans="2:5" x14ac:dyDescent="0.25">
      <c r="B226" s="2">
        <f t="shared" si="20"/>
        <v>0.25931034482758614</v>
      </c>
      <c r="C226" s="2">
        <f t="shared" si="19"/>
        <v>0.94000000000000028</v>
      </c>
      <c r="D226" s="2">
        <f t="shared" si="21"/>
        <v>0.25931034482758614</v>
      </c>
      <c r="E226" s="2">
        <f t="shared" si="18"/>
        <v>0.94000000000000028</v>
      </c>
    </row>
    <row r="227" spans="2:5" x14ac:dyDescent="0.25">
      <c r="B227" s="2">
        <f t="shared" si="20"/>
        <v>0.25762711864406773</v>
      </c>
      <c r="C227" s="2">
        <f t="shared" si="19"/>
        <v>0.95000000000000029</v>
      </c>
      <c r="D227" s="2">
        <f t="shared" si="21"/>
        <v>0.25762711864406773</v>
      </c>
      <c r="E227" s="2">
        <f t="shared" si="18"/>
        <v>0.95000000000000029</v>
      </c>
    </row>
    <row r="228" spans="2:5" x14ac:dyDescent="0.25">
      <c r="B228" s="2">
        <f t="shared" si="20"/>
        <v>0.25599999999999995</v>
      </c>
      <c r="C228" s="2">
        <f t="shared" si="19"/>
        <v>0.9600000000000003</v>
      </c>
      <c r="D228" s="2">
        <f t="shared" si="21"/>
        <v>0.25599999999999995</v>
      </c>
      <c r="E228" s="2">
        <f t="shared" si="18"/>
        <v>0.9600000000000003</v>
      </c>
    </row>
    <row r="229" spans="2:5" x14ac:dyDescent="0.25">
      <c r="B229" s="2">
        <f t="shared" si="20"/>
        <v>0.25442622950819666</v>
      </c>
      <c r="C229" s="2">
        <f t="shared" si="19"/>
        <v>0.97000000000000031</v>
      </c>
      <c r="D229" s="2">
        <f t="shared" si="21"/>
        <v>0.25442622950819666</v>
      </c>
      <c r="E229" s="2">
        <f t="shared" si="18"/>
        <v>0.97000000000000031</v>
      </c>
    </row>
    <row r="230" spans="2:5" x14ac:dyDescent="0.25">
      <c r="B230" s="2">
        <f t="shared" si="20"/>
        <v>0.25290322580645158</v>
      </c>
      <c r="C230" s="2">
        <f t="shared" si="19"/>
        <v>0.98000000000000032</v>
      </c>
      <c r="D230" s="2">
        <f t="shared" si="21"/>
        <v>0.25290322580645158</v>
      </c>
      <c r="E230" s="2">
        <f t="shared" si="18"/>
        <v>0.98000000000000032</v>
      </c>
    </row>
    <row r="231" spans="2:5" x14ac:dyDescent="0.25">
      <c r="B231" s="2">
        <f t="shared" si="20"/>
        <v>0.25142857142857145</v>
      </c>
      <c r="C231" s="2">
        <f t="shared" si="19"/>
        <v>0.99000000000000032</v>
      </c>
      <c r="D231" s="2">
        <f t="shared" si="21"/>
        <v>0.25142857142857145</v>
      </c>
      <c r="E231" s="2">
        <f t="shared" si="18"/>
        <v>0.99000000000000032</v>
      </c>
    </row>
    <row r="232" spans="2:5" x14ac:dyDescent="0.25">
      <c r="B232" s="2">
        <f t="shared" si="20"/>
        <v>0.24999999999999997</v>
      </c>
      <c r="C232" s="2">
        <f t="shared" si="19"/>
        <v>1.0000000000000002</v>
      </c>
      <c r="D232" s="2">
        <f t="shared" si="21"/>
        <v>0.24999999999999997</v>
      </c>
      <c r="E232" s="2">
        <f t="shared" si="18"/>
        <v>1.0000000000000002</v>
      </c>
    </row>
    <row r="233" spans="2:5" x14ac:dyDescent="0.25">
      <c r="B233" s="2">
        <f t="shared" si="20"/>
        <v>0.24861538461538457</v>
      </c>
      <c r="C233" s="2">
        <f t="shared" si="19"/>
        <v>1.0100000000000002</v>
      </c>
      <c r="D233" s="2">
        <f t="shared" si="21"/>
        <v>0.24861538461538457</v>
      </c>
      <c r="E233" s="2">
        <f t="shared" si="18"/>
        <v>1.0100000000000002</v>
      </c>
    </row>
    <row r="234" spans="2:5" x14ac:dyDescent="0.25">
      <c r="B234" s="2">
        <f t="shared" si="20"/>
        <v>0.24727272727272723</v>
      </c>
      <c r="C234" s="2">
        <f t="shared" si="19"/>
        <v>1.0200000000000002</v>
      </c>
      <c r="D234" s="2">
        <f t="shared" si="21"/>
        <v>0.24727272727272723</v>
      </c>
      <c r="E234" s="2">
        <f t="shared" si="18"/>
        <v>1.0200000000000002</v>
      </c>
    </row>
    <row r="235" spans="2:5" x14ac:dyDescent="0.25">
      <c r="B235" s="2">
        <f t="shared" si="20"/>
        <v>0.24597014925373129</v>
      </c>
      <c r="C235" s="2">
        <f t="shared" si="19"/>
        <v>1.0300000000000002</v>
      </c>
      <c r="D235" s="2">
        <f t="shared" si="21"/>
        <v>0.24597014925373129</v>
      </c>
      <c r="E235" s="2">
        <f t="shared" si="18"/>
        <v>1.0300000000000002</v>
      </c>
    </row>
    <row r="236" spans="2:5" x14ac:dyDescent="0.25">
      <c r="B236" s="2">
        <f t="shared" si="20"/>
        <v>0.24470588235294116</v>
      </c>
      <c r="C236" s="2">
        <f t="shared" si="19"/>
        <v>1.0400000000000003</v>
      </c>
      <c r="D236" s="2">
        <f t="shared" si="21"/>
        <v>0.24470588235294116</v>
      </c>
      <c r="E236" s="2">
        <f t="shared" si="18"/>
        <v>1.0400000000000003</v>
      </c>
    </row>
    <row r="237" spans="2:5" x14ac:dyDescent="0.25">
      <c r="B237" s="2">
        <f t="shared" si="20"/>
        <v>0.2434782608695652</v>
      </c>
      <c r="C237" s="2">
        <f t="shared" si="19"/>
        <v>1.0500000000000003</v>
      </c>
      <c r="D237" s="2">
        <f t="shared" si="21"/>
        <v>0.2434782608695652</v>
      </c>
      <c r="E237" s="2">
        <f t="shared" si="18"/>
        <v>1.0500000000000003</v>
      </c>
    </row>
    <row r="238" spans="2:5" x14ac:dyDescent="0.25">
      <c r="B238" s="2">
        <f t="shared" si="20"/>
        <v>0.24228571428571427</v>
      </c>
      <c r="C238" s="2">
        <f t="shared" si="19"/>
        <v>1.0600000000000003</v>
      </c>
      <c r="D238" s="2">
        <f t="shared" si="21"/>
        <v>0.24228571428571427</v>
      </c>
      <c r="E238" s="2">
        <f t="shared" si="18"/>
        <v>1.0600000000000003</v>
      </c>
    </row>
    <row r="239" spans="2:5" x14ac:dyDescent="0.25">
      <c r="B239" s="2">
        <f t="shared" si="20"/>
        <v>0.24112676056338023</v>
      </c>
      <c r="C239" s="2">
        <f t="shared" si="19"/>
        <v>1.0700000000000003</v>
      </c>
      <c r="D239" s="2">
        <f t="shared" si="21"/>
        <v>0.24112676056338023</v>
      </c>
      <c r="E239" s="2">
        <f t="shared" si="18"/>
        <v>1.0700000000000003</v>
      </c>
    </row>
    <row r="240" spans="2:5" x14ac:dyDescent="0.25">
      <c r="B240" s="2">
        <f t="shared" si="20"/>
        <v>0.24</v>
      </c>
      <c r="C240" s="2">
        <f t="shared" si="19"/>
        <v>1.0800000000000003</v>
      </c>
      <c r="D240" s="2">
        <f t="shared" si="21"/>
        <v>0.24</v>
      </c>
      <c r="E240" s="2">
        <f t="shared" si="18"/>
        <v>1.0800000000000003</v>
      </c>
    </row>
    <row r="241" spans="2:5" x14ac:dyDescent="0.25">
      <c r="B241" s="2">
        <f t="shared" si="20"/>
        <v>0.23890410958904101</v>
      </c>
      <c r="C241" s="2">
        <f t="shared" si="19"/>
        <v>1.0900000000000003</v>
      </c>
      <c r="D241" s="2">
        <f t="shared" si="21"/>
        <v>0.23890410958904101</v>
      </c>
      <c r="E241" s="2">
        <f t="shared" si="18"/>
        <v>1.0900000000000003</v>
      </c>
    </row>
    <row r="242" spans="2:5" x14ac:dyDescent="0.25">
      <c r="B242" s="2">
        <f t="shared" si="20"/>
        <v>0.23783783783783782</v>
      </c>
      <c r="C242" s="2">
        <f t="shared" si="19"/>
        <v>1.1000000000000003</v>
      </c>
      <c r="D242" s="2">
        <f t="shared" si="21"/>
        <v>0.23783783783783782</v>
      </c>
      <c r="E242" s="2">
        <f t="shared" si="18"/>
        <v>1.1000000000000003</v>
      </c>
    </row>
    <row r="243" spans="2:5" x14ac:dyDescent="0.25">
      <c r="B243" s="2">
        <f t="shared" si="20"/>
        <v>0.23679999999999995</v>
      </c>
      <c r="C243" s="2">
        <f t="shared" si="19"/>
        <v>1.1100000000000003</v>
      </c>
      <c r="D243" s="2">
        <f t="shared" si="21"/>
        <v>0.23679999999999995</v>
      </c>
      <c r="E243" s="2">
        <f t="shared" si="18"/>
        <v>1.1100000000000003</v>
      </c>
    </row>
    <row r="244" spans="2:5" x14ac:dyDescent="0.25">
      <c r="B244" s="2">
        <f t="shared" si="20"/>
        <v>0.23578947368421052</v>
      </c>
      <c r="C244" s="2">
        <f t="shared" si="19"/>
        <v>1.1200000000000003</v>
      </c>
      <c r="D244" s="2">
        <f t="shared" si="21"/>
        <v>0.23578947368421052</v>
      </c>
      <c r="E244" s="2">
        <f t="shared" si="18"/>
        <v>1.1200000000000003</v>
      </c>
    </row>
    <row r="245" spans="2:5" x14ac:dyDescent="0.25">
      <c r="B245" s="2">
        <f t="shared" si="20"/>
        <v>0.23480519480519477</v>
      </c>
      <c r="C245" s="2">
        <f t="shared" si="19"/>
        <v>1.1300000000000003</v>
      </c>
      <c r="D245" s="2">
        <f t="shared" si="21"/>
        <v>0.23480519480519477</v>
      </c>
      <c r="E245" s="2">
        <f t="shared" si="18"/>
        <v>1.1300000000000003</v>
      </c>
    </row>
    <row r="246" spans="2:5" x14ac:dyDescent="0.25">
      <c r="B246" s="2">
        <f t="shared" si="20"/>
        <v>0.23384615384615381</v>
      </c>
      <c r="C246" s="2">
        <f t="shared" si="19"/>
        <v>1.1400000000000003</v>
      </c>
      <c r="D246" s="2">
        <f t="shared" si="21"/>
        <v>0.23384615384615381</v>
      </c>
      <c r="E246" s="2">
        <f t="shared" si="18"/>
        <v>1.1400000000000003</v>
      </c>
    </row>
    <row r="247" spans="2:5" x14ac:dyDescent="0.25">
      <c r="B247" s="2">
        <f t="shared" si="20"/>
        <v>0.23291139240506326</v>
      </c>
      <c r="C247" s="2">
        <f t="shared" si="19"/>
        <v>1.1500000000000004</v>
      </c>
      <c r="D247" s="2">
        <f t="shared" si="21"/>
        <v>0.23291139240506326</v>
      </c>
      <c r="E247" s="2">
        <f t="shared" si="18"/>
        <v>1.1500000000000004</v>
      </c>
    </row>
    <row r="248" spans="2:5" x14ac:dyDescent="0.25">
      <c r="B248" s="2">
        <f t="shared" si="20"/>
        <v>0.23199999999999998</v>
      </c>
      <c r="C248" s="2">
        <f t="shared" si="19"/>
        <v>1.1600000000000004</v>
      </c>
      <c r="D248" s="2">
        <f t="shared" si="21"/>
        <v>0.23199999999999998</v>
      </c>
      <c r="E248" s="2">
        <f t="shared" si="18"/>
        <v>1.1600000000000004</v>
      </c>
    </row>
    <row r="249" spans="2:5" x14ac:dyDescent="0.25">
      <c r="B249" s="2">
        <f t="shared" si="20"/>
        <v>0.2311111111111111</v>
      </c>
      <c r="C249" s="2">
        <f t="shared" si="19"/>
        <v>1.1700000000000004</v>
      </c>
      <c r="D249" s="2">
        <f t="shared" si="21"/>
        <v>0.2311111111111111</v>
      </c>
      <c r="E249" s="2">
        <f t="shared" si="18"/>
        <v>1.1700000000000004</v>
      </c>
    </row>
    <row r="250" spans="2:5" x14ac:dyDescent="0.25">
      <c r="B250" s="2">
        <f t="shared" si="20"/>
        <v>0.23024390243902437</v>
      </c>
      <c r="C250" s="2">
        <f t="shared" si="19"/>
        <v>1.1800000000000004</v>
      </c>
      <c r="D250" s="2">
        <f t="shared" si="21"/>
        <v>0.23024390243902437</v>
      </c>
      <c r="E250" s="2">
        <f t="shared" si="18"/>
        <v>1.1800000000000004</v>
      </c>
    </row>
    <row r="251" spans="2:5" x14ac:dyDescent="0.25">
      <c r="B251" s="2">
        <f t="shared" si="20"/>
        <v>0.22939759036144572</v>
      </c>
      <c r="C251" s="2">
        <f t="shared" si="19"/>
        <v>1.1900000000000004</v>
      </c>
      <c r="D251" s="2">
        <f t="shared" si="21"/>
        <v>0.22939759036144572</v>
      </c>
      <c r="E251" s="2">
        <f t="shared" si="18"/>
        <v>1.1900000000000004</v>
      </c>
    </row>
    <row r="252" spans="2:5" x14ac:dyDescent="0.25">
      <c r="B252" s="2">
        <f t="shared" si="20"/>
        <v>0.22857142857142854</v>
      </c>
      <c r="C252" s="2">
        <f t="shared" si="19"/>
        <v>1.2000000000000004</v>
      </c>
      <c r="D252" s="2">
        <f t="shared" si="21"/>
        <v>0.22857142857142854</v>
      </c>
      <c r="E252" s="2">
        <f t="shared" si="18"/>
        <v>1.2000000000000004</v>
      </c>
    </row>
    <row r="253" spans="2:5" x14ac:dyDescent="0.25">
      <c r="B253" s="2">
        <f t="shared" si="20"/>
        <v>0.22776470588235292</v>
      </c>
      <c r="C253" s="2">
        <f t="shared" si="19"/>
        <v>1.2100000000000004</v>
      </c>
      <c r="D253" s="2">
        <f t="shared" si="21"/>
        <v>0.22776470588235292</v>
      </c>
      <c r="E253" s="2">
        <f t="shared" si="18"/>
        <v>1.2100000000000004</v>
      </c>
    </row>
    <row r="254" spans="2:5" x14ac:dyDescent="0.25">
      <c r="B254" s="2">
        <f t="shared" si="20"/>
        <v>0.22697674418604646</v>
      </c>
      <c r="C254" s="2">
        <f t="shared" si="19"/>
        <v>1.2200000000000004</v>
      </c>
      <c r="D254" s="2">
        <f t="shared" si="21"/>
        <v>0.22697674418604646</v>
      </c>
      <c r="E254" s="2">
        <f t="shared" si="18"/>
        <v>1.2200000000000004</v>
      </c>
    </row>
    <row r="255" spans="2:5" x14ac:dyDescent="0.25">
      <c r="B255" s="2">
        <f t="shared" si="20"/>
        <v>0.22620689655172407</v>
      </c>
      <c r="C255" s="2">
        <f t="shared" si="19"/>
        <v>1.2300000000000004</v>
      </c>
      <c r="D255" s="2">
        <f t="shared" si="21"/>
        <v>0.22620689655172407</v>
      </c>
      <c r="E255" s="2">
        <f t="shared" si="18"/>
        <v>1.2300000000000004</v>
      </c>
    </row>
    <row r="256" spans="2:5" x14ac:dyDescent="0.25">
      <c r="B256" s="2">
        <f t="shared" ref="B256:B287" si="22">IF(sigma&gt;0,x0*(MAX(0,1-thetay*(psf*C256/y0)^rho)/thetax)^(1/rho),x0)/psf</f>
        <v>0.22545454545454546</v>
      </c>
      <c r="C256" s="2">
        <f t="shared" si="19"/>
        <v>1.2400000000000004</v>
      </c>
      <c r="D256" s="2">
        <f t="shared" ref="D256:D287" si="23">IF(sigma&gt;0,x*(MAX(0,1-alphay*(psf*E256/y)^rho)/alphax)^(1/rho),x)/psf</f>
        <v>0.22545454545454546</v>
      </c>
      <c r="E256" s="2">
        <f t="shared" si="18"/>
        <v>1.2400000000000004</v>
      </c>
    </row>
    <row r="257" spans="2:5" x14ac:dyDescent="0.25">
      <c r="B257" s="2">
        <f t="shared" si="22"/>
        <v>0.22471910112359544</v>
      </c>
      <c r="C257" s="2">
        <f t="shared" si="19"/>
        <v>1.2500000000000004</v>
      </c>
      <c r="D257" s="2">
        <f t="shared" si="23"/>
        <v>0.22471910112359544</v>
      </c>
      <c r="E257" s="2">
        <f t="shared" ref="E257:E320" si="24">0.01+E256</f>
        <v>1.2500000000000004</v>
      </c>
    </row>
    <row r="258" spans="2:5" x14ac:dyDescent="0.25">
      <c r="B258" s="2">
        <f t="shared" si="22"/>
        <v>0.22399999999999998</v>
      </c>
      <c r="C258" s="2">
        <f t="shared" ref="C258:C321" si="25">0.01+C257</f>
        <v>1.2600000000000005</v>
      </c>
      <c r="D258" s="2">
        <f t="shared" si="23"/>
        <v>0.22399999999999998</v>
      </c>
      <c r="E258" s="2">
        <f t="shared" si="24"/>
        <v>1.2600000000000005</v>
      </c>
    </row>
    <row r="259" spans="2:5" x14ac:dyDescent="0.25">
      <c r="B259" s="2">
        <f t="shared" si="22"/>
        <v>0.22329670329670326</v>
      </c>
      <c r="C259" s="2">
        <f t="shared" si="25"/>
        <v>1.2700000000000005</v>
      </c>
      <c r="D259" s="2">
        <f t="shared" si="23"/>
        <v>0.22329670329670326</v>
      </c>
      <c r="E259" s="2">
        <f t="shared" si="24"/>
        <v>1.2700000000000005</v>
      </c>
    </row>
    <row r="260" spans="2:5" x14ac:dyDescent="0.25">
      <c r="B260" s="2">
        <f t="shared" si="22"/>
        <v>0.22260869565217389</v>
      </c>
      <c r="C260" s="2">
        <f t="shared" si="25"/>
        <v>1.2800000000000005</v>
      </c>
      <c r="D260" s="2">
        <f t="shared" si="23"/>
        <v>0.22260869565217389</v>
      </c>
      <c r="E260" s="2">
        <f t="shared" si="24"/>
        <v>1.2800000000000005</v>
      </c>
    </row>
    <row r="261" spans="2:5" x14ac:dyDescent="0.25">
      <c r="B261" s="2">
        <f t="shared" si="22"/>
        <v>0.2219354838709677</v>
      </c>
      <c r="C261" s="2">
        <f t="shared" si="25"/>
        <v>1.2900000000000005</v>
      </c>
      <c r="D261" s="2">
        <f t="shared" si="23"/>
        <v>0.2219354838709677</v>
      </c>
      <c r="E261" s="2">
        <f t="shared" si="24"/>
        <v>1.2900000000000005</v>
      </c>
    </row>
    <row r="262" spans="2:5" x14ac:dyDescent="0.25">
      <c r="B262" s="2">
        <f t="shared" si="22"/>
        <v>0.22127659574468084</v>
      </c>
      <c r="C262" s="2">
        <f t="shared" si="25"/>
        <v>1.3000000000000005</v>
      </c>
      <c r="D262" s="2">
        <f t="shared" si="23"/>
        <v>0.22127659574468084</v>
      </c>
      <c r="E262" s="2">
        <f t="shared" si="24"/>
        <v>1.3000000000000005</v>
      </c>
    </row>
    <row r="263" spans="2:5" x14ac:dyDescent="0.25">
      <c r="B263" s="2">
        <f t="shared" si="22"/>
        <v>0.2206315789473684</v>
      </c>
      <c r="C263" s="2">
        <f t="shared" si="25"/>
        <v>1.3100000000000005</v>
      </c>
      <c r="D263" s="2">
        <f t="shared" si="23"/>
        <v>0.2206315789473684</v>
      </c>
      <c r="E263" s="2">
        <f t="shared" si="24"/>
        <v>1.3100000000000005</v>
      </c>
    </row>
    <row r="264" spans="2:5" x14ac:dyDescent="0.25">
      <c r="B264" s="2">
        <f t="shared" si="22"/>
        <v>0.21999999999999997</v>
      </c>
      <c r="C264" s="2">
        <f t="shared" si="25"/>
        <v>1.3200000000000005</v>
      </c>
      <c r="D264" s="2">
        <f t="shared" si="23"/>
        <v>0.21999999999999997</v>
      </c>
      <c r="E264" s="2">
        <f t="shared" si="24"/>
        <v>1.3200000000000005</v>
      </c>
    </row>
    <row r="265" spans="2:5" x14ac:dyDescent="0.25">
      <c r="B265" s="2">
        <f t="shared" si="22"/>
        <v>0.21938144329896905</v>
      </c>
      <c r="C265" s="2">
        <f t="shared" si="25"/>
        <v>1.3300000000000005</v>
      </c>
      <c r="D265" s="2">
        <f t="shared" si="23"/>
        <v>0.21938144329896905</v>
      </c>
      <c r="E265" s="2">
        <f t="shared" si="24"/>
        <v>1.3300000000000005</v>
      </c>
    </row>
    <row r="266" spans="2:5" x14ac:dyDescent="0.25">
      <c r="B266" s="2">
        <f t="shared" si="22"/>
        <v>0.21877551020408159</v>
      </c>
      <c r="C266" s="2">
        <f t="shared" si="25"/>
        <v>1.3400000000000005</v>
      </c>
      <c r="D266" s="2">
        <f t="shared" si="23"/>
        <v>0.21877551020408159</v>
      </c>
      <c r="E266" s="2">
        <f t="shared" si="24"/>
        <v>1.3400000000000005</v>
      </c>
    </row>
    <row r="267" spans="2:5" x14ac:dyDescent="0.25">
      <c r="B267" s="2">
        <f t="shared" si="22"/>
        <v>0.21818181818181817</v>
      </c>
      <c r="C267" s="2">
        <f t="shared" si="25"/>
        <v>1.3500000000000005</v>
      </c>
      <c r="D267" s="2">
        <f t="shared" si="23"/>
        <v>0.21818181818181817</v>
      </c>
      <c r="E267" s="2">
        <f t="shared" si="24"/>
        <v>1.3500000000000005</v>
      </c>
    </row>
    <row r="268" spans="2:5" x14ac:dyDescent="0.25">
      <c r="B268" s="2">
        <f t="shared" si="22"/>
        <v>0.21759999999999999</v>
      </c>
      <c r="C268" s="2">
        <f t="shared" si="25"/>
        <v>1.3600000000000005</v>
      </c>
      <c r="D268" s="2">
        <f t="shared" si="23"/>
        <v>0.21759999999999999</v>
      </c>
      <c r="E268" s="2">
        <f t="shared" si="24"/>
        <v>1.3600000000000005</v>
      </c>
    </row>
    <row r="269" spans="2:5" x14ac:dyDescent="0.25">
      <c r="B269" s="2">
        <f t="shared" si="22"/>
        <v>0.217029702970297</v>
      </c>
      <c r="C269" s="2">
        <f t="shared" si="25"/>
        <v>1.3700000000000006</v>
      </c>
      <c r="D269" s="2">
        <f t="shared" si="23"/>
        <v>0.217029702970297</v>
      </c>
      <c r="E269" s="2">
        <f t="shared" si="24"/>
        <v>1.3700000000000006</v>
      </c>
    </row>
    <row r="270" spans="2:5" x14ac:dyDescent="0.25">
      <c r="B270" s="2">
        <f t="shared" si="22"/>
        <v>0.21647058823529408</v>
      </c>
      <c r="C270" s="2">
        <f t="shared" si="25"/>
        <v>1.3800000000000006</v>
      </c>
      <c r="D270" s="2">
        <f t="shared" si="23"/>
        <v>0.21647058823529408</v>
      </c>
      <c r="E270" s="2">
        <f t="shared" si="24"/>
        <v>1.3800000000000006</v>
      </c>
    </row>
    <row r="271" spans="2:5" x14ac:dyDescent="0.25">
      <c r="B271" s="2">
        <f t="shared" si="22"/>
        <v>0.21592233009708739</v>
      </c>
      <c r="C271" s="2">
        <f t="shared" si="25"/>
        <v>1.3900000000000006</v>
      </c>
      <c r="D271" s="2">
        <f t="shared" si="23"/>
        <v>0.21592233009708739</v>
      </c>
      <c r="E271" s="2">
        <f t="shared" si="24"/>
        <v>1.3900000000000006</v>
      </c>
    </row>
    <row r="272" spans="2:5" x14ac:dyDescent="0.25">
      <c r="B272" s="2">
        <f t="shared" si="22"/>
        <v>0.21538461538461534</v>
      </c>
      <c r="C272" s="2">
        <f t="shared" si="25"/>
        <v>1.4000000000000006</v>
      </c>
      <c r="D272" s="2">
        <f t="shared" si="23"/>
        <v>0.21538461538461534</v>
      </c>
      <c r="E272" s="2">
        <f t="shared" si="24"/>
        <v>1.4000000000000006</v>
      </c>
    </row>
    <row r="273" spans="2:5" x14ac:dyDescent="0.25">
      <c r="B273" s="2">
        <f t="shared" si="22"/>
        <v>0.21485714285714283</v>
      </c>
      <c r="C273" s="2">
        <f t="shared" si="25"/>
        <v>1.4100000000000006</v>
      </c>
      <c r="D273" s="2">
        <f t="shared" si="23"/>
        <v>0.21485714285714283</v>
      </c>
      <c r="E273" s="2">
        <f t="shared" si="24"/>
        <v>1.4100000000000006</v>
      </c>
    </row>
    <row r="274" spans="2:5" x14ac:dyDescent="0.25">
      <c r="B274" s="2">
        <f t="shared" si="22"/>
        <v>0.21433962264150944</v>
      </c>
      <c r="C274" s="2">
        <f t="shared" si="25"/>
        <v>1.4200000000000006</v>
      </c>
      <c r="D274" s="2">
        <f t="shared" si="23"/>
        <v>0.21433962264150944</v>
      </c>
      <c r="E274" s="2">
        <f t="shared" si="24"/>
        <v>1.4200000000000006</v>
      </c>
    </row>
    <row r="275" spans="2:5" x14ac:dyDescent="0.25">
      <c r="B275" s="2">
        <f t="shared" si="22"/>
        <v>0.21383177570093459</v>
      </c>
      <c r="C275" s="2">
        <f t="shared" si="25"/>
        <v>1.4300000000000006</v>
      </c>
      <c r="D275" s="2">
        <f t="shared" si="23"/>
        <v>0.21383177570093459</v>
      </c>
      <c r="E275" s="2">
        <f t="shared" si="24"/>
        <v>1.4300000000000006</v>
      </c>
    </row>
    <row r="276" spans="2:5" x14ac:dyDescent="0.25">
      <c r="B276" s="2">
        <f t="shared" si="22"/>
        <v>0.21333333333333329</v>
      </c>
      <c r="C276" s="2">
        <f t="shared" si="25"/>
        <v>1.4400000000000006</v>
      </c>
      <c r="D276" s="2">
        <f t="shared" si="23"/>
        <v>0.21333333333333329</v>
      </c>
      <c r="E276" s="2">
        <f t="shared" si="24"/>
        <v>1.4400000000000006</v>
      </c>
    </row>
    <row r="277" spans="2:5" x14ac:dyDescent="0.25">
      <c r="B277" s="2">
        <f t="shared" si="22"/>
        <v>0.21284403669724769</v>
      </c>
      <c r="C277" s="2">
        <f t="shared" si="25"/>
        <v>1.4500000000000006</v>
      </c>
      <c r="D277" s="2">
        <f t="shared" si="23"/>
        <v>0.21284403669724769</v>
      </c>
      <c r="E277" s="2">
        <f t="shared" si="24"/>
        <v>1.4500000000000006</v>
      </c>
    </row>
    <row r="278" spans="2:5" x14ac:dyDescent="0.25">
      <c r="B278" s="2">
        <f t="shared" si="22"/>
        <v>0.21236363636363637</v>
      </c>
      <c r="C278" s="2">
        <f t="shared" si="25"/>
        <v>1.4600000000000006</v>
      </c>
      <c r="D278" s="2">
        <f t="shared" si="23"/>
        <v>0.21236363636363637</v>
      </c>
      <c r="E278" s="2">
        <f t="shared" si="24"/>
        <v>1.4600000000000006</v>
      </c>
    </row>
    <row r="279" spans="2:5" x14ac:dyDescent="0.25">
      <c r="B279" s="2">
        <f t="shared" si="22"/>
        <v>0.21189189189189186</v>
      </c>
      <c r="C279" s="2">
        <f t="shared" si="25"/>
        <v>1.4700000000000006</v>
      </c>
      <c r="D279" s="2">
        <f t="shared" si="23"/>
        <v>0.21189189189189186</v>
      </c>
      <c r="E279" s="2">
        <f t="shared" si="24"/>
        <v>1.4700000000000006</v>
      </c>
    </row>
    <row r="280" spans="2:5" x14ac:dyDescent="0.25">
      <c r="B280" s="2">
        <f t="shared" si="22"/>
        <v>0.21142857142857144</v>
      </c>
      <c r="C280" s="2">
        <f t="shared" si="25"/>
        <v>1.4800000000000006</v>
      </c>
      <c r="D280" s="2">
        <f t="shared" si="23"/>
        <v>0.21142857142857144</v>
      </c>
      <c r="E280" s="2">
        <f t="shared" si="24"/>
        <v>1.4800000000000006</v>
      </c>
    </row>
    <row r="281" spans="2:5" x14ac:dyDescent="0.25">
      <c r="B281" s="2">
        <f t="shared" si="22"/>
        <v>0.21097345132743361</v>
      </c>
      <c r="C281" s="2">
        <f t="shared" si="25"/>
        <v>1.4900000000000007</v>
      </c>
      <c r="D281" s="2">
        <f t="shared" si="23"/>
        <v>0.21097345132743361</v>
      </c>
      <c r="E281" s="2">
        <f t="shared" si="24"/>
        <v>1.4900000000000007</v>
      </c>
    </row>
    <row r="282" spans="2:5" x14ac:dyDescent="0.25">
      <c r="B282" s="2">
        <f t="shared" si="22"/>
        <v>0.21052631578947367</v>
      </c>
      <c r="C282" s="2">
        <f t="shared" si="25"/>
        <v>1.5000000000000007</v>
      </c>
      <c r="D282" s="2">
        <f t="shared" si="23"/>
        <v>0.21052631578947367</v>
      </c>
      <c r="E282" s="2">
        <f t="shared" si="24"/>
        <v>1.5000000000000007</v>
      </c>
    </row>
    <row r="283" spans="2:5" x14ac:dyDescent="0.25">
      <c r="B283" s="2">
        <f t="shared" si="22"/>
        <v>0.21008695652173912</v>
      </c>
      <c r="C283" s="2">
        <f t="shared" si="25"/>
        <v>1.5100000000000007</v>
      </c>
      <c r="D283" s="2">
        <f t="shared" si="23"/>
        <v>0.21008695652173912</v>
      </c>
      <c r="E283" s="2">
        <f t="shared" si="24"/>
        <v>1.5100000000000007</v>
      </c>
    </row>
    <row r="284" spans="2:5" x14ac:dyDescent="0.25">
      <c r="B284" s="2">
        <f t="shared" si="22"/>
        <v>0.20965517241379308</v>
      </c>
      <c r="C284" s="2">
        <f t="shared" si="25"/>
        <v>1.5200000000000007</v>
      </c>
      <c r="D284" s="2">
        <f t="shared" si="23"/>
        <v>0.20965517241379308</v>
      </c>
      <c r="E284" s="2">
        <f t="shared" si="24"/>
        <v>1.5200000000000007</v>
      </c>
    </row>
    <row r="285" spans="2:5" x14ac:dyDescent="0.25">
      <c r="B285" s="2">
        <f t="shared" si="22"/>
        <v>0.20923076923076922</v>
      </c>
      <c r="C285" s="2">
        <f t="shared" si="25"/>
        <v>1.5300000000000007</v>
      </c>
      <c r="D285" s="2">
        <f t="shared" si="23"/>
        <v>0.20923076923076922</v>
      </c>
      <c r="E285" s="2">
        <f t="shared" si="24"/>
        <v>1.5300000000000007</v>
      </c>
    </row>
    <row r="286" spans="2:5" x14ac:dyDescent="0.25">
      <c r="B286" s="2">
        <f t="shared" si="22"/>
        <v>0.20881355932203385</v>
      </c>
      <c r="C286" s="2">
        <f t="shared" si="25"/>
        <v>1.5400000000000007</v>
      </c>
      <c r="D286" s="2">
        <f t="shared" si="23"/>
        <v>0.20881355932203385</v>
      </c>
      <c r="E286" s="2">
        <f t="shared" si="24"/>
        <v>1.5400000000000007</v>
      </c>
    </row>
    <row r="287" spans="2:5" x14ac:dyDescent="0.25">
      <c r="B287" s="2">
        <f t="shared" si="22"/>
        <v>0.2084033613445378</v>
      </c>
      <c r="C287" s="2">
        <f t="shared" si="25"/>
        <v>1.5500000000000007</v>
      </c>
      <c r="D287" s="2">
        <f t="shared" si="23"/>
        <v>0.2084033613445378</v>
      </c>
      <c r="E287" s="2">
        <f t="shared" si="24"/>
        <v>1.5500000000000007</v>
      </c>
    </row>
    <row r="288" spans="2:5" x14ac:dyDescent="0.25">
      <c r="B288" s="2">
        <f t="shared" ref="B288:B319" si="26">IF(sigma&gt;0,x0*(MAX(0,1-thetay*(psf*C288/y0)^rho)/thetax)^(1/rho),x0)/psf</f>
        <v>0.20799999999999996</v>
      </c>
      <c r="C288" s="2">
        <f t="shared" si="25"/>
        <v>1.5600000000000007</v>
      </c>
      <c r="D288" s="2">
        <f t="shared" ref="D288:D319" si="27">IF(sigma&gt;0,x*(MAX(0,1-alphay*(psf*E288/y)^rho)/alphax)^(1/rho),x)/psf</f>
        <v>0.20799999999999996</v>
      </c>
      <c r="E288" s="2">
        <f t="shared" si="24"/>
        <v>1.5600000000000007</v>
      </c>
    </row>
    <row r="289" spans="2:5" x14ac:dyDescent="0.25">
      <c r="B289" s="2">
        <f t="shared" si="26"/>
        <v>0.20760330578512393</v>
      </c>
      <c r="C289" s="2">
        <f t="shared" si="25"/>
        <v>1.5700000000000007</v>
      </c>
      <c r="D289" s="2">
        <f t="shared" si="27"/>
        <v>0.20760330578512393</v>
      </c>
      <c r="E289" s="2">
        <f t="shared" si="24"/>
        <v>1.5700000000000007</v>
      </c>
    </row>
    <row r="290" spans="2:5" x14ac:dyDescent="0.25">
      <c r="B290" s="2">
        <f t="shared" si="26"/>
        <v>0.20721311475409832</v>
      </c>
      <c r="C290" s="2">
        <f t="shared" si="25"/>
        <v>1.5800000000000007</v>
      </c>
      <c r="D290" s="2">
        <f t="shared" si="27"/>
        <v>0.20721311475409832</v>
      </c>
      <c r="E290" s="2">
        <f t="shared" si="24"/>
        <v>1.5800000000000007</v>
      </c>
    </row>
    <row r="291" spans="2:5" x14ac:dyDescent="0.25">
      <c r="B291" s="2">
        <f t="shared" si="26"/>
        <v>0.20682926829268289</v>
      </c>
      <c r="C291" s="2">
        <f t="shared" si="25"/>
        <v>1.5900000000000007</v>
      </c>
      <c r="D291" s="2">
        <f t="shared" si="27"/>
        <v>0.20682926829268289</v>
      </c>
      <c r="E291" s="2">
        <f t="shared" si="24"/>
        <v>1.5900000000000007</v>
      </c>
    </row>
    <row r="292" spans="2:5" x14ac:dyDescent="0.25">
      <c r="B292" s="2">
        <f t="shared" si="26"/>
        <v>0.20645161290322581</v>
      </c>
      <c r="C292" s="2">
        <f t="shared" si="25"/>
        <v>1.6000000000000008</v>
      </c>
      <c r="D292" s="2">
        <f t="shared" si="27"/>
        <v>0.20645161290322581</v>
      </c>
      <c r="E292" s="2">
        <f t="shared" si="24"/>
        <v>1.6000000000000008</v>
      </c>
    </row>
    <row r="293" spans="2:5" x14ac:dyDescent="0.25">
      <c r="B293" s="2">
        <f t="shared" si="26"/>
        <v>0.20607999999999996</v>
      </c>
      <c r="C293" s="2">
        <f t="shared" si="25"/>
        <v>1.6100000000000008</v>
      </c>
      <c r="D293" s="2">
        <f t="shared" si="27"/>
        <v>0.20607999999999996</v>
      </c>
      <c r="E293" s="2">
        <f t="shared" si="24"/>
        <v>1.6100000000000008</v>
      </c>
    </row>
    <row r="294" spans="2:5" x14ac:dyDescent="0.25">
      <c r="B294" s="2">
        <f t="shared" si="26"/>
        <v>0.20571428571428571</v>
      </c>
      <c r="C294" s="2">
        <f t="shared" si="25"/>
        <v>1.6200000000000008</v>
      </c>
      <c r="D294" s="2">
        <f t="shared" si="27"/>
        <v>0.20571428571428571</v>
      </c>
      <c r="E294" s="2">
        <f t="shared" si="24"/>
        <v>1.6200000000000008</v>
      </c>
    </row>
    <row r="295" spans="2:5" x14ac:dyDescent="0.25">
      <c r="B295" s="2">
        <f t="shared" si="26"/>
        <v>0.20535433070866138</v>
      </c>
      <c r="C295" s="2">
        <f t="shared" si="25"/>
        <v>1.6300000000000008</v>
      </c>
      <c r="D295" s="2">
        <f t="shared" si="27"/>
        <v>0.20535433070866138</v>
      </c>
      <c r="E295" s="2">
        <f t="shared" si="24"/>
        <v>1.6300000000000008</v>
      </c>
    </row>
    <row r="296" spans="2:5" x14ac:dyDescent="0.25">
      <c r="B296" s="2">
        <f t="shared" si="26"/>
        <v>0.20499999999999999</v>
      </c>
      <c r="C296" s="2">
        <f t="shared" si="25"/>
        <v>1.6400000000000008</v>
      </c>
      <c r="D296" s="2">
        <f t="shared" si="27"/>
        <v>0.20499999999999999</v>
      </c>
      <c r="E296" s="2">
        <f t="shared" si="24"/>
        <v>1.6400000000000008</v>
      </c>
    </row>
    <row r="297" spans="2:5" x14ac:dyDescent="0.25">
      <c r="B297" s="2">
        <f t="shared" si="26"/>
        <v>0.20465116279069764</v>
      </c>
      <c r="C297" s="2">
        <f t="shared" si="25"/>
        <v>1.6500000000000008</v>
      </c>
      <c r="D297" s="2">
        <f t="shared" si="27"/>
        <v>0.20465116279069764</v>
      </c>
      <c r="E297" s="2">
        <f t="shared" si="24"/>
        <v>1.6500000000000008</v>
      </c>
    </row>
    <row r="298" spans="2:5" x14ac:dyDescent="0.25">
      <c r="B298" s="2">
        <f t="shared" si="26"/>
        <v>0.2043076923076923</v>
      </c>
      <c r="C298" s="2">
        <f t="shared" si="25"/>
        <v>1.6600000000000008</v>
      </c>
      <c r="D298" s="2">
        <f t="shared" si="27"/>
        <v>0.2043076923076923</v>
      </c>
      <c r="E298" s="2">
        <f t="shared" si="24"/>
        <v>1.6600000000000008</v>
      </c>
    </row>
    <row r="299" spans="2:5" x14ac:dyDescent="0.25">
      <c r="B299" s="2">
        <f t="shared" si="26"/>
        <v>0.20396946564885493</v>
      </c>
      <c r="C299" s="2">
        <f t="shared" si="25"/>
        <v>1.6700000000000008</v>
      </c>
      <c r="D299" s="2">
        <f t="shared" si="27"/>
        <v>0.20396946564885493</v>
      </c>
      <c r="E299" s="2">
        <f t="shared" si="24"/>
        <v>1.6700000000000008</v>
      </c>
    </row>
    <row r="300" spans="2:5" x14ac:dyDescent="0.25">
      <c r="B300" s="2">
        <f t="shared" si="26"/>
        <v>0.20363636363636362</v>
      </c>
      <c r="C300" s="2">
        <f t="shared" si="25"/>
        <v>1.6800000000000008</v>
      </c>
      <c r="D300" s="2">
        <f t="shared" si="27"/>
        <v>0.20363636363636362</v>
      </c>
      <c r="E300" s="2">
        <f t="shared" si="24"/>
        <v>1.6800000000000008</v>
      </c>
    </row>
    <row r="301" spans="2:5" x14ac:dyDescent="0.25">
      <c r="B301" s="2">
        <f t="shared" si="26"/>
        <v>0.20330827067669174</v>
      </c>
      <c r="C301" s="2">
        <f t="shared" si="25"/>
        <v>1.6900000000000008</v>
      </c>
      <c r="D301" s="2">
        <f t="shared" si="27"/>
        <v>0.20330827067669174</v>
      </c>
      <c r="E301" s="2">
        <f t="shared" si="24"/>
        <v>1.6900000000000008</v>
      </c>
    </row>
    <row r="302" spans="2:5" x14ac:dyDescent="0.25">
      <c r="B302" s="2">
        <f t="shared" si="26"/>
        <v>0.20298507462686569</v>
      </c>
      <c r="C302" s="2">
        <f t="shared" si="25"/>
        <v>1.7000000000000008</v>
      </c>
      <c r="D302" s="2">
        <f t="shared" si="27"/>
        <v>0.20298507462686569</v>
      </c>
      <c r="E302" s="2">
        <f t="shared" si="24"/>
        <v>1.7000000000000008</v>
      </c>
    </row>
    <row r="303" spans="2:5" x14ac:dyDescent="0.25">
      <c r="B303" s="2">
        <f t="shared" si="26"/>
        <v>0.20266666666666666</v>
      </c>
      <c r="C303" s="2">
        <f t="shared" si="25"/>
        <v>1.7100000000000009</v>
      </c>
      <c r="D303" s="2">
        <f t="shared" si="27"/>
        <v>0.20266666666666666</v>
      </c>
      <c r="E303" s="2">
        <f t="shared" si="24"/>
        <v>1.7100000000000009</v>
      </c>
    </row>
    <row r="304" spans="2:5" x14ac:dyDescent="0.25">
      <c r="B304" s="2">
        <f t="shared" si="26"/>
        <v>0.2023529411764706</v>
      </c>
      <c r="C304" s="2">
        <f t="shared" si="25"/>
        <v>1.7200000000000009</v>
      </c>
      <c r="D304" s="2">
        <f t="shared" si="27"/>
        <v>0.2023529411764706</v>
      </c>
      <c r="E304" s="2">
        <f t="shared" si="24"/>
        <v>1.7200000000000009</v>
      </c>
    </row>
    <row r="305" spans="2:5" x14ac:dyDescent="0.25">
      <c r="B305" s="2">
        <f t="shared" si="26"/>
        <v>0.20204379562043795</v>
      </c>
      <c r="C305" s="2">
        <f t="shared" si="25"/>
        <v>1.7300000000000009</v>
      </c>
      <c r="D305" s="2">
        <f t="shared" si="27"/>
        <v>0.20204379562043795</v>
      </c>
      <c r="E305" s="2">
        <f t="shared" si="24"/>
        <v>1.7300000000000009</v>
      </c>
    </row>
    <row r="306" spans="2:5" x14ac:dyDescent="0.25">
      <c r="B306" s="2">
        <f t="shared" si="26"/>
        <v>0.20173913043478262</v>
      </c>
      <c r="C306" s="2">
        <f t="shared" si="25"/>
        <v>1.7400000000000009</v>
      </c>
      <c r="D306" s="2">
        <f t="shared" si="27"/>
        <v>0.20173913043478262</v>
      </c>
      <c r="E306" s="2">
        <f t="shared" si="24"/>
        <v>1.7400000000000009</v>
      </c>
    </row>
    <row r="307" spans="2:5" x14ac:dyDescent="0.25">
      <c r="B307" s="2">
        <f t="shared" si="26"/>
        <v>0.20143884892086328</v>
      </c>
      <c r="C307" s="2">
        <f t="shared" si="25"/>
        <v>1.7500000000000009</v>
      </c>
      <c r="D307" s="2">
        <f t="shared" si="27"/>
        <v>0.20143884892086328</v>
      </c>
      <c r="E307" s="2">
        <f t="shared" si="24"/>
        <v>1.7500000000000009</v>
      </c>
    </row>
    <row r="308" spans="2:5" x14ac:dyDescent="0.25">
      <c r="B308" s="2">
        <f t="shared" si="26"/>
        <v>0.20114285714285712</v>
      </c>
      <c r="C308" s="2">
        <f t="shared" si="25"/>
        <v>1.7600000000000009</v>
      </c>
      <c r="D308" s="2">
        <f t="shared" si="27"/>
        <v>0.20114285714285712</v>
      </c>
      <c r="E308" s="2">
        <f t="shared" si="24"/>
        <v>1.7600000000000009</v>
      </c>
    </row>
    <row r="309" spans="2:5" x14ac:dyDescent="0.25">
      <c r="B309" s="2">
        <f t="shared" si="26"/>
        <v>0.20085106382978724</v>
      </c>
      <c r="C309" s="2">
        <f t="shared" si="25"/>
        <v>1.7700000000000009</v>
      </c>
      <c r="D309" s="2">
        <f t="shared" si="27"/>
        <v>0.20085106382978724</v>
      </c>
      <c r="E309" s="2">
        <f t="shared" si="24"/>
        <v>1.7700000000000009</v>
      </c>
    </row>
    <row r="310" spans="2:5" x14ac:dyDescent="0.25">
      <c r="B310" s="2">
        <f t="shared" si="26"/>
        <v>0.2005633802816901</v>
      </c>
      <c r="C310" s="2">
        <f t="shared" si="25"/>
        <v>1.7800000000000009</v>
      </c>
      <c r="D310" s="2">
        <f t="shared" si="27"/>
        <v>0.2005633802816901</v>
      </c>
      <c r="E310" s="2">
        <f t="shared" si="24"/>
        <v>1.7800000000000009</v>
      </c>
    </row>
    <row r="311" spans="2:5" x14ac:dyDescent="0.25">
      <c r="B311" s="2">
        <f t="shared" si="26"/>
        <v>0.2002797202797203</v>
      </c>
      <c r="C311" s="2">
        <f t="shared" si="25"/>
        <v>1.7900000000000009</v>
      </c>
      <c r="D311" s="2">
        <f t="shared" si="27"/>
        <v>0.2002797202797203</v>
      </c>
      <c r="E311" s="2">
        <f t="shared" si="24"/>
        <v>1.7900000000000009</v>
      </c>
    </row>
    <row r="312" spans="2:5" x14ac:dyDescent="0.25">
      <c r="B312" s="2">
        <f t="shared" si="26"/>
        <v>0.19999999999999996</v>
      </c>
      <c r="C312" s="2">
        <f t="shared" si="25"/>
        <v>1.8000000000000009</v>
      </c>
      <c r="D312" s="2">
        <f t="shared" si="27"/>
        <v>0.19999999999999996</v>
      </c>
      <c r="E312" s="2">
        <f t="shared" si="24"/>
        <v>1.8000000000000009</v>
      </c>
    </row>
    <row r="313" spans="2:5" x14ac:dyDescent="0.25">
      <c r="B313" s="2">
        <f t="shared" si="26"/>
        <v>0.1997241379310345</v>
      </c>
      <c r="C313" s="2">
        <f t="shared" si="25"/>
        <v>1.8100000000000009</v>
      </c>
      <c r="D313" s="2">
        <f t="shared" si="27"/>
        <v>0.1997241379310345</v>
      </c>
      <c r="E313" s="2">
        <f t="shared" si="24"/>
        <v>1.8100000000000009</v>
      </c>
    </row>
    <row r="314" spans="2:5" x14ac:dyDescent="0.25">
      <c r="B314" s="2">
        <f t="shared" si="26"/>
        <v>0.19945205479452052</v>
      </c>
      <c r="C314" s="2">
        <f t="shared" si="25"/>
        <v>1.820000000000001</v>
      </c>
      <c r="D314" s="2">
        <f t="shared" si="27"/>
        <v>0.19945205479452052</v>
      </c>
      <c r="E314" s="2">
        <f t="shared" si="24"/>
        <v>1.820000000000001</v>
      </c>
    </row>
    <row r="315" spans="2:5" x14ac:dyDescent="0.25">
      <c r="B315" s="2">
        <f t="shared" si="26"/>
        <v>0.19918367346938773</v>
      </c>
      <c r="C315" s="2">
        <f t="shared" si="25"/>
        <v>1.830000000000001</v>
      </c>
      <c r="D315" s="2">
        <f t="shared" si="27"/>
        <v>0.19918367346938773</v>
      </c>
      <c r="E315" s="2">
        <f t="shared" si="24"/>
        <v>1.830000000000001</v>
      </c>
    </row>
    <row r="316" spans="2:5" x14ac:dyDescent="0.25">
      <c r="B316" s="2">
        <f t="shared" si="26"/>
        <v>0.19891891891891889</v>
      </c>
      <c r="C316" s="2">
        <f t="shared" si="25"/>
        <v>1.840000000000001</v>
      </c>
      <c r="D316" s="2">
        <f t="shared" si="27"/>
        <v>0.19891891891891889</v>
      </c>
      <c r="E316" s="2">
        <f t="shared" si="24"/>
        <v>1.840000000000001</v>
      </c>
    </row>
    <row r="317" spans="2:5" x14ac:dyDescent="0.25">
      <c r="B317" s="2">
        <f t="shared" si="26"/>
        <v>0.19865771812080538</v>
      </c>
      <c r="C317" s="2">
        <f t="shared" si="25"/>
        <v>1.850000000000001</v>
      </c>
      <c r="D317" s="2">
        <f t="shared" si="27"/>
        <v>0.19865771812080538</v>
      </c>
      <c r="E317" s="2">
        <f t="shared" si="24"/>
        <v>1.850000000000001</v>
      </c>
    </row>
    <row r="318" spans="2:5" x14ac:dyDescent="0.25">
      <c r="B318" s="2">
        <f t="shared" si="26"/>
        <v>0.19839999999999997</v>
      </c>
      <c r="C318" s="2">
        <f t="shared" si="25"/>
        <v>1.860000000000001</v>
      </c>
      <c r="D318" s="2">
        <f t="shared" si="27"/>
        <v>0.19839999999999997</v>
      </c>
      <c r="E318" s="2">
        <f t="shared" si="24"/>
        <v>1.860000000000001</v>
      </c>
    </row>
    <row r="319" spans="2:5" x14ac:dyDescent="0.25">
      <c r="B319" s="2">
        <f t="shared" si="26"/>
        <v>0.1981456953642384</v>
      </c>
      <c r="C319" s="2">
        <f t="shared" si="25"/>
        <v>1.870000000000001</v>
      </c>
      <c r="D319" s="2">
        <f t="shared" si="27"/>
        <v>0.1981456953642384</v>
      </c>
      <c r="E319" s="2">
        <f t="shared" si="24"/>
        <v>1.870000000000001</v>
      </c>
    </row>
    <row r="320" spans="2:5" x14ac:dyDescent="0.25">
      <c r="B320" s="2">
        <f t="shared" ref="B320:B342" si="28">IF(sigma&gt;0,x0*(MAX(0,1-thetay*(psf*C320/y0)^rho)/thetax)^(1/rho),x0)/psf</f>
        <v>0.19789473684210526</v>
      </c>
      <c r="C320" s="2">
        <f t="shared" si="25"/>
        <v>1.880000000000001</v>
      </c>
      <c r="D320" s="2">
        <f t="shared" ref="D320:D342" si="29">IF(sigma&gt;0,x*(MAX(0,1-alphay*(psf*E320/y)^rho)/alphax)^(1/rho),x)/psf</f>
        <v>0.19789473684210526</v>
      </c>
      <c r="E320" s="2">
        <f t="shared" si="24"/>
        <v>1.880000000000001</v>
      </c>
    </row>
    <row r="321" spans="2:5" x14ac:dyDescent="0.25">
      <c r="B321" s="2">
        <f t="shared" si="28"/>
        <v>0.1976470588235294</v>
      </c>
      <c r="C321" s="2">
        <f t="shared" si="25"/>
        <v>1.890000000000001</v>
      </c>
      <c r="D321" s="2">
        <f t="shared" si="29"/>
        <v>0.1976470588235294</v>
      </c>
      <c r="E321" s="2">
        <f t="shared" ref="E321:E342" si="30">0.01+E320</f>
        <v>1.890000000000001</v>
      </c>
    </row>
    <row r="322" spans="2:5" x14ac:dyDescent="0.25">
      <c r="B322" s="2">
        <f t="shared" si="28"/>
        <v>0.19740259740259744</v>
      </c>
      <c r="C322" s="2">
        <f t="shared" ref="C322:C342" si="31">0.01+C321</f>
        <v>1.900000000000001</v>
      </c>
      <c r="D322" s="2">
        <f t="shared" si="29"/>
        <v>0.19740259740259744</v>
      </c>
      <c r="E322" s="2">
        <f t="shared" si="30"/>
        <v>1.900000000000001</v>
      </c>
    </row>
    <row r="323" spans="2:5" x14ac:dyDescent="0.25">
      <c r="B323" s="2">
        <f t="shared" si="28"/>
        <v>0.19716129032258065</v>
      </c>
      <c r="C323" s="2">
        <f t="shared" si="31"/>
        <v>1.910000000000001</v>
      </c>
      <c r="D323" s="2">
        <f t="shared" si="29"/>
        <v>0.19716129032258065</v>
      </c>
      <c r="E323" s="2">
        <f t="shared" si="30"/>
        <v>1.910000000000001</v>
      </c>
    </row>
    <row r="324" spans="2:5" x14ac:dyDescent="0.25">
      <c r="B324" s="2">
        <f t="shared" si="28"/>
        <v>0.19692307692307695</v>
      </c>
      <c r="C324" s="2">
        <f t="shared" si="31"/>
        <v>1.920000000000001</v>
      </c>
      <c r="D324" s="2">
        <f t="shared" si="29"/>
        <v>0.19692307692307695</v>
      </c>
      <c r="E324" s="2">
        <f t="shared" si="30"/>
        <v>1.920000000000001</v>
      </c>
    </row>
    <row r="325" spans="2:5" x14ac:dyDescent="0.25">
      <c r="B325" s="2">
        <f t="shared" si="28"/>
        <v>0.19668789808917198</v>
      </c>
      <c r="C325" s="2">
        <f t="shared" si="31"/>
        <v>1.930000000000001</v>
      </c>
      <c r="D325" s="2">
        <f t="shared" si="29"/>
        <v>0.19668789808917198</v>
      </c>
      <c r="E325" s="2">
        <f t="shared" si="30"/>
        <v>1.930000000000001</v>
      </c>
    </row>
    <row r="326" spans="2:5" x14ac:dyDescent="0.25">
      <c r="B326" s="2">
        <f t="shared" si="28"/>
        <v>0.19645569620253162</v>
      </c>
      <c r="C326" s="2">
        <f t="shared" si="31"/>
        <v>1.9400000000000011</v>
      </c>
      <c r="D326" s="2">
        <f t="shared" si="29"/>
        <v>0.19645569620253162</v>
      </c>
      <c r="E326" s="2">
        <f t="shared" si="30"/>
        <v>1.9400000000000011</v>
      </c>
    </row>
    <row r="327" spans="2:5" x14ac:dyDescent="0.25">
      <c r="B327" s="2">
        <f t="shared" si="28"/>
        <v>0.19622641509433961</v>
      </c>
      <c r="C327" s="2">
        <f t="shared" si="31"/>
        <v>1.9500000000000011</v>
      </c>
      <c r="D327" s="2">
        <f t="shared" si="29"/>
        <v>0.19622641509433961</v>
      </c>
      <c r="E327" s="2">
        <f t="shared" si="30"/>
        <v>1.9500000000000011</v>
      </c>
    </row>
    <row r="328" spans="2:5" x14ac:dyDescent="0.25">
      <c r="B328" s="2">
        <f t="shared" si="28"/>
        <v>0.19600000000000001</v>
      </c>
      <c r="C328" s="2">
        <f t="shared" si="31"/>
        <v>1.9600000000000011</v>
      </c>
      <c r="D328" s="2">
        <f t="shared" si="29"/>
        <v>0.19600000000000001</v>
      </c>
      <c r="E328" s="2">
        <f t="shared" si="30"/>
        <v>1.9600000000000011</v>
      </c>
    </row>
    <row r="329" spans="2:5" x14ac:dyDescent="0.25">
      <c r="B329" s="2">
        <f t="shared" si="28"/>
        <v>0.19577639751552794</v>
      </c>
      <c r="C329" s="2">
        <f t="shared" si="31"/>
        <v>1.9700000000000011</v>
      </c>
      <c r="D329" s="2">
        <f t="shared" si="29"/>
        <v>0.19577639751552794</v>
      </c>
      <c r="E329" s="2">
        <f t="shared" si="30"/>
        <v>1.9700000000000011</v>
      </c>
    </row>
    <row r="330" spans="2:5" x14ac:dyDescent="0.25">
      <c r="B330" s="2">
        <f t="shared" si="28"/>
        <v>0.19555555555555554</v>
      </c>
      <c r="C330" s="2">
        <f t="shared" si="31"/>
        <v>1.9800000000000011</v>
      </c>
      <c r="D330" s="2">
        <f t="shared" si="29"/>
        <v>0.19555555555555554</v>
      </c>
      <c r="E330" s="2">
        <f t="shared" si="30"/>
        <v>1.9800000000000011</v>
      </c>
    </row>
    <row r="331" spans="2:5" x14ac:dyDescent="0.25">
      <c r="B331" s="2">
        <f t="shared" si="28"/>
        <v>0.19533742331288345</v>
      </c>
      <c r="C331" s="2">
        <f t="shared" si="31"/>
        <v>1.9900000000000011</v>
      </c>
      <c r="D331" s="2">
        <f t="shared" si="29"/>
        <v>0.19533742331288345</v>
      </c>
      <c r="E331" s="2">
        <f t="shared" si="30"/>
        <v>1.9900000000000011</v>
      </c>
    </row>
    <row r="332" spans="2:5" x14ac:dyDescent="0.25">
      <c r="B332" s="2">
        <f t="shared" si="28"/>
        <v>0.19512195121951223</v>
      </c>
      <c r="C332" s="2">
        <f t="shared" si="31"/>
        <v>2.0000000000000009</v>
      </c>
      <c r="D332" s="2">
        <f t="shared" si="29"/>
        <v>0.19512195121951223</v>
      </c>
      <c r="E332" s="2">
        <f t="shared" si="30"/>
        <v>2.0000000000000009</v>
      </c>
    </row>
    <row r="333" spans="2:5" x14ac:dyDescent="0.25">
      <c r="B333" s="2">
        <f t="shared" si="28"/>
        <v>0.19490909090909092</v>
      </c>
      <c r="C333" s="2">
        <f t="shared" si="31"/>
        <v>2.0100000000000007</v>
      </c>
      <c r="D333" s="2">
        <f t="shared" si="29"/>
        <v>0.19490909090909092</v>
      </c>
      <c r="E333" s="2">
        <f t="shared" si="30"/>
        <v>2.0100000000000007</v>
      </c>
    </row>
    <row r="334" spans="2:5" x14ac:dyDescent="0.25">
      <c r="B334" s="2">
        <f t="shared" si="28"/>
        <v>0.19469879518072289</v>
      </c>
      <c r="C334" s="2">
        <f t="shared" si="31"/>
        <v>2.0200000000000005</v>
      </c>
      <c r="D334" s="2">
        <f t="shared" si="29"/>
        <v>0.19469879518072289</v>
      </c>
      <c r="E334" s="2">
        <f t="shared" si="30"/>
        <v>2.0200000000000005</v>
      </c>
    </row>
    <row r="335" spans="2:5" x14ac:dyDescent="0.25">
      <c r="B335" s="2">
        <f t="shared" si="28"/>
        <v>0.19449101796407187</v>
      </c>
      <c r="C335" s="2">
        <f t="shared" si="31"/>
        <v>2.0300000000000002</v>
      </c>
      <c r="D335" s="2">
        <f t="shared" si="29"/>
        <v>0.19449101796407187</v>
      </c>
      <c r="E335" s="2">
        <f t="shared" si="30"/>
        <v>2.0300000000000002</v>
      </c>
    </row>
    <row r="336" spans="2:5" x14ac:dyDescent="0.25">
      <c r="B336" s="2">
        <f t="shared" si="28"/>
        <v>0.19428571428571428</v>
      </c>
      <c r="C336" s="2">
        <f t="shared" si="31"/>
        <v>2.04</v>
      </c>
      <c r="D336" s="2">
        <f t="shared" si="29"/>
        <v>0.19428571428571428</v>
      </c>
      <c r="E336" s="2">
        <f t="shared" si="30"/>
        <v>2.04</v>
      </c>
    </row>
    <row r="337" spans="2:5" x14ac:dyDescent="0.25">
      <c r="B337" s="2">
        <f t="shared" si="28"/>
        <v>0.19408284023668643</v>
      </c>
      <c r="C337" s="2">
        <f t="shared" si="31"/>
        <v>2.0499999999999998</v>
      </c>
      <c r="D337" s="2">
        <f t="shared" si="29"/>
        <v>0.19408284023668643</v>
      </c>
      <c r="E337" s="2">
        <f t="shared" si="30"/>
        <v>2.0499999999999998</v>
      </c>
    </row>
    <row r="338" spans="2:5" x14ac:dyDescent="0.25">
      <c r="B338" s="2">
        <f t="shared" si="28"/>
        <v>0.19388235294117651</v>
      </c>
      <c r="C338" s="2">
        <f t="shared" si="31"/>
        <v>2.0599999999999996</v>
      </c>
      <c r="D338" s="2">
        <f t="shared" si="29"/>
        <v>0.19388235294117651</v>
      </c>
      <c r="E338" s="2">
        <f t="shared" si="30"/>
        <v>2.0599999999999996</v>
      </c>
    </row>
    <row r="339" spans="2:5" x14ac:dyDescent="0.25">
      <c r="B339" s="2">
        <f t="shared" si="28"/>
        <v>0.19368421052631582</v>
      </c>
      <c r="C339" s="2">
        <f t="shared" si="31"/>
        <v>2.0699999999999994</v>
      </c>
      <c r="D339" s="2">
        <f t="shared" si="29"/>
        <v>0.19368421052631582</v>
      </c>
      <c r="E339" s="2">
        <f t="shared" si="30"/>
        <v>2.0699999999999994</v>
      </c>
    </row>
    <row r="340" spans="2:5" x14ac:dyDescent="0.25">
      <c r="B340" s="2">
        <f t="shared" si="28"/>
        <v>0.19348837209302328</v>
      </c>
      <c r="C340" s="2">
        <f t="shared" si="31"/>
        <v>2.0799999999999992</v>
      </c>
      <c r="D340" s="2">
        <f t="shared" si="29"/>
        <v>0.19348837209302328</v>
      </c>
      <c r="E340" s="2">
        <f t="shared" si="30"/>
        <v>2.0799999999999992</v>
      </c>
    </row>
    <row r="341" spans="2:5" x14ac:dyDescent="0.25">
      <c r="B341" s="2">
        <f t="shared" si="28"/>
        <v>0.19329479768786129</v>
      </c>
      <c r="C341" s="2">
        <f t="shared" si="31"/>
        <v>2.089999999999999</v>
      </c>
      <c r="D341" s="2">
        <f t="shared" si="29"/>
        <v>0.19329479768786129</v>
      </c>
      <c r="E341" s="2">
        <f t="shared" si="30"/>
        <v>2.089999999999999</v>
      </c>
    </row>
    <row r="342" spans="2:5" x14ac:dyDescent="0.25">
      <c r="B342" s="2">
        <f t="shared" si="28"/>
        <v>0.19310344827586212</v>
      </c>
      <c r="C342" s="2">
        <f t="shared" si="31"/>
        <v>2.0999999999999988</v>
      </c>
      <c r="D342" s="2">
        <f t="shared" si="29"/>
        <v>0.19310344827586212</v>
      </c>
      <c r="E342" s="2">
        <f t="shared" si="30"/>
        <v>2.0999999999999988</v>
      </c>
    </row>
    <row r="343" spans="2:5" s="3" customFormat="1" x14ac:dyDescent="0.25"/>
  </sheetData>
  <pageMargins left="0.7" right="0.7" top="0.75" bottom="0.75" header="0.3" footer="0.3"/>
  <ignoredErrors>
    <ignoredError sqref="C1 C11:C15 C5 C32 C23:C25 C38 D319 C9:C10 C27:C28 C34:C36 C40:C1048576 C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20" baseType="lpstr">
      <vt:lpstr>Display</vt:lpstr>
      <vt:lpstr>Calculate</vt:lpstr>
      <vt:lpstr>alphax</vt:lpstr>
      <vt:lpstr>alphay</vt:lpstr>
      <vt:lpstr>c_</vt:lpstr>
      <vt:lpstr>d</vt:lpstr>
      <vt:lpstr>epsilon</vt:lpstr>
      <vt:lpstr>m0</vt:lpstr>
      <vt:lpstr>psf</vt:lpstr>
      <vt:lpstr>px</vt:lpstr>
      <vt:lpstr>px0</vt:lpstr>
      <vt:lpstr>py</vt:lpstr>
      <vt:lpstr>rho</vt:lpstr>
      <vt:lpstr>sigma</vt:lpstr>
      <vt:lpstr>thetax</vt:lpstr>
      <vt:lpstr>thetay</vt:lpstr>
      <vt:lpstr>x</vt:lpstr>
      <vt:lpstr>x0</vt:lpstr>
      <vt:lpstr>y</vt:lpstr>
      <vt:lpstr>y0</vt:lpstr>
    </vt:vector>
  </TitlesOfParts>
  <Company>ETH Zürich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F. Rutherford</dc:creator>
  <cp:lastModifiedBy>Thomas F. Rutherford</cp:lastModifiedBy>
  <dcterms:created xsi:type="dcterms:W3CDTF">2009-10-18T11:27:54Z</dcterms:created>
  <dcterms:modified xsi:type="dcterms:W3CDTF">2023-02-08T14:50:03Z</dcterms:modified>
</cp:coreProperties>
</file>