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iskanalysis\lectures\16.ProductionRisk\"/>
    </mc:Choice>
  </mc:AlternateContent>
  <xr:revisionPtr revIDLastSave="0" documentId="13_ncr:1_{AF194D8D-E89C-4B01-9F62-277DF9AD4DBA}" xr6:coauthVersionLast="47" xr6:coauthVersionMax="47" xr10:uidLastSave="{00000000-0000-0000-0000-000000000000}"/>
  <bookViews>
    <workbookView xWindow="-110" yWindow="-110" windowWidth="19420" windowHeight="10300" xr2:uid="{9E809C1A-B7C9-4CC4-B397-8AADEA46A765}"/>
  </bookViews>
  <sheets>
    <sheet name="RiskAversionChart" sheetId="2" r:id="rId1"/>
    <sheet name="Risk Aversion" sheetId="4" r:id="rId2"/>
    <sheet name="Risk Aversion Calculations" sheetId="3" r:id="rId3"/>
    <sheet name="Calculations" sheetId="1" r:id="rId4"/>
  </sheets>
  <definedNames>
    <definedName name="a_1">Calculations!$B$4</definedName>
    <definedName name="a_2">Calculations!$B$1</definedName>
    <definedName name="a1_">Calculations!$B$4</definedName>
    <definedName name="a2_">Calculations!$B$1</definedName>
    <definedName name="E_a">Calculations!$B$9</definedName>
    <definedName name="EU_a">Calculations!$B$12</definedName>
    <definedName name="p">Calculations!$B$2</definedName>
    <definedName name="p_1">Calculations!$B$5</definedName>
    <definedName name="p_2">Calculations!$B$6</definedName>
    <definedName name="p1_">Calculations!$B$5</definedName>
    <definedName name="p2_">Calculations!$B$6</definedName>
    <definedName name="R_">Calculations!$B$14</definedName>
    <definedName name="rho">Calculations!$B$7</definedName>
    <definedName name="rrp">Calculations!$B$15</definedName>
    <definedName name="sigma">Calculations!$B$3</definedName>
    <definedName name="U_1">Calculations!$B$10</definedName>
    <definedName name="U_2">Calculations!$B$11</definedName>
    <definedName name="U_E_a">Calculations!$B$13</definedName>
    <definedName name="U_E_a_R">Calculations!$B$20</definedName>
    <definedName name="w">Calculations!$B$8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3" l="1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4" i="3"/>
  <c r="B3" i="3"/>
  <c r="B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B8" i="1"/>
  <c r="B2" i="1"/>
  <c r="B3" i="1"/>
  <c r="B7" i="1" s="1"/>
  <c r="B1" i="1"/>
  <c r="J19" i="1" s="1"/>
  <c r="J22" i="1"/>
  <c r="K16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B13" i="1"/>
  <c r="K23" i="1" s="1"/>
  <c r="B5" i="1" l="1"/>
  <c r="K3" i="1"/>
  <c r="K4" i="1" s="1"/>
  <c r="B6" i="1"/>
  <c r="B4" i="1" s="1"/>
  <c r="J18" i="1" s="1"/>
  <c r="J15" i="1"/>
  <c r="J16" i="1"/>
  <c r="C41" i="3" l="1"/>
  <c r="D41" i="3" s="1"/>
  <c r="C33" i="3"/>
  <c r="D33" i="3" s="1"/>
  <c r="C25" i="3"/>
  <c r="D25" i="3" s="1"/>
  <c r="C17" i="3"/>
  <c r="D17" i="3" s="1"/>
  <c r="C9" i="3"/>
  <c r="D9" i="3" s="1"/>
  <c r="C32" i="3"/>
  <c r="D32" i="3" s="1"/>
  <c r="C24" i="3"/>
  <c r="D24" i="3" s="1"/>
  <c r="C16" i="3"/>
  <c r="D16" i="3" s="1"/>
  <c r="C8" i="3"/>
  <c r="D8" i="3" s="1"/>
  <c r="C31" i="3"/>
  <c r="D31" i="3" s="1"/>
  <c r="C23" i="3"/>
  <c r="D23" i="3" s="1"/>
  <c r="C15" i="3"/>
  <c r="D15" i="3" s="1"/>
  <c r="C7" i="3"/>
  <c r="D7" i="3" s="1"/>
  <c r="C40" i="3"/>
  <c r="D40" i="3" s="1"/>
  <c r="C39" i="3"/>
  <c r="D39" i="3" s="1"/>
  <c r="C38" i="3"/>
  <c r="D38" i="3" s="1"/>
  <c r="C30" i="3"/>
  <c r="D30" i="3" s="1"/>
  <c r="C22" i="3"/>
  <c r="D22" i="3" s="1"/>
  <c r="C14" i="3"/>
  <c r="D14" i="3" s="1"/>
  <c r="C6" i="3"/>
  <c r="D6" i="3" s="1"/>
  <c r="C19" i="3"/>
  <c r="D19" i="3" s="1"/>
  <c r="C26" i="3"/>
  <c r="D26" i="3" s="1"/>
  <c r="C10" i="3"/>
  <c r="D10" i="3" s="1"/>
  <c r="C37" i="3"/>
  <c r="D37" i="3" s="1"/>
  <c r="C29" i="3"/>
  <c r="D29" i="3" s="1"/>
  <c r="C21" i="3"/>
  <c r="D21" i="3" s="1"/>
  <c r="C13" i="3"/>
  <c r="D13" i="3" s="1"/>
  <c r="C5" i="3"/>
  <c r="D5" i="3" s="1"/>
  <c r="C27" i="3"/>
  <c r="D27" i="3" s="1"/>
  <c r="C36" i="3"/>
  <c r="D36" i="3" s="1"/>
  <c r="C28" i="3"/>
  <c r="D28" i="3" s="1"/>
  <c r="C20" i="3"/>
  <c r="D20" i="3" s="1"/>
  <c r="C12" i="3"/>
  <c r="D12" i="3" s="1"/>
  <c r="C4" i="3"/>
  <c r="D4" i="3" s="1"/>
  <c r="C35" i="3"/>
  <c r="D35" i="3" s="1"/>
  <c r="C11" i="3"/>
  <c r="D11" i="3" s="1"/>
  <c r="C3" i="3"/>
  <c r="D3" i="3" s="1"/>
  <c r="C34" i="3"/>
  <c r="D34" i="3" s="1"/>
  <c r="C18" i="3"/>
  <c r="D18" i="3" s="1"/>
  <c r="C2" i="3"/>
  <c r="D2" i="3" s="1"/>
  <c r="F1" i="3"/>
  <c r="B21" i="1"/>
  <c r="J13" i="1"/>
  <c r="J14" i="1"/>
  <c r="B9" i="1"/>
  <c r="B10" i="1" l="1"/>
  <c r="K14" i="1" s="1"/>
  <c r="B22" i="1"/>
  <c r="J20" i="1"/>
  <c r="G28" i="1"/>
  <c r="G9" i="1"/>
  <c r="G7" i="1"/>
  <c r="J2" i="1"/>
  <c r="J3" i="1" s="1"/>
  <c r="G4" i="1"/>
  <c r="J7" i="1"/>
  <c r="J6" i="1"/>
  <c r="G68" i="1"/>
  <c r="G196" i="1"/>
  <c r="G20" i="1"/>
  <c r="G88" i="1"/>
  <c r="G137" i="1"/>
  <c r="G78" i="1"/>
  <c r="G67" i="1"/>
  <c r="G80" i="1"/>
  <c r="G93" i="1"/>
  <c r="G46" i="1"/>
  <c r="G82" i="1"/>
  <c r="G107" i="1"/>
  <c r="G96" i="1"/>
  <c r="G97" i="1"/>
  <c r="G110" i="1"/>
  <c r="G182" i="1"/>
  <c r="G135" i="1"/>
  <c r="G148" i="1"/>
  <c r="G145" i="1"/>
  <c r="G26" i="1"/>
  <c r="G187" i="1"/>
  <c r="G50" i="1"/>
  <c r="G32" i="1"/>
  <c r="G44" i="1"/>
  <c r="G5" i="1"/>
  <c r="G149" i="1"/>
  <c r="G90" i="1"/>
  <c r="G79" i="1"/>
  <c r="G92" i="1"/>
  <c r="G105" i="1"/>
  <c r="G70" i="1"/>
  <c r="G106" i="1"/>
  <c r="G119" i="1"/>
  <c r="G108" i="1"/>
  <c r="G109" i="1"/>
  <c r="G134" i="1"/>
  <c r="G3" i="1"/>
  <c r="G147" i="1"/>
  <c r="G160" i="1"/>
  <c r="G184" i="1"/>
  <c r="G113" i="1"/>
  <c r="G36" i="1"/>
  <c r="G21" i="1"/>
  <c r="G17" i="1"/>
  <c r="G161" i="1"/>
  <c r="G102" i="1"/>
  <c r="G91" i="1"/>
  <c r="G104" i="1"/>
  <c r="G117" i="1"/>
  <c r="G94" i="1"/>
  <c r="G142" i="1"/>
  <c r="G131" i="1"/>
  <c r="G120" i="1"/>
  <c r="G121" i="1"/>
  <c r="G158" i="1"/>
  <c r="G15" i="1"/>
  <c r="G159" i="1"/>
  <c r="G172" i="1"/>
  <c r="G194" i="1"/>
  <c r="G61" i="1"/>
  <c r="G34" i="1"/>
  <c r="G73" i="1"/>
  <c r="G33" i="1"/>
  <c r="G45" i="1"/>
  <c r="G29" i="1"/>
  <c r="G173" i="1"/>
  <c r="G114" i="1"/>
  <c r="G103" i="1"/>
  <c r="G116" i="1"/>
  <c r="G129" i="1"/>
  <c r="G118" i="1"/>
  <c r="G178" i="1"/>
  <c r="G143" i="1"/>
  <c r="G132" i="1"/>
  <c r="G133" i="1"/>
  <c r="G170" i="1"/>
  <c r="G27" i="1"/>
  <c r="G171" i="1"/>
  <c r="G183" i="1"/>
  <c r="G60" i="1"/>
  <c r="G83" i="1"/>
  <c r="G124" i="1"/>
  <c r="G13" i="1"/>
  <c r="G24" i="1"/>
  <c r="G41" i="1"/>
  <c r="G185" i="1"/>
  <c r="G126" i="1"/>
  <c r="G115" i="1"/>
  <c r="G128" i="1"/>
  <c r="G141" i="1"/>
  <c r="G130" i="1"/>
  <c r="G11" i="1"/>
  <c r="G155" i="1"/>
  <c r="G144" i="1"/>
  <c r="G39" i="1"/>
  <c r="G56" i="1"/>
  <c r="G37" i="1"/>
  <c r="G49" i="1"/>
  <c r="G53" i="1"/>
  <c r="G197" i="1"/>
  <c r="G138" i="1"/>
  <c r="G127" i="1"/>
  <c r="G140" i="1"/>
  <c r="G153" i="1"/>
  <c r="G154" i="1"/>
  <c r="G23" i="1"/>
  <c r="G167" i="1"/>
  <c r="G156" i="1"/>
  <c r="G157" i="1"/>
  <c r="G14" i="1"/>
  <c r="G51" i="1"/>
  <c r="G195" i="1"/>
  <c r="G64" i="1"/>
  <c r="G112" i="1"/>
  <c r="G54" i="1"/>
  <c r="G40" i="1"/>
  <c r="G8" i="1"/>
  <c r="G65" i="1"/>
  <c r="G6" i="1"/>
  <c r="G150" i="1"/>
  <c r="G139" i="1"/>
  <c r="G152" i="1"/>
  <c r="G165" i="1"/>
  <c r="G166" i="1"/>
  <c r="G35" i="1"/>
  <c r="G179" i="1"/>
  <c r="G168" i="1"/>
  <c r="G169" i="1"/>
  <c r="G38" i="1"/>
  <c r="G63" i="1"/>
  <c r="G71" i="1"/>
  <c r="G200" i="1"/>
  <c r="G72" i="1"/>
  <c r="G31" i="1"/>
  <c r="G12" i="1"/>
  <c r="G77" i="1"/>
  <c r="G18" i="1"/>
  <c r="G162" i="1"/>
  <c r="G151" i="1"/>
  <c r="G164" i="1"/>
  <c r="G177" i="1"/>
  <c r="G190" i="1"/>
  <c r="G47" i="1"/>
  <c r="G191" i="1"/>
  <c r="G180" i="1"/>
  <c r="G181" i="1"/>
  <c r="G62" i="1"/>
  <c r="G75" i="1"/>
  <c r="G76" i="1"/>
  <c r="G87" i="1"/>
  <c r="G99" i="1"/>
  <c r="G198" i="1"/>
  <c r="G111" i="1"/>
  <c r="B11" i="1"/>
  <c r="K15" i="1" s="1"/>
  <c r="G2" i="1"/>
  <c r="G89" i="1"/>
  <c r="G30" i="1"/>
  <c r="G174" i="1"/>
  <c r="G163" i="1"/>
  <c r="G176" i="1"/>
  <c r="G189" i="1"/>
  <c r="G69" i="1"/>
  <c r="G59" i="1"/>
  <c r="G48" i="1"/>
  <c r="G192" i="1"/>
  <c r="G193" i="1"/>
  <c r="G74" i="1"/>
  <c r="G100" i="1"/>
  <c r="G19" i="1"/>
  <c r="G16" i="1"/>
  <c r="G25" i="1"/>
  <c r="G101" i="1"/>
  <c r="G42" i="1"/>
  <c r="G186" i="1"/>
  <c r="G175" i="1"/>
  <c r="G188" i="1"/>
  <c r="G201" i="1"/>
  <c r="G10" i="1"/>
  <c r="G98" i="1"/>
  <c r="G81" i="1"/>
  <c r="G122" i="1"/>
  <c r="G136" i="1"/>
  <c r="G43" i="1"/>
  <c r="G52" i="1"/>
  <c r="G125" i="1"/>
  <c r="G66" i="1"/>
  <c r="G55" i="1"/>
  <c r="G199" i="1"/>
  <c r="G57" i="1"/>
  <c r="G22" i="1"/>
  <c r="G58" i="1"/>
  <c r="G95" i="1"/>
  <c r="G84" i="1"/>
  <c r="G85" i="1"/>
  <c r="G86" i="1"/>
  <c r="G146" i="1"/>
  <c r="G123" i="1"/>
  <c r="B12" i="1" l="1"/>
  <c r="K22" i="1" l="1"/>
  <c r="B14" i="1"/>
  <c r="K7" i="1"/>
  <c r="K8" i="1" s="1"/>
  <c r="B20" i="1" l="1"/>
  <c r="K11" i="1" s="1" a="1"/>
  <c r="K11" i="1" s="1"/>
  <c r="B15" i="1"/>
  <c r="A23" i="1" s="1"/>
  <c r="J10" i="1"/>
  <c r="J11" i="1"/>
  <c r="J21" i="1"/>
  <c r="D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<sst xmlns="http://schemas.openxmlformats.org/spreadsheetml/2006/main" count="28" uniqueCount="27">
  <si>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p</t>
  </si>
  <si>
    <t>sigma</t>
  </si>
  <si>
    <t>rho</t>
  </si>
  <si>
    <t>E(a)</t>
  </si>
  <si>
    <t>EU(a)</t>
  </si>
  <si>
    <t>U(E(a))</t>
  </si>
  <si>
    <t>R</t>
  </si>
  <si>
    <t>a_2</t>
  </si>
  <si>
    <t>a_1</t>
  </si>
  <si>
    <t>p_1</t>
  </si>
  <si>
    <t>p_2</t>
  </si>
  <si>
    <t>w</t>
  </si>
  <si>
    <t>U_2</t>
  </si>
  <si>
    <t>U_1</t>
  </si>
  <si>
    <t>E_a</t>
  </si>
  <si>
    <t>U_E_a</t>
  </si>
  <si>
    <t>EU_a</t>
  </si>
  <si>
    <t>U(a)</t>
  </si>
  <si>
    <t>U_E_a_R</t>
  </si>
  <si>
    <t>E(a)-R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</si>
  <si>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</si>
  <si>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</si>
  <si>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EU_mm</t>
  </si>
  <si>
    <t>R_mm</t>
  </si>
  <si>
    <t>rrp</t>
  </si>
  <si>
    <t>Eumm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</si>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</sst>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Calculations!$A$23</c:f>
          <c:strCache>
            <c:ptCount val="1"/>
            <c:pt idx="0">
              <c:v>Relative Risk Premium for σ=0.2, p=0.4, w=2 is r=10.9%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53295625683805"/>
          <c:y val="8.2693741892614706E-2"/>
          <c:w val="0.86111751705472106"/>
          <c:h val="0.82412802331623658"/>
        </c:manualLayout>
      </c:layout>
      <c:scatterChart>
        <c:scatterStyle val="lineMarker"/>
        <c:varyColors val="0"/>
        <c:ser>
          <c:idx val="0"/>
          <c:order val="0"/>
          <c:tx>
            <c:v>Utility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Calculations!$F$2:$F$201</c:f>
              <c:numCache>
                <c:formatCode>General</c:formatCode>
                <c:ptCount val="2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  <c:pt idx="178">
                  <c:v>1.7900000000000014</c:v>
                </c:pt>
                <c:pt idx="179">
                  <c:v>1.8000000000000014</c:v>
                </c:pt>
                <c:pt idx="180">
                  <c:v>1.8100000000000014</c:v>
                </c:pt>
                <c:pt idx="181">
                  <c:v>1.8200000000000014</c:v>
                </c:pt>
                <c:pt idx="182">
                  <c:v>1.8300000000000014</c:v>
                </c:pt>
                <c:pt idx="183">
                  <c:v>1.8400000000000014</c:v>
                </c:pt>
                <c:pt idx="184">
                  <c:v>1.8500000000000014</c:v>
                </c:pt>
                <c:pt idx="185">
                  <c:v>1.8600000000000014</c:v>
                </c:pt>
                <c:pt idx="186">
                  <c:v>1.8700000000000014</c:v>
                </c:pt>
                <c:pt idx="187">
                  <c:v>1.8800000000000014</c:v>
                </c:pt>
                <c:pt idx="188">
                  <c:v>1.8900000000000015</c:v>
                </c:pt>
                <c:pt idx="189">
                  <c:v>1.9000000000000015</c:v>
                </c:pt>
                <c:pt idx="190">
                  <c:v>1.9100000000000015</c:v>
                </c:pt>
                <c:pt idx="191">
                  <c:v>1.9200000000000015</c:v>
                </c:pt>
                <c:pt idx="192">
                  <c:v>1.9300000000000015</c:v>
                </c:pt>
                <c:pt idx="193">
                  <c:v>1.9400000000000015</c:v>
                </c:pt>
                <c:pt idx="194">
                  <c:v>1.9500000000000015</c:v>
                </c:pt>
                <c:pt idx="195">
                  <c:v>1.9600000000000015</c:v>
                </c:pt>
                <c:pt idx="196">
                  <c:v>1.9700000000000015</c:v>
                </c:pt>
                <c:pt idx="197">
                  <c:v>1.9800000000000015</c:v>
                </c:pt>
                <c:pt idx="198">
                  <c:v>1.9900000000000015</c:v>
                </c:pt>
                <c:pt idx="199">
                  <c:v>2.0000000000000013</c:v>
                </c:pt>
              </c:numCache>
            </c:numRef>
          </c:xVal>
          <c:yVal>
            <c:numRef>
              <c:f>Calculations!$G$2:$G$201</c:f>
              <c:numCache>
                <c:formatCode>General</c:formatCode>
                <c:ptCount val="200"/>
                <c:pt idx="0">
                  <c:v>9.3742303467876376E-3</c:v>
                </c:pt>
                <c:pt idx="1">
                  <c:v>3.3759251513935551E-2</c:v>
                </c:pt>
                <c:pt idx="2">
                  <c:v>5.7548083543364603E-2</c:v>
                </c:pt>
                <c:pt idx="3">
                  <c:v>8.0758132685193385E-2</c:v>
                </c:pt>
                <c:pt idx="4">
                  <c:v>0.10340621517530968</c:v>
                </c:pt>
                <c:pt idx="5">
                  <c:v>0.12550857998170617</c:v>
                </c:pt>
                <c:pt idx="6">
                  <c:v>0.14708093056899418</c:v>
                </c:pt>
                <c:pt idx="7">
                  <c:v>0.16813844572800329</c:v>
                </c:pt>
                <c:pt idx="8">
                  <c:v>0.18869579951483773</c:v>
                </c:pt>
                <c:pt idx="9">
                  <c:v>0.20876718034152475</c:v>
                </c:pt>
                <c:pt idx="10">
                  <c:v>0.22836630925815071</c:v>
                </c:pt>
                <c:pt idx="11">
                  <c:v>0.24750645746438016</c:v>
                </c:pt>
                <c:pt idx="12">
                  <c:v>0.26620046308624745</c:v>
                </c:pt>
                <c:pt idx="13">
                  <c:v>0.28446074725235115</c:v>
                </c:pt>
                <c:pt idx="14">
                  <c:v>0.30229932950177563</c:v>
                </c:pt>
                <c:pt idx="15">
                  <c:v>0.31972784255448894</c:v>
                </c:pt>
                <c:pt idx="16">
                  <c:v>0.33675754647337164</c:v>
                </c:pt>
                <c:pt idx="17">
                  <c:v>0.35339934224561054</c:v>
                </c:pt>
                <c:pt idx="18">
                  <c:v>0.36966378480977014</c:v>
                </c:pt>
                <c:pt idx="19">
                  <c:v>0.38556109555358287</c:v>
                </c:pt>
                <c:pt idx="20">
                  <c:v>0.40110117430622749</c:v>
                </c:pt>
                <c:pt idx="21">
                  <c:v>0.41629361084773453</c:v>
                </c:pt>
                <c:pt idx="22">
                  <c:v>0.4311476959569982</c:v>
                </c:pt>
                <c:pt idx="23">
                  <c:v>0.44567243201888551</c:v>
                </c:pt>
                <c:pt idx="24">
                  <c:v>0.45987654320987659</c:v>
                </c:pt>
                <c:pt idx="25">
                  <c:v>0.4737684852807893</c:v>
                </c:pt>
                <c:pt idx="26">
                  <c:v>0.48735645495419877</c:v>
                </c:pt>
                <c:pt idx="27">
                  <c:v>0.50064839895335422</c:v>
                </c:pt>
                <c:pt idx="28">
                  <c:v>0.5136520226785678</c:v>
                </c:pt>
                <c:pt idx="29">
                  <c:v>0.52637479854631752</c:v>
                </c:pt>
                <c:pt idx="30">
                  <c:v>0.53882397400554893</c:v>
                </c:pt>
                <c:pt idx="31">
                  <c:v>0.55100657924502472</c:v>
                </c:pt>
                <c:pt idx="32">
                  <c:v>0.56292943460487166</c:v>
                </c:pt>
                <c:pt idx="33">
                  <c:v>0.57459915770490833</c:v>
                </c:pt>
                <c:pt idx="34">
                  <c:v>0.58602217030170622</c:v>
                </c:pt>
                <c:pt idx="35">
                  <c:v>0.59720470488582478</c:v>
                </c:pt>
                <c:pt idx="36">
                  <c:v>0.608152811030098</c:v>
                </c:pt>
                <c:pt idx="37">
                  <c:v>0.61887236149937974</c:v>
                </c:pt>
                <c:pt idx="38">
                  <c:v>0.62936905813165667</c:v>
                </c:pt>
                <c:pt idx="39">
                  <c:v>0.63964843750000044</c:v>
                </c:pt>
                <c:pt idx="40">
                  <c:v>0.64971587636439232</c:v>
                </c:pt>
                <c:pt idx="41">
                  <c:v>0.65957659692205639</c:v>
                </c:pt>
                <c:pt idx="42">
                  <c:v>0.66923567186453081</c:v>
                </c:pt>
                <c:pt idx="43">
                  <c:v>0.67869802924936118</c:v>
                </c:pt>
                <c:pt idx="44">
                  <c:v>0.68796845719392596</c:v>
                </c:pt>
                <c:pt idx="45">
                  <c:v>0.69705160839858771</c:v>
                </c:pt>
                <c:pt idx="46">
                  <c:v>0.70595200450603068</c:v>
                </c:pt>
                <c:pt idx="47">
                  <c:v>0.71467404030336101</c:v>
                </c:pt>
                <c:pt idx="48">
                  <c:v>0.72322198777322955</c:v>
                </c:pt>
                <c:pt idx="49">
                  <c:v>0.73160000000000014</c:v>
                </c:pt>
                <c:pt idx="50">
                  <c:v>0.73981211493668597</c:v>
                </c:pt>
                <c:pt idx="51">
                  <c:v>0.74786225903815851</c:v>
                </c:pt>
                <c:pt idx="52">
                  <c:v>0.75575425076587499</c:v>
                </c:pt>
                <c:pt idx="53">
                  <c:v>0.76349180396916205</c:v>
                </c:pt>
                <c:pt idx="54">
                  <c:v>0.77107853114785518</c:v>
                </c:pt>
                <c:pt idx="55">
                  <c:v>0.77851794660091445</c:v>
                </c:pt>
                <c:pt idx="56">
                  <c:v>0.78581346946541752</c:v>
                </c:pt>
                <c:pt idx="57">
                  <c:v>0.79296842665016176</c:v>
                </c:pt>
                <c:pt idx="58">
                  <c:v>0.79998605566791492</c:v>
                </c:pt>
                <c:pt idx="59">
                  <c:v>0.80686950737019036</c:v>
                </c:pt>
                <c:pt idx="60">
                  <c:v>0.81362184858826725</c:v>
                </c:pt>
                <c:pt idx="61">
                  <c:v>0.82024606468400396</c:v>
                </c:pt>
                <c:pt idx="62">
                  <c:v>0.82674506201386211</c:v>
                </c:pt>
                <c:pt idx="63">
                  <c:v>0.83312167030940554</c:v>
                </c:pt>
                <c:pt idx="64">
                  <c:v>0.83937864497741033</c:v>
                </c:pt>
                <c:pt idx="65">
                  <c:v>0.84551866932259334</c:v>
                </c:pt>
                <c:pt idx="66">
                  <c:v>0.8515443566958345</c:v>
                </c:pt>
                <c:pt idx="67">
                  <c:v>0.85745825257066377</c:v>
                </c:pt>
                <c:pt idx="68">
                  <c:v>0.86326283655066161</c:v>
                </c:pt>
                <c:pt idx="69">
                  <c:v>0.86896052431031867</c:v>
                </c:pt>
                <c:pt idx="70">
                  <c:v>0.87455366947179525</c:v>
                </c:pt>
                <c:pt idx="71">
                  <c:v>0.88004456541992471</c:v>
                </c:pt>
                <c:pt idx="72">
                  <c:v>0.88543544705770982</c:v>
                </c:pt>
                <c:pt idx="73">
                  <c:v>0.89072849250447594</c:v>
                </c:pt>
                <c:pt idx="74">
                  <c:v>0.8959258247387476</c:v>
                </c:pt>
                <c:pt idx="75">
                  <c:v>0.9010295131878463</c:v>
                </c:pt>
                <c:pt idx="76">
                  <c:v>0.90604157526612039</c:v>
                </c:pt>
                <c:pt idx="77">
                  <c:v>0.91096397786364613</c:v>
                </c:pt>
                <c:pt idx="78">
                  <c:v>0.9157986387871615</c:v>
                </c:pt>
                <c:pt idx="79">
                  <c:v>0.92054742815493573</c:v>
                </c:pt>
                <c:pt idx="80">
                  <c:v>0.92521216974719978</c:v>
                </c:pt>
                <c:pt idx="81">
                  <c:v>0.92979464231370867</c:v>
                </c:pt>
                <c:pt idx="82">
                  <c:v>0.93429658083994116</c:v>
                </c:pt>
                <c:pt idx="83">
                  <c:v>0.93871967777338328</c:v>
                </c:pt>
                <c:pt idx="84">
                  <c:v>0.94306558421129383</c:v>
                </c:pt>
                <c:pt idx="85">
                  <c:v>0.94733591105128778</c:v>
                </c:pt>
                <c:pt idx="86">
                  <c:v>0.9515322301060265</c:v>
                </c:pt>
                <c:pt idx="87">
                  <c:v>0.95565607518325657</c:v>
                </c:pt>
                <c:pt idx="88">
                  <c:v>0.95970894313238797</c:v>
                </c:pt>
                <c:pt idx="89">
                  <c:v>0.96369229485876207</c:v>
                </c:pt>
                <c:pt idx="90">
                  <c:v>0.96760755630670969</c:v>
                </c:pt>
                <c:pt idx="91">
                  <c:v>0.97145611941246668</c:v>
                </c:pt>
                <c:pt idx="92">
                  <c:v>0.97523934302796977</c:v>
                </c:pt>
                <c:pt idx="93">
                  <c:v>0.9789585538165152</c:v>
                </c:pt>
                <c:pt idx="94">
                  <c:v>0.98261504712123404</c:v>
                </c:pt>
                <c:pt idx="95">
                  <c:v>0.98621008780729102</c:v>
                </c:pt>
                <c:pt idx="96">
                  <c:v>0.989744911078696</c:v>
                </c:pt>
                <c:pt idx="97">
                  <c:v>0.99322072327056676</c:v>
                </c:pt>
                <c:pt idx="98">
                  <c:v>0.99663870261766685</c:v>
                </c:pt>
                <c:pt idx="99">
                  <c:v>1.0000000000000002</c:v>
                </c:pt>
                <c:pt idx="100">
                  <c:v>1.0033057396662268</c:v>
                </c:pt>
                <c:pt idx="101">
                  <c:v>1.0065570199356224</c:v>
                </c:pt>
                <c:pt idx="102">
                  <c:v>1.0097549138792961</c:v>
                </c:pt>
                <c:pt idx="103">
                  <c:v>1.0129004699813349</c:v>
                </c:pt>
                <c:pt idx="104">
                  <c:v>1.0159947127805384</c:v>
                </c:pt>
                <c:pt idx="105">
                  <c:v>1.0190386434933716</c:v>
                </c:pt>
                <c:pt idx="106">
                  <c:v>1.0220332406187422</c:v>
                </c:pt>
                <c:pt idx="107">
                  <c:v>1.0249794605251936</c:v>
                </c:pt>
                <c:pt idx="108">
                  <c:v>1.027878238021078</c:v>
                </c:pt>
                <c:pt idx="109">
                  <c:v>1.0307304869082565</c:v>
                </c:pt>
                <c:pt idx="110">
                  <c:v>1.033537100519853</c:v>
                </c:pt>
                <c:pt idx="111">
                  <c:v>1.0362989522425687</c:v>
                </c:pt>
                <c:pt idx="112">
                  <c:v>1.0390168960240533</c:v>
                </c:pt>
                <c:pt idx="113">
                  <c:v>1.0416917668658003</c:v>
                </c:pt>
                <c:pt idx="114">
                  <c:v>1.0443243813020298</c:v>
                </c:pt>
                <c:pt idx="115">
                  <c:v>1.0469155378649921</c:v>
                </c:pt>
                <c:pt idx="116">
                  <c:v>1.0494660175371291</c:v>
                </c:pt>
                <c:pt idx="117">
                  <c:v>1.0519765841904951</c:v>
                </c:pt>
                <c:pt idx="118">
                  <c:v>1.0544479850138395</c:v>
                </c:pt>
                <c:pt idx="119">
                  <c:v>1.0568809509277346</c:v>
                </c:pt>
                <c:pt idx="120">
                  <c:v>1.0592761969881188</c:v>
                </c:pt>
                <c:pt idx="121">
                  <c:v>1.0616344227786125</c:v>
                </c:pt>
                <c:pt idx="122">
                  <c:v>1.0639563127919536</c:v>
                </c:pt>
                <c:pt idx="123">
                  <c:v>1.0662425368008868</c:v>
                </c:pt>
                <c:pt idx="124">
                  <c:v>1.0684937502188301</c:v>
                </c:pt>
                <c:pt idx="125">
                  <c:v>1.0707105944506288</c:v>
                </c:pt>
                <c:pt idx="126">
                  <c:v>1.0728936972337011</c:v>
                </c:pt>
                <c:pt idx="127">
                  <c:v>1.0750436729698656</c:v>
                </c:pt>
                <c:pt idx="128">
                  <c:v>1.0771611230481328</c:v>
                </c:pt>
                <c:pt idx="129">
                  <c:v>1.0792466361587325</c:v>
                </c:pt>
                <c:pt idx="130">
                  <c:v>1.081300788598643</c:v>
                </c:pt>
                <c:pt idx="131">
                  <c:v>1.0833241445688737</c:v>
                </c:pt>
                <c:pt idx="132">
                  <c:v>1.0853172564637501</c:v>
                </c:pt>
                <c:pt idx="133">
                  <c:v>1.0872806651524392</c:v>
                </c:pt>
                <c:pt idx="134">
                  <c:v>1.0892149002529439</c:v>
                </c:pt>
                <c:pt idx="135">
                  <c:v>1.0911204803987924</c:v>
                </c:pt>
                <c:pt idx="136">
                  <c:v>1.0929979134986363</c:v>
                </c:pt>
                <c:pt idx="137">
                  <c:v>1.0948476969889676</c:v>
                </c:pt>
                <c:pt idx="138">
                  <c:v>1.096670318080156</c:v>
                </c:pt>
                <c:pt idx="139">
                  <c:v>1.0984662539960013</c:v>
                </c:pt>
                <c:pt idx="140">
                  <c:v>1.1002359722069919</c:v>
                </c:pt>
                <c:pt idx="141">
                  <c:v>1.1019799306574527</c:v>
                </c:pt>
                <c:pt idx="142">
                  <c:v>1.1036985779867572</c:v>
                </c:pt>
                <c:pt idx="143">
                  <c:v>1.1053923537447781</c:v>
                </c:pt>
                <c:pt idx="144">
                  <c:v>1.1070616886017419</c:v>
                </c:pt>
                <c:pt idx="145">
                  <c:v>1.1087070045526495</c:v>
                </c:pt>
                <c:pt idx="146">
                  <c:v>1.1103287151164154</c:v>
                </c:pt>
                <c:pt idx="147">
                  <c:v>1.1119272255298815</c:v>
                </c:pt>
                <c:pt idx="148">
                  <c:v>1.1135029329368475</c:v>
                </c:pt>
                <c:pt idx="149">
                  <c:v>1.1150562265722617</c:v>
                </c:pt>
                <c:pt idx="150">
                  <c:v>1.1165874879417104</c:v>
                </c:pt>
                <c:pt idx="151">
                  <c:v>1.1180970909963355</c:v>
                </c:pt>
                <c:pt idx="152">
                  <c:v>1.1195854023033127</c:v>
                </c:pt>
                <c:pt idx="153">
                  <c:v>1.1210527812120148</c:v>
                </c:pt>
                <c:pt idx="154">
                  <c:v>1.1224995800159778</c:v>
                </c:pt>
                <c:pt idx="155">
                  <c:v>1.1239261441107915</c:v>
                </c:pt>
                <c:pt idx="156">
                  <c:v>1.1253328121480257</c:v>
                </c:pt>
                <c:pt idx="157">
                  <c:v>1.1267199161853034</c:v>
                </c:pt>
                <c:pt idx="158">
                  <c:v>1.1280877818326271</c:v>
                </c:pt>
                <c:pt idx="159">
                  <c:v>1.1294367283950619</c:v>
                </c:pt>
                <c:pt idx="160">
                  <c:v>1.1307670690118765</c:v>
                </c:pt>
                <c:pt idx="161">
                  <c:v>1.1320791107922399</c:v>
                </c:pt>
                <c:pt idx="162">
                  <c:v>1.1333731549475667</c:v>
                </c:pt>
                <c:pt idx="163">
                  <c:v>1.1346494969206036</c:v>
                </c:pt>
                <c:pt idx="164">
                  <c:v>1.1359084265113464</c:v>
                </c:pt>
                <c:pt idx="165">
                  <c:v>1.137150227999874</c:v>
                </c:pt>
                <c:pt idx="166">
                  <c:v>1.1383751802661808</c:v>
                </c:pt>
                <c:pt idx="167">
                  <c:v>1.139583556907092</c:v>
                </c:pt>
                <c:pt idx="168">
                  <c:v>1.1407756263503384</c:v>
                </c:pt>
                <c:pt idx="169">
                  <c:v>1.1419516519658663</c:v>
                </c:pt>
                <c:pt idx="170">
                  <c:v>1.1431118921744612</c:v>
                </c:pt>
                <c:pt idx="171">
                  <c:v>1.1442566005537504</c:v>
                </c:pt>
                <c:pt idx="172">
                  <c:v>1.1453860259416606</c:v>
                </c:pt>
                <c:pt idx="173">
                  <c:v>1.1465004125373959</c:v>
                </c:pt>
                <c:pt idx="174">
                  <c:v>1.1476000000000002</c:v>
                </c:pt>
                <c:pt idx="175">
                  <c:v>1.148685023544572</c:v>
                </c:pt>
                <c:pt idx="176">
                  <c:v>1.14975571403619</c:v>
                </c:pt>
                <c:pt idx="177">
                  <c:v>1.1508122980816116</c:v>
                </c:pt>
                <c:pt idx="178">
                  <c:v>1.1518549981188027</c:v>
                </c:pt>
                <c:pt idx="179">
                  <c:v>1.1528840325043548</c:v>
                </c:pt>
                <c:pt idx="180">
                  <c:v>1.153899615598847</c:v>
                </c:pt>
                <c:pt idx="181">
                  <c:v>1.154901957850202</c:v>
                </c:pt>
                <c:pt idx="182">
                  <c:v>1.1558912658750937</c:v>
                </c:pt>
                <c:pt idx="183">
                  <c:v>1.1568677425384524</c:v>
                </c:pt>
                <c:pt idx="184">
                  <c:v>1.1578315870311193</c:v>
                </c:pt>
                <c:pt idx="185">
                  <c:v>1.1587829949456983</c:v>
                </c:pt>
                <c:pt idx="186">
                  <c:v>1.1597221583506494</c:v>
                </c:pt>
                <c:pt idx="187">
                  <c:v>1.1606492658626699</c:v>
                </c:pt>
                <c:pt idx="188">
                  <c:v>1.1615645027174093</c:v>
                </c:pt>
                <c:pt idx="189">
                  <c:v>1.1624680508385561</c:v>
                </c:pt>
                <c:pt idx="190">
                  <c:v>1.1633600889053435</c:v>
                </c:pt>
                <c:pt idx="191">
                  <c:v>1.164240792418507</c:v>
                </c:pt>
                <c:pt idx="192">
                  <c:v>1.1651103337647415</c:v>
                </c:pt>
                <c:pt idx="193">
                  <c:v>1.1659688822796901</c:v>
                </c:pt>
                <c:pt idx="194">
                  <c:v>1.1668166043095007</c:v>
                </c:pt>
                <c:pt idx="195">
                  <c:v>1.1676536632709937</c:v>
                </c:pt>
                <c:pt idx="196">
                  <c:v>1.1684802197104662</c:v>
                </c:pt>
                <c:pt idx="197">
                  <c:v>1.1692964313611749</c:v>
                </c:pt>
                <c:pt idx="198">
                  <c:v>1.1701024531995248</c:v>
                </c:pt>
                <c:pt idx="199">
                  <c:v>1.1708984375000002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2B-4002-8E9A-83067447E3E7}"/>
            </c:ext>
          </c:extLst>
        </c:ser>
        <c:ser>
          <c:idx val="1"/>
          <c:order val="1"/>
          <c:tx>
            <c:v>Markup</c:v>
          </c:tx>
          <c:spPr>
            <a:ln w="12700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Calculations!$J$2:$J$16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8">
                  <c:v>0.67241777139998971</c:v>
                </c:pt>
                <c:pt idx="9">
                  <c:v>0.67241777139998971</c:v>
                </c:pt>
                <c:pt idx="11">
                  <c:v>0.25000000000000022</c:v>
                </c:pt>
                <c:pt idx="12">
                  <c:v>0.25000000000000022</c:v>
                </c:pt>
                <c:pt idx="13">
                  <c:v>1.5</c:v>
                </c:pt>
                <c:pt idx="14">
                  <c:v>1.5</c:v>
                </c:pt>
              </c:numCache>
            </c:numRef>
          </c:xVal>
          <c:yVal>
            <c:numRef>
              <c:f>Calculations!$K$2:$K$16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4">
                  <c:v>0</c:v>
                </c:pt>
                <c:pt idx="5">
                  <c:v>0.8529843532273077</c:v>
                </c:pt>
                <c:pt idx="6">
                  <c:v>0.8529843532273077</c:v>
                </c:pt>
                <c:pt idx="8">
                  <c:v>0</c:v>
                </c:pt>
                <c:pt idx="9">
                  <c:v>0.85298435322730737</c:v>
                </c:pt>
                <c:pt idx="11">
                  <c:v>0</c:v>
                </c:pt>
                <c:pt idx="12">
                  <c:v>0.45987654320987659</c:v>
                </c:pt>
                <c:pt idx="13">
                  <c:v>1.1150562265722617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2B-4002-8E9A-83067447E3E7}"/>
            </c:ext>
          </c:extLst>
        </c:ser>
        <c:ser>
          <c:idx val="2"/>
          <c:order val="2"/>
          <c:tx>
            <c:v>Labels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2B-4002-8E9A-83067447E3E7}"/>
              </c:ext>
            </c:extLst>
          </c:dPt>
          <c:dLbls>
            <c:dLbl>
              <c:idx val="0"/>
              <c:layout>
                <c:manualLayout>
                  <c:x val="-2.1830687877008339E-2"/>
                  <c:y val="5.5899032005193812E-2"/>
                </c:manualLayout>
              </c:layout>
              <c:tx>
                <c:strRef>
                  <c:f>Calculations!$I$18</c:f>
                  <c:strCache>
                    <c:ptCount val="1"/>
                    <c:pt idx="0">
                      <c:v>a1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{726E386D-242E-4FA3-981B-E7322892A76F}</c15:txfldGUID>
                      <c15:f>Calculations!$I$18</c15:f>
                      <c15:dlblFieldTableCache>
                        <c:ptCount val="1"/>
                        <c:pt idx="0">
                          <c:v>a1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122B-4002-8E9A-83067447E3E7}"/>
                </c:ext>
              </c:extLst>
            </c:dLbl>
            <c:dLbl>
              <c:idx val="1"/>
              <c:layout>
                <c:manualLayout>
                  <c:x val="-1.8904816330141523E-2"/>
                  <c:y val="6.1949793607092449E-2"/>
                </c:manualLayout>
              </c:layout>
              <c:tx>
                <c:strRef>
                  <c:f>Calculations!$I$19</c:f>
                  <c:strCache>
                    <c:ptCount val="1"/>
                    <c:pt idx="0">
                      <c:v>a2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{D8B17E38-060C-4A47-899F-32262F3C8A70}</c15:txfldGUID>
                      <c15:f>Calculations!$I$19</c15:f>
                      <c15:dlblFieldTableCache>
                        <c:ptCount val="1"/>
                        <c:pt idx="0">
                          <c:v>a2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122B-4002-8E9A-83067447E3E7}"/>
                </c:ext>
              </c:extLst>
            </c:dLbl>
            <c:dLbl>
              <c:idx val="2"/>
              <c:layout>
                <c:manualLayout>
                  <c:x val="-2.3633785015713313E-2"/>
                  <c:y val="5.7915952539160022E-2"/>
                </c:manualLayout>
              </c:layout>
              <c:tx>
                <c:strRef>
                  <c:f>Calculations!$I$20</c:f>
                  <c:strCache>
                    <c:ptCount val="1"/>
                    <c:pt idx="0">
                      <c:v>E(a)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{4438B862-1BC8-4F9B-8A25-DF456C022387}</c15:txfldGUID>
                      <c15:f>Calculations!$I$20</c15:f>
                      <c15:dlblFieldTableCache>
                        <c:ptCount val="1"/>
                        <c:pt idx="0">
                          <c:v>E(a)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122B-4002-8E9A-83067447E3E7}"/>
                </c:ext>
              </c:extLst>
            </c:dLbl>
            <c:dLbl>
              <c:idx val="3"/>
              <c:layout>
                <c:manualLayout>
                  <c:x val="-3.0469266023236029E-2"/>
                  <c:y val="6.3966714141058659E-2"/>
                </c:manualLayout>
              </c:layout>
              <c:tx>
                <c:strRef>
                  <c:f>Calculations!$I$21</c:f>
                  <c:strCache>
                    <c:ptCount val="1"/>
                    <c:pt idx="0">
                      <c:v>E(a)-R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{4A436745-3B3D-43CC-A8D7-027794A7FFB9}</c15:txfldGUID>
                      <c15:f>Calculations!$I$21</c15:f>
                      <c15:dlblFieldTableCache>
                        <c:ptCount val="1"/>
                        <c:pt idx="0">
                          <c:v>E(a)-R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122B-4002-8E9A-83067447E3E7}"/>
                </c:ext>
              </c:extLst>
            </c:dLbl>
            <c:dLbl>
              <c:idx val="4"/>
              <c:layout>
                <c:manualLayout>
                  <c:x val="-7.4148957272368921E-2"/>
                  <c:y val="-5.747429458601356E-4"/>
                </c:manualLayout>
              </c:layout>
              <c:tx>
                <c:strRef>
                  <c:f>Calculations!$I$22</c:f>
                  <c:strCache>
                    <c:ptCount val="1"/>
                    <c:pt idx="0">
                      <c:v>EU(a)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{E21B46A0-9149-4CCD-8272-C6BF3A0EE03E}</c15:txfldGUID>
                      <c15:f>Calculations!$I$22</c15:f>
                      <c15:dlblFieldTableCache>
                        <c:ptCount val="1"/>
                        <c:pt idx="0">
                          <c:v>EU(a)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22B-4002-8E9A-83067447E3E7}"/>
                </c:ext>
              </c:extLst>
            </c:dLbl>
            <c:dLbl>
              <c:idx val="5"/>
              <c:layout>
                <c:manualLayout>
                  <c:x val="-9.0731276668340022E-2"/>
                  <c:y val="-5.747429458601356E-4"/>
                </c:manualLayout>
              </c:layout>
              <c:tx>
                <c:strRef>
                  <c:f>Calculations!$I$23</c:f>
                  <c:strCache>
                    <c:ptCount val="1"/>
                    <c:pt idx="0">
                      <c:v>U(E(a))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{D6EE974E-76F9-4BD0-95A6-C859EB630A1E}</c15:txfldGUID>
                      <c15:f>Calculations!$I$23</c15:f>
                      <c15:dlblFieldTableCache>
                        <c:ptCount val="1"/>
                        <c:pt idx="0">
                          <c:v>U(E(a))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122B-4002-8E9A-83067447E3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Calculations!$J$18:$J$23</c:f>
              <c:numCache>
                <c:formatCode>General</c:formatCode>
                <c:ptCount val="6"/>
                <c:pt idx="0">
                  <c:v>0.25000000000000022</c:v>
                </c:pt>
                <c:pt idx="1">
                  <c:v>1.5</c:v>
                </c:pt>
                <c:pt idx="2">
                  <c:v>1</c:v>
                </c:pt>
                <c:pt idx="3">
                  <c:v>0.67241777139998971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Calculations!$K$18:$K$23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0.8529843532273077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2B-4002-8E9A-83067447E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599696"/>
        <c:axId val="244601776"/>
      </c:scatterChart>
      <c:valAx>
        <c:axId val="2445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01776"/>
        <c:crosses val="autoZero"/>
        <c:crossBetween val="midCat"/>
      </c:valAx>
      <c:valAx>
        <c:axId val="2446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'Risk Aversion Calculations'!$F$1</c:f>
          <c:strCache>
            <c:ptCount val="1"/>
            <c:pt idx="0">
              <c:v>Relative Risk Aversion 
(calculated with p=0.4 and  w=2, a_1=0.250, and a_2=1.5)</c:v>
            </c:pt>
          </c:strCache>
        </c:strRef>
      </c:tx>
      <c:layout>
        <c:manualLayout>
          <c:xMode val="edge"/>
          <c:yMode val="edge"/>
          <c:x val="0.12943972063947629"/>
          <c:y val="7.28323649697989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551669853705561E-2"/>
          <c:y val="0.20874565048844046"/>
          <c:w val="0.91432267516420584"/>
          <c:h val="0.70142107541160559"/>
        </c:manualLayout>
      </c:layout>
      <c:lineChart>
        <c:grouping val="standard"/>
        <c:varyColors val="0"/>
        <c:ser>
          <c:idx val="0"/>
          <c:order val="0"/>
          <c:tx>
            <c:strRef>
              <c:f>'Risk Aversion Calculations'!$B$1</c:f>
              <c:strCache>
                <c:ptCount val="1"/>
                <c:pt idx="0">
                  <c:v>rho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'Risk Aversion Calculations'!$A$2:$A$41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</c:numCache>
            </c:numRef>
          </c:cat>
          <c:val>
            <c:numRef>
              <c:f>'Risk Aversion Calculations'!$B$2:$B$41</c:f>
            </c:numRef>
          </c:val>
          <c:smooth val="0"/>
          <c:extLst>
            <c:ext xmlns:c16="http://schemas.microsoft.com/office/drawing/2014/chart" uri="{C3380CC4-5D6E-409C-BE32-E72D297353CC}">
              <c16:uniqueId val="{00000000-8172-4E30-9EC3-C9B126F13902}"/>
            </c:ext>
          </c:extLst>
        </c:ser>
        <c:ser>
          <c:idx val="1"/>
          <c:order val="1"/>
          <c:tx>
            <c:strRef>
              <c:f>'Risk Aversion Calculations'!$C$1</c:f>
              <c:strCache>
                <c:ptCount val="1"/>
                <c:pt idx="0">
                  <c:v>Eumm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'Risk Aversion Calculations'!$A$2:$A$41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</c:numCache>
            </c:numRef>
          </c:cat>
          <c:val>
            <c:numRef>
              <c:f>'Risk Aversion Calculations'!$C$2:$C$41</c:f>
            </c:numRef>
          </c:val>
          <c:smooth val="0"/>
          <c:extLst>
            <c:ext xmlns:c16="http://schemas.microsoft.com/office/drawing/2014/chart" uri="{C3380CC4-5D6E-409C-BE32-E72D297353CC}">
              <c16:uniqueId val="{00000001-8172-4E30-9EC3-C9B126F13902}"/>
            </c:ext>
          </c:extLst>
        </c:ser>
        <c:ser>
          <c:idx val="2"/>
          <c:order val="2"/>
          <c:tx>
            <c:strRef>
              <c:f>'Risk Aversion Calculations'!$D$1</c:f>
              <c:strCache>
                <c:ptCount val="1"/>
                <c:pt idx="0">
                  <c:v>Premium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'Risk Aversion Calculations'!$A$2:$A$41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</c:numCache>
            </c:numRef>
          </c:cat>
          <c:val>
            <c:numRef>
              <c:f>'Risk Aversion Calculations'!$D$2:$D$41</c:f>
              <c:numCache>
                <c:formatCode>General</c:formatCode>
                <c:ptCount val="40"/>
                <c:pt idx="0">
                  <c:v>0.44681954055449158</c:v>
                </c:pt>
                <c:pt idx="1">
                  <c:v>0.32170542635658916</c:v>
                </c:pt>
                <c:pt idx="2">
                  <c:v>0.25983293439371502</c:v>
                </c:pt>
                <c:pt idx="3">
                  <c:v>0.22618761067067084</c:v>
                </c:pt>
                <c:pt idx="4">
                  <c:v>0.20756252089950344</c:v>
                </c:pt>
                <c:pt idx="5">
                  <c:v>0.1946143439472392</c:v>
                </c:pt>
                <c:pt idx="6">
                  <c:v>0.18546433107314442</c:v>
                </c:pt>
                <c:pt idx="7">
                  <c:v>0.17866932271970282</c:v>
                </c:pt>
                <c:pt idx="8">
                  <c:v>0.1734298793302228</c:v>
                </c:pt>
                <c:pt idx="9">
                  <c:v>0.16926958130635195</c:v>
                </c:pt>
                <c:pt idx="10">
                  <c:v>0.16588764334109485</c:v>
                </c:pt>
                <c:pt idx="11">
                  <c:v>0.16308513175128525</c:v>
                </c:pt>
                <c:pt idx="12">
                  <c:v>0.1607253623560535</c:v>
                </c:pt>
                <c:pt idx="13">
                  <c:v>0.15871138800088447</c:v>
                </c:pt>
                <c:pt idx="14">
                  <c:v>0.15697257214226779</c:v>
                </c:pt>
                <c:pt idx="15">
                  <c:v>0.15545624964324256</c:v>
                </c:pt>
                <c:pt idx="16">
                  <c:v>0.15412236408324176</c:v>
                </c:pt>
                <c:pt idx="17">
                  <c:v>0.15293991388979122</c:v>
                </c:pt>
                <c:pt idx="18">
                  <c:v>0.15188453449890116</c:v>
                </c:pt>
                <c:pt idx="19">
                  <c:v>0.15093681490412469</c:v>
                </c:pt>
                <c:pt idx="20">
                  <c:v>0.15008110122583718</c:v>
                </c:pt>
                <c:pt idx="21">
                  <c:v>0.14930463067458721</c:v>
                </c:pt>
                <c:pt idx="22">
                  <c:v>0.14859689425932698</c:v>
                </c:pt>
                <c:pt idx="23">
                  <c:v>0.14794916079282106</c:v>
                </c:pt>
                <c:pt idx="24">
                  <c:v>0.14735411653620745</c:v>
                </c:pt>
                <c:pt idx="25">
                  <c:v>0.14680558900905238</c:v>
                </c:pt>
                <c:pt idx="26">
                  <c:v>0.14629833290735406</c:v>
                </c:pt>
                <c:pt idx="27">
                  <c:v>0.14582786243535895</c:v>
                </c:pt>
                <c:pt idx="28">
                  <c:v>0.14539031872847685</c:v>
                </c:pt>
                <c:pt idx="29">
                  <c:v>0.14498236409311527</c:v>
                </c:pt>
                <c:pt idx="30">
                  <c:v>0.14460109694501388</c:v>
                </c:pt>
                <c:pt idx="31">
                  <c:v>0.1442439828718024</c:v>
                </c:pt>
                <c:pt idx="32">
                  <c:v>0.14390879836488102</c:v>
                </c:pt>
                <c:pt idx="33">
                  <c:v>0.1435935845862133</c:v>
                </c:pt>
                <c:pt idx="34">
                  <c:v>0.14329660914332509</c:v>
                </c:pt>
                <c:pt idx="35">
                  <c:v>0.1430163343002907</c:v>
                </c:pt>
                <c:pt idx="36">
                  <c:v>0.1427513903954748</c:v>
                </c:pt>
                <c:pt idx="37">
                  <c:v>0.1425005534978957</c:v>
                </c:pt>
                <c:pt idx="38">
                  <c:v>0.14226272653440164</c:v>
                </c:pt>
                <c:pt idx="39">
                  <c:v>0.14203692327473794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72-4E30-9EC3-C9B126F13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78704"/>
        <c:axId val="199578224"/>
      </c:lineChart>
      <c:catAx>
        <c:axId val="19957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Elasticity of substitution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78224"/>
        <c:crosses val="autoZero"/>
        <c:auto val="1"/>
        <c:lblAlgn val="ctr"/>
        <c:lblOffset val="100"/>
        <c:tickLblSkip val="5"/>
        <c:noMultiLvlLbl val="0"/>
      </c:catAx>
      <c:valAx>
        <c:axId val="1995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mean terminal wealth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7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xmlns:xr3="http://schemas.microsoft.com/office/spreadsheetml/2016/revision3" mc:Ignorable="xr xr3" xr:uid="{CB9E9299-9298-4D4E-8679-A178AD73D6C8}">
  <sheetPr/>
  <sheetViews>
    <sheetView tabSelected="1" zoomScale="70" workbookViewId="0" zoomToFit="1"/>
  </sheetViews>
  <sheetProtection objects="1"/>
  <pageMargins left="0.7" right="0.7" top="0.75" bottom="0.75" header="0.3" footer="0.3"/>
  <pageSetup orientation="landscape" horizontalDpi="360" verticalDpi="360" r:id="rId1"/>
  <drawing r:id="rId2"/>
  <legacyDrawing r:id="rId3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311F78-11D1-4D2A-A2C5-89232C21C926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6FB56-D3BB-4A83-8BDE-3FCA9E6ABA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A6CCA7-0046-0576-D309-0FBFB9B5BA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C5E7-C079-443B-BBD2-7849B614F9A3}">
  <dimension ref="A1:F41"/>
  <sheetViews>
    <sheetView workbookViewId="0">
      <selection activeCell="F2" sqref="F2"/>
    </sheetView>
  </sheetViews>
  <sheetFormatPr defaultRowHeight="14.5" x14ac:dyDescent="0.35"/>
  <cols>
    <col min="2" max="3" width="0" hidden="1" customWidth="1"/>
  </cols>
  <sheetData>
    <row r="1" spans="1:6" x14ac:dyDescent="0.35">
      <c r="B1" t="s">
        <v>2</v>
      </c>
      <c r="C1" t="s">
        <v>25</v>
      </c>
      <c r="D1" t="s">
        <v>26</v>
      </c>
      <c r="F1" t="str">
        <f>"Relative Risk Aversion 
(calculated with p="&amp;p&amp;" and  w="&amp;w&amp;", a_1="&amp;TEXT(a_1,"0.000")&amp;", and a_2="&amp;a_2&amp;")"</f>
        <v>Relative Risk Aversion 
(calculated with p=0.4 and  w=2, a_1=0.250, and a_2=1.5)</v>
      </c>
    </row>
    <row r="2" spans="1:6" x14ac:dyDescent="0.35">
      <c r="A2">
        <v>0.25</v>
      </c>
      <c r="B2">
        <f>1-1/A2</f>
        <v>-3</v>
      </c>
      <c r="C2">
        <f>(w+1)*(p_1*((a_1+1)/(1+w))^B2+p_2*((a_2+w)/(1+w))^B2)^(1/B2)</f>
        <v>1.6595413783365252</v>
      </c>
      <c r="D2">
        <f>1-C2/(1+w)</f>
        <v>0.44681954055449158</v>
      </c>
    </row>
    <row r="3" spans="1:6" x14ac:dyDescent="0.35">
      <c r="A3">
        <f>0.25+A2</f>
        <v>0.5</v>
      </c>
      <c r="B3">
        <f t="shared" ref="B3:B41" si="0">1-1/A3</f>
        <v>-1</v>
      </c>
      <c r="C3">
        <f>(w+1)*(p_1*((a_1+1)/(1+w))^B3+p_2*((a_2+w)/(1+w))^B3)^(1/B3)</f>
        <v>2.0348837209302326</v>
      </c>
      <c r="D3">
        <f>1-C3/(1+w)</f>
        <v>0.32170542635658916</v>
      </c>
    </row>
    <row r="4" spans="1:6" x14ac:dyDescent="0.35">
      <c r="A4">
        <f t="shared" ref="A4:A41" si="1">0.25+A3</f>
        <v>0.75</v>
      </c>
      <c r="B4">
        <f t="shared" si="0"/>
        <v>-0.33333333333333326</v>
      </c>
      <c r="C4">
        <f>(w+1)*(p_1*((a_1+1)/(1+w))^B4+p_2*((a_2+w)/(1+w))^B4)^(1/B4)</f>
        <v>2.220501196818855</v>
      </c>
      <c r="D4">
        <f>1-C4/(1+w)</f>
        <v>0.25983293439371502</v>
      </c>
    </row>
    <row r="5" spans="1:6" x14ac:dyDescent="0.35">
      <c r="A5">
        <f t="shared" si="1"/>
        <v>1</v>
      </c>
      <c r="B5">
        <v>0.01</v>
      </c>
      <c r="C5">
        <f>(w+1)*(p_1*((a_1+1)/(1+w))^B5+p_2*((a_2+w)/(1+w))^B5)^(1/B5)</f>
        <v>2.3214371679879875</v>
      </c>
      <c r="D5">
        <f>1-C5/(1+w)</f>
        <v>0.22618761067067084</v>
      </c>
    </row>
    <row r="6" spans="1:6" x14ac:dyDescent="0.35">
      <c r="A6">
        <f t="shared" si="1"/>
        <v>1.25</v>
      </c>
      <c r="B6">
        <f t="shared" si="0"/>
        <v>0.19999999999999996</v>
      </c>
      <c r="C6">
        <f>(w+1)*(p_1*((a_1+1)/(1+w))^B6+p_2*((a_2+w)/(1+w))^B6)^(1/B6)</f>
        <v>2.3773124373014896</v>
      </c>
      <c r="D6">
        <f>1-C6/(1+w)</f>
        <v>0.20756252089950344</v>
      </c>
    </row>
    <row r="7" spans="1:6" x14ac:dyDescent="0.35">
      <c r="A7">
        <f t="shared" si="1"/>
        <v>1.5</v>
      </c>
      <c r="B7">
        <f t="shared" si="0"/>
        <v>0.33333333333333337</v>
      </c>
      <c r="C7">
        <f>(w+1)*(p_1*((a_1+1)/(1+w))^B7+p_2*((a_2+w)/(1+w))^B7)^(1/B7)</f>
        <v>2.4161569681582824</v>
      </c>
      <c r="D7">
        <f>1-C7/(1+w)</f>
        <v>0.1946143439472392</v>
      </c>
    </row>
    <row r="8" spans="1:6" x14ac:dyDescent="0.35">
      <c r="A8">
        <f t="shared" si="1"/>
        <v>1.75</v>
      </c>
      <c r="B8">
        <f t="shared" si="0"/>
        <v>0.4285714285714286</v>
      </c>
      <c r="C8">
        <f>(w+1)*(p_1*((a_1+1)/(1+w))^B8+p_2*((a_2+w)/(1+w))^B8)^(1/B8)</f>
        <v>2.4436070067805669</v>
      </c>
      <c r="D8">
        <f>1-C8/(1+w)</f>
        <v>0.18546433107314442</v>
      </c>
    </row>
    <row r="9" spans="1:6" x14ac:dyDescent="0.35">
      <c r="A9">
        <f t="shared" si="1"/>
        <v>2</v>
      </c>
      <c r="B9">
        <f t="shared" si="0"/>
        <v>0.5</v>
      </c>
      <c r="C9">
        <f>(w+1)*(p_1*((a_1+1)/(1+w))^B9+p_2*((a_2+w)/(1+w))^B9)^(1/B9)</f>
        <v>2.4639920318408914</v>
      </c>
      <c r="D9">
        <f>1-C9/(1+w)</f>
        <v>0.17866932271970282</v>
      </c>
    </row>
    <row r="10" spans="1:6" x14ac:dyDescent="0.35">
      <c r="A10">
        <f t="shared" si="1"/>
        <v>2.25</v>
      </c>
      <c r="B10">
        <f t="shared" si="0"/>
        <v>0.55555555555555558</v>
      </c>
      <c r="C10">
        <f>(w+1)*(p_1*((a_1+1)/(1+w))^B10+p_2*((a_2+w)/(1+w))^B10)^(1/B10)</f>
        <v>2.4797103620093317</v>
      </c>
      <c r="D10">
        <f>1-C10/(1+w)</f>
        <v>0.1734298793302228</v>
      </c>
    </row>
    <row r="11" spans="1:6" x14ac:dyDescent="0.35">
      <c r="A11">
        <f t="shared" si="1"/>
        <v>2.5</v>
      </c>
      <c r="B11">
        <f t="shared" si="0"/>
        <v>0.6</v>
      </c>
      <c r="C11">
        <f>(w+1)*(p_1*((a_1+1)/(1+w))^B11+p_2*((a_2+w)/(1+w))^B11)^(1/B11)</f>
        <v>2.4921912560809441</v>
      </c>
      <c r="D11">
        <f>1-C11/(1+w)</f>
        <v>0.16926958130635195</v>
      </c>
    </row>
    <row r="12" spans="1:6" x14ac:dyDescent="0.35">
      <c r="A12">
        <f t="shared" si="1"/>
        <v>2.75</v>
      </c>
      <c r="B12">
        <f t="shared" si="0"/>
        <v>0.63636363636363635</v>
      </c>
      <c r="C12">
        <f>(w+1)*(p_1*((a_1+1)/(1+w))^B12+p_2*((a_2+w)/(1+w))^B12)^(1/B12)</f>
        <v>2.5023370699767153</v>
      </c>
      <c r="D12">
        <f>1-C12/(1+w)</f>
        <v>0.16588764334109485</v>
      </c>
    </row>
    <row r="13" spans="1:6" x14ac:dyDescent="0.35">
      <c r="A13">
        <f t="shared" si="1"/>
        <v>3</v>
      </c>
      <c r="B13">
        <f t="shared" si="0"/>
        <v>0.66666666666666674</v>
      </c>
      <c r="C13">
        <f>(w+1)*(p_1*((a_1+1)/(1+w))^B13+p_2*((a_2+w)/(1+w))^B13)^(1/B13)</f>
        <v>2.5107446047461441</v>
      </c>
      <c r="D13">
        <f>1-C13/(1+w)</f>
        <v>0.16308513175128525</v>
      </c>
    </row>
    <row r="14" spans="1:6" x14ac:dyDescent="0.35">
      <c r="A14">
        <f t="shared" si="1"/>
        <v>3.25</v>
      </c>
      <c r="B14">
        <f t="shared" si="0"/>
        <v>0.69230769230769229</v>
      </c>
      <c r="C14">
        <f>(w+1)*(p_1*((a_1+1)/(1+w))^B14+p_2*((a_2+w)/(1+w))^B14)^(1/B14)</f>
        <v>2.5178239129318394</v>
      </c>
      <c r="D14">
        <f>1-C14/(1+w)</f>
        <v>0.1607253623560535</v>
      </c>
    </row>
    <row r="15" spans="1:6" x14ac:dyDescent="0.35">
      <c r="A15">
        <f t="shared" si="1"/>
        <v>3.5</v>
      </c>
      <c r="B15">
        <f t="shared" si="0"/>
        <v>0.7142857142857143</v>
      </c>
      <c r="C15">
        <f>(w+1)*(p_1*((a_1+1)/(1+w))^B15+p_2*((a_2+w)/(1+w))^B15)^(1/B15)</f>
        <v>2.5238658359973467</v>
      </c>
      <c r="D15">
        <f>1-C15/(1+w)</f>
        <v>0.15871138800088447</v>
      </c>
    </row>
    <row r="16" spans="1:6" x14ac:dyDescent="0.35">
      <c r="A16">
        <f t="shared" si="1"/>
        <v>3.75</v>
      </c>
      <c r="B16">
        <f t="shared" si="0"/>
        <v>0.73333333333333339</v>
      </c>
      <c r="C16">
        <f>(w+1)*(p_1*((a_1+1)/(1+w))^B16+p_2*((a_2+w)/(1+w))^B16)^(1/B16)</f>
        <v>2.5290822835731968</v>
      </c>
      <c r="D16">
        <f>1-C16/(1+w)</f>
        <v>0.15697257214226779</v>
      </c>
    </row>
    <row r="17" spans="1:4" x14ac:dyDescent="0.35">
      <c r="A17">
        <f t="shared" si="1"/>
        <v>4</v>
      </c>
      <c r="B17">
        <f t="shared" si="0"/>
        <v>0.75</v>
      </c>
      <c r="C17">
        <f>(w+1)*(p_1*((a_1+1)/(1+w))^B17+p_2*((a_2+w)/(1+w))^B17)^(1/B17)</f>
        <v>2.5336312510702723</v>
      </c>
      <c r="D17">
        <f>1-C17/(1+w)</f>
        <v>0.15545624964324256</v>
      </c>
    </row>
    <row r="18" spans="1:4" x14ac:dyDescent="0.35">
      <c r="A18">
        <f t="shared" si="1"/>
        <v>4.25</v>
      </c>
      <c r="B18">
        <f t="shared" si="0"/>
        <v>0.76470588235294112</v>
      </c>
      <c r="C18">
        <f>(w+1)*(p_1*((a_1+1)/(1+w))^B18+p_2*((a_2+w)/(1+w))^B18)^(1/B18)</f>
        <v>2.5376329077502748</v>
      </c>
      <c r="D18">
        <f>1-C18/(1+w)</f>
        <v>0.15412236408324176</v>
      </c>
    </row>
    <row r="19" spans="1:4" x14ac:dyDescent="0.35">
      <c r="A19">
        <f t="shared" si="1"/>
        <v>4.5</v>
      </c>
      <c r="B19">
        <f t="shared" si="0"/>
        <v>0.77777777777777779</v>
      </c>
      <c r="C19">
        <f>(w+1)*(p_1*((a_1+1)/(1+w))^B19+p_2*((a_2+w)/(1+w))^B19)^(1/B19)</f>
        <v>2.5411802583306264</v>
      </c>
      <c r="D19">
        <f>1-C19/(1+w)</f>
        <v>0.15293991388979122</v>
      </c>
    </row>
    <row r="20" spans="1:4" x14ac:dyDescent="0.35">
      <c r="A20">
        <f t="shared" si="1"/>
        <v>4.75</v>
      </c>
      <c r="B20">
        <f t="shared" si="0"/>
        <v>0.78947368421052633</v>
      </c>
      <c r="C20">
        <f>(w+1)*(p_1*((a_1+1)/(1+w))^B20+p_2*((a_2+w)/(1+w))^B20)^(1/B20)</f>
        <v>2.5443463965032964</v>
      </c>
      <c r="D20">
        <f>1-C20/(1+w)</f>
        <v>0.15188453449890116</v>
      </c>
    </row>
    <row r="21" spans="1:4" x14ac:dyDescent="0.35">
      <c r="A21">
        <f t="shared" si="1"/>
        <v>5</v>
      </c>
      <c r="B21">
        <f t="shared" si="0"/>
        <v>0.8</v>
      </c>
      <c r="C21">
        <f>(w+1)*(p_1*((a_1+1)/(1+w))^B21+p_2*((a_2+w)/(1+w))^B21)^(1/B21)</f>
        <v>2.547189555287626</v>
      </c>
      <c r="D21">
        <f>1-C21/(1+w)</f>
        <v>0.15093681490412469</v>
      </c>
    </row>
    <row r="22" spans="1:4" x14ac:dyDescent="0.35">
      <c r="A22">
        <f t="shared" si="1"/>
        <v>5.25</v>
      </c>
      <c r="B22">
        <f t="shared" si="0"/>
        <v>0.80952380952380953</v>
      </c>
      <c r="C22">
        <f>(w+1)*(p_1*((a_1+1)/(1+w))^B22+p_2*((a_2+w)/(1+w))^B22)^(1/B22)</f>
        <v>2.5497566963224885</v>
      </c>
      <c r="D22">
        <f>1-C22/(1+w)</f>
        <v>0.15008110122583718</v>
      </c>
    </row>
    <row r="23" spans="1:4" x14ac:dyDescent="0.35">
      <c r="A23">
        <f t="shared" si="1"/>
        <v>5.5</v>
      </c>
      <c r="B23">
        <f t="shared" si="0"/>
        <v>0.81818181818181812</v>
      </c>
      <c r="C23">
        <f>(w+1)*(p_1*((a_1+1)/(1+w))^B23+p_2*((a_2+w)/(1+w))^B23)^(1/B23)</f>
        <v>2.5520861079762382</v>
      </c>
      <c r="D23">
        <f>1-C23/(1+w)</f>
        <v>0.14930463067458721</v>
      </c>
    </row>
    <row r="24" spans="1:4" x14ac:dyDescent="0.35">
      <c r="A24">
        <f t="shared" si="1"/>
        <v>5.75</v>
      </c>
      <c r="B24">
        <f t="shared" si="0"/>
        <v>0.82608695652173914</v>
      </c>
      <c r="C24">
        <f>(w+1)*(p_1*((a_1+1)/(1+w))^B24+p_2*((a_2+w)/(1+w))^B24)^(1/B24)</f>
        <v>2.554209317222019</v>
      </c>
      <c r="D24">
        <f>1-C24/(1+w)</f>
        <v>0.14859689425932698</v>
      </c>
    </row>
    <row r="25" spans="1:4" x14ac:dyDescent="0.35">
      <c r="A25">
        <f t="shared" si="1"/>
        <v>6</v>
      </c>
      <c r="B25">
        <f t="shared" si="0"/>
        <v>0.83333333333333337</v>
      </c>
      <c r="C25">
        <f>(w+1)*(p_1*((a_1+1)/(1+w))^B25+p_2*((a_2+w)/(1+w))^B25)^(1/B25)</f>
        <v>2.5561525176215367</v>
      </c>
      <c r="D25">
        <f>1-C25/(1+w)</f>
        <v>0.14794916079282106</v>
      </c>
    </row>
    <row r="26" spans="1:4" x14ac:dyDescent="0.35">
      <c r="A26">
        <f t="shared" si="1"/>
        <v>6.25</v>
      </c>
      <c r="B26">
        <f t="shared" si="0"/>
        <v>0.84</v>
      </c>
      <c r="C26">
        <f>(w+1)*(p_1*((a_1+1)/(1+w))^B26+p_2*((a_2+w)/(1+w))^B26)^(1/B26)</f>
        <v>2.5579376503913775</v>
      </c>
      <c r="D26">
        <f>1-C26/(1+w)</f>
        <v>0.14735411653620745</v>
      </c>
    </row>
    <row r="27" spans="1:4" x14ac:dyDescent="0.35">
      <c r="A27">
        <f t="shared" si="1"/>
        <v>6.5</v>
      </c>
      <c r="B27">
        <f t="shared" si="0"/>
        <v>0.84615384615384615</v>
      </c>
      <c r="C27">
        <f>(w+1)*(p_1*((a_1+1)/(1+w))^B27+p_2*((a_2+w)/(1+w))^B27)^(1/B27)</f>
        <v>2.5595832329728427</v>
      </c>
      <c r="D27">
        <f>1-C27/(1+w)</f>
        <v>0.14680558900905238</v>
      </c>
    </row>
    <row r="28" spans="1:4" x14ac:dyDescent="0.35">
      <c r="A28">
        <f t="shared" si="1"/>
        <v>6.75</v>
      </c>
      <c r="B28">
        <f t="shared" si="0"/>
        <v>0.85185185185185186</v>
      </c>
      <c r="C28">
        <f>(w+1)*(p_1*((a_1+1)/(1+w))^B28+p_2*((a_2+w)/(1+w))^B28)^(1/B28)</f>
        <v>2.5611050012779377</v>
      </c>
      <c r="D28">
        <f>1-C28/(1+w)</f>
        <v>0.14629833290735406</v>
      </c>
    </row>
    <row r="29" spans="1:4" x14ac:dyDescent="0.35">
      <c r="A29">
        <f t="shared" si="1"/>
        <v>7</v>
      </c>
      <c r="B29">
        <f t="shared" si="0"/>
        <v>0.85714285714285721</v>
      </c>
      <c r="C29">
        <f>(w+1)*(p_1*((a_1+1)/(1+w))^B29+p_2*((a_2+w)/(1+w))^B29)^(1/B29)</f>
        <v>2.5625164126939231</v>
      </c>
      <c r="D29">
        <f>1-C29/(1+w)</f>
        <v>0.14582786243535895</v>
      </c>
    </row>
    <row r="30" spans="1:4" x14ac:dyDescent="0.35">
      <c r="A30">
        <f t="shared" si="1"/>
        <v>7.25</v>
      </c>
      <c r="B30">
        <f t="shared" si="0"/>
        <v>0.86206896551724133</v>
      </c>
      <c r="C30">
        <f>(w+1)*(p_1*((a_1+1)/(1+w))^B30+p_2*((a_2+w)/(1+w))^B30)^(1/B30)</f>
        <v>2.5638290438145694</v>
      </c>
      <c r="D30">
        <f>1-C30/(1+w)</f>
        <v>0.14539031872847685</v>
      </c>
    </row>
    <row r="31" spans="1:4" x14ac:dyDescent="0.35">
      <c r="A31">
        <f t="shared" si="1"/>
        <v>7.5</v>
      </c>
      <c r="B31">
        <f t="shared" si="0"/>
        <v>0.8666666666666667</v>
      </c>
      <c r="C31">
        <f>(w+1)*(p_1*((a_1+1)/(1+w))^B31+p_2*((a_2+w)/(1+w))^B31)^(1/B31)</f>
        <v>2.5650529077206543</v>
      </c>
      <c r="D31">
        <f>1-C31/(1+w)</f>
        <v>0.14498236409311527</v>
      </c>
    </row>
    <row r="32" spans="1:4" x14ac:dyDescent="0.35">
      <c r="A32">
        <f t="shared" si="1"/>
        <v>7.75</v>
      </c>
      <c r="B32">
        <f t="shared" si="0"/>
        <v>0.87096774193548387</v>
      </c>
      <c r="C32">
        <f>(w+1)*(p_1*((a_1+1)/(1+w))^B32+p_2*((a_2+w)/(1+w))^B32)^(1/B32)</f>
        <v>2.5661967091649585</v>
      </c>
      <c r="D32">
        <f>1-C32/(1+w)</f>
        <v>0.14460109694501388</v>
      </c>
    </row>
    <row r="33" spans="1:4" x14ac:dyDescent="0.35">
      <c r="A33">
        <f t="shared" si="1"/>
        <v>8</v>
      </c>
      <c r="B33">
        <f t="shared" si="0"/>
        <v>0.875</v>
      </c>
      <c r="C33">
        <f>(w+1)*(p_1*((a_1+1)/(1+w))^B33+p_2*((a_2+w)/(1+w))^B33)^(1/B33)</f>
        <v>2.5672680513845929</v>
      </c>
      <c r="D33">
        <f>1-C33/(1+w)</f>
        <v>0.1442439828718024</v>
      </c>
    </row>
    <row r="34" spans="1:4" x14ac:dyDescent="0.35">
      <c r="A34">
        <f t="shared" si="1"/>
        <v>8.25</v>
      </c>
      <c r="B34">
        <f t="shared" si="0"/>
        <v>0.87878787878787878</v>
      </c>
      <c r="C34">
        <f>(w+1)*(p_1*((a_1+1)/(1+w))^B34+p_2*((a_2+w)/(1+w))^B34)^(1/B34)</f>
        <v>2.5682736049053569</v>
      </c>
      <c r="D34">
        <f>1-C34/(1+w)</f>
        <v>0.14390879836488102</v>
      </c>
    </row>
    <row r="35" spans="1:4" x14ac:dyDescent="0.35">
      <c r="A35">
        <f t="shared" si="1"/>
        <v>8.5</v>
      </c>
      <c r="B35">
        <f t="shared" si="0"/>
        <v>0.88235294117647056</v>
      </c>
      <c r="C35">
        <f>(w+1)*(p_1*((a_1+1)/(1+w))^B35+p_2*((a_2+w)/(1+w))^B35)^(1/B35)</f>
        <v>2.5692192462413601</v>
      </c>
      <c r="D35">
        <f>1-C35/(1+w)</f>
        <v>0.1435935845862133</v>
      </c>
    </row>
    <row r="36" spans="1:4" x14ac:dyDescent="0.35">
      <c r="A36">
        <f t="shared" si="1"/>
        <v>8.75</v>
      </c>
      <c r="B36">
        <f t="shared" si="0"/>
        <v>0.88571428571428568</v>
      </c>
      <c r="C36">
        <f>(w+1)*(p_1*((a_1+1)/(1+w))^B36+p_2*((a_2+w)/(1+w))^B36)^(1/B36)</f>
        <v>2.5701101725700246</v>
      </c>
      <c r="D36">
        <f>1-C36/(1+w)</f>
        <v>0.14329660914332509</v>
      </c>
    </row>
    <row r="37" spans="1:4" x14ac:dyDescent="0.35">
      <c r="A37">
        <f t="shared" si="1"/>
        <v>9</v>
      </c>
      <c r="B37">
        <f t="shared" si="0"/>
        <v>0.88888888888888884</v>
      </c>
      <c r="C37">
        <f>(w+1)*(p_1*((a_1+1)/(1+w))^B37+p_2*((a_2+w)/(1+w))^B37)^(1/B37)</f>
        <v>2.570950997099128</v>
      </c>
      <c r="D37">
        <f>1-C37/(1+w)</f>
        <v>0.1430163343002907</v>
      </c>
    </row>
    <row r="38" spans="1:4" x14ac:dyDescent="0.35">
      <c r="A38">
        <f t="shared" si="1"/>
        <v>9.25</v>
      </c>
      <c r="B38">
        <f t="shared" si="0"/>
        <v>0.89189189189189189</v>
      </c>
      <c r="C38">
        <f>(w+1)*(p_1*((a_1+1)/(1+w))^B38+p_2*((a_2+w)/(1+w))^B38)^(1/B38)</f>
        <v>2.5717458288135755</v>
      </c>
      <c r="D38">
        <f>1-C38/(1+w)</f>
        <v>0.1427513903954748</v>
      </c>
    </row>
    <row r="39" spans="1:4" x14ac:dyDescent="0.35">
      <c r="A39">
        <f t="shared" si="1"/>
        <v>9.5</v>
      </c>
      <c r="B39">
        <f t="shared" si="0"/>
        <v>0.89473684210526316</v>
      </c>
      <c r="C39">
        <f>(w+1)*(p_1*((a_1+1)/(1+w))^B39+p_2*((a_2+w)/(1+w))^B39)^(1/B39)</f>
        <v>2.5724983395063128</v>
      </c>
      <c r="D39">
        <f>1-C39/(1+w)</f>
        <v>0.1425005534978957</v>
      </c>
    </row>
    <row r="40" spans="1:4" x14ac:dyDescent="0.35">
      <c r="A40">
        <f t="shared" si="1"/>
        <v>9.75</v>
      </c>
      <c r="B40">
        <f t="shared" si="0"/>
        <v>0.89743589743589747</v>
      </c>
      <c r="C40">
        <f>(w+1)*(p_1*((a_1+1)/(1+w))^B40+p_2*((a_2+w)/(1+w))^B40)^(1/B40)</f>
        <v>2.5732118203967951</v>
      </c>
      <c r="D40">
        <f>1-C40/(1+w)</f>
        <v>0.14226272653440164</v>
      </c>
    </row>
    <row r="41" spans="1:4" x14ac:dyDescent="0.35">
      <c r="A41">
        <f t="shared" si="1"/>
        <v>10</v>
      </c>
      <c r="B41">
        <f t="shared" si="0"/>
        <v>0.9</v>
      </c>
      <c r="C41">
        <f>(w+1)*(p_1*((a_1+1)/(1+w))^B41+p_2*((a_2+w)/(1+w))^B41)^(1/B41)</f>
        <v>2.5738892301757863</v>
      </c>
      <c r="D41">
        <f>1-C41/(1+w)</f>
        <v>0.14203692327473794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89CE-4457-4A54-8D26-D9D6E6786FC9}">
  <dimension ref="A1:K201"/>
  <sheetViews>
    <sheetView workbookViewId="0">
      <selection activeCell="D3" sqref="D3"/>
    </sheetView>
  </sheetViews>
  <sheetFormatPr defaultRowHeight="14.5" x14ac:dyDescent="0.35"/>
  <cols>
    <col min="5" max="5" width="36.26953125" customWidth="1"/>
  </cols>
  <sheetData>
    <row r="1" spans="1:11" x14ac:dyDescent="0.35">
      <c r="A1" t="s">
        <v>7</v>
      </c>
      <c r="B1">
        <f>D1/10</f>
        <v>1.5</v>
      </c>
      <c r="D1">
        <v>15</v>
      </c>
      <c r="G1" s="1" t="s">
        <v>17</v>
      </c>
    </row>
    <row r="2" spans="1:11" x14ac:dyDescent="0.35">
      <c r="A2" t="s">
        <v>0</v>
      </c>
      <c r="B2">
        <f>D2/100</f>
        <v>0.4</v>
      </c>
      <c r="D2">
        <v>40</v>
      </c>
      <c r="F2">
        <v>0.01</v>
      </c>
      <c r="G2">
        <f t="shared" ref="G2:G33" si="0">1+(((w+F2)/(w+E_a))^rho-1)/rho</f>
        <v>9.3742303467876376E-3</v>
      </c>
      <c r="J2">
        <f>E_a</f>
        <v>1</v>
      </c>
      <c r="K2">
        <v>0</v>
      </c>
    </row>
    <row r="3" spans="1:11" x14ac:dyDescent="0.35">
      <c r="A3" t="s">
        <v>1</v>
      </c>
      <c r="B3">
        <f>D3/10</f>
        <v>0.2</v>
      </c>
      <c r="D3">
        <v>2</v>
      </c>
      <c r="F3">
        <f>0.01+F2</f>
        <v>0.02</v>
      </c>
      <c r="G3">
        <f t="shared" si="0"/>
        <v>3.3759251513935551E-2</v>
      </c>
      <c r="J3">
        <f>J2</f>
        <v>1</v>
      </c>
      <c r="K3">
        <f>U_E_a</f>
        <v>1</v>
      </c>
    </row>
    <row r="4" spans="1:11" x14ac:dyDescent="0.35">
      <c r="A4" t="s">
        <v>8</v>
      </c>
      <c r="B4">
        <f>(1-p_2*a_2)/p_1</f>
        <v>0.25000000000000022</v>
      </c>
      <c r="F4">
        <f t="shared" ref="F4:F67" si="1">0.01+F3</f>
        <v>0.03</v>
      </c>
      <c r="G4">
        <f t="shared" si="0"/>
        <v>5.7548083543364603E-2</v>
      </c>
      <c r="J4">
        <v>0</v>
      </c>
      <c r="K4">
        <f>K3</f>
        <v>1</v>
      </c>
    </row>
    <row r="5" spans="1:11" x14ac:dyDescent="0.35">
      <c r="A5" t="s">
        <v>9</v>
      </c>
      <c r="B5">
        <f>p</f>
        <v>0.4</v>
      </c>
      <c r="F5">
        <f t="shared" si="1"/>
        <v>0.04</v>
      </c>
      <c r="G5">
        <f t="shared" si="0"/>
        <v>8.0758132685193385E-2</v>
      </c>
    </row>
    <row r="6" spans="1:11" x14ac:dyDescent="0.35">
      <c r="A6" t="s">
        <v>10</v>
      </c>
      <c r="B6">
        <f>1-p</f>
        <v>0.6</v>
      </c>
      <c r="F6">
        <f t="shared" si="1"/>
        <v>0.05</v>
      </c>
      <c r="G6">
        <f t="shared" si="0"/>
        <v>0.10340621517530968</v>
      </c>
      <c r="J6">
        <f>E_a</f>
        <v>1</v>
      </c>
      <c r="K6">
        <v>0</v>
      </c>
    </row>
    <row r="7" spans="1:11" x14ac:dyDescent="0.35">
      <c r="A7" t="s">
        <v>2</v>
      </c>
      <c r="B7">
        <f>1-1/sigma</f>
        <v>-4</v>
      </c>
      <c r="F7">
        <f t="shared" si="1"/>
        <v>6.0000000000000005E-2</v>
      </c>
      <c r="G7">
        <f t="shared" si="0"/>
        <v>0.12550857998170617</v>
      </c>
      <c r="J7">
        <f>E_a</f>
        <v>1</v>
      </c>
      <c r="K7">
        <f>EU_a</f>
        <v>0.8529843532273077</v>
      </c>
    </row>
    <row r="8" spans="1:11" x14ac:dyDescent="0.35">
      <c r="A8" t="s">
        <v>11</v>
      </c>
      <c r="B8">
        <f>D8/10</f>
        <v>2</v>
      </c>
      <c r="D8">
        <v>20</v>
      </c>
      <c r="F8">
        <f t="shared" si="1"/>
        <v>7.0000000000000007E-2</v>
      </c>
      <c r="G8">
        <f t="shared" si="0"/>
        <v>0.14708093056899418</v>
      </c>
      <c r="J8">
        <v>0</v>
      </c>
      <c r="K8">
        <f>K7</f>
        <v>0.8529843532273077</v>
      </c>
    </row>
    <row r="9" spans="1:11" x14ac:dyDescent="0.35">
      <c r="A9" t="s">
        <v>14</v>
      </c>
      <c r="B9">
        <f>p_1*a_1+p_2*a_2</f>
        <v>1</v>
      </c>
      <c r="F9">
        <f t="shared" si="1"/>
        <v>0.08</v>
      </c>
      <c r="G9">
        <f t="shared" si="0"/>
        <v>0.16813844572800329</v>
      </c>
    </row>
    <row r="10" spans="1:11" x14ac:dyDescent="0.35">
      <c r="A10" t="s">
        <v>13</v>
      </c>
      <c r="B10">
        <f>(((w+a_1)/(w+E_a))^rho-1)/rho +1</f>
        <v>0.45987654320987659</v>
      </c>
      <c r="F10">
        <f t="shared" si="1"/>
        <v>0.09</v>
      </c>
      <c r="G10">
        <f t="shared" si="0"/>
        <v>0.18869579951483773</v>
      </c>
      <c r="J10">
        <f>E_a-R_</f>
        <v>0.67241777139998971</v>
      </c>
      <c r="K10">
        <v>0</v>
      </c>
    </row>
    <row r="11" spans="1:11" x14ac:dyDescent="0.35">
      <c r="A11" t="s">
        <v>12</v>
      </c>
      <c r="B11">
        <f>(((w+a_2)/(w+E_a))^rho-1)/rho+1</f>
        <v>1.1150562265722617</v>
      </c>
      <c r="F11">
        <f t="shared" si="1"/>
        <v>9.9999999999999992E-2</v>
      </c>
      <c r="G11">
        <f t="shared" si="0"/>
        <v>0.20876718034152475</v>
      </c>
      <c r="J11">
        <f>E_a-R_</f>
        <v>0.67241777139998971</v>
      </c>
      <c r="K11" cm="1">
        <f t="array" ref="K11">U_E_a_R</f>
        <v>0.85298435322730737</v>
      </c>
    </row>
    <row r="12" spans="1:11" x14ac:dyDescent="0.35">
      <c r="A12" t="s">
        <v>16</v>
      </c>
      <c r="B12">
        <f>p_1*U_1+p_2*U_2</f>
        <v>0.8529843532273077</v>
      </c>
      <c r="F12">
        <f t="shared" si="1"/>
        <v>0.10999999999999999</v>
      </c>
      <c r="G12">
        <f t="shared" si="0"/>
        <v>0.22836630925815071</v>
      </c>
    </row>
    <row r="13" spans="1:11" x14ac:dyDescent="0.35">
      <c r="A13" t="s">
        <v>15</v>
      </c>
      <c r="B13">
        <f>1</f>
        <v>1</v>
      </c>
      <c r="F13">
        <f t="shared" si="1"/>
        <v>0.11999999999999998</v>
      </c>
      <c r="G13">
        <f t="shared" si="0"/>
        <v>0.24750645746438016</v>
      </c>
      <c r="J13">
        <f>a_1</f>
        <v>0.25000000000000022</v>
      </c>
      <c r="K13">
        <v>0</v>
      </c>
    </row>
    <row r="14" spans="1:11" x14ac:dyDescent="0.35">
      <c r="A14" t="s">
        <v>6</v>
      </c>
      <c r="B14">
        <f>(w+E_a)*(1-(1+rho*(EU_a-1))^(1/rho))</f>
        <v>0.32758222860001029</v>
      </c>
      <c r="D14">
        <f>ROUND(R_,2)</f>
        <v>0.33</v>
      </c>
      <c r="F14">
        <f t="shared" si="1"/>
        <v>0.12999999999999998</v>
      </c>
      <c r="G14">
        <f t="shared" si="0"/>
        <v>0.26620046308624745</v>
      </c>
      <c r="J14">
        <f>a_1</f>
        <v>0.25000000000000022</v>
      </c>
      <c r="K14">
        <f>U_1</f>
        <v>0.45987654320987659</v>
      </c>
    </row>
    <row r="15" spans="1:11" x14ac:dyDescent="0.35">
      <c r="A15" t="s">
        <v>24</v>
      </c>
      <c r="B15" s="2">
        <f>R_/(w+1)</f>
        <v>0.10919407620000343</v>
      </c>
      <c r="F15">
        <f t="shared" si="1"/>
        <v>0.13999999999999999</v>
      </c>
      <c r="G15">
        <f t="shared" si="0"/>
        <v>0.28446074725235115</v>
      </c>
      <c r="J15">
        <f>a_2</f>
        <v>1.5</v>
      </c>
      <c r="K15">
        <f>U_2</f>
        <v>1.1150562265722617</v>
      </c>
    </row>
    <row r="16" spans="1:11" x14ac:dyDescent="0.35">
      <c r="F16">
        <f t="shared" si="1"/>
        <v>0.15</v>
      </c>
      <c r="G16">
        <f t="shared" si="0"/>
        <v>0.30229932950177563</v>
      </c>
      <c r="J16">
        <f>a_2</f>
        <v>1.5</v>
      </c>
      <c r="K16">
        <f>0</f>
        <v>0</v>
      </c>
    </row>
    <row r="17" spans="1:11" x14ac:dyDescent="0.35">
      <c r="F17">
        <f t="shared" si="1"/>
        <v>0.16</v>
      </c>
      <c r="G17">
        <f t="shared" si="0"/>
        <v>0.31972784255448894</v>
      </c>
    </row>
    <row r="18" spans="1:11" ht="16.5" x14ac:dyDescent="0.45">
      <c r="F18">
        <f t="shared" si="1"/>
        <v>0.17</v>
      </c>
      <c r="G18">
        <f t="shared" si="0"/>
        <v>0.33675754647337164</v>
      </c>
      <c r="I18" t="s">
        <v>20</v>
      </c>
      <c r="J18">
        <f>a_1</f>
        <v>0.25000000000000022</v>
      </c>
      <c r="K18">
        <v>0</v>
      </c>
    </row>
    <row r="19" spans="1:11" ht="16.5" x14ac:dyDescent="0.45">
      <c r="F19">
        <f t="shared" si="1"/>
        <v>0.18000000000000002</v>
      </c>
      <c r="G19">
        <f t="shared" si="0"/>
        <v>0.35339934224561054</v>
      </c>
      <c r="I19" t="s">
        <v>21</v>
      </c>
      <c r="J19">
        <f>a_2</f>
        <v>1.5</v>
      </c>
      <c r="K19">
        <v>0</v>
      </c>
    </row>
    <row r="20" spans="1:11" x14ac:dyDescent="0.35">
      <c r="A20" t="s">
        <v>18</v>
      </c>
      <c r="B20">
        <f>1+(((w+E_a-R_)/(w+E_a))^rho-1)/rho</f>
        <v>0.85298435322730737</v>
      </c>
      <c r="F20">
        <f t="shared" si="1"/>
        <v>0.19000000000000003</v>
      </c>
      <c r="G20">
        <f t="shared" si="0"/>
        <v>0.36966378480977014</v>
      </c>
      <c r="I20" t="s">
        <v>3</v>
      </c>
      <c r="J20">
        <f>E_a</f>
        <v>1</v>
      </c>
      <c r="K20">
        <v>0</v>
      </c>
    </row>
    <row r="21" spans="1:11" x14ac:dyDescent="0.35">
      <c r="A21" t="s">
        <v>22</v>
      </c>
      <c r="B21">
        <f>(p_1*((w+a_1)/(w+1))^rho+p_2*((w+a_2)/(w+1))^rho)^(1/rho)</f>
        <v>0.89080592379999657</v>
      </c>
      <c r="F21">
        <f t="shared" si="1"/>
        <v>0.20000000000000004</v>
      </c>
      <c r="G21">
        <f t="shared" si="0"/>
        <v>0.38556109555358287</v>
      </c>
      <c r="I21" t="s">
        <v>19</v>
      </c>
      <c r="J21">
        <f>E_a-R_</f>
        <v>0.67241777139998971</v>
      </c>
      <c r="K21">
        <v>0</v>
      </c>
    </row>
    <row r="22" spans="1:11" x14ac:dyDescent="0.35">
      <c r="A22" t="s">
        <v>23</v>
      </c>
      <c r="B22">
        <f>(w+E_a)*(1-B21)</f>
        <v>0.32758222860001029</v>
      </c>
      <c r="F22">
        <f t="shared" si="1"/>
        <v>0.21000000000000005</v>
      </c>
      <c r="G22">
        <f t="shared" si="0"/>
        <v>0.40110117430622749</v>
      </c>
      <c r="I22" t="s">
        <v>4</v>
      </c>
      <c r="J22">
        <f>0</f>
        <v>0</v>
      </c>
      <c r="K22">
        <f>EU_a</f>
        <v>0.8529843532273077</v>
      </c>
    </row>
    <row r="23" spans="1:11" x14ac:dyDescent="0.35">
      <c r="A23" t="str">
        <f>"Relative Risk Premium for σ="&amp;sigma&amp;", p="&amp;p&amp;", w="&amp;w&amp;" is r="&amp;TEXT(rrp,"0.0%")</f>
        <v>Relative Risk Premium for σ=0.2, p=0.4, w=2 is r=10.9%</v>
      </c>
      <c r="F23">
        <f t="shared" si="1"/>
        <v>0.22000000000000006</v>
      </c>
      <c r="G23">
        <f t="shared" si="0"/>
        <v>0.41629361084773453</v>
      </c>
      <c r="I23" t="s">
        <v>5</v>
      </c>
      <c r="J23">
        <v>0</v>
      </c>
      <c r="K23">
        <f>U_E_a</f>
        <v>1</v>
      </c>
    </row>
    <row r="24" spans="1:11" x14ac:dyDescent="0.35">
      <c r="F24">
        <f t="shared" si="1"/>
        <v>0.23000000000000007</v>
      </c>
      <c r="G24">
        <f t="shared" si="0"/>
        <v>0.4311476959569982</v>
      </c>
    </row>
    <row r="25" spans="1:11" x14ac:dyDescent="0.35">
      <c r="F25">
        <f t="shared" si="1"/>
        <v>0.24000000000000007</v>
      </c>
      <c r="G25">
        <f t="shared" si="0"/>
        <v>0.44567243201888551</v>
      </c>
    </row>
    <row r="26" spans="1:11" x14ac:dyDescent="0.35">
      <c r="F26">
        <f t="shared" si="1"/>
        <v>0.25000000000000006</v>
      </c>
      <c r="G26">
        <f t="shared" si="0"/>
        <v>0.45987654320987659</v>
      </c>
    </row>
    <row r="27" spans="1:11" x14ac:dyDescent="0.35">
      <c r="F27">
        <f t="shared" si="1"/>
        <v>0.26000000000000006</v>
      </c>
      <c r="G27">
        <f t="shared" si="0"/>
        <v>0.4737684852807893</v>
      </c>
    </row>
    <row r="28" spans="1:11" x14ac:dyDescent="0.35">
      <c r="F28">
        <f t="shared" si="1"/>
        <v>0.27000000000000007</v>
      </c>
      <c r="G28">
        <f t="shared" si="0"/>
        <v>0.48735645495419877</v>
      </c>
    </row>
    <row r="29" spans="1:11" x14ac:dyDescent="0.35">
      <c r="F29">
        <f t="shared" si="1"/>
        <v>0.28000000000000008</v>
      </c>
      <c r="G29">
        <f t="shared" si="0"/>
        <v>0.50064839895335422</v>
      </c>
    </row>
    <row r="30" spans="1:11" x14ac:dyDescent="0.35">
      <c r="F30">
        <f t="shared" si="1"/>
        <v>0.29000000000000009</v>
      </c>
      <c r="G30">
        <f t="shared" si="0"/>
        <v>0.5136520226785678</v>
      </c>
    </row>
    <row r="31" spans="1:11" x14ac:dyDescent="0.35">
      <c r="F31">
        <f t="shared" si="1"/>
        <v>0.3000000000000001</v>
      </c>
      <c r="G31">
        <f t="shared" si="0"/>
        <v>0.52637479854631752</v>
      </c>
    </row>
    <row r="32" spans="1:11" x14ac:dyDescent="0.35">
      <c r="F32">
        <f t="shared" si="1"/>
        <v>0.31000000000000011</v>
      </c>
      <c r="G32">
        <f t="shared" si="0"/>
        <v>0.53882397400554893</v>
      </c>
    </row>
    <row r="33" spans="6:7" x14ac:dyDescent="0.35">
      <c r="F33">
        <f t="shared" si="1"/>
        <v>0.32000000000000012</v>
      </c>
      <c r="G33">
        <f t="shared" si="0"/>
        <v>0.55100657924502472</v>
      </c>
    </row>
    <row r="34" spans="6:7" x14ac:dyDescent="0.35">
      <c r="F34">
        <f t="shared" si="1"/>
        <v>0.33000000000000013</v>
      </c>
      <c r="G34">
        <f t="shared" ref="G34:G65" si="2">1+(((w+F34)/(w+E_a))^rho-1)/rho</f>
        <v>0.56292943460487166</v>
      </c>
    </row>
    <row r="35" spans="6:7" x14ac:dyDescent="0.35">
      <c r="F35">
        <f t="shared" si="1"/>
        <v>0.34000000000000014</v>
      </c>
      <c r="G35">
        <f t="shared" si="2"/>
        <v>0.57459915770490833</v>
      </c>
    </row>
    <row r="36" spans="6:7" x14ac:dyDescent="0.35">
      <c r="F36">
        <f t="shared" si="1"/>
        <v>0.35000000000000014</v>
      </c>
      <c r="G36">
        <f t="shared" si="2"/>
        <v>0.58602217030170622</v>
      </c>
    </row>
    <row r="37" spans="6:7" x14ac:dyDescent="0.35">
      <c r="F37">
        <f t="shared" si="1"/>
        <v>0.36000000000000015</v>
      </c>
      <c r="G37">
        <f t="shared" si="2"/>
        <v>0.59720470488582478</v>
      </c>
    </row>
    <row r="38" spans="6:7" x14ac:dyDescent="0.35">
      <c r="F38">
        <f t="shared" si="1"/>
        <v>0.37000000000000016</v>
      </c>
      <c r="G38">
        <f t="shared" si="2"/>
        <v>0.608152811030098</v>
      </c>
    </row>
    <row r="39" spans="6:7" x14ac:dyDescent="0.35">
      <c r="F39">
        <f t="shared" si="1"/>
        <v>0.38000000000000017</v>
      </c>
      <c r="G39">
        <f t="shared" si="2"/>
        <v>0.61887236149937974</v>
      </c>
    </row>
    <row r="40" spans="6:7" x14ac:dyDescent="0.35">
      <c r="F40">
        <f t="shared" si="1"/>
        <v>0.39000000000000018</v>
      </c>
      <c r="G40">
        <f t="shared" si="2"/>
        <v>0.62936905813165667</v>
      </c>
    </row>
    <row r="41" spans="6:7" x14ac:dyDescent="0.35">
      <c r="F41">
        <f t="shared" si="1"/>
        <v>0.40000000000000019</v>
      </c>
      <c r="G41">
        <f t="shared" si="2"/>
        <v>0.63964843750000044</v>
      </c>
    </row>
    <row r="42" spans="6:7" x14ac:dyDescent="0.35">
      <c r="F42">
        <f t="shared" si="1"/>
        <v>0.4100000000000002</v>
      </c>
      <c r="G42">
        <f t="shared" si="2"/>
        <v>0.64971587636439232</v>
      </c>
    </row>
    <row r="43" spans="6:7" x14ac:dyDescent="0.35">
      <c r="F43">
        <f t="shared" si="1"/>
        <v>0.42000000000000021</v>
      </c>
      <c r="G43">
        <f t="shared" si="2"/>
        <v>0.65957659692205639</v>
      </c>
    </row>
    <row r="44" spans="6:7" x14ac:dyDescent="0.35">
      <c r="F44">
        <f t="shared" si="1"/>
        <v>0.43000000000000022</v>
      </c>
      <c r="G44">
        <f t="shared" si="2"/>
        <v>0.66923567186453081</v>
      </c>
    </row>
    <row r="45" spans="6:7" x14ac:dyDescent="0.35">
      <c r="F45">
        <f t="shared" si="1"/>
        <v>0.44000000000000022</v>
      </c>
      <c r="G45">
        <f t="shared" si="2"/>
        <v>0.67869802924936118</v>
      </c>
    </row>
    <row r="46" spans="6:7" x14ac:dyDescent="0.35">
      <c r="F46">
        <f t="shared" si="1"/>
        <v>0.45000000000000023</v>
      </c>
      <c r="G46">
        <f t="shared" si="2"/>
        <v>0.68796845719392596</v>
      </c>
    </row>
    <row r="47" spans="6:7" x14ac:dyDescent="0.35">
      <c r="F47">
        <f t="shared" si="1"/>
        <v>0.46000000000000024</v>
      </c>
      <c r="G47">
        <f t="shared" si="2"/>
        <v>0.69705160839858771</v>
      </c>
    </row>
    <row r="48" spans="6:7" x14ac:dyDescent="0.35">
      <c r="F48">
        <f t="shared" si="1"/>
        <v>0.47000000000000025</v>
      </c>
      <c r="G48">
        <f t="shared" si="2"/>
        <v>0.70595200450603068</v>
      </c>
    </row>
    <row r="49" spans="6:7" x14ac:dyDescent="0.35">
      <c r="F49">
        <f t="shared" si="1"/>
        <v>0.48000000000000026</v>
      </c>
      <c r="G49">
        <f t="shared" si="2"/>
        <v>0.71467404030336101</v>
      </c>
    </row>
    <row r="50" spans="6:7" x14ac:dyDescent="0.35">
      <c r="F50">
        <f t="shared" si="1"/>
        <v>0.49000000000000027</v>
      </c>
      <c r="G50">
        <f t="shared" si="2"/>
        <v>0.72322198777322955</v>
      </c>
    </row>
    <row r="51" spans="6:7" x14ac:dyDescent="0.35">
      <c r="F51">
        <f t="shared" si="1"/>
        <v>0.50000000000000022</v>
      </c>
      <c r="G51">
        <f t="shared" si="2"/>
        <v>0.73160000000000014</v>
      </c>
    </row>
    <row r="52" spans="6:7" x14ac:dyDescent="0.35">
      <c r="F52">
        <f t="shared" si="1"/>
        <v>0.51000000000000023</v>
      </c>
      <c r="G52">
        <f t="shared" si="2"/>
        <v>0.73981211493668597</v>
      </c>
    </row>
    <row r="53" spans="6:7" x14ac:dyDescent="0.35">
      <c r="F53">
        <f t="shared" si="1"/>
        <v>0.52000000000000024</v>
      </c>
      <c r="G53">
        <f t="shared" si="2"/>
        <v>0.74786225903815851</v>
      </c>
    </row>
    <row r="54" spans="6:7" x14ac:dyDescent="0.35">
      <c r="F54">
        <f t="shared" si="1"/>
        <v>0.53000000000000025</v>
      </c>
      <c r="G54">
        <f t="shared" si="2"/>
        <v>0.75575425076587499</v>
      </c>
    </row>
    <row r="55" spans="6:7" x14ac:dyDescent="0.35">
      <c r="F55">
        <f t="shared" si="1"/>
        <v>0.54000000000000026</v>
      </c>
      <c r="G55">
        <f t="shared" si="2"/>
        <v>0.76349180396916205</v>
      </c>
    </row>
    <row r="56" spans="6:7" x14ac:dyDescent="0.35">
      <c r="F56">
        <f t="shared" si="1"/>
        <v>0.55000000000000027</v>
      </c>
      <c r="G56">
        <f t="shared" si="2"/>
        <v>0.77107853114785518</v>
      </c>
    </row>
    <row r="57" spans="6:7" x14ac:dyDescent="0.35">
      <c r="F57">
        <f t="shared" si="1"/>
        <v>0.56000000000000028</v>
      </c>
      <c r="G57">
        <f t="shared" si="2"/>
        <v>0.77851794660091445</v>
      </c>
    </row>
    <row r="58" spans="6:7" x14ac:dyDescent="0.35">
      <c r="F58">
        <f t="shared" si="1"/>
        <v>0.57000000000000028</v>
      </c>
      <c r="G58">
        <f t="shared" si="2"/>
        <v>0.78581346946541752</v>
      </c>
    </row>
    <row r="59" spans="6:7" x14ac:dyDescent="0.35">
      <c r="F59">
        <f t="shared" si="1"/>
        <v>0.58000000000000029</v>
      </c>
      <c r="G59">
        <f t="shared" si="2"/>
        <v>0.79296842665016176</v>
      </c>
    </row>
    <row r="60" spans="6:7" x14ac:dyDescent="0.35">
      <c r="F60">
        <f t="shared" si="1"/>
        <v>0.5900000000000003</v>
      </c>
      <c r="G60">
        <f t="shared" si="2"/>
        <v>0.79998605566791492</v>
      </c>
    </row>
    <row r="61" spans="6:7" x14ac:dyDescent="0.35">
      <c r="F61">
        <f t="shared" si="1"/>
        <v>0.60000000000000031</v>
      </c>
      <c r="G61">
        <f t="shared" si="2"/>
        <v>0.80686950737019036</v>
      </c>
    </row>
    <row r="62" spans="6:7" x14ac:dyDescent="0.35">
      <c r="F62">
        <f t="shared" si="1"/>
        <v>0.61000000000000032</v>
      </c>
      <c r="G62">
        <f t="shared" si="2"/>
        <v>0.81362184858826725</v>
      </c>
    </row>
    <row r="63" spans="6:7" x14ac:dyDescent="0.35">
      <c r="F63">
        <f t="shared" si="1"/>
        <v>0.62000000000000033</v>
      </c>
      <c r="G63">
        <f t="shared" si="2"/>
        <v>0.82024606468400396</v>
      </c>
    </row>
    <row r="64" spans="6:7" x14ac:dyDescent="0.35">
      <c r="F64">
        <f t="shared" si="1"/>
        <v>0.63000000000000034</v>
      </c>
      <c r="G64">
        <f t="shared" si="2"/>
        <v>0.82674506201386211</v>
      </c>
    </row>
    <row r="65" spans="6:7" x14ac:dyDescent="0.35">
      <c r="F65">
        <f t="shared" si="1"/>
        <v>0.64000000000000035</v>
      </c>
      <c r="G65">
        <f t="shared" si="2"/>
        <v>0.83312167030940554</v>
      </c>
    </row>
    <row r="66" spans="6:7" x14ac:dyDescent="0.35">
      <c r="F66">
        <f t="shared" si="1"/>
        <v>0.65000000000000036</v>
      </c>
      <c r="G66">
        <f t="shared" ref="G66:G97" si="3">1+(((w+F66)/(w+E_a))^rho-1)/rho</f>
        <v>0.83937864497741033</v>
      </c>
    </row>
    <row r="67" spans="6:7" x14ac:dyDescent="0.35">
      <c r="F67">
        <f t="shared" si="1"/>
        <v>0.66000000000000036</v>
      </c>
      <c r="G67">
        <f t="shared" si="3"/>
        <v>0.84551866932259334</v>
      </c>
    </row>
    <row r="68" spans="6:7" x14ac:dyDescent="0.35">
      <c r="F68">
        <f t="shared" ref="F68:F131" si="4">0.01+F67</f>
        <v>0.67000000000000037</v>
      </c>
      <c r="G68">
        <f t="shared" si="3"/>
        <v>0.8515443566958345</v>
      </c>
    </row>
    <row r="69" spans="6:7" x14ac:dyDescent="0.35">
      <c r="F69">
        <f t="shared" si="4"/>
        <v>0.68000000000000038</v>
      </c>
      <c r="G69">
        <f t="shared" si="3"/>
        <v>0.85745825257066377</v>
      </c>
    </row>
    <row r="70" spans="6:7" x14ac:dyDescent="0.35">
      <c r="F70">
        <f t="shared" si="4"/>
        <v>0.69000000000000039</v>
      </c>
      <c r="G70">
        <f t="shared" si="3"/>
        <v>0.86326283655066161</v>
      </c>
    </row>
    <row r="71" spans="6:7" x14ac:dyDescent="0.35">
      <c r="F71">
        <f t="shared" si="4"/>
        <v>0.7000000000000004</v>
      </c>
      <c r="G71">
        <f t="shared" si="3"/>
        <v>0.86896052431031867</v>
      </c>
    </row>
    <row r="72" spans="6:7" x14ac:dyDescent="0.35">
      <c r="F72">
        <f t="shared" si="4"/>
        <v>0.71000000000000041</v>
      </c>
      <c r="G72">
        <f t="shared" si="3"/>
        <v>0.87455366947179525</v>
      </c>
    </row>
    <row r="73" spans="6:7" x14ac:dyDescent="0.35">
      <c r="F73">
        <f t="shared" si="4"/>
        <v>0.72000000000000042</v>
      </c>
      <c r="G73">
        <f t="shared" si="3"/>
        <v>0.88004456541992471</v>
      </c>
    </row>
    <row r="74" spans="6:7" x14ac:dyDescent="0.35">
      <c r="F74">
        <f t="shared" si="4"/>
        <v>0.73000000000000043</v>
      </c>
      <c r="G74">
        <f t="shared" si="3"/>
        <v>0.88543544705770982</v>
      </c>
    </row>
    <row r="75" spans="6:7" x14ac:dyDescent="0.35">
      <c r="F75">
        <f t="shared" si="4"/>
        <v>0.74000000000000044</v>
      </c>
      <c r="G75">
        <f t="shared" si="3"/>
        <v>0.89072849250447594</v>
      </c>
    </row>
    <row r="76" spans="6:7" x14ac:dyDescent="0.35">
      <c r="F76">
        <f t="shared" si="4"/>
        <v>0.75000000000000044</v>
      </c>
      <c r="G76">
        <f t="shared" si="3"/>
        <v>0.8959258247387476</v>
      </c>
    </row>
    <row r="77" spans="6:7" x14ac:dyDescent="0.35">
      <c r="F77">
        <f t="shared" si="4"/>
        <v>0.76000000000000045</v>
      </c>
      <c r="G77">
        <f t="shared" si="3"/>
        <v>0.9010295131878463</v>
      </c>
    </row>
    <row r="78" spans="6:7" x14ac:dyDescent="0.35">
      <c r="F78">
        <f t="shared" si="4"/>
        <v>0.77000000000000046</v>
      </c>
      <c r="G78">
        <f t="shared" si="3"/>
        <v>0.90604157526612039</v>
      </c>
    </row>
    <row r="79" spans="6:7" x14ac:dyDescent="0.35">
      <c r="F79">
        <f t="shared" si="4"/>
        <v>0.78000000000000047</v>
      </c>
      <c r="G79">
        <f t="shared" si="3"/>
        <v>0.91096397786364613</v>
      </c>
    </row>
    <row r="80" spans="6:7" x14ac:dyDescent="0.35">
      <c r="F80">
        <f t="shared" si="4"/>
        <v>0.79000000000000048</v>
      </c>
      <c r="G80">
        <f t="shared" si="3"/>
        <v>0.9157986387871615</v>
      </c>
    </row>
    <row r="81" spans="6:7" x14ac:dyDescent="0.35">
      <c r="F81">
        <f t="shared" si="4"/>
        <v>0.80000000000000049</v>
      </c>
      <c r="G81">
        <f t="shared" si="3"/>
        <v>0.92054742815493573</v>
      </c>
    </row>
    <row r="82" spans="6:7" x14ac:dyDescent="0.35">
      <c r="F82">
        <f t="shared" si="4"/>
        <v>0.8100000000000005</v>
      </c>
      <c r="G82">
        <f t="shared" si="3"/>
        <v>0.92521216974719978</v>
      </c>
    </row>
    <row r="83" spans="6:7" x14ac:dyDescent="0.35">
      <c r="F83">
        <f t="shared" si="4"/>
        <v>0.82000000000000051</v>
      </c>
      <c r="G83">
        <f t="shared" si="3"/>
        <v>0.92979464231370867</v>
      </c>
    </row>
    <row r="84" spans="6:7" x14ac:dyDescent="0.35">
      <c r="F84">
        <f t="shared" si="4"/>
        <v>0.83000000000000052</v>
      </c>
      <c r="G84">
        <f t="shared" si="3"/>
        <v>0.93429658083994116</v>
      </c>
    </row>
    <row r="85" spans="6:7" x14ac:dyDescent="0.35">
      <c r="F85">
        <f t="shared" si="4"/>
        <v>0.84000000000000052</v>
      </c>
      <c r="G85">
        <f t="shared" si="3"/>
        <v>0.93871967777338328</v>
      </c>
    </row>
    <row r="86" spans="6:7" x14ac:dyDescent="0.35">
      <c r="F86">
        <f t="shared" si="4"/>
        <v>0.85000000000000053</v>
      </c>
      <c r="G86">
        <f t="shared" si="3"/>
        <v>0.94306558421129383</v>
      </c>
    </row>
    <row r="87" spans="6:7" x14ac:dyDescent="0.35">
      <c r="F87">
        <f t="shared" si="4"/>
        <v>0.86000000000000054</v>
      </c>
      <c r="G87">
        <f t="shared" si="3"/>
        <v>0.94733591105128778</v>
      </c>
    </row>
    <row r="88" spans="6:7" x14ac:dyDescent="0.35">
      <c r="F88">
        <f t="shared" si="4"/>
        <v>0.87000000000000055</v>
      </c>
      <c r="G88">
        <f t="shared" si="3"/>
        <v>0.9515322301060265</v>
      </c>
    </row>
    <row r="89" spans="6:7" x14ac:dyDescent="0.35">
      <c r="F89">
        <f t="shared" si="4"/>
        <v>0.88000000000000056</v>
      </c>
      <c r="G89">
        <f t="shared" si="3"/>
        <v>0.95565607518325657</v>
      </c>
    </row>
    <row r="90" spans="6:7" x14ac:dyDescent="0.35">
      <c r="F90">
        <f t="shared" si="4"/>
        <v>0.89000000000000057</v>
      </c>
      <c r="G90">
        <f t="shared" si="3"/>
        <v>0.95970894313238797</v>
      </c>
    </row>
    <row r="91" spans="6:7" x14ac:dyDescent="0.35">
      <c r="F91">
        <f t="shared" si="4"/>
        <v>0.90000000000000058</v>
      </c>
      <c r="G91">
        <f t="shared" si="3"/>
        <v>0.96369229485876207</v>
      </c>
    </row>
    <row r="92" spans="6:7" x14ac:dyDescent="0.35">
      <c r="F92">
        <f t="shared" si="4"/>
        <v>0.91000000000000059</v>
      </c>
      <c r="G92">
        <f t="shared" si="3"/>
        <v>0.96760755630670969</v>
      </c>
    </row>
    <row r="93" spans="6:7" x14ac:dyDescent="0.35">
      <c r="F93">
        <f t="shared" si="4"/>
        <v>0.9200000000000006</v>
      </c>
      <c r="G93">
        <f t="shared" si="3"/>
        <v>0.97145611941246668</v>
      </c>
    </row>
    <row r="94" spans="6:7" x14ac:dyDescent="0.35">
      <c r="F94">
        <f t="shared" si="4"/>
        <v>0.9300000000000006</v>
      </c>
      <c r="G94">
        <f t="shared" si="3"/>
        <v>0.97523934302796977</v>
      </c>
    </row>
    <row r="95" spans="6:7" x14ac:dyDescent="0.35">
      <c r="F95">
        <f t="shared" si="4"/>
        <v>0.94000000000000061</v>
      </c>
      <c r="G95">
        <f t="shared" si="3"/>
        <v>0.9789585538165152</v>
      </c>
    </row>
    <row r="96" spans="6:7" x14ac:dyDescent="0.35">
      <c r="F96">
        <f t="shared" si="4"/>
        <v>0.95000000000000062</v>
      </c>
      <c r="G96">
        <f t="shared" si="3"/>
        <v>0.98261504712123404</v>
      </c>
    </row>
    <row r="97" spans="6:7" x14ac:dyDescent="0.35">
      <c r="F97">
        <f t="shared" si="4"/>
        <v>0.96000000000000063</v>
      </c>
      <c r="G97">
        <f t="shared" si="3"/>
        <v>0.98621008780729102</v>
      </c>
    </row>
    <row r="98" spans="6:7" x14ac:dyDescent="0.35">
      <c r="F98">
        <f t="shared" si="4"/>
        <v>0.97000000000000064</v>
      </c>
      <c r="G98">
        <f t="shared" ref="G98:G129" si="5">1+(((w+F98)/(w+E_a))^rho-1)/rho</f>
        <v>0.989744911078696</v>
      </c>
    </row>
    <row r="99" spans="6:7" x14ac:dyDescent="0.35">
      <c r="F99">
        <f t="shared" si="4"/>
        <v>0.98000000000000065</v>
      </c>
      <c r="G99">
        <f t="shared" si="5"/>
        <v>0.99322072327056676</v>
      </c>
    </row>
    <row r="100" spans="6:7" x14ac:dyDescent="0.35">
      <c r="F100">
        <f t="shared" si="4"/>
        <v>0.99000000000000066</v>
      </c>
      <c r="G100">
        <f t="shared" si="5"/>
        <v>0.99663870261766685</v>
      </c>
    </row>
    <row r="101" spans="6:7" x14ac:dyDescent="0.35">
      <c r="F101">
        <f t="shared" si="4"/>
        <v>1.0000000000000007</v>
      </c>
      <c r="G101">
        <f t="shared" si="5"/>
        <v>1.0000000000000002</v>
      </c>
    </row>
    <row r="102" spans="6:7" x14ac:dyDescent="0.35">
      <c r="F102">
        <f t="shared" si="4"/>
        <v>1.0100000000000007</v>
      </c>
      <c r="G102">
        <f t="shared" si="5"/>
        <v>1.0033057396662268</v>
      </c>
    </row>
    <row r="103" spans="6:7" x14ac:dyDescent="0.35">
      <c r="F103">
        <f t="shared" si="4"/>
        <v>1.0200000000000007</v>
      </c>
      <c r="G103">
        <f t="shared" si="5"/>
        <v>1.0065570199356224</v>
      </c>
    </row>
    <row r="104" spans="6:7" x14ac:dyDescent="0.35">
      <c r="F104">
        <f t="shared" si="4"/>
        <v>1.0300000000000007</v>
      </c>
      <c r="G104">
        <f t="shared" si="5"/>
        <v>1.0097549138792961</v>
      </c>
    </row>
    <row r="105" spans="6:7" x14ac:dyDescent="0.35">
      <c r="F105">
        <f t="shared" si="4"/>
        <v>1.0400000000000007</v>
      </c>
      <c r="G105">
        <f t="shared" si="5"/>
        <v>1.0129004699813349</v>
      </c>
    </row>
    <row r="106" spans="6:7" x14ac:dyDescent="0.35">
      <c r="F106">
        <f t="shared" si="4"/>
        <v>1.0500000000000007</v>
      </c>
      <c r="G106">
        <f t="shared" si="5"/>
        <v>1.0159947127805384</v>
      </c>
    </row>
    <row r="107" spans="6:7" x14ac:dyDescent="0.35">
      <c r="F107">
        <f t="shared" si="4"/>
        <v>1.0600000000000007</v>
      </c>
      <c r="G107">
        <f t="shared" si="5"/>
        <v>1.0190386434933716</v>
      </c>
    </row>
    <row r="108" spans="6:7" x14ac:dyDescent="0.35">
      <c r="F108">
        <f t="shared" si="4"/>
        <v>1.0700000000000007</v>
      </c>
      <c r="G108">
        <f t="shared" si="5"/>
        <v>1.0220332406187422</v>
      </c>
    </row>
    <row r="109" spans="6:7" x14ac:dyDescent="0.35">
      <c r="F109">
        <f t="shared" si="4"/>
        <v>1.0800000000000007</v>
      </c>
      <c r="G109">
        <f t="shared" si="5"/>
        <v>1.0249794605251936</v>
      </c>
    </row>
    <row r="110" spans="6:7" x14ac:dyDescent="0.35">
      <c r="F110">
        <f t="shared" si="4"/>
        <v>1.0900000000000007</v>
      </c>
      <c r="G110">
        <f t="shared" si="5"/>
        <v>1.027878238021078</v>
      </c>
    </row>
    <row r="111" spans="6:7" x14ac:dyDescent="0.35">
      <c r="F111">
        <f t="shared" si="4"/>
        <v>1.1000000000000008</v>
      </c>
      <c r="G111">
        <f t="shared" si="5"/>
        <v>1.0307304869082565</v>
      </c>
    </row>
    <row r="112" spans="6:7" x14ac:dyDescent="0.35">
      <c r="F112">
        <f t="shared" si="4"/>
        <v>1.1100000000000008</v>
      </c>
      <c r="G112">
        <f t="shared" si="5"/>
        <v>1.033537100519853</v>
      </c>
    </row>
    <row r="113" spans="6:7" x14ac:dyDescent="0.35">
      <c r="F113">
        <f t="shared" si="4"/>
        <v>1.1200000000000008</v>
      </c>
      <c r="G113">
        <f t="shared" si="5"/>
        <v>1.0362989522425687</v>
      </c>
    </row>
    <row r="114" spans="6:7" x14ac:dyDescent="0.35">
      <c r="F114">
        <f t="shared" si="4"/>
        <v>1.1300000000000008</v>
      </c>
      <c r="G114">
        <f t="shared" si="5"/>
        <v>1.0390168960240533</v>
      </c>
    </row>
    <row r="115" spans="6:7" x14ac:dyDescent="0.35">
      <c r="F115">
        <f t="shared" si="4"/>
        <v>1.1400000000000008</v>
      </c>
      <c r="G115">
        <f t="shared" si="5"/>
        <v>1.0416917668658003</v>
      </c>
    </row>
    <row r="116" spans="6:7" x14ac:dyDescent="0.35">
      <c r="F116">
        <f t="shared" si="4"/>
        <v>1.1500000000000008</v>
      </c>
      <c r="G116">
        <f t="shared" si="5"/>
        <v>1.0443243813020298</v>
      </c>
    </row>
    <row r="117" spans="6:7" x14ac:dyDescent="0.35">
      <c r="F117">
        <f t="shared" si="4"/>
        <v>1.1600000000000008</v>
      </c>
      <c r="G117">
        <f t="shared" si="5"/>
        <v>1.0469155378649921</v>
      </c>
    </row>
    <row r="118" spans="6:7" x14ac:dyDescent="0.35">
      <c r="F118">
        <f t="shared" si="4"/>
        <v>1.1700000000000008</v>
      </c>
      <c r="G118">
        <f t="shared" si="5"/>
        <v>1.0494660175371291</v>
      </c>
    </row>
    <row r="119" spans="6:7" x14ac:dyDescent="0.35">
      <c r="F119">
        <f t="shared" si="4"/>
        <v>1.1800000000000008</v>
      </c>
      <c r="G119">
        <f t="shared" si="5"/>
        <v>1.0519765841904951</v>
      </c>
    </row>
    <row r="120" spans="6:7" x14ac:dyDescent="0.35">
      <c r="F120">
        <f t="shared" si="4"/>
        <v>1.1900000000000008</v>
      </c>
      <c r="G120">
        <f t="shared" si="5"/>
        <v>1.0544479850138395</v>
      </c>
    </row>
    <row r="121" spans="6:7" x14ac:dyDescent="0.35">
      <c r="F121">
        <f t="shared" si="4"/>
        <v>1.2000000000000008</v>
      </c>
      <c r="G121">
        <f t="shared" si="5"/>
        <v>1.0568809509277346</v>
      </c>
    </row>
    <row r="122" spans="6:7" x14ac:dyDescent="0.35">
      <c r="F122">
        <f t="shared" si="4"/>
        <v>1.2100000000000009</v>
      </c>
      <c r="G122">
        <f t="shared" si="5"/>
        <v>1.0592761969881188</v>
      </c>
    </row>
    <row r="123" spans="6:7" x14ac:dyDescent="0.35">
      <c r="F123">
        <f t="shared" si="4"/>
        <v>1.2200000000000009</v>
      </c>
      <c r="G123">
        <f t="shared" si="5"/>
        <v>1.0616344227786125</v>
      </c>
    </row>
    <row r="124" spans="6:7" x14ac:dyDescent="0.35">
      <c r="F124">
        <f t="shared" si="4"/>
        <v>1.2300000000000009</v>
      </c>
      <c r="G124">
        <f t="shared" si="5"/>
        <v>1.0639563127919536</v>
      </c>
    </row>
    <row r="125" spans="6:7" x14ac:dyDescent="0.35">
      <c r="F125">
        <f t="shared" si="4"/>
        <v>1.2400000000000009</v>
      </c>
      <c r="G125">
        <f t="shared" si="5"/>
        <v>1.0662425368008868</v>
      </c>
    </row>
    <row r="126" spans="6:7" x14ac:dyDescent="0.35">
      <c r="F126">
        <f t="shared" si="4"/>
        <v>1.2500000000000009</v>
      </c>
      <c r="G126">
        <f t="shared" si="5"/>
        <v>1.0684937502188301</v>
      </c>
    </row>
    <row r="127" spans="6:7" x14ac:dyDescent="0.35">
      <c r="F127">
        <f t="shared" si="4"/>
        <v>1.2600000000000009</v>
      </c>
      <c r="G127">
        <f t="shared" si="5"/>
        <v>1.0707105944506288</v>
      </c>
    </row>
    <row r="128" spans="6:7" x14ac:dyDescent="0.35">
      <c r="F128">
        <f t="shared" si="4"/>
        <v>1.2700000000000009</v>
      </c>
      <c r="G128">
        <f t="shared" si="5"/>
        <v>1.0728936972337011</v>
      </c>
    </row>
    <row r="129" spans="6:7" x14ac:dyDescent="0.35">
      <c r="F129">
        <f t="shared" si="4"/>
        <v>1.2800000000000009</v>
      </c>
      <c r="G129">
        <f t="shared" si="5"/>
        <v>1.0750436729698656</v>
      </c>
    </row>
    <row r="130" spans="6:7" x14ac:dyDescent="0.35">
      <c r="F130">
        <f t="shared" si="4"/>
        <v>1.2900000000000009</v>
      </c>
      <c r="G130">
        <f t="shared" ref="G130:G161" si="6">1+(((w+F130)/(w+E_a))^rho-1)/rho</f>
        <v>1.0771611230481328</v>
      </c>
    </row>
    <row r="131" spans="6:7" x14ac:dyDescent="0.35">
      <c r="F131">
        <f t="shared" si="4"/>
        <v>1.3000000000000009</v>
      </c>
      <c r="G131">
        <f t="shared" si="6"/>
        <v>1.0792466361587325</v>
      </c>
    </row>
    <row r="132" spans="6:7" x14ac:dyDescent="0.35">
      <c r="F132">
        <f t="shared" ref="F132:F195" si="7">0.01+F131</f>
        <v>1.3100000000000009</v>
      </c>
      <c r="G132">
        <f t="shared" si="6"/>
        <v>1.081300788598643</v>
      </c>
    </row>
    <row r="133" spans="6:7" x14ac:dyDescent="0.35">
      <c r="F133">
        <f t="shared" si="7"/>
        <v>1.320000000000001</v>
      </c>
      <c r="G133">
        <f t="shared" si="6"/>
        <v>1.0833241445688737</v>
      </c>
    </row>
    <row r="134" spans="6:7" x14ac:dyDescent="0.35">
      <c r="F134">
        <f t="shared" si="7"/>
        <v>1.330000000000001</v>
      </c>
      <c r="G134">
        <f t="shared" si="6"/>
        <v>1.0853172564637501</v>
      </c>
    </row>
    <row r="135" spans="6:7" x14ac:dyDescent="0.35">
      <c r="F135">
        <f t="shared" si="7"/>
        <v>1.340000000000001</v>
      </c>
      <c r="G135">
        <f t="shared" si="6"/>
        <v>1.0872806651524392</v>
      </c>
    </row>
    <row r="136" spans="6:7" x14ac:dyDescent="0.35">
      <c r="F136">
        <f t="shared" si="7"/>
        <v>1.350000000000001</v>
      </c>
      <c r="G136">
        <f t="shared" si="6"/>
        <v>1.0892149002529439</v>
      </c>
    </row>
    <row r="137" spans="6:7" x14ac:dyDescent="0.35">
      <c r="F137">
        <f t="shared" si="7"/>
        <v>1.360000000000001</v>
      </c>
      <c r="G137">
        <f t="shared" si="6"/>
        <v>1.0911204803987924</v>
      </c>
    </row>
    <row r="138" spans="6:7" x14ac:dyDescent="0.35">
      <c r="F138">
        <f t="shared" si="7"/>
        <v>1.370000000000001</v>
      </c>
      <c r="G138">
        <f t="shared" si="6"/>
        <v>1.0929979134986363</v>
      </c>
    </row>
    <row r="139" spans="6:7" x14ac:dyDescent="0.35">
      <c r="F139">
        <f t="shared" si="7"/>
        <v>1.380000000000001</v>
      </c>
      <c r="G139">
        <f t="shared" si="6"/>
        <v>1.0948476969889676</v>
      </c>
    </row>
    <row r="140" spans="6:7" x14ac:dyDescent="0.35">
      <c r="F140">
        <f t="shared" si="7"/>
        <v>1.390000000000001</v>
      </c>
      <c r="G140">
        <f t="shared" si="6"/>
        <v>1.096670318080156</v>
      </c>
    </row>
    <row r="141" spans="6:7" x14ac:dyDescent="0.35">
      <c r="F141">
        <f t="shared" si="7"/>
        <v>1.400000000000001</v>
      </c>
      <c r="G141">
        <f t="shared" si="6"/>
        <v>1.0984662539960013</v>
      </c>
    </row>
    <row r="142" spans="6:7" x14ac:dyDescent="0.35">
      <c r="F142">
        <f t="shared" si="7"/>
        <v>1.410000000000001</v>
      </c>
      <c r="G142">
        <f t="shared" si="6"/>
        <v>1.1002359722069919</v>
      </c>
    </row>
    <row r="143" spans="6:7" x14ac:dyDescent="0.35">
      <c r="F143">
        <f t="shared" si="7"/>
        <v>1.420000000000001</v>
      </c>
      <c r="G143">
        <f t="shared" si="6"/>
        <v>1.1019799306574527</v>
      </c>
    </row>
    <row r="144" spans="6:7" x14ac:dyDescent="0.35">
      <c r="F144">
        <f t="shared" si="7"/>
        <v>1.430000000000001</v>
      </c>
      <c r="G144">
        <f t="shared" si="6"/>
        <v>1.1036985779867572</v>
      </c>
    </row>
    <row r="145" spans="6:7" x14ac:dyDescent="0.35">
      <c r="F145">
        <f t="shared" si="7"/>
        <v>1.4400000000000011</v>
      </c>
      <c r="G145">
        <f t="shared" si="6"/>
        <v>1.1053923537447781</v>
      </c>
    </row>
    <row r="146" spans="6:7" x14ac:dyDescent="0.35">
      <c r="F146">
        <f t="shared" si="7"/>
        <v>1.4500000000000011</v>
      </c>
      <c r="G146">
        <f t="shared" si="6"/>
        <v>1.1070616886017419</v>
      </c>
    </row>
    <row r="147" spans="6:7" x14ac:dyDescent="0.35">
      <c r="F147">
        <f t="shared" si="7"/>
        <v>1.4600000000000011</v>
      </c>
      <c r="G147">
        <f t="shared" si="6"/>
        <v>1.1087070045526495</v>
      </c>
    </row>
    <row r="148" spans="6:7" x14ac:dyDescent="0.35">
      <c r="F148">
        <f t="shared" si="7"/>
        <v>1.4700000000000011</v>
      </c>
      <c r="G148">
        <f t="shared" si="6"/>
        <v>1.1103287151164154</v>
      </c>
    </row>
    <row r="149" spans="6:7" x14ac:dyDescent="0.35">
      <c r="F149">
        <f t="shared" si="7"/>
        <v>1.4800000000000011</v>
      </c>
      <c r="G149">
        <f t="shared" si="6"/>
        <v>1.1119272255298815</v>
      </c>
    </row>
    <row r="150" spans="6:7" x14ac:dyDescent="0.35">
      <c r="F150">
        <f t="shared" si="7"/>
        <v>1.4900000000000011</v>
      </c>
      <c r="G150">
        <f t="shared" si="6"/>
        <v>1.1135029329368475</v>
      </c>
    </row>
    <row r="151" spans="6:7" x14ac:dyDescent="0.35">
      <c r="F151">
        <f t="shared" si="7"/>
        <v>1.5000000000000011</v>
      </c>
      <c r="G151">
        <f t="shared" si="6"/>
        <v>1.1150562265722617</v>
      </c>
    </row>
    <row r="152" spans="6:7" x14ac:dyDescent="0.35">
      <c r="F152">
        <f t="shared" si="7"/>
        <v>1.5100000000000011</v>
      </c>
      <c r="G152">
        <f t="shared" si="6"/>
        <v>1.1165874879417104</v>
      </c>
    </row>
    <row r="153" spans="6:7" x14ac:dyDescent="0.35">
      <c r="F153">
        <f t="shared" si="7"/>
        <v>1.5200000000000011</v>
      </c>
      <c r="G153">
        <f t="shared" si="6"/>
        <v>1.1180970909963355</v>
      </c>
    </row>
    <row r="154" spans="6:7" x14ac:dyDescent="0.35">
      <c r="F154">
        <f t="shared" si="7"/>
        <v>1.5300000000000011</v>
      </c>
      <c r="G154">
        <f t="shared" si="6"/>
        <v>1.1195854023033127</v>
      </c>
    </row>
    <row r="155" spans="6:7" x14ac:dyDescent="0.35">
      <c r="F155">
        <f t="shared" si="7"/>
        <v>1.5400000000000011</v>
      </c>
      <c r="G155">
        <f t="shared" si="6"/>
        <v>1.1210527812120148</v>
      </c>
    </row>
    <row r="156" spans="6:7" x14ac:dyDescent="0.35">
      <c r="F156">
        <f t="shared" si="7"/>
        <v>1.5500000000000012</v>
      </c>
      <c r="G156">
        <f t="shared" si="6"/>
        <v>1.1224995800159778</v>
      </c>
    </row>
    <row r="157" spans="6:7" x14ac:dyDescent="0.35">
      <c r="F157">
        <f t="shared" si="7"/>
        <v>1.5600000000000012</v>
      </c>
      <c r="G157">
        <f t="shared" si="6"/>
        <v>1.1239261441107915</v>
      </c>
    </row>
    <row r="158" spans="6:7" x14ac:dyDescent="0.35">
      <c r="F158">
        <f t="shared" si="7"/>
        <v>1.5700000000000012</v>
      </c>
      <c r="G158">
        <f t="shared" si="6"/>
        <v>1.1253328121480257</v>
      </c>
    </row>
    <row r="159" spans="6:7" x14ac:dyDescent="0.35">
      <c r="F159">
        <f t="shared" si="7"/>
        <v>1.5800000000000012</v>
      </c>
      <c r="G159">
        <f t="shared" si="6"/>
        <v>1.1267199161853034</v>
      </c>
    </row>
    <row r="160" spans="6:7" x14ac:dyDescent="0.35">
      <c r="F160">
        <f t="shared" si="7"/>
        <v>1.5900000000000012</v>
      </c>
      <c r="G160">
        <f t="shared" si="6"/>
        <v>1.1280877818326271</v>
      </c>
    </row>
    <row r="161" spans="6:7" x14ac:dyDescent="0.35">
      <c r="F161">
        <f t="shared" si="7"/>
        <v>1.6000000000000012</v>
      </c>
      <c r="G161">
        <f t="shared" si="6"/>
        <v>1.1294367283950619</v>
      </c>
    </row>
    <row r="162" spans="6:7" x14ac:dyDescent="0.35">
      <c r="F162">
        <f t="shared" si="7"/>
        <v>1.6100000000000012</v>
      </c>
      <c r="G162">
        <f t="shared" ref="G162:G193" si="8">1+(((w+F162)/(w+E_a))^rho-1)/rho</f>
        <v>1.1307670690118765</v>
      </c>
    </row>
    <row r="163" spans="6:7" x14ac:dyDescent="0.35">
      <c r="F163">
        <f t="shared" si="7"/>
        <v>1.6200000000000012</v>
      </c>
      <c r="G163">
        <f t="shared" si="8"/>
        <v>1.1320791107922399</v>
      </c>
    </row>
    <row r="164" spans="6:7" x14ac:dyDescent="0.35">
      <c r="F164">
        <f t="shared" si="7"/>
        <v>1.6300000000000012</v>
      </c>
      <c r="G164">
        <f t="shared" si="8"/>
        <v>1.1333731549475667</v>
      </c>
    </row>
    <row r="165" spans="6:7" x14ac:dyDescent="0.35">
      <c r="F165">
        <f t="shared" si="7"/>
        <v>1.6400000000000012</v>
      </c>
      <c r="G165">
        <f t="shared" si="8"/>
        <v>1.1346494969206036</v>
      </c>
    </row>
    <row r="166" spans="6:7" x14ac:dyDescent="0.35">
      <c r="F166">
        <f t="shared" si="7"/>
        <v>1.6500000000000012</v>
      </c>
      <c r="G166">
        <f t="shared" si="8"/>
        <v>1.1359084265113464</v>
      </c>
    </row>
    <row r="167" spans="6:7" x14ac:dyDescent="0.35">
      <c r="F167">
        <f t="shared" si="7"/>
        <v>1.6600000000000013</v>
      </c>
      <c r="G167">
        <f t="shared" si="8"/>
        <v>1.137150227999874</v>
      </c>
    </row>
    <row r="168" spans="6:7" x14ac:dyDescent="0.35">
      <c r="F168">
        <f t="shared" si="7"/>
        <v>1.6700000000000013</v>
      </c>
      <c r="G168">
        <f t="shared" si="8"/>
        <v>1.1383751802661808</v>
      </c>
    </row>
    <row r="169" spans="6:7" x14ac:dyDescent="0.35">
      <c r="F169">
        <f t="shared" si="7"/>
        <v>1.6800000000000013</v>
      </c>
      <c r="G169">
        <f t="shared" si="8"/>
        <v>1.139583556907092</v>
      </c>
    </row>
    <row r="170" spans="6:7" x14ac:dyDescent="0.35">
      <c r="F170">
        <f t="shared" si="7"/>
        <v>1.6900000000000013</v>
      </c>
      <c r="G170">
        <f t="shared" si="8"/>
        <v>1.1407756263503384</v>
      </c>
    </row>
    <row r="171" spans="6:7" x14ac:dyDescent="0.35">
      <c r="F171">
        <f t="shared" si="7"/>
        <v>1.7000000000000013</v>
      </c>
      <c r="G171">
        <f t="shared" si="8"/>
        <v>1.1419516519658663</v>
      </c>
    </row>
    <row r="172" spans="6:7" x14ac:dyDescent="0.35">
      <c r="F172">
        <f t="shared" si="7"/>
        <v>1.7100000000000013</v>
      </c>
      <c r="G172">
        <f t="shared" si="8"/>
        <v>1.1431118921744612</v>
      </c>
    </row>
    <row r="173" spans="6:7" x14ac:dyDescent="0.35">
      <c r="F173">
        <f t="shared" si="7"/>
        <v>1.7200000000000013</v>
      </c>
      <c r="G173">
        <f t="shared" si="8"/>
        <v>1.1442566005537504</v>
      </c>
    </row>
    <row r="174" spans="6:7" x14ac:dyDescent="0.35">
      <c r="F174">
        <f t="shared" si="7"/>
        <v>1.7300000000000013</v>
      </c>
      <c r="G174">
        <f t="shared" si="8"/>
        <v>1.1453860259416606</v>
      </c>
    </row>
    <row r="175" spans="6:7" x14ac:dyDescent="0.35">
      <c r="F175">
        <f t="shared" si="7"/>
        <v>1.7400000000000013</v>
      </c>
      <c r="G175">
        <f t="shared" si="8"/>
        <v>1.1465004125373959</v>
      </c>
    </row>
    <row r="176" spans="6:7" x14ac:dyDescent="0.35">
      <c r="F176">
        <f t="shared" si="7"/>
        <v>1.7500000000000013</v>
      </c>
      <c r="G176">
        <f t="shared" si="8"/>
        <v>1.1476000000000002</v>
      </c>
    </row>
    <row r="177" spans="6:7" x14ac:dyDescent="0.35">
      <c r="F177">
        <f t="shared" si="7"/>
        <v>1.7600000000000013</v>
      </c>
      <c r="G177">
        <f t="shared" si="8"/>
        <v>1.148685023544572</v>
      </c>
    </row>
    <row r="178" spans="6:7" x14ac:dyDescent="0.35">
      <c r="F178">
        <f t="shared" si="7"/>
        <v>1.7700000000000014</v>
      </c>
      <c r="G178">
        <f t="shared" si="8"/>
        <v>1.14975571403619</v>
      </c>
    </row>
    <row r="179" spans="6:7" x14ac:dyDescent="0.35">
      <c r="F179">
        <f t="shared" si="7"/>
        <v>1.7800000000000014</v>
      </c>
      <c r="G179">
        <f t="shared" si="8"/>
        <v>1.1508122980816116</v>
      </c>
    </row>
    <row r="180" spans="6:7" x14ac:dyDescent="0.35">
      <c r="F180">
        <f t="shared" si="7"/>
        <v>1.7900000000000014</v>
      </c>
      <c r="G180">
        <f t="shared" si="8"/>
        <v>1.1518549981188027</v>
      </c>
    </row>
    <row r="181" spans="6:7" x14ac:dyDescent="0.35">
      <c r="F181">
        <f t="shared" si="7"/>
        <v>1.8000000000000014</v>
      </c>
      <c r="G181">
        <f t="shared" si="8"/>
        <v>1.1528840325043548</v>
      </c>
    </row>
    <row r="182" spans="6:7" x14ac:dyDescent="0.35">
      <c r="F182">
        <f t="shared" si="7"/>
        <v>1.8100000000000014</v>
      </c>
      <c r="G182">
        <f t="shared" si="8"/>
        <v>1.153899615598847</v>
      </c>
    </row>
    <row r="183" spans="6:7" x14ac:dyDescent="0.35">
      <c r="F183">
        <f t="shared" si="7"/>
        <v>1.8200000000000014</v>
      </c>
      <c r="G183">
        <f t="shared" si="8"/>
        <v>1.154901957850202</v>
      </c>
    </row>
    <row r="184" spans="6:7" x14ac:dyDescent="0.35">
      <c r="F184">
        <f t="shared" si="7"/>
        <v>1.8300000000000014</v>
      </c>
      <c r="G184">
        <f t="shared" si="8"/>
        <v>1.1558912658750937</v>
      </c>
    </row>
    <row r="185" spans="6:7" x14ac:dyDescent="0.35">
      <c r="F185">
        <f t="shared" si="7"/>
        <v>1.8400000000000014</v>
      </c>
      <c r="G185">
        <f t="shared" si="8"/>
        <v>1.1568677425384524</v>
      </c>
    </row>
    <row r="186" spans="6:7" x14ac:dyDescent="0.35">
      <c r="F186">
        <f t="shared" si="7"/>
        <v>1.8500000000000014</v>
      </c>
      <c r="G186">
        <f t="shared" si="8"/>
        <v>1.1578315870311193</v>
      </c>
    </row>
    <row r="187" spans="6:7" x14ac:dyDescent="0.35">
      <c r="F187">
        <f t="shared" si="7"/>
        <v>1.8600000000000014</v>
      </c>
      <c r="G187">
        <f t="shared" si="8"/>
        <v>1.1587829949456983</v>
      </c>
    </row>
    <row r="188" spans="6:7" x14ac:dyDescent="0.35">
      <c r="F188">
        <f t="shared" si="7"/>
        <v>1.8700000000000014</v>
      </c>
      <c r="G188">
        <f t="shared" si="8"/>
        <v>1.1597221583506494</v>
      </c>
    </row>
    <row r="189" spans="6:7" x14ac:dyDescent="0.35">
      <c r="F189">
        <f t="shared" si="7"/>
        <v>1.8800000000000014</v>
      </c>
      <c r="G189">
        <f t="shared" si="8"/>
        <v>1.1606492658626699</v>
      </c>
    </row>
    <row r="190" spans="6:7" x14ac:dyDescent="0.35">
      <c r="F190">
        <f t="shared" si="7"/>
        <v>1.8900000000000015</v>
      </c>
      <c r="G190">
        <f t="shared" si="8"/>
        <v>1.1615645027174093</v>
      </c>
    </row>
    <row r="191" spans="6:7" x14ac:dyDescent="0.35">
      <c r="F191">
        <f t="shared" si="7"/>
        <v>1.9000000000000015</v>
      </c>
      <c r="G191">
        <f t="shared" si="8"/>
        <v>1.1624680508385561</v>
      </c>
    </row>
    <row r="192" spans="6:7" x14ac:dyDescent="0.35">
      <c r="F192">
        <f t="shared" si="7"/>
        <v>1.9100000000000015</v>
      </c>
      <c r="G192">
        <f t="shared" si="8"/>
        <v>1.1633600889053435</v>
      </c>
    </row>
    <row r="193" spans="6:7" x14ac:dyDescent="0.35">
      <c r="F193">
        <f t="shared" si="7"/>
        <v>1.9200000000000015</v>
      </c>
      <c r="G193">
        <f t="shared" si="8"/>
        <v>1.164240792418507</v>
      </c>
    </row>
    <row r="194" spans="6:7" x14ac:dyDescent="0.35">
      <c r="F194">
        <f t="shared" si="7"/>
        <v>1.9300000000000015</v>
      </c>
      <c r="G194">
        <f t="shared" ref="G194:G201" si="9">1+(((w+F194)/(w+E_a))^rho-1)/rho</f>
        <v>1.1651103337647415</v>
      </c>
    </row>
    <row r="195" spans="6:7" x14ac:dyDescent="0.35">
      <c r="F195">
        <f t="shared" si="7"/>
        <v>1.9400000000000015</v>
      </c>
      <c r="G195">
        <f t="shared" si="9"/>
        <v>1.1659688822796901</v>
      </c>
    </row>
    <row r="196" spans="6:7" x14ac:dyDescent="0.35">
      <c r="F196">
        <f t="shared" ref="F196:F201" si="10">0.01+F195</f>
        <v>1.9500000000000015</v>
      </c>
      <c r="G196">
        <f t="shared" si="9"/>
        <v>1.1668166043095007</v>
      </c>
    </row>
    <row r="197" spans="6:7" x14ac:dyDescent="0.35">
      <c r="F197">
        <f t="shared" si="10"/>
        <v>1.9600000000000015</v>
      </c>
      <c r="G197">
        <f t="shared" si="9"/>
        <v>1.1676536632709937</v>
      </c>
    </row>
    <row r="198" spans="6:7" x14ac:dyDescent="0.35">
      <c r="F198">
        <f t="shared" si="10"/>
        <v>1.9700000000000015</v>
      </c>
      <c r="G198">
        <f t="shared" si="9"/>
        <v>1.1684802197104662</v>
      </c>
    </row>
    <row r="199" spans="6:7" x14ac:dyDescent="0.35">
      <c r="F199">
        <f t="shared" si="10"/>
        <v>1.9800000000000015</v>
      </c>
      <c r="G199">
        <f t="shared" si="9"/>
        <v>1.1692964313611749</v>
      </c>
    </row>
    <row r="200" spans="6:7" x14ac:dyDescent="0.35">
      <c r="F200">
        <f t="shared" si="10"/>
        <v>1.9900000000000015</v>
      </c>
      <c r="G200">
        <f t="shared" si="9"/>
        <v>1.1701024531995248</v>
      </c>
    </row>
    <row r="201" spans="6:7" x14ac:dyDescent="0.35">
      <c r="F201">
        <f t="shared" si="10"/>
        <v>2.0000000000000013</v>
      </c>
      <c r="G201">
        <f t="shared" si="9"/>
        <v>1.1708984375000002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Risk Aversion Calculations</vt:lpstr>
      <vt:lpstr>Calculations</vt:lpstr>
      <vt:lpstr>RiskAversionChart</vt:lpstr>
      <vt:lpstr>Risk Aversion</vt:lpstr>
      <vt:lpstr>a_1</vt:lpstr>
      <vt:lpstr>a_2</vt:lpstr>
      <vt:lpstr>a1_</vt:lpstr>
      <vt:lpstr>a2_</vt:lpstr>
      <vt:lpstr>E_a</vt:lpstr>
      <vt:lpstr>EU_a</vt:lpstr>
      <vt:lpstr>p</vt:lpstr>
      <vt:lpstr>p_1</vt:lpstr>
      <vt:lpstr>p_2</vt:lpstr>
      <vt:lpstr>p1_</vt:lpstr>
      <vt:lpstr>p2_</vt:lpstr>
      <vt:lpstr>R_</vt:lpstr>
      <vt:lpstr>rho</vt:lpstr>
      <vt:lpstr>rrp</vt:lpstr>
      <vt:lpstr>sigma</vt:lpstr>
      <vt:lpstr>U_1</vt:lpstr>
      <vt:lpstr>U_2</vt:lpstr>
      <vt:lpstr>U_E_a</vt:lpstr>
      <vt:lpstr>U_E_a_R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F. Rutherford</dc:creator>
  <cp:lastModifiedBy>Thomas Rutherford</cp:lastModifiedBy>
  <dcterms:created xsi:type="dcterms:W3CDTF">2021-02-18T15:27:45Z</dcterms:created>
  <dcterms:modified xsi:type="dcterms:W3CDTF">2023-03-23T02:56:16Z</dcterms:modified>
</cp:coreProperties>
</file>