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5B11919D-0444-4CE0-AC08-6BA2154C267A}" xr6:coauthVersionLast="36" xr6:coauthVersionMax="47" xr10:uidLastSave="{00000000-0000-0000-0000-000000000000}"/>
  <bookViews>
    <workbookView xWindow="0" yWindow="0" windowWidth="17256" windowHeight="5064" activeTab="4" xr2:uid="{48886C95-D973-45AD-92E2-67388631FA54}"/>
  </bookViews>
  <sheets>
    <sheet name="Data Cigarettes" sheetId="1" r:id="rId1"/>
    <sheet name="Calcul matriciel" sheetId="2" r:id="rId2"/>
    <sheet name="Prédiction" sheetId="3" r:id="rId3"/>
    <sheet name="Variance et résidus" sheetId="4" r:id="rId4"/>
    <sheet name="ANOVA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5" l="1"/>
  <c r="D7" i="5"/>
  <c r="C7" i="5"/>
  <c r="B7" i="5"/>
  <c r="D6" i="5"/>
  <c r="D5" i="5"/>
  <c r="B5" i="5"/>
  <c r="B6" i="5"/>
  <c r="J3" i="5" a="1"/>
  <c r="J3" i="5" s="1"/>
  <c r="K3" i="5" s="1"/>
  <c r="B1" i="5"/>
  <c r="A17" i="4" a="1"/>
  <c r="A17" i="4" s="1"/>
  <c r="H6" i="4" a="1"/>
  <c r="H6" i="4" s="1"/>
  <c r="B8" i="4"/>
  <c r="B5" i="4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3" i="3"/>
  <c r="G3" i="3" a="1"/>
  <c r="G4" i="3" s="1"/>
  <c r="F3" i="3" a="1"/>
  <c r="F10" i="3" s="1"/>
  <c r="H27" i="2" a="1"/>
  <c r="H27" i="2" s="1"/>
  <c r="N19" i="2"/>
  <c r="N20" i="2"/>
  <c r="N19" i="2" a="1"/>
  <c r="N21" i="2" s="1"/>
  <c r="H19" i="2" a="1"/>
  <c r="H20" i="2" s="1"/>
  <c r="A33" i="2" s="1"/>
  <c r="M20" i="2" a="1"/>
  <c r="M20" i="2" s="1"/>
  <c r="M24" i="2" a="1"/>
  <c r="M24" i="2" s="1"/>
  <c r="J23" i="5" l="1"/>
  <c r="K23" i="5" s="1"/>
  <c r="J15" i="5"/>
  <c r="K15" i="5" s="1"/>
  <c r="J7" i="5"/>
  <c r="K7" i="5" s="1"/>
  <c r="J26" i="5"/>
  <c r="K26" i="5" s="1"/>
  <c r="J10" i="5"/>
  <c r="K10" i="5" s="1"/>
  <c r="J25" i="5"/>
  <c r="K25" i="5" s="1"/>
  <c r="J9" i="5"/>
  <c r="K9" i="5" s="1"/>
  <c r="J8" i="5"/>
  <c r="K8" i="5" s="1"/>
  <c r="J22" i="5"/>
  <c r="K22" i="5" s="1"/>
  <c r="J6" i="5"/>
  <c r="K6" i="5" s="1"/>
  <c r="J21" i="5"/>
  <c r="K21" i="5" s="1"/>
  <c r="J5" i="5"/>
  <c r="K5" i="5" s="1"/>
  <c r="J20" i="5"/>
  <c r="K20" i="5" s="1"/>
  <c r="J12" i="5"/>
  <c r="K12" i="5" s="1"/>
  <c r="J4" i="5"/>
  <c r="K4" i="5" s="1"/>
  <c r="J18" i="5"/>
  <c r="K18" i="5" s="1"/>
  <c r="J17" i="5"/>
  <c r="K17" i="5" s="1"/>
  <c r="J24" i="5"/>
  <c r="K24" i="5" s="1"/>
  <c r="J16" i="5"/>
  <c r="K16" i="5" s="1"/>
  <c r="J14" i="5"/>
  <c r="K14" i="5" s="1"/>
  <c r="J13" i="5"/>
  <c r="K13" i="5" s="1"/>
  <c r="J19" i="5"/>
  <c r="K19" i="5" s="1"/>
  <c r="J11" i="5"/>
  <c r="K11" i="5" s="1"/>
  <c r="C20" i="4"/>
  <c r="B20" i="4"/>
  <c r="A18" i="4"/>
  <c r="D19" i="4"/>
  <c r="D17" i="4"/>
  <c r="C19" i="4"/>
  <c r="C24" i="4" s="1"/>
  <c r="C17" i="4"/>
  <c r="D20" i="4"/>
  <c r="D18" i="4"/>
  <c r="C18" i="4"/>
  <c r="B18" i="4"/>
  <c r="A20" i="4"/>
  <c r="B19" i="4"/>
  <c r="B17" i="4"/>
  <c r="A19" i="4"/>
  <c r="D24" i="4"/>
  <c r="K9" i="4"/>
  <c r="K7" i="4"/>
  <c r="J7" i="4"/>
  <c r="I7" i="4"/>
  <c r="J10" i="4"/>
  <c r="J9" i="4"/>
  <c r="H9" i="4"/>
  <c r="K8" i="4"/>
  <c r="K6" i="4"/>
  <c r="J6" i="4"/>
  <c r="I10" i="4"/>
  <c r="I8" i="4"/>
  <c r="I6" i="4"/>
  <c r="I9" i="4"/>
  <c r="H7" i="4"/>
  <c r="K10" i="4"/>
  <c r="J8" i="4"/>
  <c r="H10" i="4"/>
  <c r="H8" i="4"/>
  <c r="G8" i="3"/>
  <c r="G19" i="3"/>
  <c r="G11" i="3"/>
  <c r="G3" i="3"/>
  <c r="G26" i="3"/>
  <c r="G18" i="3"/>
  <c r="G10" i="3"/>
  <c r="G25" i="3"/>
  <c r="G17" i="3"/>
  <c r="G9" i="3"/>
  <c r="G24" i="3"/>
  <c r="G16" i="3"/>
  <c r="G23" i="3"/>
  <c r="G15" i="3"/>
  <c r="G7" i="3"/>
  <c r="G22" i="3"/>
  <c r="G14" i="3"/>
  <c r="G6" i="3"/>
  <c r="G21" i="3"/>
  <c r="G13" i="3"/>
  <c r="G5" i="3"/>
  <c r="G20" i="3"/>
  <c r="G12" i="3"/>
  <c r="F25" i="3"/>
  <c r="F17" i="3"/>
  <c r="F9" i="3"/>
  <c r="F24" i="3"/>
  <c r="F16" i="3"/>
  <c r="F8" i="3"/>
  <c r="F23" i="3"/>
  <c r="F15" i="3"/>
  <c r="F7" i="3"/>
  <c r="F22" i="3"/>
  <c r="F14" i="3"/>
  <c r="F6" i="3"/>
  <c r="F21" i="3"/>
  <c r="F13" i="3"/>
  <c r="F5" i="3"/>
  <c r="F20" i="3"/>
  <c r="F12" i="3"/>
  <c r="F4" i="3"/>
  <c r="F19" i="3"/>
  <c r="F11" i="3"/>
  <c r="F3" i="3"/>
  <c r="F26" i="3"/>
  <c r="F18" i="3"/>
  <c r="H30" i="2"/>
  <c r="H29" i="2"/>
  <c r="H28" i="2"/>
  <c r="N22" i="2"/>
  <c r="H19" i="2"/>
  <c r="H22" i="2"/>
  <c r="H21" i="2"/>
  <c r="M23" i="2"/>
  <c r="M22" i="2"/>
  <c r="M21" i="2"/>
  <c r="B24" i="4"/>
  <c r="A24" i="4"/>
  <c r="D8" i="4"/>
  <c r="H4" i="2" a="1"/>
  <c r="I4" i="2" s="1"/>
  <c r="J7" i="2" l="1"/>
  <c r="J5" i="2"/>
  <c r="I7" i="2"/>
  <c r="I5" i="2"/>
  <c r="I6" i="2"/>
  <c r="H4" i="2"/>
  <c r="K5" i="2"/>
  <c r="H7" i="2"/>
  <c r="K6" i="2"/>
  <c r="K4" i="2"/>
  <c r="H6" i="2"/>
  <c r="K7" i="2"/>
  <c r="H5" i="2"/>
  <c r="J6" i="2"/>
  <c r="J4" i="2"/>
  <c r="H12" i="2" a="1"/>
  <c r="J15" i="2" s="1"/>
  <c r="H12" i="2" l="1"/>
  <c r="H14" i="2"/>
  <c r="K15" i="2"/>
  <c r="I12" i="2"/>
  <c r="I14" i="2"/>
  <c r="J14" i="2"/>
  <c r="J13" i="2"/>
  <c r="K13" i="2"/>
  <c r="K12" i="2"/>
  <c r="K14" i="2"/>
  <c r="H13" i="2"/>
  <c r="I13" i="2"/>
  <c r="J12" i="2"/>
  <c r="I15" i="2"/>
  <c r="H15" i="2"/>
</calcChain>
</file>

<file path=xl/sharedStrings.xml><?xml version="1.0" encoding="utf-8"?>
<sst xmlns="http://schemas.openxmlformats.org/spreadsheetml/2006/main" count="87" uniqueCount="75">
  <si>
    <t>Cigarette</t>
  </si>
  <si>
    <t>GOUDRON (mg)</t>
  </si>
  <si>
    <t>NICOTINE (mg)</t>
  </si>
  <si>
    <t>POIDS (g)</t>
  </si>
  <si>
    <t>CO (mg)</t>
  </si>
  <si>
    <t>Alpine</t>
  </si>
  <si>
    <t>Benson&amp;Hedges</t>
  </si>
  <si>
    <t>CamelLights</t>
  </si>
  <si>
    <t>Carlton</t>
  </si>
  <si>
    <t>Chesterfield</t>
  </si>
  <si>
    <t>GoldenLights</t>
  </si>
  <si>
    <t>Kent</t>
  </si>
  <si>
    <t>Kool</t>
  </si>
  <si>
    <t>L&amp;M</t>
  </si>
  <si>
    <t>LarkLights</t>
  </si>
  <si>
    <t>Marlboro</t>
  </si>
  <si>
    <t>Merit</t>
  </si>
  <si>
    <t>MultiFilter</t>
  </si>
  <si>
    <t>NewportLights</t>
  </si>
  <si>
    <t>Now</t>
  </si>
  <si>
    <t>OldGold</t>
  </si>
  <si>
    <t>PallMallLight</t>
  </si>
  <si>
    <t>Raleigh</t>
  </si>
  <si>
    <t>SalemUltra</t>
  </si>
  <si>
    <t>Tareyton</t>
  </si>
  <si>
    <t>VV</t>
  </si>
  <si>
    <t>ViceroyRichLight</t>
  </si>
  <si>
    <t>VirginiaSlims</t>
  </si>
  <si>
    <t>WinstonLights</t>
  </si>
  <si>
    <t>Pour effectuer un produit matriciel:
1-sélectionner une plage de case égale à la taille du résultat du produit
2 - PRODUIMAT(matrice1;matrice2)
2- Appuyer ctrl+entrée</t>
  </si>
  <si>
    <r>
      <t xml:space="preserve">La matrice </t>
    </r>
    <r>
      <rPr>
        <b/>
        <sz val="11"/>
        <color theme="1"/>
        <rFont val="Calibri"/>
        <family val="2"/>
        <scheme val="minor"/>
      </rPr>
      <t>X</t>
    </r>
  </si>
  <si>
    <t>Taille de la matrice X =</t>
  </si>
  <si>
    <t>X'X</t>
  </si>
  <si>
    <t>Constante</t>
  </si>
  <si>
    <t>(X'X)^-1</t>
  </si>
  <si>
    <t>Pour calculer l'inverse d'une matrice
1-sélectionner une plage de case égale à la taille du résultat du produit
2 - INVERSEMAT(matrice)
2- Appuyer ctrl+entrée</t>
  </si>
  <si>
    <t>X'Y</t>
  </si>
  <si>
    <t>Estimateur â</t>
  </si>
  <si>
    <t>Valeur prédite</t>
  </si>
  <si>
    <t>Résidus</t>
  </si>
  <si>
    <t>X1</t>
  </si>
  <si>
    <t>X2</t>
  </si>
  <si>
    <t>X3</t>
  </si>
  <si>
    <t>Y</t>
  </si>
  <si>
    <t>Y^</t>
  </si>
  <si>
    <t>e</t>
  </si>
  <si>
    <t>n</t>
  </si>
  <si>
    <t>p</t>
  </si>
  <si>
    <t>ddl</t>
  </si>
  <si>
    <t>sigma(epsilon)</t>
  </si>
  <si>
    <t>sigma²(epsilon)</t>
  </si>
  <si>
    <t>Mat. Var-covar des coefficients</t>
  </si>
  <si>
    <t>Ecart-types des coefficients</t>
  </si>
  <si>
    <t>constante</t>
  </si>
  <si>
    <t>GOUDRON</t>
  </si>
  <si>
    <t>nicotine</t>
  </si>
  <si>
    <t>Poids</t>
  </si>
  <si>
    <t>Y barre=</t>
  </si>
  <si>
    <t>Y\hat</t>
  </si>
  <si>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scheme val="minor"/>
      </rPr>
      <t xml:space="preserve"> 2</t>
    </r>
  </si>
  <si>
    <t>Y\hat-Ybarre</t>
  </si>
  <si>
    <t>(Y\hat-Ybarre)^2</t>
  </si>
  <si>
    <t>Tableau d'analyse de variance</t>
  </si>
  <si>
    <t>Source de variation</t>
  </si>
  <si>
    <t>Somme des carrés</t>
  </si>
  <si>
    <t>Degrés de liberté</t>
  </si>
  <si>
    <t>Carrés moyens</t>
  </si>
  <si>
    <t>Expliqué</t>
  </si>
  <si>
    <t>Résiduelle</t>
  </si>
  <si>
    <t>Totale</t>
  </si>
  <si>
    <t>R²</t>
  </si>
  <si>
    <t>24*4</t>
  </si>
  <si>
    <t>4*1</t>
  </si>
  <si>
    <t>Résidu au carré</t>
  </si>
  <si>
    <t>Var(â)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</si>
</sst>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/>
    <xf numFmtId="0" fontId="0" fillId="0" borderId="10" xfId="0" applyBorder="1"/>
    <xf numFmtId="0" fontId="0" fillId="4" borderId="10" xfId="0" applyFill="1" applyBorder="1"/>
    <xf numFmtId="0" fontId="2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/>
    <xf numFmtId="0" fontId="3" fillId="0" borderId="12" xfId="0" applyFont="1" applyBorder="1" applyAlignment="1">
      <alignment horizontal="right"/>
    </xf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5" xfId="0" applyFont="1" applyFill="1" applyBorder="1"/>
    <xf numFmtId="0" fontId="5" fillId="2" borderId="16" xfId="0" applyFont="1" applyFill="1" applyBorder="1"/>
    <xf numFmtId="0" fontId="5" fillId="2" borderId="0" xfId="0" applyFont="1" applyFill="1"/>
    <xf numFmtId="0" fontId="5" fillId="2" borderId="17" xfId="0" applyFont="1" applyFill="1" applyBorder="1"/>
    <xf numFmtId="0" fontId="5" fillId="2" borderId="18" xfId="0" applyFont="1" applyFill="1" applyBorder="1"/>
    <xf numFmtId="0" fontId="5" fillId="2" borderId="19" xfId="0" applyFont="1" applyFill="1" applyBorder="1"/>
    <xf numFmtId="0" fontId="5" fillId="2" borderId="20" xfId="0" applyFont="1" applyFill="1" applyBorder="1"/>
    <xf numFmtId="0" fontId="0" fillId="7" borderId="0" xfId="0" applyFill="1"/>
    <xf numFmtId="0" fontId="5" fillId="7" borderId="0" xfId="0" applyFont="1" applyFill="1"/>
    <xf numFmtId="0" fontId="1" fillId="4" borderId="10" xfId="0" applyFont="1" applyFill="1" applyBorder="1"/>
    <xf numFmtId="0" fontId="0" fillId="4" borderId="11" xfId="0" applyFill="1" applyBorder="1" applyAlignment="1">
      <alignment wrapText="1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0" borderId="11" xfId="0" applyBorder="1"/>
    <xf numFmtId="0" fontId="0" fillId="0" borderId="24" xfId="0" applyBorder="1"/>
    <xf numFmtId="0" fontId="0" fillId="2" borderId="13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0" xfId="0" applyFill="1"/>
    <xf numFmtId="0" fontId="0" fillId="2" borderId="18" xfId="0" applyFill="1" applyBorder="1"/>
    <xf numFmtId="0" fontId="0" fillId="2" borderId="19" xfId="0" applyFill="1" applyBorder="1"/>
    <xf numFmtId="0" fontId="6" fillId="2" borderId="10" xfId="0" applyFont="1" applyFill="1" applyBorder="1"/>
    <xf numFmtId="0" fontId="2" fillId="0" borderId="25" xfId="0" applyFont="1" applyBorder="1"/>
    <xf numFmtId="0" fontId="0" fillId="0" borderId="26" xfId="0" applyBorder="1"/>
    <xf numFmtId="0" fontId="2" fillId="4" borderId="25" xfId="0" applyFont="1" applyFill="1" applyBorder="1"/>
    <xf numFmtId="0" fontId="0" fillId="4" borderId="26" xfId="0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0" fillId="2" borderId="26" xfId="0" applyFill="1" applyBorder="1"/>
    <xf numFmtId="0" fontId="2" fillId="0" borderId="27" xfId="0" applyFont="1" applyBorder="1"/>
    <xf numFmtId="0" fontId="0" fillId="8" borderId="28" xfId="0" applyFill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9" borderId="2" xfId="0" applyNumberFormat="1" applyFill="1" applyBorder="1"/>
    <xf numFmtId="164" fontId="0" fillId="9" borderId="0" xfId="0" applyNumberFormat="1" applyFill="1"/>
    <xf numFmtId="164" fontId="0" fillId="9" borderId="9" xfId="0" applyNumberFormat="1" applyFill="1" applyBorder="1"/>
    <xf numFmtId="0" fontId="2" fillId="0" borderId="1" xfId="0" applyFont="1" applyBorder="1"/>
    <xf numFmtId="164" fontId="0" fillId="10" borderId="1" xfId="0" applyNumberFormat="1" applyFill="1" applyBorder="1"/>
    <xf numFmtId="0" fontId="0" fillId="6" borderId="11" xfId="0" applyFill="1" applyBorder="1"/>
    <xf numFmtId="0" fontId="0" fillId="6" borderId="12" xfId="0" applyFill="1" applyBorder="1"/>
    <xf numFmtId="0" fontId="0" fillId="2" borderId="11" xfId="0" applyFill="1" applyBorder="1"/>
    <xf numFmtId="0" fontId="0" fillId="2" borderId="24" xfId="0" applyFill="1" applyBorder="1"/>
    <xf numFmtId="0" fontId="6" fillId="2" borderId="24" xfId="0" applyFont="1" applyFill="1" applyBorder="1"/>
    <xf numFmtId="0" fontId="7" fillId="2" borderId="12" xfId="0" applyFont="1" applyFill="1" applyBorder="1"/>
    <xf numFmtId="0" fontId="0" fillId="0" borderId="13" xfId="0" applyBorder="1"/>
    <xf numFmtId="0" fontId="0" fillId="0" borderId="15" xfId="0" applyBorder="1"/>
    <xf numFmtId="0" fontId="0" fillId="2" borderId="15" xfId="0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0" fillId="0" borderId="8" xfId="0" applyBorder="1"/>
    <xf numFmtId="164" fontId="0" fillId="0" borderId="29" xfId="0" applyNumberFormat="1" applyBorder="1"/>
    <xf numFmtId="0" fontId="0" fillId="0" borderId="29" xfId="0" applyBorder="1"/>
    <xf numFmtId="164" fontId="2" fillId="0" borderId="26" xfId="0" applyNumberFormat="1" applyFont="1" applyBorder="1"/>
    <xf numFmtId="0" fontId="4" fillId="6" borderId="13" xfId="0" applyFont="1" applyFill="1" applyBorder="1" applyAlignment="1">
      <alignment horizontal="right" wrapText="1"/>
    </xf>
    <xf numFmtId="0" fontId="4" fillId="6" borderId="14" xfId="0" applyFont="1" applyFill="1" applyBorder="1" applyAlignment="1">
      <alignment horizontal="right" wrapText="1"/>
    </xf>
    <xf numFmtId="0" fontId="4" fillId="6" borderId="15" xfId="0" applyFont="1" applyFill="1" applyBorder="1" applyAlignment="1">
      <alignment horizontal="right" wrapText="1"/>
    </xf>
    <xf numFmtId="0" fontId="4" fillId="6" borderId="16" xfId="0" applyFont="1" applyFill="1" applyBorder="1" applyAlignment="1">
      <alignment horizontal="right" wrapText="1"/>
    </xf>
    <xf numFmtId="0" fontId="4" fillId="6" borderId="0" xfId="0" applyFont="1" applyFill="1" applyAlignment="1">
      <alignment horizontal="right" wrapText="1"/>
    </xf>
    <xf numFmtId="0" fontId="4" fillId="6" borderId="17" xfId="0" applyFont="1" applyFill="1" applyBorder="1" applyAlignment="1">
      <alignment horizontal="right" wrapText="1"/>
    </xf>
    <xf numFmtId="0" fontId="4" fillId="6" borderId="18" xfId="0" applyFont="1" applyFill="1" applyBorder="1" applyAlignment="1">
      <alignment horizontal="right" wrapText="1"/>
    </xf>
    <xf numFmtId="0" fontId="4" fillId="6" borderId="19" xfId="0" applyFont="1" applyFill="1" applyBorder="1" applyAlignment="1">
      <alignment horizontal="right" wrapText="1"/>
    </xf>
    <xf numFmtId="0" fontId="4" fillId="6" borderId="20" xfId="0" applyFont="1" applyFill="1" applyBorder="1" applyAlignment="1">
      <alignment horizontal="right" wrapText="1"/>
    </xf>
    <xf numFmtId="0" fontId="8" fillId="0" borderId="8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164" fontId="0" fillId="0" borderId="2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7569-640D-4E66-A547-584209420699}">
  <dimension ref="A1:E25"/>
  <sheetViews>
    <sheetView workbookViewId="0">
      <selection activeCell="E1" sqref="E1:E25"/>
    </sheetView>
  </sheetViews>
  <sheetFormatPr defaultColWidth="11.44140625" defaultRowHeight="14.4"/>
  <sheetData>
    <row r="1" spans="1:5">
      <c r="A1" s="2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spans="1:5">
      <c r="A2" s="1" t="s">
        <v>5</v>
      </c>
      <c r="B2" s="4">
        <v>14.1</v>
      </c>
      <c r="C2" s="4">
        <v>0.86</v>
      </c>
      <c r="D2" s="4">
        <v>0.98529999999999995</v>
      </c>
      <c r="E2" s="3">
        <v>13.6</v>
      </c>
    </row>
    <row r="3" spans="1:5">
      <c r="A3" s="1" t="s">
        <v>6</v>
      </c>
      <c r="B3" s="4">
        <v>16</v>
      </c>
      <c r="C3" s="4">
        <v>1.06</v>
      </c>
      <c r="D3" s="4">
        <v>1.0938000000000001</v>
      </c>
      <c r="E3" s="3">
        <v>16.600000000000001</v>
      </c>
    </row>
    <row r="4" spans="1:5">
      <c r="A4" s="1" t="s">
        <v>7</v>
      </c>
      <c r="B4" s="4">
        <v>8</v>
      </c>
      <c r="C4" s="4">
        <v>0.67</v>
      </c>
      <c r="D4" s="4">
        <v>0.92800000000000005</v>
      </c>
      <c r="E4" s="3">
        <v>10.199999999999999</v>
      </c>
    </row>
    <row r="5" spans="1:5">
      <c r="A5" s="1" t="s">
        <v>8</v>
      </c>
      <c r="B5" s="4">
        <v>4.0999999999999996</v>
      </c>
      <c r="C5" s="4">
        <v>0.4</v>
      </c>
      <c r="D5" s="4">
        <v>0.94620000000000004</v>
      </c>
      <c r="E5" s="3">
        <v>5.4</v>
      </c>
    </row>
    <row r="6" spans="1:5">
      <c r="A6" s="1" t="s">
        <v>9</v>
      </c>
      <c r="B6" s="4">
        <v>15</v>
      </c>
      <c r="C6" s="4">
        <v>1.04</v>
      </c>
      <c r="D6" s="4">
        <v>0.88849999999999996</v>
      </c>
      <c r="E6" s="3">
        <v>15</v>
      </c>
    </row>
    <row r="7" spans="1:5">
      <c r="A7" s="1" t="s">
        <v>10</v>
      </c>
      <c r="B7" s="4">
        <v>8.8000000000000007</v>
      </c>
      <c r="C7" s="4">
        <v>0.76</v>
      </c>
      <c r="D7" s="4">
        <v>1.0266999999999999</v>
      </c>
      <c r="E7" s="3">
        <v>9</v>
      </c>
    </row>
    <row r="8" spans="1:5">
      <c r="A8" s="1" t="s">
        <v>11</v>
      </c>
      <c r="B8" s="4">
        <v>12.4</v>
      </c>
      <c r="C8" s="4">
        <v>0.95</v>
      </c>
      <c r="D8" s="4">
        <v>0.92249999999999999</v>
      </c>
      <c r="E8" s="3">
        <v>12.3</v>
      </c>
    </row>
    <row r="9" spans="1:5">
      <c r="A9" s="1" t="s">
        <v>12</v>
      </c>
      <c r="B9" s="4">
        <v>16.600000000000001</v>
      </c>
      <c r="C9" s="4">
        <v>1.1200000000000001</v>
      </c>
      <c r="D9" s="4">
        <v>0.93720000000000003</v>
      </c>
      <c r="E9" s="3">
        <v>16.3</v>
      </c>
    </row>
    <row r="10" spans="1:5">
      <c r="A10" s="1" t="s">
        <v>13</v>
      </c>
      <c r="B10" s="4">
        <v>14.9</v>
      </c>
      <c r="C10" s="4">
        <v>1.02</v>
      </c>
      <c r="D10" s="4">
        <v>0.88580000000000003</v>
      </c>
      <c r="E10" s="3">
        <v>15.4</v>
      </c>
    </row>
    <row r="11" spans="1:5">
      <c r="A11" s="1" t="s">
        <v>14</v>
      </c>
      <c r="B11" s="4">
        <v>13.7</v>
      </c>
      <c r="C11" s="4">
        <v>1.01</v>
      </c>
      <c r="D11" s="4">
        <v>0.96430000000000005</v>
      </c>
      <c r="E11" s="3">
        <v>13</v>
      </c>
    </row>
    <row r="12" spans="1:5">
      <c r="A12" s="1" t="s">
        <v>15</v>
      </c>
      <c r="B12" s="4">
        <v>15.1</v>
      </c>
      <c r="C12" s="4">
        <v>0.9</v>
      </c>
      <c r="D12" s="4">
        <v>0.93159999999999998</v>
      </c>
      <c r="E12" s="3">
        <v>14.4</v>
      </c>
    </row>
    <row r="13" spans="1:5">
      <c r="A13" s="1" t="s">
        <v>16</v>
      </c>
      <c r="B13" s="4">
        <v>7.8</v>
      </c>
      <c r="C13" s="4">
        <v>0.56999999999999995</v>
      </c>
      <c r="D13" s="4">
        <v>0.97050000000000003</v>
      </c>
      <c r="E13" s="3">
        <v>10</v>
      </c>
    </row>
    <row r="14" spans="1:5">
      <c r="A14" s="1" t="s">
        <v>17</v>
      </c>
      <c r="B14" s="4">
        <v>11.4</v>
      </c>
      <c r="C14" s="4">
        <v>0.78</v>
      </c>
      <c r="D14" s="4">
        <v>1.1240000000000001</v>
      </c>
      <c r="E14" s="3">
        <v>10.199999999999999</v>
      </c>
    </row>
    <row r="15" spans="1:5">
      <c r="A15" s="1" t="s">
        <v>18</v>
      </c>
      <c r="B15" s="4">
        <v>9</v>
      </c>
      <c r="C15" s="4">
        <v>0.74</v>
      </c>
      <c r="D15" s="4">
        <v>0.85170000000000001</v>
      </c>
      <c r="E15" s="3">
        <v>9.5</v>
      </c>
    </row>
    <row r="16" spans="1:5">
      <c r="A16" s="1" t="s">
        <v>19</v>
      </c>
      <c r="B16" s="4">
        <v>1</v>
      </c>
      <c r="C16" s="4">
        <v>0.13</v>
      </c>
      <c r="D16" s="4">
        <v>0.78510000000000002</v>
      </c>
      <c r="E16" s="3">
        <v>1.5</v>
      </c>
    </row>
    <row r="17" spans="1:5">
      <c r="A17" s="1" t="s">
        <v>20</v>
      </c>
      <c r="B17" s="4">
        <v>17</v>
      </c>
      <c r="C17" s="4">
        <v>1.26</v>
      </c>
      <c r="D17" s="4">
        <v>0.91859999999999997</v>
      </c>
      <c r="E17" s="3">
        <v>18.5</v>
      </c>
    </row>
    <row r="18" spans="1:5">
      <c r="A18" s="1" t="s">
        <v>21</v>
      </c>
      <c r="B18" s="4">
        <v>12.8</v>
      </c>
      <c r="C18" s="4">
        <v>1.08</v>
      </c>
      <c r="D18" s="4">
        <v>1.0395000000000001</v>
      </c>
      <c r="E18" s="3">
        <v>12.6</v>
      </c>
    </row>
    <row r="19" spans="1:5">
      <c r="A19" s="1" t="s">
        <v>22</v>
      </c>
      <c r="B19" s="4">
        <v>15.8</v>
      </c>
      <c r="C19" s="4">
        <v>0.96</v>
      </c>
      <c r="D19" s="4">
        <v>0.95730000000000004</v>
      </c>
      <c r="E19" s="3">
        <v>17.5</v>
      </c>
    </row>
    <row r="20" spans="1:5">
      <c r="A20" s="1" t="s">
        <v>23</v>
      </c>
      <c r="B20" s="4">
        <v>4.5</v>
      </c>
      <c r="C20" s="4">
        <v>0.42</v>
      </c>
      <c r="D20" s="4">
        <v>0.91059999999999997</v>
      </c>
      <c r="E20" s="3">
        <v>4.9000000000000004</v>
      </c>
    </row>
    <row r="21" spans="1:5">
      <c r="A21" s="1" t="s">
        <v>24</v>
      </c>
      <c r="B21" s="4">
        <v>14.5</v>
      </c>
      <c r="C21" s="4">
        <v>1.01</v>
      </c>
      <c r="D21" s="4">
        <v>1.0069999999999999</v>
      </c>
      <c r="E21" s="3">
        <v>15.9</v>
      </c>
    </row>
    <row r="22" spans="1:5">
      <c r="A22" s="1" t="s">
        <v>25</v>
      </c>
      <c r="B22" s="4">
        <v>7.3</v>
      </c>
      <c r="C22" s="4">
        <v>0.61</v>
      </c>
      <c r="D22" s="4">
        <v>0.98060000000000003</v>
      </c>
      <c r="E22" s="3">
        <v>8.5</v>
      </c>
    </row>
    <row r="23" spans="1:5">
      <c r="A23" s="1" t="s">
        <v>26</v>
      </c>
      <c r="B23" s="4">
        <v>8.6</v>
      </c>
      <c r="C23" s="4">
        <v>0.69</v>
      </c>
      <c r="D23" s="4">
        <v>0.96930000000000005</v>
      </c>
      <c r="E23" s="3">
        <v>10.6</v>
      </c>
    </row>
    <row r="24" spans="1:5">
      <c r="A24" s="1" t="s">
        <v>27</v>
      </c>
      <c r="B24" s="4">
        <v>15.2</v>
      </c>
      <c r="C24" s="4">
        <v>1.02</v>
      </c>
      <c r="D24" s="4">
        <v>0.9496</v>
      </c>
      <c r="E24" s="3">
        <v>13.9</v>
      </c>
    </row>
    <row r="25" spans="1:5">
      <c r="A25" s="1" t="s">
        <v>28</v>
      </c>
      <c r="B25" s="4">
        <v>12</v>
      </c>
      <c r="C25" s="4">
        <v>0.82</v>
      </c>
      <c r="D25" s="4">
        <v>1.1184000000000001</v>
      </c>
      <c r="E25" s="3">
        <v>14.9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B2F5-EB9C-4D8D-ACB5-8B13A9669C2B}">
  <dimension ref="A1:O33"/>
  <sheetViews>
    <sheetView topLeftCell="A15" workbookViewId="0">
      <selection activeCell="H27" sqref="H27"/>
    </sheetView>
  </sheetViews>
  <sheetFormatPr defaultColWidth="11.5546875" defaultRowHeight="14.4"/>
  <cols>
    <col min="3" max="3" width="14.109375" customWidth="1"/>
    <col min="5" max="5" width="20.33203125" customWidth="1"/>
    <col min="8" max="8" width="13.109375" customWidth="1"/>
    <col min="12" max="12" width="5.33203125" style="21" customWidth="1"/>
  </cols>
  <sheetData>
    <row r="1" spans="1:15" ht="15" thickBot="1">
      <c r="M1" s="78" t="s">
        <v>29</v>
      </c>
      <c r="N1" s="79"/>
      <c r="O1" s="80"/>
    </row>
    <row r="2" spans="1:15" ht="15" thickBot="1">
      <c r="A2" s="7" t="s">
        <v>30</v>
      </c>
      <c r="E2" s="24" t="s">
        <v>31</v>
      </c>
      <c r="F2" s="11" t="s">
        <v>71</v>
      </c>
      <c r="H2" s="23" t="s">
        <v>32</v>
      </c>
      <c r="M2" s="81"/>
      <c r="N2" s="82"/>
      <c r="O2" s="83"/>
    </row>
    <row r="3" spans="1:15" ht="23.4" customHeight="1" thickBot="1">
      <c r="M3" s="84"/>
      <c r="N3" s="85"/>
      <c r="O3" s="86"/>
    </row>
    <row r="4" spans="1:15">
      <c r="A4" s="8" t="s">
        <v>33</v>
      </c>
      <c r="B4" s="4" t="s">
        <v>1</v>
      </c>
      <c r="C4" s="4" t="s">
        <v>2</v>
      </c>
      <c r="D4" s="4" t="s">
        <v>3</v>
      </c>
      <c r="F4" s="3" t="s">
        <v>4</v>
      </c>
      <c r="H4" s="12">
        <f t="array" ref="H4:K7">MMULT(TRANSPOSE(A5:D28),A5:D28)</f>
        <v>24</v>
      </c>
      <c r="I4" s="13">
        <v>275.60000000000008</v>
      </c>
      <c r="J4" s="13">
        <v>19.88</v>
      </c>
      <c r="K4" s="14">
        <v>23.092099999999999</v>
      </c>
      <c r="L4" s="22"/>
    </row>
    <row r="5" spans="1:15">
      <c r="A5" s="9">
        <v>1</v>
      </c>
      <c r="B5" s="9">
        <v>14.1</v>
      </c>
      <c r="C5" s="9">
        <v>0.86</v>
      </c>
      <c r="D5" s="9">
        <v>0.98529999999999995</v>
      </c>
      <c r="F5" s="3">
        <v>13.6</v>
      </c>
      <c r="H5" s="15">
        <v>275.60000000000008</v>
      </c>
      <c r="I5" s="16">
        <v>3613.16</v>
      </c>
      <c r="J5" s="16">
        <v>254.17699999999999</v>
      </c>
      <c r="K5" s="17">
        <v>267.46173999999996</v>
      </c>
      <c r="L5" s="22"/>
    </row>
    <row r="6" spans="1:15">
      <c r="A6" s="9">
        <v>1</v>
      </c>
      <c r="B6" s="9">
        <v>16</v>
      </c>
      <c r="C6" s="9">
        <v>1.06</v>
      </c>
      <c r="D6" s="9">
        <v>1.0938000000000001</v>
      </c>
      <c r="F6" s="3">
        <v>16.600000000000001</v>
      </c>
      <c r="H6" s="15">
        <v>19.88</v>
      </c>
      <c r="I6" s="16">
        <v>254.17699999999999</v>
      </c>
      <c r="J6" s="16">
        <v>18.089599999999994</v>
      </c>
      <c r="K6" s="17">
        <v>19.266811000000001</v>
      </c>
      <c r="L6" s="22"/>
    </row>
    <row r="7" spans="1:15" ht="15" thickBot="1">
      <c r="A7" s="9">
        <v>1</v>
      </c>
      <c r="B7" s="9">
        <v>8</v>
      </c>
      <c r="C7" s="9">
        <v>0.67</v>
      </c>
      <c r="D7" s="9">
        <v>0.92800000000000005</v>
      </c>
      <c r="F7" s="3">
        <v>10.199999999999999</v>
      </c>
      <c r="H7" s="18">
        <v>23.092099999999999</v>
      </c>
      <c r="I7" s="19">
        <v>267.46173999999996</v>
      </c>
      <c r="J7" s="19">
        <v>19.266811000000001</v>
      </c>
      <c r="K7" s="20">
        <v>22.363732469999999</v>
      </c>
      <c r="L7" s="22"/>
    </row>
    <row r="8" spans="1:15">
      <c r="A8" s="9">
        <v>1</v>
      </c>
      <c r="B8" s="9">
        <v>4.0999999999999996</v>
      </c>
      <c r="C8" s="9">
        <v>0.4</v>
      </c>
      <c r="D8" s="9">
        <v>0.94620000000000004</v>
      </c>
      <c r="F8" s="3">
        <v>5.4</v>
      </c>
    </row>
    <row r="9" spans="1:15" ht="15" thickBot="1">
      <c r="A9" s="9">
        <v>1</v>
      </c>
      <c r="B9" s="9">
        <v>15</v>
      </c>
      <c r="C9" s="9">
        <v>1.04</v>
      </c>
      <c r="D9" s="9">
        <v>0.88849999999999996</v>
      </c>
      <c r="F9" s="3">
        <v>15</v>
      </c>
    </row>
    <row r="10" spans="1:15" ht="15" thickBot="1">
      <c r="A10" s="9">
        <v>1</v>
      </c>
      <c r="B10" s="9">
        <v>8.8000000000000007</v>
      </c>
      <c r="C10" s="9">
        <v>0.76</v>
      </c>
      <c r="D10" s="9">
        <v>1.0266999999999999</v>
      </c>
      <c r="F10" s="3">
        <v>9</v>
      </c>
      <c r="H10" s="23" t="s">
        <v>34</v>
      </c>
    </row>
    <row r="11" spans="1:15" ht="15" thickBot="1">
      <c r="A11" s="9">
        <v>1</v>
      </c>
      <c r="B11" s="9">
        <v>12.4</v>
      </c>
      <c r="C11" s="9">
        <v>0.95</v>
      </c>
      <c r="D11" s="9">
        <v>0.92249999999999999</v>
      </c>
      <c r="F11" s="3">
        <v>12.3</v>
      </c>
    </row>
    <row r="12" spans="1:15" ht="14.4" customHeight="1">
      <c r="A12" s="9">
        <v>1</v>
      </c>
      <c r="B12" s="9">
        <v>16.600000000000001</v>
      </c>
      <c r="C12" s="9">
        <v>1.1200000000000001</v>
      </c>
      <c r="D12" s="9">
        <v>0.93720000000000003</v>
      </c>
      <c r="F12" s="3">
        <v>16.3</v>
      </c>
      <c r="H12" s="12">
        <f t="array" ref="H12:K15">MINVERSE(H4:K7)</f>
        <v>6.5629876813572459</v>
      </c>
      <c r="I12" s="13">
        <v>6.2895312222971247E-2</v>
      </c>
      <c r="J12" s="13">
        <v>-0.93907728704709159</v>
      </c>
      <c r="K12" s="14">
        <v>-6.7199083641041142</v>
      </c>
      <c r="M12" s="78" t="s">
        <v>35</v>
      </c>
      <c r="N12" s="79"/>
      <c r="O12" s="80"/>
    </row>
    <row r="13" spans="1:15">
      <c r="A13" s="9">
        <v>1</v>
      </c>
      <c r="B13" s="9">
        <v>14.9</v>
      </c>
      <c r="C13" s="9">
        <v>1.02</v>
      </c>
      <c r="D13" s="9">
        <v>0.88580000000000003</v>
      </c>
      <c r="F13" s="3">
        <v>15.4</v>
      </c>
      <c r="H13" s="15">
        <v>6.289531222296961E-2</v>
      </c>
      <c r="I13" s="16">
        <v>2.8407061926603319E-2</v>
      </c>
      <c r="J13" s="16">
        <v>-0.45199728676579171</v>
      </c>
      <c r="K13" s="17">
        <v>-1.5276553428194511E-2</v>
      </c>
      <c r="M13" s="81"/>
      <c r="N13" s="82"/>
      <c r="O13" s="83"/>
    </row>
    <row r="14" spans="1:15">
      <c r="A14" s="9">
        <v>1</v>
      </c>
      <c r="B14" s="9">
        <v>13.7</v>
      </c>
      <c r="C14" s="9">
        <v>1.01</v>
      </c>
      <c r="D14" s="9">
        <v>0.96430000000000005</v>
      </c>
      <c r="F14" s="3">
        <v>13</v>
      </c>
      <c r="H14" s="15">
        <v>-0.93907728704707227</v>
      </c>
      <c r="I14" s="16">
        <v>-0.45199728676579148</v>
      </c>
      <c r="J14" s="16">
        <v>7.8632786414328963</v>
      </c>
      <c r="K14" s="17">
        <v>-0.39899672484980031</v>
      </c>
      <c r="M14" s="81"/>
      <c r="N14" s="82"/>
      <c r="O14" s="83"/>
    </row>
    <row r="15" spans="1:15" ht="15" thickBot="1">
      <c r="A15" s="9">
        <v>1</v>
      </c>
      <c r="B15" s="9">
        <v>15.1</v>
      </c>
      <c r="C15" s="9">
        <v>0.9</v>
      </c>
      <c r="D15" s="9">
        <v>0.93159999999999998</v>
      </c>
      <c r="F15" s="3">
        <v>14.4</v>
      </c>
      <c r="H15" s="18">
        <v>-6.7199083641041106</v>
      </c>
      <c r="I15" s="19">
        <v>-1.5276553428196315E-2</v>
      </c>
      <c r="J15" s="19">
        <v>-0.39899672484977777</v>
      </c>
      <c r="K15" s="20">
        <v>7.5099308314671758</v>
      </c>
      <c r="M15" s="84"/>
      <c r="N15" s="85"/>
      <c r="O15" s="86"/>
    </row>
    <row r="16" spans="1:15">
      <c r="A16" s="9">
        <v>1</v>
      </c>
      <c r="B16" s="9">
        <v>7.8</v>
      </c>
      <c r="C16" s="9">
        <v>0.56999999999999995</v>
      </c>
      <c r="D16" s="9">
        <v>0.97050000000000003</v>
      </c>
      <c r="F16" s="3">
        <v>10</v>
      </c>
    </row>
    <row r="17" spans="1:14" ht="15" thickBot="1">
      <c r="A17" s="9">
        <v>1</v>
      </c>
      <c r="B17" s="9">
        <v>11.4</v>
      </c>
      <c r="C17" s="9">
        <v>0.78</v>
      </c>
      <c r="D17" s="9">
        <v>1.1240000000000001</v>
      </c>
      <c r="F17" s="3">
        <v>10.199999999999999</v>
      </c>
    </row>
    <row r="18" spans="1:14" ht="15" thickBot="1">
      <c r="A18" s="9">
        <v>1</v>
      </c>
      <c r="B18" s="9">
        <v>9</v>
      </c>
      <c r="C18" s="9">
        <v>0.74</v>
      </c>
      <c r="D18" s="9">
        <v>0.85170000000000001</v>
      </c>
      <c r="F18" s="3">
        <v>9.5</v>
      </c>
      <c r="H18" s="23" t="s">
        <v>36</v>
      </c>
      <c r="I18" t="s">
        <v>72</v>
      </c>
    </row>
    <row r="19" spans="1:14" ht="15" thickBot="1">
      <c r="A19" s="9">
        <v>1</v>
      </c>
      <c r="B19" s="9">
        <v>1</v>
      </c>
      <c r="C19" s="9">
        <v>0.13</v>
      </c>
      <c r="D19" s="9">
        <v>0.78510000000000002</v>
      </c>
      <c r="F19" s="3">
        <v>1.5</v>
      </c>
      <c r="H19" s="6">
        <f t="array" ref="H19:H22">MMULT(TRANSPOSE(A5:D28),F5:F28)</f>
        <v>289.7</v>
      </c>
      <c r="N19">
        <f t="array" ref="N19:N22">MMULT(TRANSPOSE(A5:D28),F5:F28)</f>
        <v>289.7</v>
      </c>
    </row>
    <row r="20" spans="1:14" ht="15" thickBot="1">
      <c r="A20" s="9">
        <v>1</v>
      </c>
      <c r="B20" s="9">
        <v>17</v>
      </c>
      <c r="C20" s="9">
        <v>1.26</v>
      </c>
      <c r="D20" s="9">
        <v>0.91859999999999997</v>
      </c>
      <c r="F20" s="3">
        <v>18.5</v>
      </c>
      <c r="H20" s="26">
        <v>3742.8500000000013</v>
      </c>
      <c r="M20">
        <f t="array" ref="M20:M23">MMULT(TRANSPOSE(A5:D28),F5:F28)</f>
        <v>289.7</v>
      </c>
      <c r="N20">
        <v>3742.8500000000013</v>
      </c>
    </row>
    <row r="21" spans="1:14">
      <c r="A21" s="9">
        <v>1</v>
      </c>
      <c r="B21" s="9">
        <v>12.8</v>
      </c>
      <c r="C21" s="9">
        <v>1.08</v>
      </c>
      <c r="D21" s="9">
        <v>1.0395000000000001</v>
      </c>
      <c r="F21" s="3">
        <v>12.6</v>
      </c>
      <c r="H21" s="25">
        <v>264.07599999999996</v>
      </c>
      <c r="M21">
        <v>3742.8500000000013</v>
      </c>
      <c r="N21">
        <v>264.07599999999996</v>
      </c>
    </row>
    <row r="22" spans="1:14">
      <c r="A22" s="9">
        <v>1</v>
      </c>
      <c r="B22" s="9">
        <v>15.8</v>
      </c>
      <c r="C22" s="9">
        <v>0.96</v>
      </c>
      <c r="D22" s="9">
        <v>0.95730000000000004</v>
      </c>
      <c r="F22" s="3">
        <v>17.5</v>
      </c>
      <c r="H22" s="2">
        <v>281.14508000000001</v>
      </c>
      <c r="M22">
        <v>264.07599999999996</v>
      </c>
      <c r="N22">
        <v>281.14508000000001</v>
      </c>
    </row>
    <row r="23" spans="1:14">
      <c r="A23" s="9">
        <v>1</v>
      </c>
      <c r="B23" s="9">
        <v>4.5</v>
      </c>
      <c r="C23" s="9">
        <v>0.42</v>
      </c>
      <c r="D23" s="9">
        <v>0.91059999999999997</v>
      </c>
      <c r="F23" s="3">
        <v>4.9000000000000004</v>
      </c>
      <c r="H23" s="2"/>
      <c r="M23">
        <v>281.14508000000001</v>
      </c>
    </row>
    <row r="24" spans="1:14" ht="15" thickBot="1">
      <c r="A24" s="9">
        <v>1</v>
      </c>
      <c r="B24" s="9">
        <v>14.5</v>
      </c>
      <c r="C24" s="9">
        <v>1.01</v>
      </c>
      <c r="D24" s="9">
        <v>1.0069999999999999</v>
      </c>
      <c r="F24" s="3">
        <v>15.9</v>
      </c>
      <c r="M24" t="e">
        <f t="array" ref="M24">MMULT(TRANSPOSE(B9:D32),F9:F32)</f>
        <v>#VALUE!</v>
      </c>
    </row>
    <row r="25" spans="1:14" ht="15" thickBot="1">
      <c r="A25" s="9">
        <v>1</v>
      </c>
      <c r="B25" s="9">
        <v>7.3</v>
      </c>
      <c r="C25" s="9">
        <v>0.61</v>
      </c>
      <c r="D25" s="9">
        <v>0.98060000000000003</v>
      </c>
      <c r="F25" s="3">
        <v>8.5</v>
      </c>
      <c r="H25" s="23" t="s">
        <v>37</v>
      </c>
    </row>
    <row r="26" spans="1:14" ht="15" thickBot="1">
      <c r="A26" s="9">
        <v>1</v>
      </c>
      <c r="B26" s="9">
        <v>8.6</v>
      </c>
      <c r="C26" s="9">
        <v>0.69</v>
      </c>
      <c r="D26" s="9">
        <v>0.96930000000000005</v>
      </c>
      <c r="F26" s="3">
        <v>10.6</v>
      </c>
    </row>
    <row r="27" spans="1:14">
      <c r="A27" s="9">
        <v>1</v>
      </c>
      <c r="B27" s="9">
        <v>15.2</v>
      </c>
      <c r="C27" s="9">
        <v>1.02</v>
      </c>
      <c r="D27" s="9">
        <v>0.9496</v>
      </c>
      <c r="F27" s="3">
        <v>13.9</v>
      </c>
      <c r="H27" s="25">
        <f t="array" ref="H27:H30">MMULT(MMULT(H12:K15,TRANSPOSE(A5:D28)),F5:F28)</f>
        <v>-0.55169763002606409</v>
      </c>
    </row>
    <row r="28" spans="1:14">
      <c r="A28" s="9">
        <v>1</v>
      </c>
      <c r="B28" s="9">
        <v>12</v>
      </c>
      <c r="C28" s="9">
        <v>0.82</v>
      </c>
      <c r="D28" s="9">
        <v>1.1184000000000001</v>
      </c>
      <c r="F28" s="3">
        <v>14.9</v>
      </c>
      <c r="H28" s="26">
        <v>0.88758034732429725</v>
      </c>
    </row>
    <row r="29" spans="1:14">
      <c r="H29" s="26">
        <v>0.51846955851905285</v>
      </c>
    </row>
    <row r="30" spans="1:14" ht="15" thickBot="1">
      <c r="H30" s="27">
        <v>2.0793442161903091</v>
      </c>
    </row>
    <row r="33" spans="1:1">
      <c r="A33">
        <f>H20</f>
        <v>3742.8500000000013</v>
      </c>
    </row>
  </sheetData>
  <mergeCells count="2">
    <mergeCell ref="M1:O3"/>
    <mergeCell ref="M12:O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C97A-1597-4CFD-BBB9-ACF6F187E9AA}">
  <dimension ref="A1:H26"/>
  <sheetViews>
    <sheetView workbookViewId="0">
      <selection activeCell="F27" sqref="F27"/>
    </sheetView>
  </sheetViews>
  <sheetFormatPr defaultColWidth="11.44140625" defaultRowHeight="14.4"/>
  <cols>
    <col min="2" max="2" width="14.33203125" customWidth="1"/>
    <col min="6" max="6" width="13.109375" customWidth="1"/>
  </cols>
  <sheetData>
    <row r="1" spans="1:8" ht="15" thickBot="1"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73</v>
      </c>
    </row>
    <row r="2" spans="1:8" ht="15" thickBot="1">
      <c r="A2" s="28" t="s">
        <v>33</v>
      </c>
      <c r="B2" s="29" t="s">
        <v>40</v>
      </c>
      <c r="C2" s="29" t="s">
        <v>41</v>
      </c>
      <c r="D2" s="29" t="s">
        <v>42</v>
      </c>
      <c r="E2" s="10" t="s">
        <v>43</v>
      </c>
      <c r="F2" s="6" t="s">
        <v>44</v>
      </c>
      <c r="G2" s="36" t="s">
        <v>45</v>
      </c>
    </row>
    <row r="3" spans="1:8">
      <c r="A3" s="30">
        <v>1</v>
      </c>
      <c r="B3" s="31">
        <v>14.1</v>
      </c>
      <c r="C3" s="31">
        <v>0.86</v>
      </c>
      <c r="D3" s="31">
        <v>0.98529999999999995</v>
      </c>
      <c r="E3" s="25">
        <v>13.6</v>
      </c>
      <c r="F3" s="25">
        <f t="array" ref="F3:F26">MMULT(A3:D26,'Calcul matriciel'!H27:H30)</f>
        <v>14.457846943785222</v>
      </c>
      <c r="G3" s="25">
        <f t="array" ref="G3:G26">E3:E26-F3:F26</f>
        <v>-0.85784694378522275</v>
      </c>
      <c r="H3" s="88">
        <f>G3^2</f>
        <v>0.73590137896164709</v>
      </c>
    </row>
    <row r="4" spans="1:8">
      <c r="A4" s="32">
        <v>1</v>
      </c>
      <c r="B4" s="33">
        <v>16</v>
      </c>
      <c r="C4" s="33">
        <v>1.06</v>
      </c>
      <c r="D4" s="33">
        <v>1.0938000000000001</v>
      </c>
      <c r="E4" s="26">
        <v>16.600000000000001</v>
      </c>
      <c r="F4" s="26">
        <v>16.473552362861849</v>
      </c>
      <c r="G4" s="26">
        <v>0.12644763713815266</v>
      </c>
      <c r="H4" s="89">
        <f t="shared" ref="H4:H26" si="0">G4^2</f>
        <v>1.5989004937821922E-2</v>
      </c>
    </row>
    <row r="5" spans="1:8">
      <c r="A5" s="32">
        <v>1</v>
      </c>
      <c r="B5" s="33">
        <v>8</v>
      </c>
      <c r="C5" s="33">
        <v>0.67</v>
      </c>
      <c r="D5" s="33">
        <v>0.92800000000000005</v>
      </c>
      <c r="E5" s="26">
        <v>10.199999999999999</v>
      </c>
      <c r="F5" s="26">
        <v>8.8259511854006867</v>
      </c>
      <c r="G5" s="26">
        <v>1.3740488145993126</v>
      </c>
      <c r="H5" s="89">
        <f t="shared" si="0"/>
        <v>1.8880101449017761</v>
      </c>
    </row>
    <row r="6" spans="1:8">
      <c r="A6" s="32">
        <v>1</v>
      </c>
      <c r="B6" s="33">
        <v>4.0999999999999996</v>
      </c>
      <c r="C6" s="33">
        <v>0.4</v>
      </c>
      <c r="D6" s="33">
        <v>0.94620000000000004</v>
      </c>
      <c r="E6" s="26">
        <v>5.4</v>
      </c>
      <c r="F6" s="26">
        <v>5.2622451147704457</v>
      </c>
      <c r="G6" s="26">
        <v>0.1377548852295547</v>
      </c>
      <c r="H6" s="89">
        <f t="shared" si="0"/>
        <v>1.8976408404607788E-2</v>
      </c>
    </row>
    <row r="7" spans="1:8">
      <c r="A7" s="32">
        <v>1</v>
      </c>
      <c r="B7" s="33">
        <v>15</v>
      </c>
      <c r="C7" s="33">
        <v>1.04</v>
      </c>
      <c r="D7" s="33">
        <v>0.88849999999999996</v>
      </c>
      <c r="E7" s="26">
        <v>15</v>
      </c>
      <c r="F7" s="26">
        <v>15.148713256783299</v>
      </c>
      <c r="G7" s="26">
        <v>-0.14871325678329939</v>
      </c>
      <c r="H7" s="89">
        <f t="shared" si="0"/>
        <v>2.211563274309554E-2</v>
      </c>
    </row>
    <row r="8" spans="1:8">
      <c r="A8" s="32">
        <v>1</v>
      </c>
      <c r="B8" s="33">
        <v>8.8000000000000007</v>
      </c>
      <c r="C8" s="33">
        <v>0.76</v>
      </c>
      <c r="D8" s="33">
        <v>1.0266999999999999</v>
      </c>
      <c r="E8" s="26">
        <v>9</v>
      </c>
      <c r="F8" s="26">
        <v>9.7879089976648235</v>
      </c>
      <c r="G8" s="26">
        <v>-0.78790899766482347</v>
      </c>
      <c r="H8" s="89">
        <f t="shared" si="0"/>
        <v>0.62080058860118681</v>
      </c>
    </row>
    <row r="9" spans="1:8">
      <c r="A9" s="32">
        <v>1</v>
      </c>
      <c r="B9" s="33">
        <v>12.4</v>
      </c>
      <c r="C9" s="33">
        <v>0.95</v>
      </c>
      <c r="D9" s="33">
        <v>0.92249999999999999</v>
      </c>
      <c r="E9" s="26">
        <v>12.3</v>
      </c>
      <c r="F9" s="26">
        <v>12.865039796823883</v>
      </c>
      <c r="G9" s="26">
        <v>-0.56503979682388206</v>
      </c>
      <c r="H9" s="89">
        <f t="shared" si="0"/>
        <v>0.31926997199477392</v>
      </c>
    </row>
    <row r="10" spans="1:8">
      <c r="A10" s="32">
        <v>1</v>
      </c>
      <c r="B10" s="33">
        <v>16.600000000000001</v>
      </c>
      <c r="C10" s="33">
        <v>1.1200000000000001</v>
      </c>
      <c r="D10" s="33">
        <v>0.93720000000000003</v>
      </c>
      <c r="E10" s="26">
        <v>16.3</v>
      </c>
      <c r="F10" s="26">
        <v>16.711583440512168</v>
      </c>
      <c r="G10" s="26">
        <v>-0.41158344051216744</v>
      </c>
      <c r="H10" s="89">
        <f t="shared" si="0"/>
        <v>0.16940092850383287</v>
      </c>
    </row>
    <row r="11" spans="1:8">
      <c r="A11" s="32">
        <v>1</v>
      </c>
      <c r="B11" s="33">
        <v>14.9</v>
      </c>
      <c r="C11" s="33">
        <v>1.02</v>
      </c>
      <c r="D11" s="33">
        <v>0.88580000000000003</v>
      </c>
      <c r="E11" s="26">
        <v>15.4</v>
      </c>
      <c r="F11" s="26">
        <v>15.043971601496775</v>
      </c>
      <c r="G11" s="26">
        <v>0.35602839850322532</v>
      </c>
      <c r="H11" s="89">
        <f t="shared" si="0"/>
        <v>0.1267562205407714</v>
      </c>
    </row>
    <row r="12" spans="1:8">
      <c r="A12" s="32">
        <v>1</v>
      </c>
      <c r="B12" s="33">
        <v>13.7</v>
      </c>
      <c r="C12" s="33">
        <v>1.01</v>
      </c>
      <c r="D12" s="33">
        <v>0.96430000000000005</v>
      </c>
      <c r="E12" s="26">
        <v>13</v>
      </c>
      <c r="F12" s="26">
        <v>14.136919010093367</v>
      </c>
      <c r="G12" s="26">
        <v>-1.1369190100933668</v>
      </c>
      <c r="H12" s="89">
        <f t="shared" si="0"/>
        <v>1.2925848355116811</v>
      </c>
    </row>
    <row r="13" spans="1:8">
      <c r="A13" s="32">
        <v>1</v>
      </c>
      <c r="B13" s="33">
        <v>15.1</v>
      </c>
      <c r="C13" s="33">
        <v>0.9</v>
      </c>
      <c r="D13" s="33">
        <v>0.93159999999999998</v>
      </c>
      <c r="E13" s="26">
        <v>14.4</v>
      </c>
      <c r="F13" s="26">
        <v>15.254505289040862</v>
      </c>
      <c r="G13" s="26">
        <v>-0.85450528904086198</v>
      </c>
      <c r="H13" s="89">
        <f t="shared" si="0"/>
        <v>0.73017928899880713</v>
      </c>
    </row>
    <row r="14" spans="1:8">
      <c r="A14" s="32">
        <v>1</v>
      </c>
      <c r="B14" s="33">
        <v>7.8</v>
      </c>
      <c r="C14" s="33">
        <v>0.56999999999999995</v>
      </c>
      <c r="D14" s="33">
        <v>0.97050000000000003</v>
      </c>
      <c r="E14" s="26">
        <v>10</v>
      </c>
      <c r="F14" s="26">
        <v>8.6849602892720092</v>
      </c>
      <c r="G14" s="26">
        <v>1.3150397107279908</v>
      </c>
      <c r="H14" s="89">
        <f t="shared" si="0"/>
        <v>1.7293294407915576</v>
      </c>
    </row>
    <row r="15" spans="1:8">
      <c r="A15" s="32">
        <v>1</v>
      </c>
      <c r="B15" s="33">
        <v>11.4</v>
      </c>
      <c r="C15" s="33">
        <v>0.78</v>
      </c>
      <c r="D15" s="33">
        <v>1.1240000000000001</v>
      </c>
      <c r="E15" s="26">
        <v>10.199999999999999</v>
      </c>
      <c r="F15" s="26">
        <v>12.308307484113694</v>
      </c>
      <c r="G15" s="26">
        <v>-2.1083074841136948</v>
      </c>
      <c r="H15" s="89">
        <f t="shared" si="0"/>
        <v>4.4449604475698177</v>
      </c>
    </row>
    <row r="16" spans="1:8">
      <c r="A16" s="32">
        <v>1</v>
      </c>
      <c r="B16" s="33">
        <v>9</v>
      </c>
      <c r="C16" s="33">
        <v>0.74</v>
      </c>
      <c r="D16" s="33">
        <v>0.85170000000000001</v>
      </c>
      <c r="E16" s="26">
        <v>9.5</v>
      </c>
      <c r="F16" s="26">
        <v>9.5911704381259959</v>
      </c>
      <c r="G16" s="26">
        <v>-9.1170438125995901E-2</v>
      </c>
      <c r="H16" s="89">
        <f t="shared" si="0"/>
        <v>8.3120487880860468E-3</v>
      </c>
    </row>
    <row r="17" spans="1:8">
      <c r="A17" s="32">
        <v>1</v>
      </c>
      <c r="B17" s="33">
        <v>1</v>
      </c>
      <c r="C17" s="33">
        <v>0.13</v>
      </c>
      <c r="D17" s="33">
        <v>0.78510000000000002</v>
      </c>
      <c r="E17" s="26">
        <v>1.5</v>
      </c>
      <c r="F17" s="26">
        <v>2.0357769040367217</v>
      </c>
      <c r="G17" s="26">
        <v>-0.53577690403672174</v>
      </c>
      <c r="H17" s="89">
        <f t="shared" si="0"/>
        <v>0.28705689089917452</v>
      </c>
    </row>
    <row r="18" spans="1:8">
      <c r="A18" s="32">
        <v>1</v>
      </c>
      <c r="B18" s="33">
        <v>17</v>
      </c>
      <c r="C18" s="33">
        <v>1.26</v>
      </c>
      <c r="D18" s="33">
        <v>0.91859999999999997</v>
      </c>
      <c r="E18" s="26">
        <v>18.5</v>
      </c>
      <c r="F18" s="26">
        <v>17.100525515213413</v>
      </c>
      <c r="G18" s="26">
        <v>1.3994744847865874</v>
      </c>
      <c r="H18" s="89">
        <f t="shared" si="0"/>
        <v>1.9585288335686843</v>
      </c>
    </row>
    <row r="19" spans="1:8">
      <c r="A19" s="32">
        <v>1</v>
      </c>
      <c r="B19" s="33">
        <v>12.8</v>
      </c>
      <c r="C19" s="33">
        <v>1.08</v>
      </c>
      <c r="D19" s="33">
        <v>1.0395000000000001</v>
      </c>
      <c r="E19" s="26">
        <v>12.6</v>
      </c>
      <c r="F19" s="26">
        <v>13.530756251655346</v>
      </c>
      <c r="G19" s="26">
        <v>-0.93075625165534603</v>
      </c>
      <c r="H19" s="89">
        <f t="shared" si="0"/>
        <v>0.86630719999550987</v>
      </c>
    </row>
    <row r="20" spans="1:8">
      <c r="A20" s="32">
        <v>1</v>
      </c>
      <c r="B20" s="33">
        <v>15.8</v>
      </c>
      <c r="C20" s="33">
        <v>0.96</v>
      </c>
      <c r="D20" s="33">
        <v>0.95730000000000004</v>
      </c>
      <c r="E20" s="26">
        <v>17.5</v>
      </c>
      <c r="F20" s="26">
        <v>15.960358852035105</v>
      </c>
      <c r="G20" s="26">
        <v>1.539641147964895</v>
      </c>
      <c r="H20" s="89">
        <f t="shared" si="0"/>
        <v>2.3704948645066599</v>
      </c>
    </row>
    <row r="21" spans="1:8">
      <c r="A21" s="32">
        <v>1</v>
      </c>
      <c r="B21" s="33">
        <v>4.5</v>
      </c>
      <c r="C21" s="33">
        <v>0.42</v>
      </c>
      <c r="D21" s="33">
        <v>0.91059999999999997</v>
      </c>
      <c r="E21" s="26">
        <v>4.9000000000000004</v>
      </c>
      <c r="F21" s="26">
        <v>5.5536219907741708</v>
      </c>
      <c r="G21" s="26">
        <v>-0.65362199077417049</v>
      </c>
      <c r="H21" s="89">
        <f t="shared" si="0"/>
        <v>0.42722170682358984</v>
      </c>
    </row>
    <row r="22" spans="1:8">
      <c r="A22" s="32">
        <v>1</v>
      </c>
      <c r="B22" s="33">
        <v>14.5</v>
      </c>
      <c r="C22" s="33">
        <v>1.01</v>
      </c>
      <c r="D22" s="33">
        <v>1.0069999999999999</v>
      </c>
      <c r="E22" s="26">
        <v>15.9</v>
      </c>
      <c r="F22" s="26">
        <v>14.93577128598413</v>
      </c>
      <c r="G22" s="26">
        <v>0.96422871401587074</v>
      </c>
      <c r="H22" s="89">
        <f t="shared" si="0"/>
        <v>0.92973701293269984</v>
      </c>
    </row>
    <row r="23" spans="1:8">
      <c r="A23" s="32">
        <v>1</v>
      </c>
      <c r="B23" s="33">
        <v>7.3</v>
      </c>
      <c r="C23" s="33">
        <v>0.61</v>
      </c>
      <c r="D23" s="33">
        <v>0.98060000000000003</v>
      </c>
      <c r="E23" s="26">
        <v>8.5</v>
      </c>
      <c r="F23" s="26">
        <v>8.2829102745341459</v>
      </c>
      <c r="G23" s="26">
        <v>0.21708972546585414</v>
      </c>
      <c r="H23" s="89">
        <f t="shared" si="0"/>
        <v>4.7127948902839924E-2</v>
      </c>
    </row>
    <row r="24" spans="1:8">
      <c r="A24" s="32">
        <v>1</v>
      </c>
      <c r="B24" s="33">
        <v>8.6</v>
      </c>
      <c r="C24" s="33">
        <v>0.69</v>
      </c>
      <c r="D24" s="33">
        <v>0.96930000000000005</v>
      </c>
      <c r="E24" s="26">
        <v>10.6</v>
      </c>
      <c r="F24" s="26">
        <v>9.4547457010943052</v>
      </c>
      <c r="G24" s="26">
        <v>1.1452542989056944</v>
      </c>
      <c r="H24" s="89">
        <f t="shared" si="0"/>
        <v>1.3116074091619736</v>
      </c>
    </row>
    <row r="25" spans="1:8">
      <c r="A25" s="32">
        <v>1</v>
      </c>
      <c r="B25" s="33">
        <v>15.2</v>
      </c>
      <c r="C25" s="33">
        <v>1.02</v>
      </c>
      <c r="D25" s="33">
        <v>0.9496</v>
      </c>
      <c r="E25" s="26">
        <v>13.9</v>
      </c>
      <c r="F25" s="26">
        <v>15.442907866687005</v>
      </c>
      <c r="G25" s="26">
        <v>-1.5429078666870044</v>
      </c>
      <c r="H25" s="89">
        <f t="shared" si="0"/>
        <v>2.3805646850846429</v>
      </c>
    </row>
    <row r="26" spans="1:8" ht="15" thickBot="1">
      <c r="A26" s="34">
        <v>1</v>
      </c>
      <c r="B26" s="35">
        <v>12</v>
      </c>
      <c r="C26" s="35">
        <v>0.82</v>
      </c>
      <c r="D26" s="35">
        <v>1.1184000000000001</v>
      </c>
      <c r="E26" s="27">
        <v>14.9</v>
      </c>
      <c r="F26" s="27">
        <v>12.849950147238369</v>
      </c>
      <c r="G26" s="27">
        <v>2.0500498527616315</v>
      </c>
      <c r="H26" s="90">
        <f t="shared" si="0"/>
        <v>4.2027043988079873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C3AC-B81E-469C-83BE-3AA3271F82A8}">
  <dimension ref="A2:K24"/>
  <sheetViews>
    <sheetView zoomScale="99" zoomScaleNormal="74" workbookViewId="0">
      <selection activeCell="A17" sqref="A17"/>
    </sheetView>
  </sheetViews>
  <sheetFormatPr defaultColWidth="11.44140625" defaultRowHeight="14.4"/>
  <cols>
    <col min="2" max="2" width="12.109375" bestFit="1" customWidth="1"/>
  </cols>
  <sheetData>
    <row r="2" spans="1:11">
      <c r="A2" s="41" t="s">
        <v>46</v>
      </c>
      <c r="B2" s="42">
        <v>24</v>
      </c>
    </row>
    <row r="3" spans="1:11">
      <c r="A3" s="41" t="s">
        <v>47</v>
      </c>
      <c r="B3" s="43">
        <v>3</v>
      </c>
    </row>
    <row r="4" spans="1:11">
      <c r="G4" t="s">
        <v>74</v>
      </c>
    </row>
    <row r="5" spans="1:11">
      <c r="A5" s="39" t="s">
        <v>48</v>
      </c>
      <c r="B5" s="40">
        <f>B2-(B3+1)</f>
        <v>20</v>
      </c>
    </row>
    <row r="6" spans="1:11">
      <c r="H6">
        <f t="array" ref="H6:K10">A11:D14*B8</f>
        <v>8.8285104513482793</v>
      </c>
      <c r="I6">
        <v>8.4606576800169003E-2</v>
      </c>
      <c r="J6">
        <v>-1.2632438221496867</v>
      </c>
      <c r="K6">
        <v>-9.039599661769735</v>
      </c>
    </row>
    <row r="7" spans="1:11">
      <c r="D7" s="44" t="s">
        <v>49</v>
      </c>
      <c r="H7">
        <v>8.4606576800166797E-2</v>
      </c>
      <c r="I7">
        <v>3.821309063606998E-2</v>
      </c>
      <c r="J7">
        <v>-0.60802533296354111</v>
      </c>
      <c r="K7">
        <v>-2.0549971773450637E-2</v>
      </c>
    </row>
    <row r="8" spans="1:11">
      <c r="A8" s="37" t="s">
        <v>50</v>
      </c>
      <c r="B8" s="38">
        <f>SUM(Prédiction!H3:H26)/20</f>
        <v>1.3451968645966614</v>
      </c>
      <c r="D8" s="45">
        <f>SQRT(B8)</f>
        <v>1.1598262217231776</v>
      </c>
      <c r="H8">
        <v>-1.2632438221496607</v>
      </c>
      <c r="I8">
        <v>-0.60802533296354078</v>
      </c>
      <c r="J8">
        <v>10.577657773905427</v>
      </c>
      <c r="K8">
        <v>-0.53672914325228815</v>
      </c>
    </row>
    <row r="9" spans="1:11">
      <c r="H9">
        <v>-9.0395996617697296</v>
      </c>
      <c r="I9">
        <v>-2.0549971773453062E-2</v>
      </c>
      <c r="J9">
        <v>-0.53672914325225785</v>
      </c>
      <c r="K9">
        <v>10.102335407827443</v>
      </c>
    </row>
    <row r="10" spans="1:11">
      <c r="A10" t="s">
        <v>34</v>
      </c>
      <c r="H10" t="e">
        <v>#N/A</v>
      </c>
      <c r="I10" t="e">
        <v>#N/A</v>
      </c>
      <c r="J10" t="e">
        <v>#N/A</v>
      </c>
      <c r="K10" t="e">
        <v>#N/A</v>
      </c>
    </row>
    <row r="11" spans="1:11">
      <c r="A11" s="46">
        <v>6.5629876813572459</v>
      </c>
      <c r="B11" s="47">
        <v>6.2895312222971247E-2</v>
      </c>
      <c r="C11" s="47">
        <v>-0.93907728704709159</v>
      </c>
      <c r="D11" s="48">
        <v>-6.7199083641041142</v>
      </c>
    </row>
    <row r="12" spans="1:11">
      <c r="A12" s="49">
        <v>6.289531222296961E-2</v>
      </c>
      <c r="B12" s="50">
        <v>2.8407061926603319E-2</v>
      </c>
      <c r="C12" s="50">
        <v>-0.45199728676579171</v>
      </c>
      <c r="D12" s="51">
        <v>-1.5276553428194511E-2</v>
      </c>
    </row>
    <row r="13" spans="1:11">
      <c r="A13" s="49">
        <v>-0.93907728704707227</v>
      </c>
      <c r="B13" s="50">
        <v>-0.45199728676579148</v>
      </c>
      <c r="C13" s="50">
        <v>7.8632786414328963</v>
      </c>
      <c r="D13" s="51">
        <v>-0.39899672484980031</v>
      </c>
    </row>
    <row r="14" spans="1:11">
      <c r="A14" s="52">
        <v>-6.7199083641041106</v>
      </c>
      <c r="B14" s="53">
        <v>-1.5276553428196315E-2</v>
      </c>
      <c r="C14" s="53">
        <v>-0.39899672484977777</v>
      </c>
      <c r="D14" s="54">
        <v>7.5099308314671758</v>
      </c>
    </row>
    <row r="16" spans="1:11">
      <c r="A16" s="5" t="s">
        <v>51</v>
      </c>
    </row>
    <row r="17" spans="1:4">
      <c r="A17" s="55">
        <f t="array" ref="A17:D20">A11:D14*B8</f>
        <v>8.8285104513482793</v>
      </c>
      <c r="B17" s="47">
        <v>8.4606576800169003E-2</v>
      </c>
      <c r="C17" s="47">
        <v>-1.2632438221496867</v>
      </c>
      <c r="D17" s="48">
        <v>-9.039599661769735</v>
      </c>
    </row>
    <row r="18" spans="1:4">
      <c r="A18" s="49">
        <v>8.4606576800166797E-2</v>
      </c>
      <c r="B18" s="56">
        <v>3.821309063606998E-2</v>
      </c>
      <c r="C18" s="50">
        <v>-0.60802533296354111</v>
      </c>
      <c r="D18" s="51">
        <v>-2.0549971773450637E-2</v>
      </c>
    </row>
    <row r="19" spans="1:4">
      <c r="A19" s="49">
        <v>-1.2632438221496607</v>
      </c>
      <c r="B19" s="50">
        <v>-0.60802533296354078</v>
      </c>
      <c r="C19" s="56">
        <v>10.577657773905427</v>
      </c>
      <c r="D19" s="51">
        <v>-0.53672914325228815</v>
      </c>
    </row>
    <row r="20" spans="1:4">
      <c r="A20" s="52">
        <v>-9.0395996617697296</v>
      </c>
      <c r="B20" s="53">
        <v>-2.0549971773453062E-2</v>
      </c>
      <c r="C20" s="53">
        <v>-0.53672914325225785</v>
      </c>
      <c r="D20" s="57">
        <v>10.102335407827443</v>
      </c>
    </row>
    <row r="22" spans="1:4">
      <c r="A22" s="5" t="s">
        <v>52</v>
      </c>
    </row>
    <row r="23" spans="1:4">
      <c r="A23" s="58" t="s">
        <v>53</v>
      </c>
      <c r="B23" s="58" t="s">
        <v>54</v>
      </c>
      <c r="C23" s="58" t="s">
        <v>55</v>
      </c>
      <c r="D23" s="58" t="s">
        <v>56</v>
      </c>
    </row>
    <row r="24" spans="1:4">
      <c r="A24" s="59">
        <f>SQRT(A17)</f>
        <v>2.9712809445335657</v>
      </c>
      <c r="B24" s="59">
        <f>SQRT(B18)</f>
        <v>0.19548168874876742</v>
      </c>
      <c r="C24" s="59">
        <f>SQRT(C19)</f>
        <v>3.2523311291910955</v>
      </c>
      <c r="D24" s="59">
        <f>SQRT(D20)</f>
        <v>3.1784171230075269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C39C-7504-4FD0-A11F-103313BC486C}">
  <dimension ref="A1:K26"/>
  <sheetViews>
    <sheetView tabSelected="1" workbookViewId="0">
      <selection activeCell="B10" sqref="B10"/>
    </sheetView>
  </sheetViews>
  <sheetFormatPr defaultColWidth="11.44140625" defaultRowHeight="14.4"/>
  <cols>
    <col min="2" max="2" width="17.33203125" customWidth="1"/>
    <col min="3" max="3" width="18.5546875" customWidth="1"/>
    <col min="4" max="4" width="14.88671875" customWidth="1"/>
    <col min="11" max="11" width="14.88671875" customWidth="1"/>
  </cols>
  <sheetData>
    <row r="1" spans="1:11" ht="15" thickBot="1">
      <c r="A1" s="60" t="s">
        <v>57</v>
      </c>
      <c r="B1" s="61">
        <f>SUM(F3:F26)/24</f>
        <v>12.070833333333333</v>
      </c>
    </row>
    <row r="2" spans="1:11" ht="15" thickBot="1">
      <c r="F2" s="62" t="s">
        <v>43</v>
      </c>
      <c r="G2" s="63" t="s">
        <v>58</v>
      </c>
      <c r="H2" s="64" t="s">
        <v>45</v>
      </c>
      <c r="I2" s="65" t="s">
        <v>59</v>
      </c>
      <c r="J2" s="66" t="s">
        <v>60</v>
      </c>
      <c r="K2" s="67" t="s">
        <v>61</v>
      </c>
    </row>
    <row r="3" spans="1:11" ht="15" thickBot="1">
      <c r="A3" s="87" t="s">
        <v>62</v>
      </c>
      <c r="B3" s="87"/>
      <c r="C3" s="87"/>
      <c r="D3" s="87"/>
      <c r="F3" s="32">
        <v>13.6</v>
      </c>
      <c r="G3" s="33">
        <v>14.45784694378456</v>
      </c>
      <c r="H3" s="33">
        <v>-0.85784694378456017</v>
      </c>
      <c r="I3" s="33">
        <v>0.73590137896051033</v>
      </c>
      <c r="J3" s="30">
        <f t="array" ref="J3:J26">G3:G26-B1</f>
        <v>2.387013610451227</v>
      </c>
      <c r="K3" s="68">
        <f>J3^2</f>
        <v>5.6978339764794015</v>
      </c>
    </row>
    <row r="4" spans="1:11" ht="15" thickBot="1">
      <c r="A4" s="69" t="s">
        <v>63</v>
      </c>
      <c r="B4" s="70" t="s">
        <v>64</v>
      </c>
      <c r="C4" s="70" t="s">
        <v>65</v>
      </c>
      <c r="D4" s="71" t="s">
        <v>66</v>
      </c>
      <c r="F4" s="32">
        <v>16.600000000000001</v>
      </c>
      <c r="G4" s="33">
        <v>16.47355236286106</v>
      </c>
      <c r="H4" s="33">
        <v>0.12644763713894136</v>
      </c>
      <c r="I4" s="33">
        <v>1.5989004938021384E-2</v>
      </c>
      <c r="J4" s="30">
        <v>4.4027190295277272</v>
      </c>
      <c r="K4" s="68">
        <f t="shared" ref="K4:K26" si="0">J4^2</f>
        <v>19.383934852965574</v>
      </c>
    </row>
    <row r="5" spans="1:11" ht="15" thickBot="1">
      <c r="A5" s="72" t="s">
        <v>67</v>
      </c>
      <c r="B5" s="50">
        <f>SUM(K3:K26)</f>
        <v>386.84564604137313</v>
      </c>
      <c r="C5">
        <v>3</v>
      </c>
      <c r="D5" s="51">
        <f>B5/3</f>
        <v>128.94854868045772</v>
      </c>
      <c r="F5" s="32">
        <v>10.199999999999999</v>
      </c>
      <c r="G5" s="33">
        <v>8.8259511853999744</v>
      </c>
      <c r="H5" s="33">
        <v>1.3740488146000249</v>
      </c>
      <c r="I5" s="33">
        <v>1.8880101449037336</v>
      </c>
      <c r="J5" s="30">
        <v>-3.2448821479333585</v>
      </c>
      <c r="K5" s="68">
        <f t="shared" si="0"/>
        <v>10.529260153976606</v>
      </c>
    </row>
    <row r="6" spans="1:11" ht="15" thickBot="1">
      <c r="A6" s="73" t="s">
        <v>68</v>
      </c>
      <c r="B6" s="53">
        <f>SUM(I3:I26)</f>
        <v>26.903937291933225</v>
      </c>
      <c r="C6" s="74">
        <v>20</v>
      </c>
      <c r="D6" s="51">
        <f>B6/20</f>
        <v>1.3451968645966612</v>
      </c>
      <c r="F6" s="32">
        <v>5.4</v>
      </c>
      <c r="G6" s="33">
        <v>5.2622451147698488</v>
      </c>
      <c r="H6" s="33">
        <v>0.13775488523015156</v>
      </c>
      <c r="I6" s="33">
        <v>1.8976408404772226E-2</v>
      </c>
      <c r="J6" s="30">
        <v>-6.8085882185634841</v>
      </c>
      <c r="K6" s="68">
        <f t="shared" si="0"/>
        <v>46.356873529961476</v>
      </c>
    </row>
    <row r="7" spans="1:11" ht="15" thickBot="1">
      <c r="A7" s="37" t="s">
        <v>69</v>
      </c>
      <c r="B7" s="75">
        <f>B5+B6</f>
        <v>413.74958333330636</v>
      </c>
      <c r="C7" s="76">
        <f>C5+C6</f>
        <v>23</v>
      </c>
      <c r="D7" s="91">
        <f>D5+D6</f>
        <v>130.29374554505438</v>
      </c>
      <c r="F7" s="32">
        <v>15</v>
      </c>
      <c r="G7" s="33">
        <v>15.148713256782495</v>
      </c>
      <c r="H7" s="33">
        <v>-0.1487132567824947</v>
      </c>
      <c r="I7" s="33">
        <v>2.2115632742856203E-2</v>
      </c>
      <c r="J7" s="30">
        <v>3.0778799234491618</v>
      </c>
      <c r="K7" s="68">
        <f t="shared" si="0"/>
        <v>9.4733448231714181</v>
      </c>
    </row>
    <row r="8" spans="1:11" ht="15" thickBot="1">
      <c r="F8" s="32">
        <v>9</v>
      </c>
      <c r="G8" s="33">
        <v>9.7879089976640508</v>
      </c>
      <c r="H8" s="33">
        <v>-0.78790899766405076</v>
      </c>
      <c r="I8" s="33">
        <v>0.62080058859996912</v>
      </c>
      <c r="J8" s="30">
        <v>-2.2829243356692821</v>
      </c>
      <c r="K8" s="68">
        <f t="shared" si="0"/>
        <v>5.2117435223910329</v>
      </c>
    </row>
    <row r="9" spans="1:11" ht="15" thickBot="1">
      <c r="A9" s="37" t="s">
        <v>70</v>
      </c>
      <c r="B9" s="77">
        <f>B5/B7</f>
        <v>0.93497531266331191</v>
      </c>
      <c r="F9" s="32">
        <v>12.3</v>
      </c>
      <c r="G9" s="33">
        <v>12.865039796823064</v>
      </c>
      <c r="H9" s="33">
        <v>-0.56503979682306316</v>
      </c>
      <c r="I9" s="33">
        <v>0.31926997199384849</v>
      </c>
      <c r="J9" s="30">
        <v>0.79420646348973101</v>
      </c>
      <c r="K9" s="68">
        <f t="shared" si="0"/>
        <v>0.63076390664886539</v>
      </c>
    </row>
    <row r="10" spans="1:11" ht="15" thickBot="1">
      <c r="F10" s="32">
        <v>16.3</v>
      </c>
      <c r="G10" s="33">
        <v>16.711583440511344</v>
      </c>
      <c r="H10" s="33">
        <v>-0.41158344051134321</v>
      </c>
      <c r="I10" s="33">
        <v>0.16940092850315439</v>
      </c>
      <c r="J10" s="30">
        <v>4.6407501071780111</v>
      </c>
      <c r="K10" s="68">
        <f t="shared" si="0"/>
        <v>21.536561557272723</v>
      </c>
    </row>
    <row r="11" spans="1:11" ht="15" thickBot="1">
      <c r="F11" s="32">
        <v>15.4</v>
      </c>
      <c r="G11" s="33">
        <v>15.043971601495985</v>
      </c>
      <c r="H11" s="33">
        <v>0.3560283985040158</v>
      </c>
      <c r="I11" s="33">
        <v>0.12675622054133429</v>
      </c>
      <c r="J11" s="30">
        <v>2.9731382681626517</v>
      </c>
      <c r="K11" s="68">
        <f t="shared" si="0"/>
        <v>8.8395511616132119</v>
      </c>
    </row>
    <row r="12" spans="1:11" ht="15" thickBot="1">
      <c r="F12" s="32">
        <v>13</v>
      </c>
      <c r="G12" s="33">
        <v>14.136919010092539</v>
      </c>
      <c r="H12" s="33">
        <v>-1.136919010092539</v>
      </c>
      <c r="I12" s="33">
        <v>1.2925848355097989</v>
      </c>
      <c r="J12" s="30">
        <v>2.0660856767592062</v>
      </c>
      <c r="K12" s="68">
        <f t="shared" si="0"/>
        <v>4.2687100237095468</v>
      </c>
    </row>
    <row r="13" spans="1:11" ht="15" thickBot="1">
      <c r="F13" s="32">
        <v>14.4</v>
      </c>
      <c r="G13" s="33">
        <v>15.254505289040202</v>
      </c>
      <c r="H13" s="33">
        <v>-0.85450528904020118</v>
      </c>
      <c r="I13" s="33">
        <v>0.73017928899767781</v>
      </c>
      <c r="J13" s="30">
        <v>3.1836719557068687</v>
      </c>
      <c r="K13" s="68">
        <f t="shared" si="0"/>
        <v>10.135767121554398</v>
      </c>
    </row>
    <row r="14" spans="1:11" ht="15" thickBot="1">
      <c r="F14" s="32">
        <v>10</v>
      </c>
      <c r="G14" s="33">
        <v>8.6849602892713875</v>
      </c>
      <c r="H14" s="33">
        <v>1.3150397107286125</v>
      </c>
      <c r="I14" s="33">
        <v>1.7293294407931927</v>
      </c>
      <c r="J14" s="30">
        <v>-3.3858730440619453</v>
      </c>
      <c r="K14" s="68">
        <f t="shared" si="0"/>
        <v>11.464136270505303</v>
      </c>
    </row>
    <row r="15" spans="1:11" ht="15" thickBot="1">
      <c r="F15" s="32">
        <v>10.199999999999999</v>
      </c>
      <c r="G15" s="33">
        <v>12.308307484113001</v>
      </c>
      <c r="H15" s="33">
        <v>-2.1083074841130021</v>
      </c>
      <c r="I15" s="33">
        <v>4.4449604475668965</v>
      </c>
      <c r="J15" s="30">
        <v>0.23747415077966849</v>
      </c>
      <c r="K15" s="68">
        <f t="shared" si="0"/>
        <v>5.6393972288524725E-2</v>
      </c>
    </row>
    <row r="16" spans="1:11" ht="15" thickBot="1">
      <c r="F16" s="32">
        <v>9.5</v>
      </c>
      <c r="G16" s="33">
        <v>9.5911704381252552</v>
      </c>
      <c r="H16" s="33">
        <v>-9.117043812525516E-2</v>
      </c>
      <c r="I16" s="33">
        <v>8.3120487879509795E-3</v>
      </c>
      <c r="J16" s="30">
        <v>-2.4796628952080777</v>
      </c>
      <c r="K16" s="68">
        <f t="shared" si="0"/>
        <v>6.1487280738717063</v>
      </c>
    </row>
    <row r="17" spans="6:11" ht="15" thickBot="1">
      <c r="F17" s="32">
        <v>1.5</v>
      </c>
      <c r="G17" s="33">
        <v>2.0357769040362732</v>
      </c>
      <c r="H17" s="33">
        <v>-0.5357769040362732</v>
      </c>
      <c r="I17" s="33">
        <v>0.28705689089869391</v>
      </c>
      <c r="J17" s="30">
        <v>-10.035056429297059</v>
      </c>
      <c r="K17" s="68">
        <f t="shared" si="0"/>
        <v>100.70235753917625</v>
      </c>
    </row>
    <row r="18" spans="6:11" ht="15" thickBot="1">
      <c r="F18" s="32">
        <v>18.5</v>
      </c>
      <c r="G18" s="33">
        <v>17.100525515212468</v>
      </c>
      <c r="H18" s="33">
        <v>1.3994744847875324</v>
      </c>
      <c r="I18" s="33">
        <v>1.9585288335713293</v>
      </c>
      <c r="J18" s="30">
        <v>5.0296921818791347</v>
      </c>
      <c r="K18" s="68">
        <f t="shared" si="0"/>
        <v>25.29780344445609</v>
      </c>
    </row>
    <row r="19" spans="6:11" ht="15" thickBot="1">
      <c r="F19" s="32">
        <v>12.6</v>
      </c>
      <c r="G19" s="33">
        <v>13.530756251654413</v>
      </c>
      <c r="H19" s="33">
        <v>-0.93075625165441345</v>
      </c>
      <c r="I19" s="33">
        <v>0.86630719999377381</v>
      </c>
      <c r="J19" s="30">
        <v>1.4599229183210802</v>
      </c>
      <c r="K19" s="68">
        <f t="shared" si="0"/>
        <v>2.1313749274391394</v>
      </c>
    </row>
    <row r="20" spans="6:11" ht="15" thickBot="1">
      <c r="F20" s="32">
        <v>17.5</v>
      </c>
      <c r="G20" s="33">
        <v>15.96035885203441</v>
      </c>
      <c r="H20" s="33">
        <v>1.5396411479655896</v>
      </c>
      <c r="I20" s="33">
        <v>2.3704948645087986</v>
      </c>
      <c r="J20" s="30">
        <v>3.8895255187010775</v>
      </c>
      <c r="K20" s="68">
        <f t="shared" si="0"/>
        <v>15.128408760626886</v>
      </c>
    </row>
    <row r="21" spans="6:11" ht="15" thickBot="1">
      <c r="F21" s="32">
        <v>4.9000000000000004</v>
      </c>
      <c r="G21" s="33">
        <v>5.5536219907735696</v>
      </c>
      <c r="H21" s="33">
        <v>-0.65362199077356919</v>
      </c>
      <c r="I21" s="33">
        <v>0.42722170682280375</v>
      </c>
      <c r="J21" s="30">
        <v>-6.5172113425597633</v>
      </c>
      <c r="K21" s="68">
        <f t="shared" si="0"/>
        <v>42.474043683589635</v>
      </c>
    </row>
    <row r="22" spans="6:11" ht="15" thickBot="1">
      <c r="F22" s="32">
        <v>15.9</v>
      </c>
      <c r="G22" s="33">
        <v>14.935771285983334</v>
      </c>
      <c r="H22" s="33">
        <v>0.96422871401666654</v>
      </c>
      <c r="I22" s="33">
        <v>0.9297370129342345</v>
      </c>
      <c r="J22" s="30">
        <v>2.864937952650001</v>
      </c>
      <c r="K22" s="68">
        <f t="shared" si="0"/>
        <v>8.2078694725343784</v>
      </c>
    </row>
    <row r="23" spans="6:11" ht="15" thickBot="1">
      <c r="F23" s="32">
        <v>8.5</v>
      </c>
      <c r="G23" s="33">
        <v>8.2829102745334637</v>
      </c>
      <c r="H23" s="33">
        <v>0.21708972546653627</v>
      </c>
      <c r="I23" s="33">
        <v>4.7127948903136083E-2</v>
      </c>
      <c r="J23" s="30">
        <v>-3.7879230587998691</v>
      </c>
      <c r="K23" s="68">
        <f t="shared" si="0"/>
        <v>14.348361099387757</v>
      </c>
    </row>
    <row r="24" spans="6:11" ht="15" thickBot="1">
      <c r="F24" s="32">
        <v>10.6</v>
      </c>
      <c r="G24" s="33">
        <v>9.4547457010935947</v>
      </c>
      <c r="H24" s="33">
        <v>1.145254298906405</v>
      </c>
      <c r="I24" s="33">
        <v>1.3116074091636012</v>
      </c>
      <c r="J24" s="30">
        <v>-2.6160876322397382</v>
      </c>
      <c r="K24" s="68">
        <f t="shared" si="0"/>
        <v>6.8439144995577195</v>
      </c>
    </row>
    <row r="25" spans="6:11" ht="15" thickBot="1">
      <c r="F25" s="32">
        <v>13.9</v>
      </c>
      <c r="G25" s="33">
        <v>15.442907866686227</v>
      </c>
      <c r="H25" s="33">
        <v>-1.5429078666862264</v>
      </c>
      <c r="I25" s="33">
        <v>2.3805646850822422</v>
      </c>
      <c r="J25" s="30">
        <v>3.3720745333528939</v>
      </c>
      <c r="K25" s="68">
        <f t="shared" si="0"/>
        <v>11.370886658487137</v>
      </c>
    </row>
    <row r="26" spans="6:11" ht="15" thickBot="1">
      <c r="F26" s="34">
        <v>14.9</v>
      </c>
      <c r="G26" s="35">
        <v>12.84995014723766</v>
      </c>
      <c r="H26" s="35">
        <v>2.0500498527623403</v>
      </c>
      <c r="I26" s="35">
        <v>4.2027043988108934</v>
      </c>
      <c r="J26" s="30">
        <v>0.77911681390432719</v>
      </c>
      <c r="K26" s="68">
        <f t="shared" si="0"/>
        <v>0.60702300970843004</v>
      </c>
    </row>
  </sheetData>
  <mergeCells count="1">
    <mergeCell ref="A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94857589F51D438AFD55A7E14CE398" ma:contentTypeVersion="5" ma:contentTypeDescription="Crée un document." ma:contentTypeScope="" ma:versionID="b765afb809793c5b63d413236396d96e">
  <xsd:schema xmlns:xsd="http://www.w3.org/2001/XMLSchema" xmlns:xs="http://www.w3.org/2001/XMLSchema" xmlns:p="http://schemas.microsoft.com/office/2006/metadata/properties" xmlns:ns2="123e456d-b679-4756-9a71-f17ab4980930" xmlns:ns3="81747551-9dc2-4179-a231-d23285a92abb" targetNamespace="http://schemas.microsoft.com/office/2006/metadata/properties" ma:root="true" ma:fieldsID="b3cae68cd6df97012416db905b5b91b3" ns2:_="" ns3:_="">
    <xsd:import namespace="123e456d-b679-4756-9a71-f17ab4980930"/>
    <xsd:import namespace="81747551-9dc2-4179-a231-d23285a92a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e456d-b679-4756-9a71-f17ab4980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47551-9dc2-4179-a231-d23285a92ab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A00237-82EB-4C20-AB3D-E7844E9270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5F464F-4781-4EDE-96EA-FB4592317A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7D10284-7800-44F0-A71E-51AE6A5BA9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3e456d-b679-4756-9a71-f17ab4980930"/>
    <ds:schemaRef ds:uri="81747551-9dc2-4179-a231-d23285a92a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Cigarettes</vt:lpstr>
      <vt:lpstr>Calcul matriciel</vt:lpstr>
      <vt:lpstr>Prédiction</vt:lpstr>
      <vt:lpstr>Variance et résidus</vt:lpstr>
      <vt:lpstr>ANOVA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Nisrine Fortin</dc:creator>
  <cp:keywords/>
  <dc:description/>
  <cp:lastModifiedBy>CYTech Student</cp:lastModifiedBy>
  <cp:revision/>
  <dcterms:created xsi:type="dcterms:W3CDTF">2021-09-22T16:33:54Z</dcterms:created>
  <dcterms:modified xsi:type="dcterms:W3CDTF">2023-10-03T17:42:03Z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0x0101007194857589F51D438AFD55A7E14CE398</vt:lpwstr>
  </property>
</Properties>
</file>